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updateLinks="never" codeName="EstaPasta_de_trabalho" defaultThemeVersion="124226"/>
  <bookViews>
    <workbookView showSheetTabs="0" xWindow="10305" yWindow="225" windowWidth="9915" windowHeight="7260" tabRatio="811"/>
  </bookViews>
  <sheets>
    <sheet name="Menu" sheetId="38" r:id="rId1"/>
    <sheet name="Tela" sheetId="1" r:id="rId2"/>
    <sheet name="Tela2" sheetId="12" r:id="rId3"/>
    <sheet name="base" sheetId="59" r:id="rId4"/>
    <sheet name="Medição" sheetId="60" r:id="rId5"/>
    <sheet name="RelMedição" sheetId="11" r:id="rId6"/>
    <sheet name="ResumoObra" sheetId="56" r:id="rId7"/>
    <sheet name="ResumoManut" sheetId="61" r:id="rId8"/>
    <sheet name="ResumoPoda" sheetId="58" r:id="rId9"/>
    <sheet name="Comp_Poda_Bar" sheetId="64" state="hidden" r:id="rId10"/>
    <sheet name="Resumo Geral" sheetId="39" r:id="rId11"/>
    <sheet name="Extra 1,7" sheetId="62" r:id="rId12"/>
    <sheet name="Extra 1,8" sheetId="66" r:id="rId13"/>
    <sheet name="colab" sheetId="6" r:id="rId14"/>
    <sheet name="viatproc" sheetId="4" r:id="rId15"/>
    <sheet name="barbase" sheetId="13" r:id="rId16"/>
    <sheet name="dados" sheetId="36" r:id="rId17"/>
  </sheets>
  <externalReferences>
    <externalReference r:id="rId18"/>
  </externalReferences>
  <definedNames>
    <definedName name="_xlnm._FilterDatabase" localSheetId="15" hidden="1">barbase!$A$1:$F$5384</definedName>
    <definedName name="_xlnm._FilterDatabase" localSheetId="3" hidden="1">base!$B$1:$K$81</definedName>
    <definedName name="_xlnm._FilterDatabase" localSheetId="13" hidden="1">colab!$B$3:$D$277</definedName>
    <definedName name="_xlnm._FilterDatabase" localSheetId="11" hidden="1">'Extra 1,7'!$B$4:$Y$400</definedName>
    <definedName name="_xlnm._FilterDatabase" localSheetId="12" hidden="1">'Extra 1,8'!$B$4:$Y$400</definedName>
    <definedName name="_xlnm._FilterDatabase" localSheetId="4" hidden="1">Medição!$B$1:$S$661</definedName>
    <definedName name="_xlnm._FilterDatabase" localSheetId="14" hidden="1">viatproc!$B$3:$C$54</definedName>
    <definedName name="_xlnm.Print_Area" localSheetId="16">dados!$H$1:$N$35</definedName>
    <definedName name="_xlnm.Print_Area" localSheetId="4">Medição!$B$1:$R$661</definedName>
    <definedName name="_xlnm.Print_Area" localSheetId="0">Menu!$A$1:$L$20</definedName>
    <definedName name="_xlnm.Print_Area" localSheetId="5">RelMedição!$B$1:$P$44</definedName>
    <definedName name="_xlnm.Print_Area" localSheetId="10">'Resumo Geral'!$C$3:$L$46</definedName>
    <definedName name="_xlnm.Print_Area" localSheetId="7">ResumoManut!$C$2:$O$31</definedName>
    <definedName name="_xlnm.Print_Area" localSheetId="6">ResumoObra!$A$1:$Q$43</definedName>
    <definedName name="_xlnm.Print_Area" localSheetId="8">ResumoPoda!$C$2:$O$37</definedName>
    <definedName name="_xlnm.Print_Area" localSheetId="2">Tela2!$B$2:$M$42</definedName>
  </definedNames>
  <calcPr calcId="144525"/>
</workbook>
</file>

<file path=xl/calcChain.xml><?xml version="1.0" encoding="utf-8"?>
<calcChain xmlns="http://schemas.openxmlformats.org/spreadsheetml/2006/main">
  <c r="N31" i="60" l="1"/>
  <c r="Q31" i="60" s="1"/>
  <c r="J31" i="60"/>
  <c r="F31" i="60"/>
  <c r="B31" i="60"/>
  <c r="O30" i="60"/>
  <c r="N30" i="60"/>
  <c r="K30" i="60"/>
  <c r="J30" i="60"/>
  <c r="G30" i="60"/>
  <c r="F30" i="60"/>
  <c r="C30" i="60"/>
  <c r="B30" i="60"/>
  <c r="N29" i="60"/>
  <c r="Q29" i="60" s="1"/>
  <c r="N28" i="60"/>
  <c r="J28" i="60" s="1"/>
  <c r="C28" i="60"/>
  <c r="Q27" i="60"/>
  <c r="N27" i="60"/>
  <c r="P27" i="60" s="1"/>
  <c r="R27" i="60" s="1"/>
  <c r="S27" i="60" s="1"/>
  <c r="M27" i="60"/>
  <c r="J27" i="60"/>
  <c r="I27" i="60"/>
  <c r="F27" i="60"/>
  <c r="E27" i="60"/>
  <c r="B27" i="60"/>
  <c r="O26" i="60"/>
  <c r="N26" i="60"/>
  <c r="J26" i="60" s="1"/>
  <c r="G26" i="60"/>
  <c r="F26" i="60"/>
  <c r="B26" i="60"/>
  <c r="P25" i="60"/>
  <c r="R25" i="60" s="1"/>
  <c r="S25" i="60" s="1"/>
  <c r="O25" i="60"/>
  <c r="N25" i="60"/>
  <c r="Q25" i="60" s="1"/>
  <c r="L25" i="60"/>
  <c r="K25" i="60"/>
  <c r="J25" i="60"/>
  <c r="H25" i="60"/>
  <c r="G25" i="60"/>
  <c r="F25" i="60"/>
  <c r="D25" i="60"/>
  <c r="C25" i="60"/>
  <c r="B25" i="60"/>
  <c r="N24" i="60"/>
  <c r="K24" i="60"/>
  <c r="C24" i="60"/>
  <c r="N23" i="60"/>
  <c r="Q23" i="60" s="1"/>
  <c r="C23" i="60"/>
  <c r="N22" i="60"/>
  <c r="Q21" i="60"/>
  <c r="P21" i="60"/>
  <c r="R21" i="60" s="1"/>
  <c r="S21" i="60" s="1"/>
  <c r="O21" i="60"/>
  <c r="N21" i="60"/>
  <c r="L21" i="60"/>
  <c r="M21" i="60" s="1"/>
  <c r="K21" i="60"/>
  <c r="J21" i="60"/>
  <c r="I21" i="60"/>
  <c r="H21" i="60"/>
  <c r="G21" i="60"/>
  <c r="D21" i="60"/>
  <c r="F21" i="60" s="1"/>
  <c r="C21" i="60"/>
  <c r="B21" i="60"/>
  <c r="O20" i="60"/>
  <c r="N20" i="60"/>
  <c r="K20" i="60" s="1"/>
  <c r="J20" i="60"/>
  <c r="G20" i="60"/>
  <c r="C20" i="60"/>
  <c r="Q19" i="60"/>
  <c r="P19" i="60"/>
  <c r="R19" i="60" s="1"/>
  <c r="S19" i="60" s="1"/>
  <c r="O19" i="60"/>
  <c r="N19" i="60"/>
  <c r="M19" i="60"/>
  <c r="L19" i="60"/>
  <c r="K19" i="60"/>
  <c r="J19" i="60"/>
  <c r="I19" i="60"/>
  <c r="H19" i="60"/>
  <c r="G19" i="60"/>
  <c r="D19" i="60"/>
  <c r="C19" i="60"/>
  <c r="B19" i="60"/>
  <c r="N18" i="60"/>
  <c r="O18" i="60" s="1"/>
  <c r="J18" i="60"/>
  <c r="C18" i="60"/>
  <c r="B18" i="60"/>
  <c r="P17" i="60"/>
  <c r="R17" i="60" s="1"/>
  <c r="S17" i="60" s="1"/>
  <c r="O17" i="60"/>
  <c r="N17" i="60"/>
  <c r="Q17" i="60" s="1"/>
  <c r="K17" i="60"/>
  <c r="J17" i="60"/>
  <c r="I17" i="60"/>
  <c r="G17" i="60"/>
  <c r="D17" i="60"/>
  <c r="F17" i="60" s="1"/>
  <c r="C17" i="60"/>
  <c r="N16" i="60"/>
  <c r="C16" i="60" s="1"/>
  <c r="K16" i="60"/>
  <c r="P15" i="60"/>
  <c r="R15" i="60" s="1"/>
  <c r="S15" i="60" s="1"/>
  <c r="O15" i="60"/>
  <c r="N15" i="60"/>
  <c r="Q15" i="60" s="1"/>
  <c r="K15" i="60"/>
  <c r="J15" i="60"/>
  <c r="I15" i="60"/>
  <c r="G15" i="60"/>
  <c r="D15" i="60"/>
  <c r="F15" i="60" s="1"/>
  <c r="C15" i="60"/>
  <c r="N14" i="60"/>
  <c r="I14" i="60" s="1"/>
  <c r="G14" i="60"/>
  <c r="P13" i="60"/>
  <c r="R13" i="60" s="1"/>
  <c r="S13" i="60" s="1"/>
  <c r="O13" i="60"/>
  <c r="N13" i="60"/>
  <c r="Q13" i="60" s="1"/>
  <c r="K13" i="60"/>
  <c r="J13" i="60"/>
  <c r="I13" i="60"/>
  <c r="G13" i="60"/>
  <c r="D13" i="60"/>
  <c r="F13" i="60" s="1"/>
  <c r="C13" i="60"/>
  <c r="Q12" i="60"/>
  <c r="O12" i="60"/>
  <c r="N12" i="60"/>
  <c r="K12" i="60" s="1"/>
  <c r="J12" i="60"/>
  <c r="I12" i="60"/>
  <c r="G12" i="60"/>
  <c r="B12" i="60"/>
  <c r="Q11" i="60"/>
  <c r="N11" i="60"/>
  <c r="P11" i="60" s="1"/>
  <c r="R11" i="60" s="1"/>
  <c r="S11" i="60" s="1"/>
  <c r="L11" i="60"/>
  <c r="M11" i="60" s="1"/>
  <c r="I11" i="60"/>
  <c r="H11" i="60"/>
  <c r="C11" i="60"/>
  <c r="B11" i="60"/>
  <c r="N10" i="60"/>
  <c r="C10" i="60" s="1"/>
  <c r="B10" i="60"/>
  <c r="Q9" i="60"/>
  <c r="N9" i="60"/>
  <c r="P9" i="60" s="1"/>
  <c r="R9" i="60" s="1"/>
  <c r="S9" i="60" s="1"/>
  <c r="L9" i="60"/>
  <c r="M9" i="60" s="1"/>
  <c r="I9" i="60"/>
  <c r="H9" i="60"/>
  <c r="C9" i="60"/>
  <c r="B9" i="60"/>
  <c r="N8" i="60"/>
  <c r="Q8" i="60" s="1"/>
  <c r="K8" i="60"/>
  <c r="G8" i="60"/>
  <c r="C8" i="60"/>
  <c r="Q7" i="60"/>
  <c r="P7" i="60"/>
  <c r="R7" i="60" s="1"/>
  <c r="S7" i="60" s="1"/>
  <c r="O7" i="60"/>
  <c r="N7" i="60"/>
  <c r="M7" i="60"/>
  <c r="L7" i="60"/>
  <c r="K7" i="60"/>
  <c r="J7" i="60"/>
  <c r="I7" i="60"/>
  <c r="H7" i="60"/>
  <c r="G7" i="60"/>
  <c r="D7" i="60"/>
  <c r="F7" i="60" s="1"/>
  <c r="C7" i="60"/>
  <c r="B7" i="60"/>
  <c r="N6" i="60"/>
  <c r="I6" i="60" s="1"/>
  <c r="C6" i="60"/>
  <c r="B6" i="60"/>
  <c r="N5" i="60"/>
  <c r="Q5" i="60" s="1"/>
  <c r="I5" i="60"/>
  <c r="C5" i="60"/>
  <c r="N4" i="60"/>
  <c r="K4" i="60" s="1"/>
  <c r="Q3" i="60"/>
  <c r="P3" i="60"/>
  <c r="R3" i="60" s="1"/>
  <c r="S3" i="60" s="1"/>
  <c r="O3" i="60"/>
  <c r="N3" i="60"/>
  <c r="L3" i="60"/>
  <c r="M3" i="60" s="1"/>
  <c r="K3" i="60"/>
  <c r="J3" i="60"/>
  <c r="I3" i="60"/>
  <c r="H3" i="60"/>
  <c r="G3" i="60"/>
  <c r="D3" i="60"/>
  <c r="F3" i="60" s="1"/>
  <c r="C3" i="60"/>
  <c r="B3" i="60"/>
  <c r="N2" i="60"/>
  <c r="I2" i="60" s="1"/>
  <c r="G4" i="60" l="1"/>
  <c r="I23" i="60"/>
  <c r="B29" i="60"/>
  <c r="F29" i="60"/>
  <c r="J29" i="60"/>
  <c r="I4" i="60"/>
  <c r="D5" i="60"/>
  <c r="F5" i="60" s="1"/>
  <c r="O5" i="60"/>
  <c r="D23" i="60"/>
  <c r="F23" i="60" s="1"/>
  <c r="J23" i="60"/>
  <c r="O23" i="60"/>
  <c r="C29" i="60"/>
  <c r="G29" i="60"/>
  <c r="K29" i="60"/>
  <c r="O29" i="60"/>
  <c r="C31" i="60"/>
  <c r="G31" i="60"/>
  <c r="K31" i="60"/>
  <c r="O31" i="60"/>
  <c r="D2" i="60"/>
  <c r="B4" i="60"/>
  <c r="J4" i="60"/>
  <c r="Q4" i="60"/>
  <c r="G5" i="60"/>
  <c r="K5" i="60"/>
  <c r="P5" i="60"/>
  <c r="R5" i="60" s="1"/>
  <c r="S5" i="60" s="1"/>
  <c r="I8" i="60"/>
  <c r="O8" i="60"/>
  <c r="D9" i="60"/>
  <c r="F9" i="60" s="1"/>
  <c r="J9" i="60"/>
  <c r="O9" i="60"/>
  <c r="D11" i="60"/>
  <c r="F11" i="60" s="1"/>
  <c r="J11" i="60"/>
  <c r="O11" i="60"/>
  <c r="C12" i="60"/>
  <c r="B13" i="60"/>
  <c r="H13" i="60"/>
  <c r="L13" i="60"/>
  <c r="M13" i="60" s="1"/>
  <c r="B15" i="60"/>
  <c r="H15" i="60"/>
  <c r="L15" i="60"/>
  <c r="M15" i="60" s="1"/>
  <c r="B17" i="60"/>
  <c r="H17" i="60"/>
  <c r="L17" i="60"/>
  <c r="M17" i="60" s="1"/>
  <c r="K18" i="60"/>
  <c r="B20" i="60"/>
  <c r="G23" i="60"/>
  <c r="K23" i="60"/>
  <c r="P23" i="60"/>
  <c r="R23" i="60" s="1"/>
  <c r="S23" i="60" s="1"/>
  <c r="E25" i="60"/>
  <c r="I25" i="60"/>
  <c r="M25" i="60"/>
  <c r="C27" i="60"/>
  <c r="G27" i="60"/>
  <c r="K27" i="60"/>
  <c r="O27" i="60"/>
  <c r="K28" i="60"/>
  <c r="D29" i="60"/>
  <c r="H29" i="60"/>
  <c r="L29" i="60"/>
  <c r="P29" i="60"/>
  <c r="R29" i="60" s="1"/>
  <c r="S29" i="60" s="1"/>
  <c r="D31" i="60"/>
  <c r="H31" i="60"/>
  <c r="L31" i="60"/>
  <c r="P31" i="60"/>
  <c r="R31" i="60" s="1"/>
  <c r="S31" i="60" s="1"/>
  <c r="C2" i="60"/>
  <c r="O4" i="60"/>
  <c r="J5" i="60"/>
  <c r="C4" i="60"/>
  <c r="B5" i="60"/>
  <c r="H5" i="60"/>
  <c r="L5" i="60"/>
  <c r="M5" i="60" s="1"/>
  <c r="B8" i="60"/>
  <c r="J8" i="60"/>
  <c r="G9" i="60"/>
  <c r="K9" i="60"/>
  <c r="G11" i="60"/>
  <c r="K11" i="60"/>
  <c r="B14" i="60"/>
  <c r="B23" i="60"/>
  <c r="H23" i="60"/>
  <c r="L23" i="60"/>
  <c r="M23" i="60" s="1"/>
  <c r="D27" i="60"/>
  <c r="H27" i="60"/>
  <c r="L27" i="60"/>
  <c r="E29" i="60"/>
  <c r="I29" i="60"/>
  <c r="M29" i="60"/>
  <c r="E31" i="60"/>
  <c r="I31" i="60"/>
  <c r="M31" i="60"/>
  <c r="E3" i="60"/>
  <c r="E17" i="60"/>
  <c r="E7" i="60"/>
  <c r="E11" i="60"/>
  <c r="Q22" i="60"/>
  <c r="I22" i="60"/>
  <c r="P22" i="60"/>
  <c r="R22" i="60" s="1"/>
  <c r="S22" i="60" s="1"/>
  <c r="L22" i="60"/>
  <c r="M22" i="60" s="1"/>
  <c r="H22" i="60"/>
  <c r="D22" i="60"/>
  <c r="F22" i="60" s="1"/>
  <c r="J22" i="60"/>
  <c r="B22" i="60"/>
  <c r="K22" i="60"/>
  <c r="C22" i="60"/>
  <c r="O22" i="60"/>
  <c r="G22" i="60"/>
  <c r="P2" i="60"/>
  <c r="R2" i="60" s="1"/>
  <c r="S2" i="60" s="1"/>
  <c r="L2" i="60"/>
  <c r="M2" i="60" s="1"/>
  <c r="H2" i="60"/>
  <c r="Q2" i="60"/>
  <c r="K2" i="60"/>
  <c r="F2" i="60"/>
  <c r="B2" i="60"/>
  <c r="O2" i="60"/>
  <c r="J2" i="60"/>
  <c r="E2" i="60"/>
  <c r="P6" i="60"/>
  <c r="R6" i="60" s="1"/>
  <c r="S6" i="60" s="1"/>
  <c r="L6" i="60"/>
  <c r="M6" i="60" s="1"/>
  <c r="H6" i="60"/>
  <c r="D6" i="60"/>
  <c r="E6" i="60" s="1"/>
  <c r="Q6" i="60"/>
  <c r="K6" i="60"/>
  <c r="O6" i="60"/>
  <c r="J6" i="60"/>
  <c r="P10" i="60"/>
  <c r="R10" i="60" s="1"/>
  <c r="S10" i="60" s="1"/>
  <c r="L10" i="60"/>
  <c r="M10" i="60" s="1"/>
  <c r="H10" i="60"/>
  <c r="D10" i="60"/>
  <c r="O10" i="60"/>
  <c r="J10" i="60"/>
  <c r="E10" i="60"/>
  <c r="Q10" i="60"/>
  <c r="K10" i="60"/>
  <c r="F10" i="60"/>
  <c r="G2" i="60"/>
  <c r="G6" i="60"/>
  <c r="G10" i="60"/>
  <c r="I10" i="60"/>
  <c r="Q14" i="60"/>
  <c r="P14" i="60"/>
  <c r="R14" i="60" s="1"/>
  <c r="S14" i="60" s="1"/>
  <c r="L14" i="60"/>
  <c r="M14" i="60" s="1"/>
  <c r="H14" i="60"/>
  <c r="D14" i="60"/>
  <c r="E14" i="60" s="1"/>
  <c r="J14" i="60"/>
  <c r="K14" i="60"/>
  <c r="F14" i="60"/>
  <c r="O14" i="60"/>
  <c r="C14" i="60"/>
  <c r="F19" i="60"/>
  <c r="E19" i="60"/>
  <c r="Q16" i="60"/>
  <c r="I16" i="60"/>
  <c r="P16" i="60"/>
  <c r="R16" i="60" s="1"/>
  <c r="S16" i="60" s="1"/>
  <c r="L16" i="60"/>
  <c r="M16" i="60" s="1"/>
  <c r="H16" i="60"/>
  <c r="D16" i="60"/>
  <c r="F16" i="60" s="1"/>
  <c r="Q24" i="60"/>
  <c r="M24" i="60"/>
  <c r="I24" i="60"/>
  <c r="E24" i="60"/>
  <c r="P24" i="60"/>
  <c r="R24" i="60" s="1"/>
  <c r="S24" i="60" s="1"/>
  <c r="L24" i="60"/>
  <c r="H24" i="60"/>
  <c r="D24" i="60"/>
  <c r="F28" i="60"/>
  <c r="P4" i="60"/>
  <c r="R4" i="60" s="1"/>
  <c r="S4" i="60" s="1"/>
  <c r="L4" i="60"/>
  <c r="M4" i="60" s="1"/>
  <c r="H4" i="60"/>
  <c r="D4" i="60"/>
  <c r="E5" i="60"/>
  <c r="P8" i="60"/>
  <c r="R8" i="60" s="1"/>
  <c r="S8" i="60" s="1"/>
  <c r="L8" i="60"/>
  <c r="M8" i="60" s="1"/>
  <c r="H8" i="60"/>
  <c r="D8" i="60"/>
  <c r="E9" i="60"/>
  <c r="P12" i="60"/>
  <c r="R12" i="60" s="1"/>
  <c r="S12" i="60" s="1"/>
  <c r="L12" i="60"/>
  <c r="M12" i="60" s="1"/>
  <c r="H12" i="60"/>
  <c r="D12" i="60"/>
  <c r="E13" i="60"/>
  <c r="E15" i="60"/>
  <c r="B16" i="60"/>
  <c r="J16" i="60"/>
  <c r="G18" i="60"/>
  <c r="Q20" i="60"/>
  <c r="I20" i="60"/>
  <c r="P20" i="60"/>
  <c r="R20" i="60" s="1"/>
  <c r="S20" i="60" s="1"/>
  <c r="L20" i="60"/>
  <c r="M20" i="60" s="1"/>
  <c r="H20" i="60"/>
  <c r="D20" i="60"/>
  <c r="F20" i="60" s="1"/>
  <c r="E23" i="60"/>
  <c r="B24" i="60"/>
  <c r="J24" i="60"/>
  <c r="Q26" i="60"/>
  <c r="M26" i="60"/>
  <c r="I26" i="60"/>
  <c r="E26" i="60"/>
  <c r="P26" i="60"/>
  <c r="R26" i="60" s="1"/>
  <c r="S26" i="60" s="1"/>
  <c r="L26" i="60"/>
  <c r="H26" i="60"/>
  <c r="D26" i="60"/>
  <c r="B28" i="60"/>
  <c r="Q30" i="60"/>
  <c r="M30" i="60"/>
  <c r="I30" i="60"/>
  <c r="E30" i="60"/>
  <c r="P30" i="60"/>
  <c r="R30" i="60" s="1"/>
  <c r="S30" i="60" s="1"/>
  <c r="L30" i="60"/>
  <c r="H30" i="60"/>
  <c r="D30" i="60"/>
  <c r="F24" i="60"/>
  <c r="Q28" i="60"/>
  <c r="M28" i="60"/>
  <c r="I28" i="60"/>
  <c r="E28" i="60"/>
  <c r="P28" i="60"/>
  <c r="R28" i="60" s="1"/>
  <c r="S28" i="60" s="1"/>
  <c r="L28" i="60"/>
  <c r="H28" i="60"/>
  <c r="D28" i="60"/>
  <c r="G16" i="60"/>
  <c r="O16" i="60"/>
  <c r="Q18" i="60"/>
  <c r="I18" i="60"/>
  <c r="P18" i="60"/>
  <c r="R18" i="60" s="1"/>
  <c r="S18" i="60" s="1"/>
  <c r="L18" i="60"/>
  <c r="M18" i="60" s="1"/>
  <c r="H18" i="60"/>
  <c r="D18" i="60"/>
  <c r="F18" i="60" s="1"/>
  <c r="E21" i="60"/>
  <c r="G24" i="60"/>
  <c r="O24" i="60"/>
  <c r="C26" i="60"/>
  <c r="K26" i="60"/>
  <c r="G28" i="60"/>
  <c r="O28" i="60"/>
  <c r="K12" i="61"/>
  <c r="F4" i="60" l="1"/>
  <c r="E4" i="60"/>
  <c r="E20" i="60"/>
  <c r="E22" i="60"/>
  <c r="E18" i="60"/>
  <c r="F12" i="60"/>
  <c r="E12" i="60"/>
  <c r="F6" i="60"/>
  <c r="F8" i="60"/>
  <c r="E8" i="60"/>
  <c r="E16" i="60"/>
  <c r="H6" i="12"/>
  <c r="H35" i="11" l="1"/>
  <c r="G35" i="11"/>
  <c r="Z1" i="1" l="1"/>
  <c r="E6" i="12" s="1"/>
  <c r="K13" i="61" l="1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12" i="12"/>
  <c r="F12" i="1" l="1"/>
  <c r="B2" i="59" s="1"/>
  <c r="H2" i="59" l="1"/>
  <c r="I2" i="59"/>
  <c r="E2" i="59"/>
  <c r="F2" i="59"/>
  <c r="K2" i="59"/>
  <c r="J2" i="59"/>
  <c r="D2" i="59"/>
  <c r="C2" i="59"/>
  <c r="G2" i="59"/>
  <c r="C6" i="12"/>
  <c r="Z4" i="12" l="1"/>
  <c r="N40" i="56"/>
  <c r="N39" i="56"/>
  <c r="W400" i="66" l="1"/>
  <c r="U400" i="66"/>
  <c r="T400" i="66"/>
  <c r="S400" i="66"/>
  <c r="R400" i="66" s="1"/>
  <c r="V400" i="66" s="1"/>
  <c r="Q400" i="66"/>
  <c r="P400" i="66"/>
  <c r="E400" i="66"/>
  <c r="W399" i="66"/>
  <c r="U399" i="66"/>
  <c r="T399" i="66"/>
  <c r="R399" i="66" s="1"/>
  <c r="V399" i="66" s="1"/>
  <c r="S399" i="66"/>
  <c r="Q399" i="66"/>
  <c r="X399" i="66" s="1"/>
  <c r="P399" i="66"/>
  <c r="E399" i="66"/>
  <c r="W398" i="66"/>
  <c r="U398" i="66"/>
  <c r="T398" i="66"/>
  <c r="S398" i="66"/>
  <c r="R398" i="66"/>
  <c r="V398" i="66" s="1"/>
  <c r="Q398" i="66"/>
  <c r="P398" i="66"/>
  <c r="E398" i="66"/>
  <c r="W397" i="66"/>
  <c r="U397" i="66"/>
  <c r="T397" i="66"/>
  <c r="S397" i="66"/>
  <c r="Q397" i="66"/>
  <c r="P397" i="66"/>
  <c r="E397" i="66"/>
  <c r="W396" i="66"/>
  <c r="U396" i="66"/>
  <c r="T396" i="66"/>
  <c r="S396" i="66"/>
  <c r="R396" i="66" s="1"/>
  <c r="V396" i="66" s="1"/>
  <c r="Q396" i="66"/>
  <c r="P396" i="66"/>
  <c r="E396" i="66"/>
  <c r="W395" i="66"/>
  <c r="U395" i="66"/>
  <c r="T395" i="66"/>
  <c r="R395" i="66" s="1"/>
  <c r="V395" i="66" s="1"/>
  <c r="S395" i="66"/>
  <c r="Q395" i="66"/>
  <c r="X395" i="66" s="1"/>
  <c r="P395" i="66"/>
  <c r="E395" i="66"/>
  <c r="W394" i="66"/>
  <c r="U394" i="66"/>
  <c r="T394" i="66"/>
  <c r="S394" i="66"/>
  <c r="R394" i="66"/>
  <c r="V394" i="66" s="1"/>
  <c r="Q394" i="66"/>
  <c r="P394" i="66"/>
  <c r="E394" i="66"/>
  <c r="W393" i="66"/>
  <c r="U393" i="66"/>
  <c r="T393" i="66"/>
  <c r="S393" i="66"/>
  <c r="Q393" i="66"/>
  <c r="P393" i="66"/>
  <c r="E393" i="66"/>
  <c r="W392" i="66"/>
  <c r="U392" i="66"/>
  <c r="T392" i="66"/>
  <c r="S392" i="66"/>
  <c r="R392" i="66" s="1"/>
  <c r="V392" i="66" s="1"/>
  <c r="Q392" i="66"/>
  <c r="P392" i="66"/>
  <c r="E392" i="66"/>
  <c r="W391" i="66"/>
  <c r="U391" i="66"/>
  <c r="T391" i="66"/>
  <c r="R391" i="66" s="1"/>
  <c r="V391" i="66" s="1"/>
  <c r="S391" i="66"/>
  <c r="Q391" i="66"/>
  <c r="X391" i="66" s="1"/>
  <c r="P391" i="66"/>
  <c r="E391" i="66"/>
  <c r="W390" i="66"/>
  <c r="U390" i="66"/>
  <c r="T390" i="66"/>
  <c r="S390" i="66"/>
  <c r="R390" i="66"/>
  <c r="V390" i="66" s="1"/>
  <c r="Q390" i="66"/>
  <c r="P390" i="66"/>
  <c r="E390" i="66"/>
  <c r="W389" i="66"/>
  <c r="U389" i="66"/>
  <c r="T389" i="66"/>
  <c r="S389" i="66"/>
  <c r="Q389" i="66"/>
  <c r="P389" i="66"/>
  <c r="E389" i="66"/>
  <c r="W388" i="66"/>
  <c r="U388" i="66"/>
  <c r="T388" i="66"/>
  <c r="S388" i="66"/>
  <c r="R388" i="66" s="1"/>
  <c r="V388" i="66" s="1"/>
  <c r="Q388" i="66"/>
  <c r="P388" i="66"/>
  <c r="E388" i="66"/>
  <c r="W387" i="66"/>
  <c r="U387" i="66"/>
  <c r="T387" i="66"/>
  <c r="R387" i="66" s="1"/>
  <c r="V387" i="66" s="1"/>
  <c r="S387" i="66"/>
  <c r="Q387" i="66"/>
  <c r="X387" i="66" s="1"/>
  <c r="P387" i="66"/>
  <c r="E387" i="66"/>
  <c r="W386" i="66"/>
  <c r="U386" i="66"/>
  <c r="T386" i="66"/>
  <c r="S386" i="66"/>
  <c r="R386" i="66" s="1"/>
  <c r="V386" i="66" s="1"/>
  <c r="Q386" i="66"/>
  <c r="P386" i="66"/>
  <c r="E386" i="66"/>
  <c r="W385" i="66"/>
  <c r="U385" i="66"/>
  <c r="T385" i="66"/>
  <c r="R385" i="66" s="1"/>
  <c r="V385" i="66" s="1"/>
  <c r="S385" i="66"/>
  <c r="Q385" i="66"/>
  <c r="P385" i="66"/>
  <c r="E385" i="66"/>
  <c r="W384" i="66"/>
  <c r="U384" i="66"/>
  <c r="T384" i="66"/>
  <c r="S384" i="66"/>
  <c r="R384" i="66" s="1"/>
  <c r="V384" i="66" s="1"/>
  <c r="Q384" i="66"/>
  <c r="P384" i="66"/>
  <c r="E384" i="66"/>
  <c r="W383" i="66"/>
  <c r="U383" i="66"/>
  <c r="T383" i="66"/>
  <c r="R383" i="66" s="1"/>
  <c r="V383" i="66" s="1"/>
  <c r="S383" i="66"/>
  <c r="Q383" i="66"/>
  <c r="X383" i="66" s="1"/>
  <c r="P383" i="66"/>
  <c r="E383" i="66"/>
  <c r="W382" i="66"/>
  <c r="U382" i="66"/>
  <c r="T382" i="66"/>
  <c r="S382" i="66"/>
  <c r="R382" i="66"/>
  <c r="V382" i="66" s="1"/>
  <c r="Q382" i="66"/>
  <c r="P382" i="66"/>
  <c r="E382" i="66"/>
  <c r="W381" i="66"/>
  <c r="U381" i="66"/>
  <c r="T381" i="66"/>
  <c r="S381" i="66"/>
  <c r="Q381" i="66"/>
  <c r="P381" i="66"/>
  <c r="E381" i="66"/>
  <c r="W380" i="66"/>
  <c r="U380" i="66"/>
  <c r="T380" i="66"/>
  <c r="S380" i="66"/>
  <c r="R380" i="66" s="1"/>
  <c r="V380" i="66" s="1"/>
  <c r="Q380" i="66"/>
  <c r="P380" i="66"/>
  <c r="E380" i="66"/>
  <c r="W379" i="66"/>
  <c r="U379" i="66"/>
  <c r="T379" i="66"/>
  <c r="R379" i="66" s="1"/>
  <c r="V379" i="66" s="1"/>
  <c r="S379" i="66"/>
  <c r="Q379" i="66"/>
  <c r="X379" i="66" s="1"/>
  <c r="P379" i="66"/>
  <c r="E379" i="66"/>
  <c r="W378" i="66"/>
  <c r="U378" i="66"/>
  <c r="T378" i="66"/>
  <c r="S378" i="66"/>
  <c r="R378" i="66" s="1"/>
  <c r="V378" i="66" s="1"/>
  <c r="Q378" i="66"/>
  <c r="P378" i="66"/>
  <c r="E378" i="66"/>
  <c r="W377" i="66"/>
  <c r="U377" i="66"/>
  <c r="T377" i="66"/>
  <c r="R377" i="66" s="1"/>
  <c r="V377" i="66" s="1"/>
  <c r="S377" i="66"/>
  <c r="Q377" i="66"/>
  <c r="P377" i="66"/>
  <c r="E377" i="66"/>
  <c r="W376" i="66"/>
  <c r="U376" i="66"/>
  <c r="T376" i="66"/>
  <c r="S376" i="66"/>
  <c r="R376" i="66" s="1"/>
  <c r="V376" i="66" s="1"/>
  <c r="Q376" i="66"/>
  <c r="P376" i="66"/>
  <c r="E376" i="66"/>
  <c r="W375" i="66"/>
  <c r="U375" i="66"/>
  <c r="T375" i="66"/>
  <c r="R375" i="66" s="1"/>
  <c r="V375" i="66" s="1"/>
  <c r="S375" i="66"/>
  <c r="Q375" i="66"/>
  <c r="X375" i="66" s="1"/>
  <c r="P375" i="66"/>
  <c r="E375" i="66"/>
  <c r="W374" i="66"/>
  <c r="U374" i="66"/>
  <c r="T374" i="66"/>
  <c r="S374" i="66"/>
  <c r="R374" i="66"/>
  <c r="V374" i="66" s="1"/>
  <c r="Q374" i="66"/>
  <c r="P374" i="66"/>
  <c r="E374" i="66"/>
  <c r="W373" i="66"/>
  <c r="U373" i="66"/>
  <c r="T373" i="66"/>
  <c r="S373" i="66"/>
  <c r="Q373" i="66"/>
  <c r="P373" i="66"/>
  <c r="E373" i="66"/>
  <c r="W372" i="66"/>
  <c r="U372" i="66"/>
  <c r="T372" i="66"/>
  <c r="S372" i="66"/>
  <c r="R372" i="66" s="1"/>
  <c r="V372" i="66" s="1"/>
  <c r="Q372" i="66"/>
  <c r="P372" i="66"/>
  <c r="E372" i="66"/>
  <c r="W371" i="66"/>
  <c r="U371" i="66"/>
  <c r="T371" i="66"/>
  <c r="R371" i="66" s="1"/>
  <c r="V371" i="66" s="1"/>
  <c r="S371" i="66"/>
  <c r="Q371" i="66"/>
  <c r="X371" i="66" s="1"/>
  <c r="P371" i="66"/>
  <c r="E371" i="66"/>
  <c r="W370" i="66"/>
  <c r="U370" i="66"/>
  <c r="T370" i="66"/>
  <c r="S370" i="66"/>
  <c r="R370" i="66" s="1"/>
  <c r="V370" i="66" s="1"/>
  <c r="Q370" i="66"/>
  <c r="P370" i="66"/>
  <c r="E370" i="66"/>
  <c r="W369" i="66"/>
  <c r="U369" i="66"/>
  <c r="T369" i="66"/>
  <c r="R369" i="66" s="1"/>
  <c r="V369" i="66" s="1"/>
  <c r="X369" i="66" s="1"/>
  <c r="S369" i="66"/>
  <c r="Q369" i="66"/>
  <c r="P369" i="66"/>
  <c r="E369" i="66"/>
  <c r="W368" i="66"/>
  <c r="U368" i="66"/>
  <c r="T368" i="66"/>
  <c r="S368" i="66"/>
  <c r="R368" i="66" s="1"/>
  <c r="V368" i="66" s="1"/>
  <c r="Q368" i="66"/>
  <c r="P368" i="66"/>
  <c r="E368" i="66"/>
  <c r="W367" i="66"/>
  <c r="U367" i="66"/>
  <c r="T367" i="66"/>
  <c r="R367" i="66" s="1"/>
  <c r="V367" i="66" s="1"/>
  <c r="S367" i="66"/>
  <c r="Q367" i="66"/>
  <c r="X367" i="66" s="1"/>
  <c r="P367" i="66"/>
  <c r="E367" i="66"/>
  <c r="W366" i="66"/>
  <c r="U366" i="66"/>
  <c r="T366" i="66"/>
  <c r="S366" i="66"/>
  <c r="R366" i="66"/>
  <c r="V366" i="66" s="1"/>
  <c r="Q366" i="66"/>
  <c r="P366" i="66"/>
  <c r="E366" i="66"/>
  <c r="W365" i="66"/>
  <c r="U365" i="66"/>
  <c r="T365" i="66"/>
  <c r="S365" i="66"/>
  <c r="Q365" i="66"/>
  <c r="P365" i="66"/>
  <c r="E365" i="66"/>
  <c r="W364" i="66"/>
  <c r="U364" i="66"/>
  <c r="T364" i="66"/>
  <c r="S364" i="66"/>
  <c r="R364" i="66"/>
  <c r="V364" i="66" s="1"/>
  <c r="Q364" i="66"/>
  <c r="P364" i="66"/>
  <c r="E364" i="66"/>
  <c r="W363" i="66"/>
  <c r="U363" i="66"/>
  <c r="T363" i="66"/>
  <c r="S363" i="66"/>
  <c r="Q363" i="66"/>
  <c r="P363" i="66"/>
  <c r="E363" i="66"/>
  <c r="W362" i="66"/>
  <c r="U362" i="66"/>
  <c r="T362" i="66"/>
  <c r="S362" i="66"/>
  <c r="R362" i="66" s="1"/>
  <c r="V362" i="66" s="1"/>
  <c r="Q362" i="66"/>
  <c r="P362" i="66"/>
  <c r="E362" i="66"/>
  <c r="W361" i="66"/>
  <c r="U361" i="66"/>
  <c r="T361" i="66"/>
  <c r="R361" i="66" s="1"/>
  <c r="V361" i="66" s="1"/>
  <c r="S361" i="66"/>
  <c r="Q361" i="66"/>
  <c r="P361" i="66"/>
  <c r="E361" i="66"/>
  <c r="W360" i="66"/>
  <c r="U360" i="66"/>
  <c r="T360" i="66"/>
  <c r="S360" i="66"/>
  <c r="R360" i="66" s="1"/>
  <c r="V360" i="66" s="1"/>
  <c r="Q360" i="66"/>
  <c r="P360" i="66"/>
  <c r="E360" i="66"/>
  <c r="W359" i="66"/>
  <c r="U359" i="66"/>
  <c r="T359" i="66"/>
  <c r="R359" i="66" s="1"/>
  <c r="V359" i="66" s="1"/>
  <c r="S359" i="66"/>
  <c r="Q359" i="66"/>
  <c r="X359" i="66" s="1"/>
  <c r="P359" i="66"/>
  <c r="E359" i="66"/>
  <c r="W358" i="66"/>
  <c r="U358" i="66"/>
  <c r="T358" i="66"/>
  <c r="S358" i="66"/>
  <c r="R358" i="66"/>
  <c r="V358" i="66" s="1"/>
  <c r="Q358" i="66"/>
  <c r="P358" i="66"/>
  <c r="E358" i="66"/>
  <c r="W357" i="66"/>
  <c r="U357" i="66"/>
  <c r="T357" i="66"/>
  <c r="S357" i="66"/>
  <c r="Q357" i="66"/>
  <c r="P357" i="66"/>
  <c r="E357" i="66"/>
  <c r="W356" i="66"/>
  <c r="U356" i="66"/>
  <c r="T356" i="66"/>
  <c r="S356" i="66"/>
  <c r="R356" i="66" s="1"/>
  <c r="V356" i="66" s="1"/>
  <c r="Q356" i="66"/>
  <c r="P356" i="66"/>
  <c r="E356" i="66"/>
  <c r="W355" i="66"/>
  <c r="U355" i="66"/>
  <c r="T355" i="66"/>
  <c r="R355" i="66" s="1"/>
  <c r="V355" i="66" s="1"/>
  <c r="S355" i="66"/>
  <c r="Q355" i="66"/>
  <c r="P355" i="66"/>
  <c r="E355" i="66"/>
  <c r="W354" i="66"/>
  <c r="U354" i="66"/>
  <c r="T354" i="66"/>
  <c r="S354" i="66"/>
  <c r="R354" i="66" s="1"/>
  <c r="V354" i="66" s="1"/>
  <c r="Q354" i="66"/>
  <c r="P354" i="66"/>
  <c r="E354" i="66"/>
  <c r="W353" i="66"/>
  <c r="U353" i="66"/>
  <c r="T353" i="66"/>
  <c r="R353" i="66" s="1"/>
  <c r="V353" i="66" s="1"/>
  <c r="S353" i="66"/>
  <c r="Q353" i="66"/>
  <c r="P353" i="66"/>
  <c r="E353" i="66"/>
  <c r="W352" i="66"/>
  <c r="U352" i="66"/>
  <c r="T352" i="66"/>
  <c r="S352" i="66"/>
  <c r="R352" i="66" s="1"/>
  <c r="V352" i="66" s="1"/>
  <c r="Q352" i="66"/>
  <c r="P352" i="66"/>
  <c r="E352" i="66"/>
  <c r="W351" i="66"/>
  <c r="U351" i="66"/>
  <c r="T351" i="66"/>
  <c r="R351" i="66" s="1"/>
  <c r="V351" i="66" s="1"/>
  <c r="S351" i="66"/>
  <c r="Q351" i="66"/>
  <c r="X351" i="66" s="1"/>
  <c r="P351" i="66"/>
  <c r="E351" i="66"/>
  <c r="W350" i="66"/>
  <c r="U350" i="66"/>
  <c r="T350" i="66"/>
  <c r="S350" i="66"/>
  <c r="R350" i="66"/>
  <c r="V350" i="66" s="1"/>
  <c r="Q350" i="66"/>
  <c r="P350" i="66"/>
  <c r="E350" i="66"/>
  <c r="W349" i="66"/>
  <c r="U349" i="66"/>
  <c r="T349" i="66"/>
  <c r="S349" i="66"/>
  <c r="Q349" i="66"/>
  <c r="P349" i="66"/>
  <c r="E349" i="66"/>
  <c r="W348" i="66"/>
  <c r="U348" i="66"/>
  <c r="T348" i="66"/>
  <c r="S348" i="66"/>
  <c r="R348" i="66" s="1"/>
  <c r="V348" i="66" s="1"/>
  <c r="Q348" i="66"/>
  <c r="P348" i="66"/>
  <c r="E348" i="66"/>
  <c r="W347" i="66"/>
  <c r="U347" i="66"/>
  <c r="T347" i="66"/>
  <c r="R347" i="66" s="1"/>
  <c r="V347" i="66" s="1"/>
  <c r="S347" i="66"/>
  <c r="Q347" i="66"/>
  <c r="P347" i="66"/>
  <c r="E347" i="66"/>
  <c r="W346" i="66"/>
  <c r="U346" i="66"/>
  <c r="T346" i="66"/>
  <c r="S346" i="66"/>
  <c r="R346" i="66" s="1"/>
  <c r="V346" i="66" s="1"/>
  <c r="Q346" i="66"/>
  <c r="P346" i="66"/>
  <c r="E346" i="66"/>
  <c r="W345" i="66"/>
  <c r="U345" i="66"/>
  <c r="T345" i="66"/>
  <c r="R345" i="66" s="1"/>
  <c r="V345" i="66" s="1"/>
  <c r="S345" i="66"/>
  <c r="Q345" i="66"/>
  <c r="P345" i="66"/>
  <c r="E345" i="66"/>
  <c r="W344" i="66"/>
  <c r="U344" i="66"/>
  <c r="T344" i="66"/>
  <c r="R344" i="66" s="1"/>
  <c r="V344" i="66" s="1"/>
  <c r="S344" i="66"/>
  <c r="Q344" i="66"/>
  <c r="P344" i="66"/>
  <c r="E344" i="66"/>
  <c r="W343" i="66"/>
  <c r="U343" i="66"/>
  <c r="T343" i="66"/>
  <c r="S343" i="66"/>
  <c r="R343" i="66" s="1"/>
  <c r="V343" i="66" s="1"/>
  <c r="Q343" i="66"/>
  <c r="P343" i="66"/>
  <c r="E343" i="66"/>
  <c r="W342" i="66"/>
  <c r="U342" i="66"/>
  <c r="T342" i="66"/>
  <c r="R342" i="66" s="1"/>
  <c r="V342" i="66" s="1"/>
  <c r="S342" i="66"/>
  <c r="Q342" i="66"/>
  <c r="X342" i="66" s="1"/>
  <c r="P342" i="66"/>
  <c r="E342" i="66"/>
  <c r="W341" i="66"/>
  <c r="U341" i="66"/>
  <c r="T341" i="66"/>
  <c r="S341" i="66"/>
  <c r="R341" i="66"/>
  <c r="V341" i="66" s="1"/>
  <c r="Q341" i="66"/>
  <c r="P341" i="66"/>
  <c r="E341" i="66"/>
  <c r="W340" i="66"/>
  <c r="U340" i="66"/>
  <c r="T340" i="66"/>
  <c r="S340" i="66"/>
  <c r="Q340" i="66"/>
  <c r="P340" i="66"/>
  <c r="E340" i="66"/>
  <c r="W339" i="66"/>
  <c r="U339" i="66"/>
  <c r="T339" i="66"/>
  <c r="S339" i="66"/>
  <c r="R339" i="66"/>
  <c r="V339" i="66" s="1"/>
  <c r="Q339" i="66"/>
  <c r="P339" i="66"/>
  <c r="E339" i="66"/>
  <c r="W338" i="66"/>
  <c r="U338" i="66"/>
  <c r="T338" i="66"/>
  <c r="S338" i="66"/>
  <c r="Q338" i="66"/>
  <c r="P338" i="66"/>
  <c r="E338" i="66"/>
  <c r="W337" i="66"/>
  <c r="U337" i="66"/>
  <c r="T337" i="66"/>
  <c r="S337" i="66"/>
  <c r="R337" i="66" s="1"/>
  <c r="V337" i="66" s="1"/>
  <c r="Q337" i="66"/>
  <c r="P337" i="66"/>
  <c r="E337" i="66"/>
  <c r="W336" i="66"/>
  <c r="U336" i="66"/>
  <c r="T336" i="66"/>
  <c r="R336" i="66" s="1"/>
  <c r="V336" i="66" s="1"/>
  <c r="S336" i="66"/>
  <c r="Q336" i="66"/>
  <c r="P336" i="66"/>
  <c r="E336" i="66"/>
  <c r="W335" i="66"/>
  <c r="U335" i="66"/>
  <c r="T335" i="66"/>
  <c r="S335" i="66"/>
  <c r="R335" i="66" s="1"/>
  <c r="V335" i="66" s="1"/>
  <c r="Q335" i="66"/>
  <c r="P335" i="66"/>
  <c r="E335" i="66"/>
  <c r="W334" i="66"/>
  <c r="U334" i="66"/>
  <c r="T334" i="66"/>
  <c r="R334" i="66" s="1"/>
  <c r="V334" i="66" s="1"/>
  <c r="S334" i="66"/>
  <c r="Q334" i="66"/>
  <c r="X334" i="66" s="1"/>
  <c r="P334" i="66"/>
  <c r="E334" i="66"/>
  <c r="W333" i="66"/>
  <c r="U333" i="66"/>
  <c r="T333" i="66"/>
  <c r="S333" i="66"/>
  <c r="R333" i="66"/>
  <c r="V333" i="66" s="1"/>
  <c r="Q333" i="66"/>
  <c r="P333" i="66"/>
  <c r="E333" i="66"/>
  <c r="W332" i="66"/>
  <c r="U332" i="66"/>
  <c r="T332" i="66"/>
  <c r="S332" i="66"/>
  <c r="Q332" i="66"/>
  <c r="P332" i="66"/>
  <c r="E332" i="66"/>
  <c r="W331" i="66"/>
  <c r="U331" i="66"/>
  <c r="T331" i="66"/>
  <c r="S331" i="66"/>
  <c r="R331" i="66"/>
  <c r="V331" i="66" s="1"/>
  <c r="Q331" i="66"/>
  <c r="P331" i="66"/>
  <c r="E331" i="66"/>
  <c r="W330" i="66"/>
  <c r="U330" i="66"/>
  <c r="T330" i="66"/>
  <c r="S330" i="66"/>
  <c r="Q330" i="66"/>
  <c r="P330" i="66"/>
  <c r="E330" i="66"/>
  <c r="W329" i="66"/>
  <c r="U329" i="66"/>
  <c r="T329" i="66"/>
  <c r="S329" i="66"/>
  <c r="R329" i="66" s="1"/>
  <c r="V329" i="66" s="1"/>
  <c r="Q329" i="66"/>
  <c r="P329" i="66"/>
  <c r="E329" i="66"/>
  <c r="W328" i="66"/>
  <c r="U328" i="66"/>
  <c r="T328" i="66"/>
  <c r="R328" i="66" s="1"/>
  <c r="V328" i="66" s="1"/>
  <c r="S328" i="66"/>
  <c r="Q328" i="66"/>
  <c r="P328" i="66"/>
  <c r="E328" i="66"/>
  <c r="W327" i="66"/>
  <c r="U327" i="66"/>
  <c r="T327" i="66"/>
  <c r="S327" i="66"/>
  <c r="R327" i="66" s="1"/>
  <c r="V327" i="66" s="1"/>
  <c r="Q327" i="66"/>
  <c r="P327" i="66"/>
  <c r="E327" i="66"/>
  <c r="W326" i="66"/>
  <c r="U326" i="66"/>
  <c r="T326" i="66"/>
  <c r="R326" i="66" s="1"/>
  <c r="V326" i="66" s="1"/>
  <c r="S326" i="66"/>
  <c r="Q326" i="66"/>
  <c r="X326" i="66" s="1"/>
  <c r="P326" i="66"/>
  <c r="E326" i="66"/>
  <c r="W325" i="66"/>
  <c r="U325" i="66"/>
  <c r="T325" i="66"/>
  <c r="S325" i="66"/>
  <c r="R325" i="66"/>
  <c r="V325" i="66" s="1"/>
  <c r="Q325" i="66"/>
  <c r="P325" i="66"/>
  <c r="E325" i="66"/>
  <c r="W324" i="66"/>
  <c r="U324" i="66"/>
  <c r="T324" i="66"/>
  <c r="S324" i="66"/>
  <c r="Q324" i="66"/>
  <c r="P324" i="66"/>
  <c r="E324" i="66"/>
  <c r="W323" i="66"/>
  <c r="U323" i="66"/>
  <c r="T323" i="66"/>
  <c r="S323" i="66"/>
  <c r="R323" i="66"/>
  <c r="V323" i="66" s="1"/>
  <c r="Q323" i="66"/>
  <c r="P323" i="66"/>
  <c r="E323" i="66"/>
  <c r="W322" i="66"/>
  <c r="U322" i="66"/>
  <c r="T322" i="66"/>
  <c r="S322" i="66"/>
  <c r="Q322" i="66"/>
  <c r="P322" i="66"/>
  <c r="E322" i="66"/>
  <c r="W321" i="66"/>
  <c r="U321" i="66"/>
  <c r="T321" i="66"/>
  <c r="S321" i="66"/>
  <c r="R321" i="66" s="1"/>
  <c r="V321" i="66" s="1"/>
  <c r="Q321" i="66"/>
  <c r="P321" i="66"/>
  <c r="E321" i="66"/>
  <c r="W320" i="66"/>
  <c r="U320" i="66"/>
  <c r="T320" i="66"/>
  <c r="R320" i="66" s="1"/>
  <c r="V320" i="66" s="1"/>
  <c r="S320" i="66"/>
  <c r="Q320" i="66"/>
  <c r="P320" i="66"/>
  <c r="E320" i="66"/>
  <c r="W319" i="66"/>
  <c r="U319" i="66"/>
  <c r="T319" i="66"/>
  <c r="S319" i="66"/>
  <c r="R319" i="66" s="1"/>
  <c r="V319" i="66" s="1"/>
  <c r="Q319" i="66"/>
  <c r="P319" i="66"/>
  <c r="E319" i="66"/>
  <c r="W318" i="66"/>
  <c r="U318" i="66"/>
  <c r="T318" i="66"/>
  <c r="R318" i="66" s="1"/>
  <c r="V318" i="66" s="1"/>
  <c r="S318" i="66"/>
  <c r="Q318" i="66"/>
  <c r="X318" i="66" s="1"/>
  <c r="P318" i="66"/>
  <c r="E318" i="66"/>
  <c r="W317" i="66"/>
  <c r="U317" i="66"/>
  <c r="T317" i="66"/>
  <c r="S317" i="66"/>
  <c r="R317" i="66"/>
  <c r="V317" i="66" s="1"/>
  <c r="Q317" i="66"/>
  <c r="P317" i="66"/>
  <c r="E317" i="66"/>
  <c r="W316" i="66"/>
  <c r="U316" i="66"/>
  <c r="T316" i="66"/>
  <c r="S316" i="66"/>
  <c r="Q316" i="66"/>
  <c r="P316" i="66"/>
  <c r="E316" i="66"/>
  <c r="W315" i="66"/>
  <c r="U315" i="66"/>
  <c r="T315" i="66"/>
  <c r="S315" i="66"/>
  <c r="R315" i="66"/>
  <c r="V315" i="66" s="1"/>
  <c r="Q315" i="66"/>
  <c r="P315" i="66"/>
  <c r="E315" i="66"/>
  <c r="W314" i="66"/>
  <c r="U314" i="66"/>
  <c r="T314" i="66"/>
  <c r="S314" i="66"/>
  <c r="Q314" i="66"/>
  <c r="P314" i="66"/>
  <c r="E314" i="66"/>
  <c r="W313" i="66"/>
  <c r="U313" i="66"/>
  <c r="T313" i="66"/>
  <c r="S313" i="66"/>
  <c r="R313" i="66" s="1"/>
  <c r="V313" i="66" s="1"/>
  <c r="Q313" i="66"/>
  <c r="P313" i="66"/>
  <c r="E313" i="66"/>
  <c r="W312" i="66"/>
  <c r="U312" i="66"/>
  <c r="T312" i="66"/>
  <c r="R312" i="66" s="1"/>
  <c r="V312" i="66" s="1"/>
  <c r="S312" i="66"/>
  <c r="Q312" i="66"/>
  <c r="P312" i="66"/>
  <c r="E312" i="66"/>
  <c r="W311" i="66"/>
  <c r="U311" i="66"/>
  <c r="T311" i="66"/>
  <c r="R311" i="66" s="1"/>
  <c r="V311" i="66" s="1"/>
  <c r="S311" i="66"/>
  <c r="Q311" i="66"/>
  <c r="P311" i="66"/>
  <c r="E311" i="66"/>
  <c r="W310" i="66"/>
  <c r="U310" i="66"/>
  <c r="T310" i="66"/>
  <c r="S310" i="66"/>
  <c r="R310" i="66" s="1"/>
  <c r="V310" i="66" s="1"/>
  <c r="X310" i="66" s="1"/>
  <c r="Q310" i="66"/>
  <c r="P310" i="66"/>
  <c r="E310" i="66"/>
  <c r="W309" i="66"/>
  <c r="U309" i="66"/>
  <c r="T309" i="66"/>
  <c r="R309" i="66" s="1"/>
  <c r="V309" i="66" s="1"/>
  <c r="S309" i="66"/>
  <c r="Q309" i="66"/>
  <c r="X309" i="66" s="1"/>
  <c r="P309" i="66"/>
  <c r="E309" i="66"/>
  <c r="W308" i="66"/>
  <c r="U308" i="66"/>
  <c r="T308" i="66"/>
  <c r="S308" i="66"/>
  <c r="R308" i="66" s="1"/>
  <c r="V308" i="66" s="1"/>
  <c r="Q308" i="66"/>
  <c r="P308" i="66"/>
  <c r="E308" i="66"/>
  <c r="W307" i="66"/>
  <c r="U307" i="66"/>
  <c r="T307" i="66"/>
  <c r="R307" i="66" s="1"/>
  <c r="V307" i="66" s="1"/>
  <c r="S307" i="66"/>
  <c r="Q307" i="66"/>
  <c r="X307" i="66" s="1"/>
  <c r="P307" i="66"/>
  <c r="E307" i="66"/>
  <c r="W306" i="66"/>
  <c r="U306" i="66"/>
  <c r="T306" i="66"/>
  <c r="S306" i="66"/>
  <c r="R306" i="66"/>
  <c r="V306" i="66" s="1"/>
  <c r="Q306" i="66"/>
  <c r="P306" i="66"/>
  <c r="E306" i="66"/>
  <c r="W305" i="66"/>
  <c r="U305" i="66"/>
  <c r="T305" i="66"/>
  <c r="S305" i="66"/>
  <c r="Q305" i="66"/>
  <c r="P305" i="66"/>
  <c r="E305" i="66"/>
  <c r="W304" i="66"/>
  <c r="U304" i="66"/>
  <c r="T304" i="66"/>
  <c r="S304" i="66"/>
  <c r="R304" i="66" s="1"/>
  <c r="V304" i="66" s="1"/>
  <c r="Q304" i="66"/>
  <c r="P304" i="66"/>
  <c r="E304" i="66"/>
  <c r="W303" i="66"/>
  <c r="U303" i="66"/>
  <c r="T303" i="66"/>
  <c r="R303" i="66" s="1"/>
  <c r="V303" i="66" s="1"/>
  <c r="S303" i="66"/>
  <c r="Q303" i="66"/>
  <c r="P303" i="66"/>
  <c r="E303" i="66"/>
  <c r="W302" i="66"/>
  <c r="U302" i="66"/>
  <c r="T302" i="66"/>
  <c r="S302" i="66"/>
  <c r="R302" i="66" s="1"/>
  <c r="V302" i="66" s="1"/>
  <c r="Q302" i="66"/>
  <c r="P302" i="66"/>
  <c r="E302" i="66"/>
  <c r="W301" i="66"/>
  <c r="U301" i="66"/>
  <c r="T301" i="66"/>
  <c r="R301" i="66" s="1"/>
  <c r="V301" i="66" s="1"/>
  <c r="S301" i="66"/>
  <c r="Q301" i="66"/>
  <c r="X301" i="66" s="1"/>
  <c r="P301" i="66"/>
  <c r="E301" i="66"/>
  <c r="W300" i="66"/>
  <c r="U300" i="66"/>
  <c r="T300" i="66"/>
  <c r="S300" i="66"/>
  <c r="R300" i="66" s="1"/>
  <c r="V300" i="66" s="1"/>
  <c r="Q300" i="66"/>
  <c r="P300" i="66"/>
  <c r="E300" i="66"/>
  <c r="W299" i="66"/>
  <c r="U299" i="66"/>
  <c r="T299" i="66"/>
  <c r="R299" i="66" s="1"/>
  <c r="V299" i="66" s="1"/>
  <c r="S299" i="66"/>
  <c r="Q299" i="66"/>
  <c r="X299" i="66" s="1"/>
  <c r="P299" i="66"/>
  <c r="E299" i="66"/>
  <c r="W298" i="66"/>
  <c r="U298" i="66"/>
  <c r="T298" i="66"/>
  <c r="S298" i="66"/>
  <c r="R298" i="66"/>
  <c r="V298" i="66" s="1"/>
  <c r="Q298" i="66"/>
  <c r="P298" i="66"/>
  <c r="E298" i="66"/>
  <c r="W297" i="66"/>
  <c r="U297" i="66"/>
  <c r="T297" i="66"/>
  <c r="S297" i="66"/>
  <c r="Q297" i="66"/>
  <c r="P297" i="66"/>
  <c r="E297" i="66"/>
  <c r="W296" i="66"/>
  <c r="U296" i="66"/>
  <c r="T296" i="66"/>
  <c r="S296" i="66"/>
  <c r="R296" i="66" s="1"/>
  <c r="V296" i="66" s="1"/>
  <c r="Q296" i="66"/>
  <c r="P296" i="66"/>
  <c r="E296" i="66"/>
  <c r="W295" i="66"/>
  <c r="U295" i="66"/>
  <c r="T295" i="66"/>
  <c r="R295" i="66" s="1"/>
  <c r="V295" i="66" s="1"/>
  <c r="S295" i="66"/>
  <c r="Q295" i="66"/>
  <c r="P295" i="66"/>
  <c r="E295" i="66"/>
  <c r="W294" i="66"/>
  <c r="U294" i="66"/>
  <c r="T294" i="66"/>
  <c r="S294" i="66"/>
  <c r="R294" i="66" s="1"/>
  <c r="V294" i="66" s="1"/>
  <c r="Q294" i="66"/>
  <c r="P294" i="66"/>
  <c r="E294" i="66"/>
  <c r="W293" i="66"/>
  <c r="U293" i="66"/>
  <c r="T293" i="66"/>
  <c r="R293" i="66" s="1"/>
  <c r="V293" i="66" s="1"/>
  <c r="S293" i="66"/>
  <c r="Q293" i="66"/>
  <c r="X293" i="66" s="1"/>
  <c r="P293" i="66"/>
  <c r="E293" i="66"/>
  <c r="W292" i="66"/>
  <c r="U292" i="66"/>
  <c r="T292" i="66"/>
  <c r="S292" i="66"/>
  <c r="R292" i="66" s="1"/>
  <c r="V292" i="66" s="1"/>
  <c r="Q292" i="66"/>
  <c r="P292" i="66"/>
  <c r="E292" i="66"/>
  <c r="W291" i="66"/>
  <c r="U291" i="66"/>
  <c r="T291" i="66"/>
  <c r="R291" i="66" s="1"/>
  <c r="V291" i="66" s="1"/>
  <c r="S291" i="66"/>
  <c r="Q291" i="66"/>
  <c r="X291" i="66" s="1"/>
  <c r="P291" i="66"/>
  <c r="E291" i="66"/>
  <c r="W290" i="66"/>
  <c r="U290" i="66"/>
  <c r="T290" i="66"/>
  <c r="S290" i="66"/>
  <c r="R290" i="66"/>
  <c r="V290" i="66" s="1"/>
  <c r="Q290" i="66"/>
  <c r="P290" i="66"/>
  <c r="E290" i="66"/>
  <c r="W289" i="66"/>
  <c r="U289" i="66"/>
  <c r="T289" i="66"/>
  <c r="S289" i="66"/>
  <c r="Q289" i="66"/>
  <c r="P289" i="66"/>
  <c r="E289" i="66"/>
  <c r="W288" i="66"/>
  <c r="U288" i="66"/>
  <c r="T288" i="66"/>
  <c r="S288" i="66"/>
  <c r="R288" i="66" s="1"/>
  <c r="V288" i="66" s="1"/>
  <c r="Q288" i="66"/>
  <c r="P288" i="66"/>
  <c r="E288" i="66"/>
  <c r="W287" i="66"/>
  <c r="U287" i="66"/>
  <c r="T287" i="66"/>
  <c r="R287" i="66" s="1"/>
  <c r="V287" i="66" s="1"/>
  <c r="S287" i="66"/>
  <c r="Q287" i="66"/>
  <c r="P287" i="66"/>
  <c r="E287" i="66"/>
  <c r="W286" i="66"/>
  <c r="U286" i="66"/>
  <c r="T286" i="66"/>
  <c r="S286" i="66"/>
  <c r="R286" i="66" s="1"/>
  <c r="V286" i="66" s="1"/>
  <c r="Q286" i="66"/>
  <c r="P286" i="66"/>
  <c r="E286" i="66"/>
  <c r="W285" i="66"/>
  <c r="U285" i="66"/>
  <c r="T285" i="66"/>
  <c r="R285" i="66" s="1"/>
  <c r="V285" i="66" s="1"/>
  <c r="S285" i="66"/>
  <c r="Q285" i="66"/>
  <c r="X285" i="66" s="1"/>
  <c r="P285" i="66"/>
  <c r="E285" i="66"/>
  <c r="W284" i="66"/>
  <c r="U284" i="66"/>
  <c r="T284" i="66"/>
  <c r="S284" i="66"/>
  <c r="R284" i="66" s="1"/>
  <c r="V284" i="66" s="1"/>
  <c r="Q284" i="66"/>
  <c r="P284" i="66"/>
  <c r="E284" i="66"/>
  <c r="W283" i="66"/>
  <c r="U283" i="66"/>
  <c r="T283" i="66"/>
  <c r="R283" i="66" s="1"/>
  <c r="V283" i="66" s="1"/>
  <c r="S283" i="66"/>
  <c r="Q283" i="66"/>
  <c r="X283" i="66" s="1"/>
  <c r="P283" i="66"/>
  <c r="E283" i="66"/>
  <c r="W282" i="66"/>
  <c r="U282" i="66"/>
  <c r="T282" i="66"/>
  <c r="S282" i="66"/>
  <c r="R282" i="66"/>
  <c r="V282" i="66" s="1"/>
  <c r="Q282" i="66"/>
  <c r="P282" i="66"/>
  <c r="E282" i="66"/>
  <c r="W281" i="66"/>
  <c r="U281" i="66"/>
  <c r="T281" i="66"/>
  <c r="S281" i="66"/>
  <c r="Q281" i="66"/>
  <c r="P281" i="66"/>
  <c r="E281" i="66"/>
  <c r="W280" i="66"/>
  <c r="U280" i="66"/>
  <c r="T280" i="66"/>
  <c r="S280" i="66"/>
  <c r="R280" i="66" s="1"/>
  <c r="V280" i="66" s="1"/>
  <c r="Q280" i="66"/>
  <c r="P280" i="66"/>
  <c r="E280" i="66"/>
  <c r="W279" i="66"/>
  <c r="U279" i="66"/>
  <c r="T279" i="66"/>
  <c r="R279" i="66" s="1"/>
  <c r="V279" i="66" s="1"/>
  <c r="S279" i="66"/>
  <c r="Q279" i="66"/>
  <c r="P279" i="66"/>
  <c r="E279" i="66"/>
  <c r="W278" i="66"/>
  <c r="U278" i="66"/>
  <c r="T278" i="66"/>
  <c r="S278" i="66"/>
  <c r="R278" i="66" s="1"/>
  <c r="V278" i="66" s="1"/>
  <c r="Q278" i="66"/>
  <c r="P278" i="66"/>
  <c r="E278" i="66"/>
  <c r="W277" i="66"/>
  <c r="U277" i="66"/>
  <c r="T277" i="66"/>
  <c r="R277" i="66" s="1"/>
  <c r="V277" i="66" s="1"/>
  <c r="S277" i="66"/>
  <c r="Q277" i="66"/>
  <c r="X277" i="66" s="1"/>
  <c r="P277" i="66"/>
  <c r="E277" i="66"/>
  <c r="W276" i="66"/>
  <c r="U276" i="66"/>
  <c r="T276" i="66"/>
  <c r="S276" i="66"/>
  <c r="R276" i="66" s="1"/>
  <c r="V276" i="66" s="1"/>
  <c r="Q276" i="66"/>
  <c r="P276" i="66"/>
  <c r="E276" i="66"/>
  <c r="W275" i="66"/>
  <c r="U275" i="66"/>
  <c r="T275" i="66"/>
  <c r="R275" i="66" s="1"/>
  <c r="V275" i="66" s="1"/>
  <c r="S275" i="66"/>
  <c r="Q275" i="66"/>
  <c r="X275" i="66" s="1"/>
  <c r="P275" i="66"/>
  <c r="E275" i="66"/>
  <c r="W274" i="66"/>
  <c r="U274" i="66"/>
  <c r="T274" i="66"/>
  <c r="S274" i="66"/>
  <c r="R274" i="66"/>
  <c r="V274" i="66" s="1"/>
  <c r="Q274" i="66"/>
  <c r="P274" i="66"/>
  <c r="E274" i="66"/>
  <c r="W273" i="66"/>
  <c r="U273" i="66"/>
  <c r="T273" i="66"/>
  <c r="S273" i="66"/>
  <c r="Q273" i="66"/>
  <c r="P273" i="66"/>
  <c r="E273" i="66"/>
  <c r="W272" i="66"/>
  <c r="U272" i="66"/>
  <c r="T272" i="66"/>
  <c r="S272" i="66"/>
  <c r="R272" i="66" s="1"/>
  <c r="V272" i="66" s="1"/>
  <c r="Q272" i="66"/>
  <c r="P272" i="66"/>
  <c r="E272" i="66"/>
  <c r="W271" i="66"/>
  <c r="U271" i="66"/>
  <c r="T271" i="66"/>
  <c r="R271" i="66" s="1"/>
  <c r="V271" i="66" s="1"/>
  <c r="S271" i="66"/>
  <c r="Q271" i="66"/>
  <c r="P271" i="66"/>
  <c r="E271" i="66"/>
  <c r="W270" i="66"/>
  <c r="U270" i="66"/>
  <c r="T270" i="66"/>
  <c r="S270" i="66"/>
  <c r="R270" i="66" s="1"/>
  <c r="V270" i="66" s="1"/>
  <c r="Q270" i="66"/>
  <c r="P270" i="66"/>
  <c r="E270" i="66"/>
  <c r="W269" i="66"/>
  <c r="U269" i="66"/>
  <c r="T269" i="66"/>
  <c r="R269" i="66" s="1"/>
  <c r="V269" i="66" s="1"/>
  <c r="S269" i="66"/>
  <c r="Q269" i="66"/>
  <c r="X269" i="66" s="1"/>
  <c r="P269" i="66"/>
  <c r="E269" i="66"/>
  <c r="W268" i="66"/>
  <c r="U268" i="66"/>
  <c r="T268" i="66"/>
  <c r="S268" i="66"/>
  <c r="R268" i="66" s="1"/>
  <c r="V268" i="66" s="1"/>
  <c r="Q268" i="66"/>
  <c r="P268" i="66"/>
  <c r="E268" i="66"/>
  <c r="W267" i="66"/>
  <c r="U267" i="66"/>
  <c r="T267" i="66"/>
  <c r="R267" i="66" s="1"/>
  <c r="V267" i="66" s="1"/>
  <c r="S267" i="66"/>
  <c r="Q267" i="66"/>
  <c r="P267" i="66"/>
  <c r="E267" i="66"/>
  <c r="W266" i="66"/>
  <c r="U266" i="66"/>
  <c r="T266" i="66"/>
  <c r="S266" i="66"/>
  <c r="R266" i="66" s="1"/>
  <c r="V266" i="66" s="1"/>
  <c r="Q266" i="66"/>
  <c r="P266" i="66"/>
  <c r="E266" i="66"/>
  <c r="W265" i="66"/>
  <c r="U265" i="66"/>
  <c r="T265" i="66"/>
  <c r="R265" i="66" s="1"/>
  <c r="V265" i="66" s="1"/>
  <c r="S265" i="66"/>
  <c r="Q265" i="66"/>
  <c r="X265" i="66" s="1"/>
  <c r="P265" i="66"/>
  <c r="E265" i="66"/>
  <c r="W264" i="66"/>
  <c r="U264" i="66"/>
  <c r="T264" i="66"/>
  <c r="S264" i="66"/>
  <c r="R264" i="66" s="1"/>
  <c r="V264" i="66" s="1"/>
  <c r="Q264" i="66"/>
  <c r="P264" i="66"/>
  <c r="E264" i="66"/>
  <c r="W263" i="66"/>
  <c r="U263" i="66"/>
  <c r="T263" i="66"/>
  <c r="R263" i="66" s="1"/>
  <c r="V263" i="66" s="1"/>
  <c r="S263" i="66"/>
  <c r="Q263" i="66"/>
  <c r="X263" i="66" s="1"/>
  <c r="P263" i="66"/>
  <c r="E263" i="66"/>
  <c r="W262" i="66"/>
  <c r="U262" i="66"/>
  <c r="T262" i="66"/>
  <c r="S262" i="66"/>
  <c r="R262" i="66" s="1"/>
  <c r="V262" i="66" s="1"/>
  <c r="Q262" i="66"/>
  <c r="P262" i="66"/>
  <c r="E262" i="66"/>
  <c r="W261" i="66"/>
  <c r="U261" i="66"/>
  <c r="T261" i="66"/>
  <c r="R261" i="66" s="1"/>
  <c r="V261" i="66" s="1"/>
  <c r="S261" i="66"/>
  <c r="Q261" i="66"/>
  <c r="X261" i="66" s="1"/>
  <c r="P261" i="66"/>
  <c r="E261" i="66"/>
  <c r="W260" i="66"/>
  <c r="U260" i="66"/>
  <c r="T260" i="66"/>
  <c r="S260" i="66"/>
  <c r="R260" i="66" s="1"/>
  <c r="V260" i="66" s="1"/>
  <c r="Q260" i="66"/>
  <c r="P260" i="66"/>
  <c r="E260" i="66"/>
  <c r="W259" i="66"/>
  <c r="U259" i="66"/>
  <c r="T259" i="66"/>
  <c r="R259" i="66" s="1"/>
  <c r="V259" i="66" s="1"/>
  <c r="S259" i="66"/>
  <c r="Q259" i="66"/>
  <c r="P259" i="66"/>
  <c r="E259" i="66"/>
  <c r="W258" i="66"/>
  <c r="U258" i="66"/>
  <c r="T258" i="66"/>
  <c r="S258" i="66"/>
  <c r="R258" i="66" s="1"/>
  <c r="V258" i="66" s="1"/>
  <c r="Q258" i="66"/>
  <c r="P258" i="66"/>
  <c r="E258" i="66"/>
  <c r="W257" i="66"/>
  <c r="U257" i="66"/>
  <c r="T257" i="66"/>
  <c r="R257" i="66" s="1"/>
  <c r="V257" i="66" s="1"/>
  <c r="S257" i="66"/>
  <c r="Q257" i="66"/>
  <c r="X257" i="66" s="1"/>
  <c r="P257" i="66"/>
  <c r="E257" i="66"/>
  <c r="W256" i="66"/>
  <c r="U256" i="66"/>
  <c r="T256" i="66"/>
  <c r="S256" i="66"/>
  <c r="R256" i="66" s="1"/>
  <c r="V256" i="66" s="1"/>
  <c r="Q256" i="66"/>
  <c r="P256" i="66"/>
  <c r="E256" i="66"/>
  <c r="W255" i="66"/>
  <c r="U255" i="66"/>
  <c r="T255" i="66"/>
  <c r="R255" i="66" s="1"/>
  <c r="V255" i="66" s="1"/>
  <c r="S255" i="66"/>
  <c r="Q255" i="66"/>
  <c r="X255" i="66" s="1"/>
  <c r="P255" i="66"/>
  <c r="E255" i="66"/>
  <c r="W254" i="66"/>
  <c r="U254" i="66"/>
  <c r="T254" i="66"/>
  <c r="S254" i="66"/>
  <c r="R254" i="66" s="1"/>
  <c r="V254" i="66" s="1"/>
  <c r="Q254" i="66"/>
  <c r="P254" i="66"/>
  <c r="E254" i="66"/>
  <c r="W253" i="66"/>
  <c r="U253" i="66"/>
  <c r="T253" i="66"/>
  <c r="R253" i="66" s="1"/>
  <c r="V253" i="66" s="1"/>
  <c r="S253" i="66"/>
  <c r="Q253" i="66"/>
  <c r="X253" i="66" s="1"/>
  <c r="P253" i="66"/>
  <c r="E253" i="66"/>
  <c r="W252" i="66"/>
  <c r="U252" i="66"/>
  <c r="T252" i="66"/>
  <c r="S252" i="66"/>
  <c r="R252" i="66" s="1"/>
  <c r="V252" i="66" s="1"/>
  <c r="Q252" i="66"/>
  <c r="P252" i="66"/>
  <c r="E252" i="66"/>
  <c r="W251" i="66"/>
  <c r="U251" i="66"/>
  <c r="T251" i="66"/>
  <c r="R251" i="66" s="1"/>
  <c r="V251" i="66" s="1"/>
  <c r="S251" i="66"/>
  <c r="Q251" i="66"/>
  <c r="P251" i="66"/>
  <c r="E251" i="66"/>
  <c r="W250" i="66"/>
  <c r="U250" i="66"/>
  <c r="T250" i="66"/>
  <c r="S250" i="66"/>
  <c r="R250" i="66" s="1"/>
  <c r="V250" i="66" s="1"/>
  <c r="Q250" i="66"/>
  <c r="P250" i="66"/>
  <c r="E250" i="66"/>
  <c r="W249" i="66"/>
  <c r="U249" i="66"/>
  <c r="T249" i="66"/>
  <c r="R249" i="66" s="1"/>
  <c r="V249" i="66" s="1"/>
  <c r="S249" i="66"/>
  <c r="Q249" i="66"/>
  <c r="X249" i="66" s="1"/>
  <c r="P249" i="66"/>
  <c r="E249" i="66"/>
  <c r="W248" i="66"/>
  <c r="U248" i="66"/>
  <c r="T248" i="66"/>
  <c r="S248" i="66"/>
  <c r="R248" i="66" s="1"/>
  <c r="V248" i="66" s="1"/>
  <c r="Q248" i="66"/>
  <c r="P248" i="66"/>
  <c r="E248" i="66"/>
  <c r="W247" i="66"/>
  <c r="U247" i="66"/>
  <c r="T247" i="66"/>
  <c r="R247" i="66" s="1"/>
  <c r="V247" i="66" s="1"/>
  <c r="S247" i="66"/>
  <c r="Q247" i="66"/>
  <c r="X247" i="66" s="1"/>
  <c r="P247" i="66"/>
  <c r="E247" i="66"/>
  <c r="W246" i="66"/>
  <c r="U246" i="66"/>
  <c r="T246" i="66"/>
  <c r="S246" i="66"/>
  <c r="R246" i="66" s="1"/>
  <c r="V246" i="66" s="1"/>
  <c r="Q246" i="66"/>
  <c r="P246" i="66"/>
  <c r="E246" i="66"/>
  <c r="W245" i="66"/>
  <c r="U245" i="66"/>
  <c r="T245" i="66"/>
  <c r="R245" i="66" s="1"/>
  <c r="V245" i="66" s="1"/>
  <c r="S245" i="66"/>
  <c r="Q245" i="66"/>
  <c r="X245" i="66" s="1"/>
  <c r="P245" i="66"/>
  <c r="E245" i="66"/>
  <c r="W244" i="66"/>
  <c r="U244" i="66"/>
  <c r="T244" i="66"/>
  <c r="S244" i="66"/>
  <c r="R244" i="66" s="1"/>
  <c r="V244" i="66" s="1"/>
  <c r="Q244" i="66"/>
  <c r="P244" i="66"/>
  <c r="E244" i="66"/>
  <c r="W243" i="66"/>
  <c r="U243" i="66"/>
  <c r="T243" i="66"/>
  <c r="R243" i="66" s="1"/>
  <c r="V243" i="66" s="1"/>
  <c r="S243" i="66"/>
  <c r="Q243" i="66"/>
  <c r="P243" i="66"/>
  <c r="E243" i="66"/>
  <c r="W242" i="66"/>
  <c r="U242" i="66"/>
  <c r="T242" i="66"/>
  <c r="S242" i="66"/>
  <c r="R242" i="66" s="1"/>
  <c r="V242" i="66" s="1"/>
  <c r="Q242" i="66"/>
  <c r="P242" i="66"/>
  <c r="E242" i="66"/>
  <c r="W241" i="66"/>
  <c r="U241" i="66"/>
  <c r="T241" i="66"/>
  <c r="R241" i="66" s="1"/>
  <c r="V241" i="66" s="1"/>
  <c r="S241" i="66"/>
  <c r="Q241" i="66"/>
  <c r="X241" i="66" s="1"/>
  <c r="P241" i="66"/>
  <c r="E241" i="66"/>
  <c r="W240" i="66"/>
  <c r="U240" i="66"/>
  <c r="T240" i="66"/>
  <c r="S240" i="66"/>
  <c r="R240" i="66" s="1"/>
  <c r="V240" i="66" s="1"/>
  <c r="Q240" i="66"/>
  <c r="P240" i="66"/>
  <c r="E240" i="66"/>
  <c r="W239" i="66"/>
  <c r="U239" i="66"/>
  <c r="T239" i="66"/>
  <c r="R239" i="66" s="1"/>
  <c r="V239" i="66" s="1"/>
  <c r="S239" i="66"/>
  <c r="Q239" i="66"/>
  <c r="X239" i="66" s="1"/>
  <c r="P239" i="66"/>
  <c r="E239" i="66"/>
  <c r="W238" i="66"/>
  <c r="U238" i="66"/>
  <c r="T238" i="66"/>
  <c r="S238" i="66"/>
  <c r="R238" i="66" s="1"/>
  <c r="V238" i="66" s="1"/>
  <c r="Q238" i="66"/>
  <c r="P238" i="66"/>
  <c r="E238" i="66"/>
  <c r="W237" i="66"/>
  <c r="U237" i="66"/>
  <c r="T237" i="66"/>
  <c r="R237" i="66" s="1"/>
  <c r="V237" i="66" s="1"/>
  <c r="S237" i="66"/>
  <c r="Q237" i="66"/>
  <c r="X237" i="66" s="1"/>
  <c r="P237" i="66"/>
  <c r="E237" i="66"/>
  <c r="W236" i="66"/>
  <c r="U236" i="66"/>
  <c r="T236" i="66"/>
  <c r="S236" i="66"/>
  <c r="R236" i="66" s="1"/>
  <c r="V236" i="66" s="1"/>
  <c r="Q236" i="66"/>
  <c r="P236" i="66"/>
  <c r="E236" i="66"/>
  <c r="W235" i="66"/>
  <c r="U235" i="66"/>
  <c r="T235" i="66"/>
  <c r="R235" i="66" s="1"/>
  <c r="V235" i="66" s="1"/>
  <c r="S235" i="66"/>
  <c r="Q235" i="66"/>
  <c r="P235" i="66"/>
  <c r="E235" i="66"/>
  <c r="W234" i="66"/>
  <c r="U234" i="66"/>
  <c r="T234" i="66"/>
  <c r="S234" i="66"/>
  <c r="R234" i="66" s="1"/>
  <c r="V234" i="66" s="1"/>
  <c r="Q234" i="66"/>
  <c r="P234" i="66"/>
  <c r="E234" i="66"/>
  <c r="W233" i="66"/>
  <c r="U233" i="66"/>
  <c r="T233" i="66"/>
  <c r="R233" i="66" s="1"/>
  <c r="V233" i="66" s="1"/>
  <c r="S233" i="66"/>
  <c r="Q233" i="66"/>
  <c r="X233" i="66" s="1"/>
  <c r="P233" i="66"/>
  <c r="E233" i="66"/>
  <c r="W232" i="66"/>
  <c r="U232" i="66"/>
  <c r="T232" i="66"/>
  <c r="S232" i="66"/>
  <c r="R232" i="66"/>
  <c r="V232" i="66" s="1"/>
  <c r="Q232" i="66"/>
  <c r="P232" i="66"/>
  <c r="E232" i="66"/>
  <c r="W231" i="66"/>
  <c r="U231" i="66"/>
  <c r="T231" i="66"/>
  <c r="S231" i="66"/>
  <c r="Q231" i="66"/>
  <c r="P231" i="66"/>
  <c r="E231" i="66"/>
  <c r="W230" i="66"/>
  <c r="U230" i="66"/>
  <c r="T230" i="66"/>
  <c r="S230" i="66"/>
  <c r="R230" i="66" s="1"/>
  <c r="V230" i="66" s="1"/>
  <c r="Q230" i="66"/>
  <c r="P230" i="66"/>
  <c r="E230" i="66"/>
  <c r="W229" i="66"/>
  <c r="U229" i="66"/>
  <c r="T229" i="66"/>
  <c r="R229" i="66" s="1"/>
  <c r="V229" i="66" s="1"/>
  <c r="S229" i="66"/>
  <c r="Q229" i="66"/>
  <c r="X229" i="66" s="1"/>
  <c r="P229" i="66"/>
  <c r="E229" i="66"/>
  <c r="W228" i="66"/>
  <c r="U228" i="66"/>
  <c r="T228" i="66"/>
  <c r="S228" i="66"/>
  <c r="R228" i="66" s="1"/>
  <c r="V228" i="66" s="1"/>
  <c r="Q228" i="66"/>
  <c r="P228" i="66"/>
  <c r="E228" i="66"/>
  <c r="W227" i="66"/>
  <c r="U227" i="66"/>
  <c r="T227" i="66"/>
  <c r="R227" i="66" s="1"/>
  <c r="V227" i="66" s="1"/>
  <c r="S227" i="66"/>
  <c r="Q227" i="66"/>
  <c r="P227" i="66"/>
  <c r="E227" i="66"/>
  <c r="W226" i="66"/>
  <c r="U226" i="66"/>
  <c r="T226" i="66"/>
  <c r="S226" i="66"/>
  <c r="R226" i="66" s="1"/>
  <c r="V226" i="66" s="1"/>
  <c r="Q226" i="66"/>
  <c r="P226" i="66"/>
  <c r="E226" i="66"/>
  <c r="W225" i="66"/>
  <c r="U225" i="66"/>
  <c r="T225" i="66"/>
  <c r="R225" i="66" s="1"/>
  <c r="V225" i="66" s="1"/>
  <c r="S225" i="66"/>
  <c r="Q225" i="66"/>
  <c r="X225" i="66" s="1"/>
  <c r="P225" i="66"/>
  <c r="E225" i="66"/>
  <c r="W224" i="66"/>
  <c r="U224" i="66"/>
  <c r="T224" i="66"/>
  <c r="S224" i="66"/>
  <c r="R224" i="66"/>
  <c r="V224" i="66" s="1"/>
  <c r="Q224" i="66"/>
  <c r="P224" i="66"/>
  <c r="E224" i="66"/>
  <c r="W223" i="66"/>
  <c r="U223" i="66"/>
  <c r="T223" i="66"/>
  <c r="S223" i="66"/>
  <c r="Q223" i="66"/>
  <c r="P223" i="66"/>
  <c r="E223" i="66"/>
  <c r="W222" i="66"/>
  <c r="U222" i="66"/>
  <c r="T222" i="66"/>
  <c r="S222" i="66"/>
  <c r="R222" i="66" s="1"/>
  <c r="V222" i="66" s="1"/>
  <c r="Q222" i="66"/>
  <c r="P222" i="66"/>
  <c r="E222" i="66"/>
  <c r="W221" i="66"/>
  <c r="U221" i="66"/>
  <c r="T221" i="66"/>
  <c r="R221" i="66" s="1"/>
  <c r="V221" i="66" s="1"/>
  <c r="S221" i="66"/>
  <c r="Q221" i="66"/>
  <c r="X221" i="66" s="1"/>
  <c r="P221" i="66"/>
  <c r="E221" i="66"/>
  <c r="W220" i="66"/>
  <c r="U220" i="66"/>
  <c r="T220" i="66"/>
  <c r="S220" i="66"/>
  <c r="R220" i="66" s="1"/>
  <c r="V220" i="66" s="1"/>
  <c r="Q220" i="66"/>
  <c r="P220" i="66"/>
  <c r="E220" i="66"/>
  <c r="W219" i="66"/>
  <c r="U219" i="66"/>
  <c r="T219" i="66"/>
  <c r="R219" i="66" s="1"/>
  <c r="V219" i="66" s="1"/>
  <c r="S219" i="66"/>
  <c r="Q219" i="66"/>
  <c r="P219" i="66"/>
  <c r="E219" i="66"/>
  <c r="W218" i="66"/>
  <c r="U218" i="66"/>
  <c r="T218" i="66"/>
  <c r="S218" i="66"/>
  <c r="R218" i="66" s="1"/>
  <c r="V218" i="66" s="1"/>
  <c r="Q218" i="66"/>
  <c r="P218" i="66"/>
  <c r="E218" i="66"/>
  <c r="W217" i="66"/>
  <c r="U217" i="66"/>
  <c r="T217" i="66"/>
  <c r="R217" i="66" s="1"/>
  <c r="V217" i="66" s="1"/>
  <c r="S217" i="66"/>
  <c r="Q217" i="66"/>
  <c r="X217" i="66" s="1"/>
  <c r="P217" i="66"/>
  <c r="E217" i="66"/>
  <c r="W216" i="66"/>
  <c r="U216" i="66"/>
  <c r="T216" i="66"/>
  <c r="S216" i="66"/>
  <c r="R216" i="66"/>
  <c r="V216" i="66" s="1"/>
  <c r="Q216" i="66"/>
  <c r="P216" i="66"/>
  <c r="E216" i="66"/>
  <c r="W215" i="66"/>
  <c r="U215" i="66"/>
  <c r="T215" i="66"/>
  <c r="S215" i="66"/>
  <c r="Q215" i="66"/>
  <c r="P215" i="66"/>
  <c r="E215" i="66"/>
  <c r="W214" i="66"/>
  <c r="U214" i="66"/>
  <c r="T214" i="66"/>
  <c r="S214" i="66"/>
  <c r="R214" i="66" s="1"/>
  <c r="V214" i="66" s="1"/>
  <c r="Q214" i="66"/>
  <c r="P214" i="66"/>
  <c r="E214" i="66"/>
  <c r="W213" i="66"/>
  <c r="U213" i="66"/>
  <c r="T213" i="66"/>
  <c r="R213" i="66" s="1"/>
  <c r="V213" i="66" s="1"/>
  <c r="S213" i="66"/>
  <c r="Q213" i="66"/>
  <c r="X213" i="66" s="1"/>
  <c r="P213" i="66"/>
  <c r="E213" i="66"/>
  <c r="W212" i="66"/>
  <c r="U212" i="66"/>
  <c r="T212" i="66"/>
  <c r="S212" i="66"/>
  <c r="R212" i="66" s="1"/>
  <c r="V212" i="66" s="1"/>
  <c r="Q212" i="66"/>
  <c r="P212" i="66"/>
  <c r="E212" i="66"/>
  <c r="W211" i="66"/>
  <c r="U211" i="66"/>
  <c r="T211" i="66"/>
  <c r="R211" i="66" s="1"/>
  <c r="V211" i="66" s="1"/>
  <c r="S211" i="66"/>
  <c r="Q211" i="66"/>
  <c r="P211" i="66"/>
  <c r="E211" i="66"/>
  <c r="W210" i="66"/>
  <c r="U210" i="66"/>
  <c r="T210" i="66"/>
  <c r="S210" i="66"/>
  <c r="R210" i="66" s="1"/>
  <c r="V210" i="66" s="1"/>
  <c r="Q210" i="66"/>
  <c r="P210" i="66"/>
  <c r="E210" i="66"/>
  <c r="W209" i="66"/>
  <c r="U209" i="66"/>
  <c r="T209" i="66"/>
  <c r="R209" i="66" s="1"/>
  <c r="V209" i="66" s="1"/>
  <c r="S209" i="66"/>
  <c r="Q209" i="66"/>
  <c r="X209" i="66" s="1"/>
  <c r="P209" i="66"/>
  <c r="E209" i="66"/>
  <c r="W208" i="66"/>
  <c r="U208" i="66"/>
  <c r="T208" i="66"/>
  <c r="S208" i="66"/>
  <c r="R208" i="66"/>
  <c r="V208" i="66" s="1"/>
  <c r="Q208" i="66"/>
  <c r="P208" i="66"/>
  <c r="E208" i="66"/>
  <c r="W207" i="66"/>
  <c r="U207" i="66"/>
  <c r="T207" i="66"/>
  <c r="S207" i="66"/>
  <c r="Q207" i="66"/>
  <c r="P207" i="66"/>
  <c r="E207" i="66"/>
  <c r="W206" i="66"/>
  <c r="U206" i="66"/>
  <c r="T206" i="66"/>
  <c r="S206" i="66"/>
  <c r="R206" i="66" s="1"/>
  <c r="V206" i="66" s="1"/>
  <c r="Q206" i="66"/>
  <c r="P206" i="66"/>
  <c r="E206" i="66"/>
  <c r="W205" i="66"/>
  <c r="U205" i="66"/>
  <c r="T205" i="66"/>
  <c r="R205" i="66" s="1"/>
  <c r="V205" i="66" s="1"/>
  <c r="S205" i="66"/>
  <c r="Q205" i="66"/>
  <c r="X205" i="66" s="1"/>
  <c r="P205" i="66"/>
  <c r="E205" i="66"/>
  <c r="W204" i="66"/>
  <c r="U204" i="66"/>
  <c r="T204" i="66"/>
  <c r="S204" i="66"/>
  <c r="R204" i="66" s="1"/>
  <c r="V204" i="66" s="1"/>
  <c r="Q204" i="66"/>
  <c r="P204" i="66"/>
  <c r="E204" i="66"/>
  <c r="W203" i="66"/>
  <c r="U203" i="66"/>
  <c r="T203" i="66"/>
  <c r="R203" i="66" s="1"/>
  <c r="V203" i="66" s="1"/>
  <c r="S203" i="66"/>
  <c r="Q203" i="66"/>
  <c r="P203" i="66"/>
  <c r="E203" i="66"/>
  <c r="W202" i="66"/>
  <c r="U202" i="66"/>
  <c r="T202" i="66"/>
  <c r="S202" i="66"/>
  <c r="R202" i="66" s="1"/>
  <c r="V202" i="66" s="1"/>
  <c r="Q202" i="66"/>
  <c r="P202" i="66"/>
  <c r="E202" i="66"/>
  <c r="W201" i="66"/>
  <c r="U201" i="66"/>
  <c r="T201" i="66"/>
  <c r="R201" i="66" s="1"/>
  <c r="V201" i="66" s="1"/>
  <c r="S201" i="66"/>
  <c r="Q201" i="66"/>
  <c r="X201" i="66" s="1"/>
  <c r="P201" i="66"/>
  <c r="E201" i="66"/>
  <c r="W200" i="66"/>
  <c r="U200" i="66"/>
  <c r="T200" i="66"/>
  <c r="S200" i="66"/>
  <c r="R200" i="66"/>
  <c r="V200" i="66" s="1"/>
  <c r="Q200" i="66"/>
  <c r="P200" i="66"/>
  <c r="E200" i="66"/>
  <c r="W199" i="66"/>
  <c r="U199" i="66"/>
  <c r="T199" i="66"/>
  <c r="S199" i="66"/>
  <c r="Q199" i="66"/>
  <c r="P199" i="66"/>
  <c r="E199" i="66"/>
  <c r="W198" i="66"/>
  <c r="U198" i="66"/>
  <c r="T198" i="66"/>
  <c r="S198" i="66"/>
  <c r="R198" i="66" s="1"/>
  <c r="V198" i="66" s="1"/>
  <c r="Q198" i="66"/>
  <c r="P198" i="66"/>
  <c r="E198" i="66"/>
  <c r="W197" i="66"/>
  <c r="U197" i="66"/>
  <c r="T197" i="66"/>
  <c r="R197" i="66" s="1"/>
  <c r="V197" i="66" s="1"/>
  <c r="S197" i="66"/>
  <c r="Q197" i="66"/>
  <c r="X197" i="66" s="1"/>
  <c r="P197" i="66"/>
  <c r="E197" i="66"/>
  <c r="W196" i="66"/>
  <c r="U196" i="66"/>
  <c r="T196" i="66"/>
  <c r="S196" i="66"/>
  <c r="R196" i="66" s="1"/>
  <c r="V196" i="66" s="1"/>
  <c r="Q196" i="66"/>
  <c r="P196" i="66"/>
  <c r="E196" i="66"/>
  <c r="W195" i="66"/>
  <c r="U195" i="66"/>
  <c r="T195" i="66"/>
  <c r="R195" i="66" s="1"/>
  <c r="V195" i="66" s="1"/>
  <c r="S195" i="66"/>
  <c r="Q195" i="66"/>
  <c r="P195" i="66"/>
  <c r="E195" i="66"/>
  <c r="W194" i="66"/>
  <c r="U194" i="66"/>
  <c r="T194" i="66"/>
  <c r="S194" i="66"/>
  <c r="R194" i="66" s="1"/>
  <c r="V194" i="66" s="1"/>
  <c r="Q194" i="66"/>
  <c r="P194" i="66"/>
  <c r="E194" i="66"/>
  <c r="W193" i="66"/>
  <c r="U193" i="66"/>
  <c r="T193" i="66"/>
  <c r="R193" i="66" s="1"/>
  <c r="V193" i="66" s="1"/>
  <c r="S193" i="66"/>
  <c r="Q193" i="66"/>
  <c r="X193" i="66" s="1"/>
  <c r="P193" i="66"/>
  <c r="E193" i="66"/>
  <c r="W192" i="66"/>
  <c r="U192" i="66"/>
  <c r="T192" i="66"/>
  <c r="S192" i="66"/>
  <c r="R192" i="66"/>
  <c r="V192" i="66" s="1"/>
  <c r="Q192" i="66"/>
  <c r="P192" i="66"/>
  <c r="E192" i="66"/>
  <c r="W191" i="66"/>
  <c r="U191" i="66"/>
  <c r="T191" i="66"/>
  <c r="S191" i="66"/>
  <c r="Q191" i="66"/>
  <c r="P191" i="66"/>
  <c r="E191" i="66"/>
  <c r="W190" i="66"/>
  <c r="U190" i="66"/>
  <c r="T190" i="66"/>
  <c r="S190" i="66"/>
  <c r="R190" i="66" s="1"/>
  <c r="V190" i="66" s="1"/>
  <c r="Q190" i="66"/>
  <c r="P190" i="66"/>
  <c r="E190" i="66"/>
  <c r="W189" i="66"/>
  <c r="U189" i="66"/>
  <c r="T189" i="66"/>
  <c r="R189" i="66" s="1"/>
  <c r="V189" i="66" s="1"/>
  <c r="S189" i="66"/>
  <c r="Q189" i="66"/>
  <c r="X189" i="66" s="1"/>
  <c r="P189" i="66"/>
  <c r="E189" i="66"/>
  <c r="W188" i="66"/>
  <c r="U188" i="66"/>
  <c r="T188" i="66"/>
  <c r="S188" i="66"/>
  <c r="R188" i="66" s="1"/>
  <c r="V188" i="66" s="1"/>
  <c r="Q188" i="66"/>
  <c r="P188" i="66"/>
  <c r="E188" i="66"/>
  <c r="W187" i="66"/>
  <c r="U187" i="66"/>
  <c r="T187" i="66"/>
  <c r="R187" i="66" s="1"/>
  <c r="V187" i="66" s="1"/>
  <c r="S187" i="66"/>
  <c r="Q187" i="66"/>
  <c r="P187" i="66"/>
  <c r="E187" i="66"/>
  <c r="W186" i="66"/>
  <c r="U186" i="66"/>
  <c r="T186" i="66"/>
  <c r="S186" i="66"/>
  <c r="R186" i="66" s="1"/>
  <c r="V186" i="66" s="1"/>
  <c r="Q186" i="66"/>
  <c r="P186" i="66"/>
  <c r="E186" i="66"/>
  <c r="W185" i="66"/>
  <c r="U185" i="66"/>
  <c r="T185" i="66"/>
  <c r="R185" i="66" s="1"/>
  <c r="V185" i="66" s="1"/>
  <c r="S185" i="66"/>
  <c r="Q185" i="66"/>
  <c r="X185" i="66" s="1"/>
  <c r="P185" i="66"/>
  <c r="E185" i="66"/>
  <c r="W184" i="66"/>
  <c r="U184" i="66"/>
  <c r="T184" i="66"/>
  <c r="S184" i="66"/>
  <c r="R184" i="66"/>
  <c r="V184" i="66" s="1"/>
  <c r="Q184" i="66"/>
  <c r="P184" i="66"/>
  <c r="E184" i="66"/>
  <c r="W183" i="66"/>
  <c r="U183" i="66"/>
  <c r="T183" i="66"/>
  <c r="S183" i="66"/>
  <c r="Q183" i="66"/>
  <c r="P183" i="66"/>
  <c r="E183" i="66"/>
  <c r="W182" i="66"/>
  <c r="U182" i="66"/>
  <c r="T182" i="66"/>
  <c r="S182" i="66"/>
  <c r="R182" i="66" s="1"/>
  <c r="V182" i="66" s="1"/>
  <c r="Q182" i="66"/>
  <c r="P182" i="66"/>
  <c r="E182" i="66"/>
  <c r="W181" i="66"/>
  <c r="U181" i="66"/>
  <c r="T181" i="66"/>
  <c r="R181" i="66" s="1"/>
  <c r="V181" i="66" s="1"/>
  <c r="S181" i="66"/>
  <c r="Q181" i="66"/>
  <c r="X181" i="66" s="1"/>
  <c r="P181" i="66"/>
  <c r="E181" i="66"/>
  <c r="W180" i="66"/>
  <c r="U180" i="66"/>
  <c r="T180" i="66"/>
  <c r="S180" i="66"/>
  <c r="R180" i="66" s="1"/>
  <c r="V180" i="66" s="1"/>
  <c r="Q180" i="66"/>
  <c r="P180" i="66"/>
  <c r="E180" i="66"/>
  <c r="W179" i="66"/>
  <c r="U179" i="66"/>
  <c r="T179" i="66"/>
  <c r="R179" i="66" s="1"/>
  <c r="V179" i="66" s="1"/>
  <c r="S179" i="66"/>
  <c r="Q179" i="66"/>
  <c r="P179" i="66"/>
  <c r="E179" i="66"/>
  <c r="W178" i="66"/>
  <c r="U178" i="66"/>
  <c r="T178" i="66"/>
  <c r="S178" i="66"/>
  <c r="R178" i="66" s="1"/>
  <c r="V178" i="66" s="1"/>
  <c r="Q178" i="66"/>
  <c r="P178" i="66"/>
  <c r="E178" i="66"/>
  <c r="W177" i="66"/>
  <c r="U177" i="66"/>
  <c r="T177" i="66"/>
  <c r="R177" i="66" s="1"/>
  <c r="V177" i="66" s="1"/>
  <c r="S177" i="66"/>
  <c r="Q177" i="66"/>
  <c r="X177" i="66" s="1"/>
  <c r="P177" i="66"/>
  <c r="E177" i="66"/>
  <c r="W176" i="66"/>
  <c r="U176" i="66"/>
  <c r="T176" i="66"/>
  <c r="S176" i="66"/>
  <c r="R176" i="66"/>
  <c r="V176" i="66" s="1"/>
  <c r="Q176" i="66"/>
  <c r="P176" i="66"/>
  <c r="E176" i="66"/>
  <c r="W175" i="66"/>
  <c r="U175" i="66"/>
  <c r="T175" i="66"/>
  <c r="S175" i="66"/>
  <c r="Q175" i="66"/>
  <c r="P175" i="66"/>
  <c r="E175" i="66"/>
  <c r="W174" i="66"/>
  <c r="U174" i="66"/>
  <c r="T174" i="66"/>
  <c r="S174" i="66"/>
  <c r="R174" i="66" s="1"/>
  <c r="V174" i="66" s="1"/>
  <c r="Q174" i="66"/>
  <c r="P174" i="66"/>
  <c r="E174" i="66"/>
  <c r="W173" i="66"/>
  <c r="U173" i="66"/>
  <c r="T173" i="66"/>
  <c r="S173" i="66"/>
  <c r="R173" i="66"/>
  <c r="V173" i="66" s="1"/>
  <c r="X173" i="66" s="1"/>
  <c r="Q173" i="66"/>
  <c r="P173" i="66"/>
  <c r="E173" i="66"/>
  <c r="W172" i="66"/>
  <c r="U172" i="66"/>
  <c r="T172" i="66"/>
  <c r="R172" i="66" s="1"/>
  <c r="V172" i="66" s="1"/>
  <c r="S172" i="66"/>
  <c r="Q172" i="66"/>
  <c r="P172" i="66"/>
  <c r="E172" i="66"/>
  <c r="W171" i="66"/>
  <c r="U171" i="66"/>
  <c r="T171" i="66"/>
  <c r="S171" i="66"/>
  <c r="R171" i="66" s="1"/>
  <c r="V171" i="66" s="1"/>
  <c r="Q171" i="66"/>
  <c r="P171" i="66"/>
  <c r="E171" i="66"/>
  <c r="W170" i="66"/>
  <c r="U170" i="66"/>
  <c r="T170" i="66"/>
  <c r="R170" i="66" s="1"/>
  <c r="V170" i="66" s="1"/>
  <c r="S170" i="66"/>
  <c r="Q170" i="66"/>
  <c r="X170" i="66" s="1"/>
  <c r="P170" i="66"/>
  <c r="E170" i="66"/>
  <c r="W169" i="66"/>
  <c r="U169" i="66"/>
  <c r="T169" i="66"/>
  <c r="S169" i="66"/>
  <c r="R169" i="66" s="1"/>
  <c r="V169" i="66" s="1"/>
  <c r="Q169" i="66"/>
  <c r="P169" i="66"/>
  <c r="E169" i="66"/>
  <c r="W168" i="66"/>
  <c r="U168" i="66"/>
  <c r="T168" i="66"/>
  <c r="R168" i="66" s="1"/>
  <c r="V168" i="66" s="1"/>
  <c r="S168" i="66"/>
  <c r="Q168" i="66"/>
  <c r="X168" i="66" s="1"/>
  <c r="P168" i="66"/>
  <c r="E168" i="66"/>
  <c r="W167" i="66"/>
  <c r="U167" i="66"/>
  <c r="T167" i="66"/>
  <c r="S167" i="66"/>
  <c r="R167" i="66"/>
  <c r="V167" i="66" s="1"/>
  <c r="Q167" i="66"/>
  <c r="P167" i="66"/>
  <c r="E167" i="66"/>
  <c r="W166" i="66"/>
  <c r="U166" i="66"/>
  <c r="T166" i="66"/>
  <c r="S166" i="66"/>
  <c r="Q166" i="66"/>
  <c r="P166" i="66"/>
  <c r="E166" i="66"/>
  <c r="W165" i="66"/>
  <c r="U165" i="66"/>
  <c r="T165" i="66"/>
  <c r="S165" i="66"/>
  <c r="R165" i="66" s="1"/>
  <c r="V165" i="66" s="1"/>
  <c r="Q165" i="66"/>
  <c r="P165" i="66"/>
  <c r="E165" i="66"/>
  <c r="W164" i="66"/>
  <c r="U164" i="66"/>
  <c r="T164" i="66"/>
  <c r="R164" i="66" s="1"/>
  <c r="V164" i="66" s="1"/>
  <c r="S164" i="66"/>
  <c r="Q164" i="66"/>
  <c r="X164" i="66" s="1"/>
  <c r="P164" i="66"/>
  <c r="E164" i="66"/>
  <c r="W163" i="66"/>
  <c r="U163" i="66"/>
  <c r="T163" i="66"/>
  <c r="S163" i="66"/>
  <c r="R163" i="66" s="1"/>
  <c r="V163" i="66" s="1"/>
  <c r="Q163" i="66"/>
  <c r="P163" i="66"/>
  <c r="E163" i="66"/>
  <c r="W162" i="66"/>
  <c r="U162" i="66"/>
  <c r="T162" i="66"/>
  <c r="R162" i="66" s="1"/>
  <c r="V162" i="66" s="1"/>
  <c r="S162" i="66"/>
  <c r="Q162" i="66"/>
  <c r="X162" i="66" s="1"/>
  <c r="P162" i="66"/>
  <c r="E162" i="66"/>
  <c r="W161" i="66"/>
  <c r="U161" i="66"/>
  <c r="T161" i="66"/>
  <c r="S161" i="66"/>
  <c r="R161" i="66" s="1"/>
  <c r="V161" i="66" s="1"/>
  <c r="Q161" i="66"/>
  <c r="P161" i="66"/>
  <c r="E161" i="66"/>
  <c r="W160" i="66"/>
  <c r="U160" i="66"/>
  <c r="T160" i="66"/>
  <c r="R160" i="66" s="1"/>
  <c r="V160" i="66" s="1"/>
  <c r="S160" i="66"/>
  <c r="Q160" i="66"/>
  <c r="X160" i="66" s="1"/>
  <c r="P160" i="66"/>
  <c r="E160" i="66"/>
  <c r="W159" i="66"/>
  <c r="U159" i="66"/>
  <c r="T159" i="66"/>
  <c r="S159" i="66"/>
  <c r="R159" i="66" s="1"/>
  <c r="V159" i="66" s="1"/>
  <c r="Q159" i="66"/>
  <c r="P159" i="66"/>
  <c r="E159" i="66"/>
  <c r="W158" i="66"/>
  <c r="U158" i="66"/>
  <c r="T158" i="66"/>
  <c r="R158" i="66" s="1"/>
  <c r="V158" i="66" s="1"/>
  <c r="S158" i="66"/>
  <c r="Q158" i="66"/>
  <c r="X158" i="66" s="1"/>
  <c r="P158" i="66"/>
  <c r="E158" i="66"/>
  <c r="W157" i="66"/>
  <c r="U157" i="66"/>
  <c r="T157" i="66"/>
  <c r="S157" i="66"/>
  <c r="R157" i="66" s="1"/>
  <c r="V157" i="66" s="1"/>
  <c r="Q157" i="66"/>
  <c r="P157" i="66"/>
  <c r="E157" i="66"/>
  <c r="W156" i="66"/>
  <c r="U156" i="66"/>
  <c r="T156" i="66"/>
  <c r="R156" i="66" s="1"/>
  <c r="V156" i="66" s="1"/>
  <c r="S156" i="66"/>
  <c r="Q156" i="66"/>
  <c r="X156" i="66" s="1"/>
  <c r="P156" i="66"/>
  <c r="E156" i="66"/>
  <c r="W155" i="66"/>
  <c r="U155" i="66"/>
  <c r="T155" i="66"/>
  <c r="S155" i="66"/>
  <c r="R155" i="66" s="1"/>
  <c r="V155" i="66" s="1"/>
  <c r="Q155" i="66"/>
  <c r="P155" i="66"/>
  <c r="E155" i="66"/>
  <c r="W154" i="66"/>
  <c r="U154" i="66"/>
  <c r="T154" i="66"/>
  <c r="R154" i="66" s="1"/>
  <c r="V154" i="66" s="1"/>
  <c r="S154" i="66"/>
  <c r="Q154" i="66"/>
  <c r="X154" i="66" s="1"/>
  <c r="P154" i="66"/>
  <c r="E154" i="66"/>
  <c r="W153" i="66"/>
  <c r="U153" i="66"/>
  <c r="T153" i="66"/>
  <c r="S153" i="66"/>
  <c r="R153" i="66" s="1"/>
  <c r="V153" i="66" s="1"/>
  <c r="Q153" i="66"/>
  <c r="P153" i="66"/>
  <c r="E153" i="66"/>
  <c r="W152" i="66"/>
  <c r="U152" i="66"/>
  <c r="T152" i="66"/>
  <c r="R152" i="66" s="1"/>
  <c r="V152" i="66" s="1"/>
  <c r="S152" i="66"/>
  <c r="Q152" i="66"/>
  <c r="X152" i="66" s="1"/>
  <c r="P152" i="66"/>
  <c r="E152" i="66"/>
  <c r="W151" i="66"/>
  <c r="U151" i="66"/>
  <c r="T151" i="66"/>
  <c r="S151" i="66"/>
  <c r="R151" i="66" s="1"/>
  <c r="V151" i="66" s="1"/>
  <c r="Q151" i="66"/>
  <c r="P151" i="66"/>
  <c r="E151" i="66"/>
  <c r="W150" i="66"/>
  <c r="U150" i="66"/>
  <c r="T150" i="66"/>
  <c r="R150" i="66" s="1"/>
  <c r="V150" i="66" s="1"/>
  <c r="S150" i="66"/>
  <c r="Q150" i="66"/>
  <c r="X150" i="66" s="1"/>
  <c r="P150" i="66"/>
  <c r="E150" i="66"/>
  <c r="W149" i="66"/>
  <c r="U149" i="66"/>
  <c r="T149" i="66"/>
  <c r="S149" i="66"/>
  <c r="R149" i="66" s="1"/>
  <c r="V149" i="66" s="1"/>
  <c r="Q149" i="66"/>
  <c r="P149" i="66"/>
  <c r="E149" i="66"/>
  <c r="W148" i="66"/>
  <c r="U148" i="66"/>
  <c r="T148" i="66"/>
  <c r="R148" i="66" s="1"/>
  <c r="V148" i="66" s="1"/>
  <c r="S148" i="66"/>
  <c r="Q148" i="66"/>
  <c r="X148" i="66" s="1"/>
  <c r="P148" i="66"/>
  <c r="E148" i="66"/>
  <c r="W147" i="66"/>
  <c r="U147" i="66"/>
  <c r="T147" i="66"/>
  <c r="S147" i="66"/>
  <c r="R147" i="66" s="1"/>
  <c r="V147" i="66" s="1"/>
  <c r="Q147" i="66"/>
  <c r="P147" i="66"/>
  <c r="E147" i="66"/>
  <c r="W146" i="66"/>
  <c r="U146" i="66"/>
  <c r="T146" i="66"/>
  <c r="R146" i="66" s="1"/>
  <c r="V146" i="66" s="1"/>
  <c r="S146" i="66"/>
  <c r="Q146" i="66"/>
  <c r="X146" i="66" s="1"/>
  <c r="P146" i="66"/>
  <c r="E146" i="66"/>
  <c r="W145" i="66"/>
  <c r="U145" i="66"/>
  <c r="T145" i="66"/>
  <c r="S145" i="66"/>
  <c r="R145" i="66" s="1"/>
  <c r="V145" i="66" s="1"/>
  <c r="Q145" i="66"/>
  <c r="P145" i="66"/>
  <c r="E145" i="66"/>
  <c r="W144" i="66"/>
  <c r="U144" i="66"/>
  <c r="T144" i="66"/>
  <c r="R144" i="66" s="1"/>
  <c r="V144" i="66" s="1"/>
  <c r="S144" i="66"/>
  <c r="Q144" i="66"/>
  <c r="X144" i="66" s="1"/>
  <c r="P144" i="66"/>
  <c r="E144" i="66"/>
  <c r="W143" i="66"/>
  <c r="U143" i="66"/>
  <c r="T143" i="66"/>
  <c r="S143" i="66"/>
  <c r="R143" i="66" s="1"/>
  <c r="V143" i="66" s="1"/>
  <c r="Q143" i="66"/>
  <c r="P143" i="66"/>
  <c r="E143" i="66"/>
  <c r="W142" i="66"/>
  <c r="U142" i="66"/>
  <c r="T142" i="66"/>
  <c r="R142" i="66" s="1"/>
  <c r="V142" i="66" s="1"/>
  <c r="S142" i="66"/>
  <c r="Q142" i="66"/>
  <c r="X142" i="66" s="1"/>
  <c r="P142" i="66"/>
  <c r="E142" i="66"/>
  <c r="W141" i="66"/>
  <c r="U141" i="66"/>
  <c r="T141" i="66"/>
  <c r="S141" i="66"/>
  <c r="R141" i="66" s="1"/>
  <c r="V141" i="66" s="1"/>
  <c r="Q141" i="66"/>
  <c r="P141" i="66"/>
  <c r="E141" i="66"/>
  <c r="W140" i="66"/>
  <c r="U140" i="66"/>
  <c r="T140" i="66"/>
  <c r="R140" i="66" s="1"/>
  <c r="V140" i="66" s="1"/>
  <c r="S140" i="66"/>
  <c r="Q140" i="66"/>
  <c r="X140" i="66" s="1"/>
  <c r="P140" i="66"/>
  <c r="E140" i="66"/>
  <c r="W139" i="66"/>
  <c r="U139" i="66"/>
  <c r="T139" i="66"/>
  <c r="S139" i="66"/>
  <c r="R139" i="66"/>
  <c r="V139" i="66" s="1"/>
  <c r="Q139" i="66"/>
  <c r="P139" i="66"/>
  <c r="E139" i="66"/>
  <c r="W138" i="66"/>
  <c r="U138" i="66"/>
  <c r="T138" i="66"/>
  <c r="S138" i="66"/>
  <c r="Q138" i="66"/>
  <c r="P138" i="66"/>
  <c r="E138" i="66"/>
  <c r="W137" i="66"/>
  <c r="U137" i="66"/>
  <c r="T137" i="66"/>
  <c r="S137" i="66"/>
  <c r="R137" i="66" s="1"/>
  <c r="V137" i="66" s="1"/>
  <c r="Q137" i="66"/>
  <c r="P137" i="66"/>
  <c r="E137" i="66"/>
  <c r="W136" i="66"/>
  <c r="U136" i="66"/>
  <c r="T136" i="66"/>
  <c r="R136" i="66" s="1"/>
  <c r="V136" i="66" s="1"/>
  <c r="S136" i="66"/>
  <c r="Q136" i="66"/>
  <c r="X136" i="66" s="1"/>
  <c r="P136" i="66"/>
  <c r="E136" i="66"/>
  <c r="W135" i="66"/>
  <c r="U135" i="66"/>
  <c r="T135" i="66"/>
  <c r="S135" i="66"/>
  <c r="R135" i="66" s="1"/>
  <c r="V135" i="66" s="1"/>
  <c r="Q135" i="66"/>
  <c r="P135" i="66"/>
  <c r="E135" i="66"/>
  <c r="W134" i="66"/>
  <c r="U134" i="66"/>
  <c r="T134" i="66"/>
  <c r="R134" i="66" s="1"/>
  <c r="V134" i="66" s="1"/>
  <c r="S134" i="66"/>
  <c r="Q134" i="66"/>
  <c r="X134" i="66" s="1"/>
  <c r="P134" i="66"/>
  <c r="E134" i="66"/>
  <c r="W133" i="66"/>
  <c r="U133" i="66"/>
  <c r="T133" i="66"/>
  <c r="S133" i="66"/>
  <c r="R133" i="66" s="1"/>
  <c r="V133" i="66" s="1"/>
  <c r="Q133" i="66"/>
  <c r="P133" i="66"/>
  <c r="E133" i="66"/>
  <c r="W132" i="66"/>
  <c r="U132" i="66"/>
  <c r="T132" i="66"/>
  <c r="R132" i="66" s="1"/>
  <c r="V132" i="66" s="1"/>
  <c r="S132" i="66"/>
  <c r="Q132" i="66"/>
  <c r="X132" i="66" s="1"/>
  <c r="P132" i="66"/>
  <c r="E132" i="66"/>
  <c r="W131" i="66"/>
  <c r="U131" i="66"/>
  <c r="T131" i="66"/>
  <c r="S131" i="66"/>
  <c r="R131" i="66"/>
  <c r="V131" i="66" s="1"/>
  <c r="Q131" i="66"/>
  <c r="P131" i="66"/>
  <c r="E131" i="66"/>
  <c r="W130" i="66"/>
  <c r="U130" i="66"/>
  <c r="T130" i="66"/>
  <c r="S130" i="66"/>
  <c r="Q130" i="66"/>
  <c r="P130" i="66"/>
  <c r="E130" i="66"/>
  <c r="W129" i="66"/>
  <c r="U129" i="66"/>
  <c r="T129" i="66"/>
  <c r="S129" i="66"/>
  <c r="R129" i="66" s="1"/>
  <c r="V129" i="66" s="1"/>
  <c r="Q129" i="66"/>
  <c r="P129" i="66"/>
  <c r="E129" i="66"/>
  <c r="W128" i="66"/>
  <c r="U128" i="66"/>
  <c r="T128" i="66"/>
  <c r="R128" i="66" s="1"/>
  <c r="V128" i="66" s="1"/>
  <c r="S128" i="66"/>
  <c r="Q128" i="66"/>
  <c r="X128" i="66" s="1"/>
  <c r="P128" i="66"/>
  <c r="E128" i="66"/>
  <c r="W127" i="66"/>
  <c r="U127" i="66"/>
  <c r="T127" i="66"/>
  <c r="S127" i="66"/>
  <c r="R127" i="66" s="1"/>
  <c r="V127" i="66" s="1"/>
  <c r="Q127" i="66"/>
  <c r="P127" i="66"/>
  <c r="E127" i="66"/>
  <c r="W126" i="66"/>
  <c r="U126" i="66"/>
  <c r="T126" i="66"/>
  <c r="R126" i="66" s="1"/>
  <c r="V126" i="66" s="1"/>
  <c r="S126" i="66"/>
  <c r="Q126" i="66"/>
  <c r="X126" i="66" s="1"/>
  <c r="P126" i="66"/>
  <c r="E126" i="66"/>
  <c r="W125" i="66"/>
  <c r="U125" i="66"/>
  <c r="T125" i="66"/>
  <c r="S125" i="66"/>
  <c r="R125" i="66" s="1"/>
  <c r="V125" i="66" s="1"/>
  <c r="Q125" i="66"/>
  <c r="P125" i="66"/>
  <c r="E125" i="66"/>
  <c r="W124" i="66"/>
  <c r="U124" i="66"/>
  <c r="T124" i="66"/>
  <c r="R124" i="66" s="1"/>
  <c r="V124" i="66" s="1"/>
  <c r="S124" i="66"/>
  <c r="Q124" i="66"/>
  <c r="X124" i="66" s="1"/>
  <c r="P124" i="66"/>
  <c r="E124" i="66"/>
  <c r="W123" i="66"/>
  <c r="U123" i="66"/>
  <c r="T123" i="66"/>
  <c r="S123" i="66"/>
  <c r="R123" i="66"/>
  <c r="V123" i="66" s="1"/>
  <c r="Q123" i="66"/>
  <c r="P123" i="66"/>
  <c r="E123" i="66"/>
  <c r="W122" i="66"/>
  <c r="U122" i="66"/>
  <c r="T122" i="66"/>
  <c r="S122" i="66"/>
  <c r="Q122" i="66"/>
  <c r="P122" i="66"/>
  <c r="E122" i="66"/>
  <c r="W121" i="66"/>
  <c r="U121" i="66"/>
  <c r="T121" i="66"/>
  <c r="S121" i="66"/>
  <c r="R121" i="66" s="1"/>
  <c r="V121" i="66" s="1"/>
  <c r="Q121" i="66"/>
  <c r="P121" i="66"/>
  <c r="E121" i="66"/>
  <c r="W120" i="66"/>
  <c r="U120" i="66"/>
  <c r="T120" i="66"/>
  <c r="R120" i="66" s="1"/>
  <c r="V120" i="66" s="1"/>
  <c r="S120" i="66"/>
  <c r="Q120" i="66"/>
  <c r="X120" i="66" s="1"/>
  <c r="P120" i="66"/>
  <c r="E120" i="66"/>
  <c r="W119" i="66"/>
  <c r="U119" i="66"/>
  <c r="T119" i="66"/>
  <c r="S119" i="66"/>
  <c r="R119" i="66" s="1"/>
  <c r="V119" i="66" s="1"/>
  <c r="Q119" i="66"/>
  <c r="P119" i="66"/>
  <c r="E119" i="66"/>
  <c r="W118" i="66"/>
  <c r="U118" i="66"/>
  <c r="T118" i="66"/>
  <c r="R118" i="66" s="1"/>
  <c r="V118" i="66" s="1"/>
  <c r="S118" i="66"/>
  <c r="Q118" i="66"/>
  <c r="X118" i="66" s="1"/>
  <c r="P118" i="66"/>
  <c r="E118" i="66"/>
  <c r="W117" i="66"/>
  <c r="U117" i="66"/>
  <c r="T117" i="66"/>
  <c r="S117" i="66"/>
  <c r="R117" i="66" s="1"/>
  <c r="V117" i="66" s="1"/>
  <c r="Q117" i="66"/>
  <c r="P117" i="66"/>
  <c r="E117" i="66"/>
  <c r="W116" i="66"/>
  <c r="U116" i="66"/>
  <c r="T116" i="66"/>
  <c r="R116" i="66" s="1"/>
  <c r="V116" i="66" s="1"/>
  <c r="S116" i="66"/>
  <c r="Q116" i="66"/>
  <c r="X116" i="66" s="1"/>
  <c r="P116" i="66"/>
  <c r="E116" i="66"/>
  <c r="W115" i="66"/>
  <c r="U115" i="66"/>
  <c r="T115" i="66"/>
  <c r="S115" i="66"/>
  <c r="R115" i="66"/>
  <c r="V115" i="66" s="1"/>
  <c r="Q115" i="66"/>
  <c r="P115" i="66"/>
  <c r="E115" i="66"/>
  <c r="W114" i="66"/>
  <c r="U114" i="66"/>
  <c r="T114" i="66"/>
  <c r="S114" i="66"/>
  <c r="Q114" i="66"/>
  <c r="P114" i="66"/>
  <c r="E114" i="66"/>
  <c r="W113" i="66"/>
  <c r="U113" i="66"/>
  <c r="T113" i="66"/>
  <c r="S113" i="66"/>
  <c r="R113" i="66" s="1"/>
  <c r="V113" i="66" s="1"/>
  <c r="Q113" i="66"/>
  <c r="P113" i="66"/>
  <c r="E113" i="66"/>
  <c r="W112" i="66"/>
  <c r="U112" i="66"/>
  <c r="T112" i="66"/>
  <c r="R112" i="66" s="1"/>
  <c r="V112" i="66" s="1"/>
  <c r="S112" i="66"/>
  <c r="Q112" i="66"/>
  <c r="X112" i="66" s="1"/>
  <c r="P112" i="66"/>
  <c r="E112" i="66"/>
  <c r="W111" i="66"/>
  <c r="U111" i="66"/>
  <c r="T111" i="66"/>
  <c r="S111" i="66"/>
  <c r="R111" i="66" s="1"/>
  <c r="V111" i="66" s="1"/>
  <c r="Q111" i="66"/>
  <c r="P111" i="66"/>
  <c r="E111" i="66"/>
  <c r="W110" i="66"/>
  <c r="U110" i="66"/>
  <c r="T110" i="66"/>
  <c r="R110" i="66" s="1"/>
  <c r="V110" i="66" s="1"/>
  <c r="S110" i="66"/>
  <c r="Q110" i="66"/>
  <c r="X110" i="66" s="1"/>
  <c r="P110" i="66"/>
  <c r="E110" i="66"/>
  <c r="W109" i="66"/>
  <c r="U109" i="66"/>
  <c r="T109" i="66"/>
  <c r="S109" i="66"/>
  <c r="R109" i="66" s="1"/>
  <c r="V109" i="66" s="1"/>
  <c r="Q109" i="66"/>
  <c r="P109" i="66"/>
  <c r="E109" i="66"/>
  <c r="W108" i="66"/>
  <c r="U108" i="66"/>
  <c r="T108" i="66"/>
  <c r="R108" i="66" s="1"/>
  <c r="V108" i="66" s="1"/>
  <c r="S108" i="66"/>
  <c r="Q108" i="66"/>
  <c r="X108" i="66" s="1"/>
  <c r="P108" i="66"/>
  <c r="E108" i="66"/>
  <c r="W107" i="66"/>
  <c r="U107" i="66"/>
  <c r="T107" i="66"/>
  <c r="S107" i="66"/>
  <c r="R107" i="66" s="1"/>
  <c r="V107" i="66" s="1"/>
  <c r="Q107" i="66"/>
  <c r="P107" i="66"/>
  <c r="E107" i="66"/>
  <c r="W106" i="66"/>
  <c r="U106" i="66"/>
  <c r="T106" i="66"/>
  <c r="R106" i="66" s="1"/>
  <c r="V106" i="66" s="1"/>
  <c r="S106" i="66"/>
  <c r="Q106" i="66"/>
  <c r="P106" i="66"/>
  <c r="E106" i="66"/>
  <c r="W105" i="66"/>
  <c r="U105" i="66"/>
  <c r="T105" i="66"/>
  <c r="S105" i="66"/>
  <c r="R105" i="66" s="1"/>
  <c r="V105" i="66" s="1"/>
  <c r="Q105" i="66"/>
  <c r="P105" i="66"/>
  <c r="E105" i="66"/>
  <c r="W104" i="66"/>
  <c r="U104" i="66"/>
  <c r="T104" i="66"/>
  <c r="R104" i="66" s="1"/>
  <c r="V104" i="66" s="1"/>
  <c r="S104" i="66"/>
  <c r="Q104" i="66"/>
  <c r="X104" i="66" s="1"/>
  <c r="P104" i="66"/>
  <c r="E104" i="66"/>
  <c r="W103" i="66"/>
  <c r="U103" i="66"/>
  <c r="T103" i="66"/>
  <c r="S103" i="66"/>
  <c r="R103" i="66" s="1"/>
  <c r="V103" i="66" s="1"/>
  <c r="Q103" i="66"/>
  <c r="P103" i="66"/>
  <c r="E103" i="66"/>
  <c r="W102" i="66"/>
  <c r="U102" i="66"/>
  <c r="T102" i="66"/>
  <c r="R102" i="66" s="1"/>
  <c r="V102" i="66" s="1"/>
  <c r="S102" i="66"/>
  <c r="Q102" i="66"/>
  <c r="X102" i="66" s="1"/>
  <c r="P102" i="66"/>
  <c r="E102" i="66"/>
  <c r="W101" i="66"/>
  <c r="U101" i="66"/>
  <c r="T101" i="66"/>
  <c r="S101" i="66"/>
  <c r="R101" i="66" s="1"/>
  <c r="V101" i="66" s="1"/>
  <c r="Q101" i="66"/>
  <c r="P101" i="66"/>
  <c r="E101" i="66"/>
  <c r="W100" i="66"/>
  <c r="U100" i="66"/>
  <c r="T100" i="66"/>
  <c r="R100" i="66" s="1"/>
  <c r="V100" i="66" s="1"/>
  <c r="S100" i="66"/>
  <c r="Q100" i="66"/>
  <c r="X100" i="66" s="1"/>
  <c r="P100" i="66"/>
  <c r="E100" i="66"/>
  <c r="W99" i="66"/>
  <c r="U99" i="66"/>
  <c r="T99" i="66"/>
  <c r="S99" i="66"/>
  <c r="R99" i="66" s="1"/>
  <c r="V99" i="66" s="1"/>
  <c r="Q99" i="66"/>
  <c r="P99" i="66"/>
  <c r="E99" i="66"/>
  <c r="W98" i="66"/>
  <c r="U98" i="66"/>
  <c r="T98" i="66"/>
  <c r="R98" i="66" s="1"/>
  <c r="V98" i="66" s="1"/>
  <c r="S98" i="66"/>
  <c r="Q98" i="66"/>
  <c r="P98" i="66"/>
  <c r="E98" i="66"/>
  <c r="W97" i="66"/>
  <c r="U97" i="66"/>
  <c r="T97" i="66"/>
  <c r="S97" i="66"/>
  <c r="R97" i="66" s="1"/>
  <c r="V97" i="66" s="1"/>
  <c r="Q97" i="66"/>
  <c r="P97" i="66"/>
  <c r="E97" i="66"/>
  <c r="W96" i="66"/>
  <c r="U96" i="66"/>
  <c r="T96" i="66"/>
  <c r="R96" i="66" s="1"/>
  <c r="V96" i="66" s="1"/>
  <c r="S96" i="66"/>
  <c r="Q96" i="66"/>
  <c r="X96" i="66" s="1"/>
  <c r="P96" i="66"/>
  <c r="E96" i="66"/>
  <c r="W95" i="66"/>
  <c r="U95" i="66"/>
  <c r="T95" i="66"/>
  <c r="S95" i="66"/>
  <c r="R95" i="66" s="1"/>
  <c r="V95" i="66" s="1"/>
  <c r="Q95" i="66"/>
  <c r="P95" i="66"/>
  <c r="E95" i="66"/>
  <c r="W94" i="66"/>
  <c r="U94" i="66"/>
  <c r="T94" i="66"/>
  <c r="R94" i="66" s="1"/>
  <c r="V94" i="66" s="1"/>
  <c r="S94" i="66"/>
  <c r="Q94" i="66"/>
  <c r="X94" i="66" s="1"/>
  <c r="P94" i="66"/>
  <c r="E94" i="66"/>
  <c r="W93" i="66"/>
  <c r="U93" i="66"/>
  <c r="T93" i="66"/>
  <c r="S93" i="66"/>
  <c r="R93" i="66" s="1"/>
  <c r="V93" i="66" s="1"/>
  <c r="Q93" i="66"/>
  <c r="P93" i="66"/>
  <c r="E93" i="66"/>
  <c r="W92" i="66"/>
  <c r="U92" i="66"/>
  <c r="T92" i="66"/>
  <c r="R92" i="66" s="1"/>
  <c r="V92" i="66" s="1"/>
  <c r="S92" i="66"/>
  <c r="Q92" i="66"/>
  <c r="X92" i="66" s="1"/>
  <c r="P92" i="66"/>
  <c r="E92" i="66"/>
  <c r="W91" i="66"/>
  <c r="U91" i="66"/>
  <c r="T91" i="66"/>
  <c r="S91" i="66"/>
  <c r="R91" i="66" s="1"/>
  <c r="V91" i="66" s="1"/>
  <c r="Q91" i="66"/>
  <c r="P91" i="66"/>
  <c r="E91" i="66"/>
  <c r="W90" i="66"/>
  <c r="U90" i="66"/>
  <c r="T90" i="66"/>
  <c r="R90" i="66" s="1"/>
  <c r="V90" i="66" s="1"/>
  <c r="S90" i="66"/>
  <c r="Q90" i="66"/>
  <c r="X90" i="66" s="1"/>
  <c r="P90" i="66"/>
  <c r="E90" i="66"/>
  <c r="W89" i="66"/>
  <c r="U89" i="66"/>
  <c r="T89" i="66"/>
  <c r="S89" i="66"/>
  <c r="R89" i="66" s="1"/>
  <c r="V89" i="66" s="1"/>
  <c r="Q89" i="66"/>
  <c r="P89" i="66"/>
  <c r="E89" i="66"/>
  <c r="W88" i="66"/>
  <c r="U88" i="66"/>
  <c r="T88" i="66"/>
  <c r="R88" i="66" s="1"/>
  <c r="V88" i="66" s="1"/>
  <c r="S88" i="66"/>
  <c r="Q88" i="66"/>
  <c r="X88" i="66" s="1"/>
  <c r="P88" i="66"/>
  <c r="E88" i="66"/>
  <c r="W87" i="66"/>
  <c r="U87" i="66"/>
  <c r="T87" i="66"/>
  <c r="S87" i="66"/>
  <c r="Q87" i="66"/>
  <c r="P87" i="66"/>
  <c r="E87" i="66"/>
  <c r="W86" i="66"/>
  <c r="U86" i="66"/>
  <c r="T86" i="66"/>
  <c r="S86" i="66"/>
  <c r="R86" i="66" s="1"/>
  <c r="V86" i="66" s="1"/>
  <c r="Q86" i="66"/>
  <c r="P86" i="66"/>
  <c r="E86" i="66"/>
  <c r="W85" i="66"/>
  <c r="U85" i="66"/>
  <c r="T85" i="66"/>
  <c r="R85" i="66" s="1"/>
  <c r="V85" i="66" s="1"/>
  <c r="S85" i="66"/>
  <c r="Q85" i="66"/>
  <c r="X85" i="66" s="1"/>
  <c r="P85" i="66"/>
  <c r="E85" i="66"/>
  <c r="W84" i="66"/>
  <c r="U84" i="66"/>
  <c r="T84" i="66"/>
  <c r="S84" i="66"/>
  <c r="R84" i="66" s="1"/>
  <c r="V84" i="66" s="1"/>
  <c r="Q84" i="66"/>
  <c r="P84" i="66"/>
  <c r="E84" i="66"/>
  <c r="W83" i="66"/>
  <c r="U83" i="66"/>
  <c r="T83" i="66"/>
  <c r="R83" i="66" s="1"/>
  <c r="V83" i="66" s="1"/>
  <c r="S83" i="66"/>
  <c r="Q83" i="66"/>
  <c r="X83" i="66" s="1"/>
  <c r="P83" i="66"/>
  <c r="E83" i="66"/>
  <c r="W82" i="66"/>
  <c r="U82" i="66"/>
  <c r="T82" i="66"/>
  <c r="S82" i="66"/>
  <c r="R82" i="66" s="1"/>
  <c r="V82" i="66" s="1"/>
  <c r="Q82" i="66"/>
  <c r="P82" i="66"/>
  <c r="E82" i="66"/>
  <c r="W81" i="66"/>
  <c r="U81" i="66"/>
  <c r="T81" i="66"/>
  <c r="R81" i="66" s="1"/>
  <c r="V81" i="66" s="1"/>
  <c r="S81" i="66"/>
  <c r="Q81" i="66"/>
  <c r="P81" i="66"/>
  <c r="E81" i="66"/>
  <c r="W80" i="66"/>
  <c r="U80" i="66"/>
  <c r="T80" i="66"/>
  <c r="S80" i="66"/>
  <c r="R80" i="66" s="1"/>
  <c r="V80" i="66" s="1"/>
  <c r="Q80" i="66"/>
  <c r="P80" i="66"/>
  <c r="E80" i="66"/>
  <c r="W79" i="66"/>
  <c r="U79" i="66"/>
  <c r="T79" i="66"/>
  <c r="R79" i="66" s="1"/>
  <c r="V79" i="66" s="1"/>
  <c r="S79" i="66"/>
  <c r="Q79" i="66"/>
  <c r="X79" i="66" s="1"/>
  <c r="P79" i="66"/>
  <c r="E79" i="66"/>
  <c r="W78" i="66"/>
  <c r="U78" i="66"/>
  <c r="T78" i="66"/>
  <c r="S78" i="66"/>
  <c r="R78" i="66"/>
  <c r="V78" i="66" s="1"/>
  <c r="Q78" i="66"/>
  <c r="P78" i="66"/>
  <c r="E78" i="66"/>
  <c r="W77" i="66"/>
  <c r="U77" i="66"/>
  <c r="T77" i="66"/>
  <c r="S77" i="66"/>
  <c r="Q77" i="66"/>
  <c r="P77" i="66"/>
  <c r="E77" i="66"/>
  <c r="W76" i="66"/>
  <c r="U76" i="66"/>
  <c r="T76" i="66"/>
  <c r="S76" i="66"/>
  <c r="R76" i="66" s="1"/>
  <c r="V76" i="66" s="1"/>
  <c r="Q76" i="66"/>
  <c r="P76" i="66"/>
  <c r="E76" i="66"/>
  <c r="W75" i="66"/>
  <c r="U75" i="66"/>
  <c r="T75" i="66"/>
  <c r="R75" i="66" s="1"/>
  <c r="V75" i="66" s="1"/>
  <c r="S75" i="66"/>
  <c r="Q75" i="66"/>
  <c r="X75" i="66" s="1"/>
  <c r="P75" i="66"/>
  <c r="E75" i="66"/>
  <c r="W74" i="66"/>
  <c r="U74" i="66"/>
  <c r="T74" i="66"/>
  <c r="S74" i="66"/>
  <c r="R74" i="66" s="1"/>
  <c r="V74" i="66" s="1"/>
  <c r="Q74" i="66"/>
  <c r="P74" i="66"/>
  <c r="E74" i="66"/>
  <c r="W73" i="66"/>
  <c r="U73" i="66"/>
  <c r="T73" i="66"/>
  <c r="R73" i="66" s="1"/>
  <c r="V73" i="66" s="1"/>
  <c r="S73" i="66"/>
  <c r="Q73" i="66"/>
  <c r="P73" i="66"/>
  <c r="E73" i="66"/>
  <c r="W72" i="66"/>
  <c r="U72" i="66"/>
  <c r="T72" i="66"/>
  <c r="S72" i="66"/>
  <c r="R72" i="66" s="1"/>
  <c r="V72" i="66" s="1"/>
  <c r="Q72" i="66"/>
  <c r="P72" i="66"/>
  <c r="E72" i="66"/>
  <c r="W71" i="66"/>
  <c r="U71" i="66"/>
  <c r="T71" i="66"/>
  <c r="R71" i="66" s="1"/>
  <c r="V71" i="66" s="1"/>
  <c r="S71" i="66"/>
  <c r="Q71" i="66"/>
  <c r="X71" i="66" s="1"/>
  <c r="P71" i="66"/>
  <c r="E71" i="66"/>
  <c r="W70" i="66"/>
  <c r="U70" i="66"/>
  <c r="T70" i="66"/>
  <c r="S70" i="66"/>
  <c r="R70" i="66"/>
  <c r="V70" i="66" s="1"/>
  <c r="Q70" i="66"/>
  <c r="P70" i="66"/>
  <c r="E70" i="66"/>
  <c r="W69" i="66"/>
  <c r="U69" i="66"/>
  <c r="T69" i="66"/>
  <c r="S69" i="66"/>
  <c r="Q69" i="66"/>
  <c r="P69" i="66"/>
  <c r="E69" i="66"/>
  <c r="W68" i="66"/>
  <c r="U68" i="66"/>
  <c r="T68" i="66"/>
  <c r="S68" i="66"/>
  <c r="R68" i="66" s="1"/>
  <c r="V68" i="66" s="1"/>
  <c r="Q68" i="66"/>
  <c r="P68" i="66"/>
  <c r="E68" i="66"/>
  <c r="W67" i="66"/>
  <c r="U67" i="66"/>
  <c r="T67" i="66"/>
  <c r="R67" i="66" s="1"/>
  <c r="V67" i="66" s="1"/>
  <c r="S67" i="66"/>
  <c r="Q67" i="66"/>
  <c r="X67" i="66" s="1"/>
  <c r="P67" i="66"/>
  <c r="E67" i="66"/>
  <c r="W66" i="66"/>
  <c r="U66" i="66"/>
  <c r="T66" i="66"/>
  <c r="S66" i="66"/>
  <c r="R66" i="66" s="1"/>
  <c r="V66" i="66" s="1"/>
  <c r="Q66" i="66"/>
  <c r="P66" i="66"/>
  <c r="E66" i="66"/>
  <c r="W65" i="66"/>
  <c r="U65" i="66"/>
  <c r="T65" i="66"/>
  <c r="R65" i="66" s="1"/>
  <c r="V65" i="66" s="1"/>
  <c r="S65" i="66"/>
  <c r="Q65" i="66"/>
  <c r="P65" i="66"/>
  <c r="E65" i="66"/>
  <c r="W64" i="66"/>
  <c r="U64" i="66"/>
  <c r="T64" i="66"/>
  <c r="S64" i="66"/>
  <c r="R64" i="66" s="1"/>
  <c r="V64" i="66" s="1"/>
  <c r="Q64" i="66"/>
  <c r="P64" i="66"/>
  <c r="E64" i="66"/>
  <c r="W63" i="66"/>
  <c r="U63" i="66"/>
  <c r="T63" i="66"/>
  <c r="R63" i="66" s="1"/>
  <c r="V63" i="66" s="1"/>
  <c r="S63" i="66"/>
  <c r="Q63" i="66"/>
  <c r="X63" i="66" s="1"/>
  <c r="P63" i="66"/>
  <c r="E63" i="66"/>
  <c r="W62" i="66"/>
  <c r="U62" i="66"/>
  <c r="T62" i="66"/>
  <c r="S62" i="66"/>
  <c r="R62" i="66"/>
  <c r="V62" i="66" s="1"/>
  <c r="Q62" i="66"/>
  <c r="P62" i="66"/>
  <c r="E62" i="66"/>
  <c r="W61" i="66"/>
  <c r="U61" i="66"/>
  <c r="T61" i="66"/>
  <c r="S61" i="66"/>
  <c r="Q61" i="66"/>
  <c r="P61" i="66"/>
  <c r="E61" i="66"/>
  <c r="W60" i="66"/>
  <c r="U60" i="66"/>
  <c r="T60" i="66"/>
  <c r="S60" i="66"/>
  <c r="R60" i="66" s="1"/>
  <c r="V60" i="66" s="1"/>
  <c r="Q60" i="66"/>
  <c r="P60" i="66"/>
  <c r="E60" i="66"/>
  <c r="W59" i="66"/>
  <c r="U59" i="66"/>
  <c r="T59" i="66"/>
  <c r="R59" i="66" s="1"/>
  <c r="V59" i="66" s="1"/>
  <c r="S59" i="66"/>
  <c r="Q59" i="66"/>
  <c r="P59" i="66"/>
  <c r="E59" i="66"/>
  <c r="W58" i="66"/>
  <c r="U58" i="66"/>
  <c r="T58" i="66"/>
  <c r="S58" i="66"/>
  <c r="R58" i="66"/>
  <c r="V58" i="66" s="1"/>
  <c r="X58" i="66" s="1"/>
  <c r="Q58" i="66"/>
  <c r="P58" i="66"/>
  <c r="E58" i="66"/>
  <c r="W57" i="66"/>
  <c r="U57" i="66"/>
  <c r="T57" i="66"/>
  <c r="R57" i="66" s="1"/>
  <c r="V57" i="66" s="1"/>
  <c r="S57" i="66"/>
  <c r="Q57" i="66"/>
  <c r="P57" i="66"/>
  <c r="E57" i="66"/>
  <c r="W56" i="66"/>
  <c r="U56" i="66"/>
  <c r="T56" i="66"/>
  <c r="S56" i="66"/>
  <c r="R56" i="66" s="1"/>
  <c r="V56" i="66" s="1"/>
  <c r="Q56" i="66"/>
  <c r="P56" i="66"/>
  <c r="E56" i="66"/>
  <c r="W55" i="66"/>
  <c r="U55" i="66"/>
  <c r="T55" i="66"/>
  <c r="R55" i="66" s="1"/>
  <c r="V55" i="66" s="1"/>
  <c r="S55" i="66"/>
  <c r="Q55" i="66"/>
  <c r="X55" i="66" s="1"/>
  <c r="P55" i="66"/>
  <c r="E55" i="66"/>
  <c r="W54" i="66"/>
  <c r="U54" i="66"/>
  <c r="T54" i="66"/>
  <c r="S54" i="66"/>
  <c r="R54" i="66" s="1"/>
  <c r="V54" i="66" s="1"/>
  <c r="Q54" i="66"/>
  <c r="P54" i="66"/>
  <c r="E54" i="66"/>
  <c r="W53" i="66"/>
  <c r="U53" i="66"/>
  <c r="T53" i="66"/>
  <c r="R53" i="66" s="1"/>
  <c r="V53" i="66" s="1"/>
  <c r="S53" i="66"/>
  <c r="Q53" i="66"/>
  <c r="P53" i="66"/>
  <c r="E53" i="66"/>
  <c r="W52" i="66"/>
  <c r="U52" i="66"/>
  <c r="T52" i="66"/>
  <c r="S52" i="66"/>
  <c r="R52" i="66" s="1"/>
  <c r="V52" i="66" s="1"/>
  <c r="Q52" i="66"/>
  <c r="P52" i="66"/>
  <c r="E52" i="66"/>
  <c r="W51" i="66"/>
  <c r="U51" i="66"/>
  <c r="T51" i="66"/>
  <c r="R51" i="66" s="1"/>
  <c r="V51" i="66" s="1"/>
  <c r="S51" i="66"/>
  <c r="Q51" i="66"/>
  <c r="X51" i="66" s="1"/>
  <c r="P51" i="66"/>
  <c r="E51" i="66"/>
  <c r="W50" i="66"/>
  <c r="U50" i="66"/>
  <c r="T50" i="66"/>
  <c r="S50" i="66"/>
  <c r="R50" i="66" s="1"/>
  <c r="V50" i="66" s="1"/>
  <c r="Q50" i="66"/>
  <c r="P50" i="66"/>
  <c r="E50" i="66"/>
  <c r="W49" i="66"/>
  <c r="U49" i="66"/>
  <c r="T49" i="66"/>
  <c r="R49" i="66" s="1"/>
  <c r="V49" i="66" s="1"/>
  <c r="S49" i="66"/>
  <c r="Q49" i="66"/>
  <c r="P49" i="66"/>
  <c r="E49" i="66"/>
  <c r="W48" i="66"/>
  <c r="U48" i="66"/>
  <c r="T48" i="66"/>
  <c r="S48" i="66"/>
  <c r="R48" i="66" s="1"/>
  <c r="V48" i="66" s="1"/>
  <c r="Q48" i="66"/>
  <c r="P48" i="66"/>
  <c r="E48" i="66"/>
  <c r="W47" i="66"/>
  <c r="U47" i="66"/>
  <c r="T47" i="66"/>
  <c r="R47" i="66" s="1"/>
  <c r="V47" i="66" s="1"/>
  <c r="S47" i="66"/>
  <c r="Q47" i="66"/>
  <c r="X47" i="66" s="1"/>
  <c r="P47" i="66"/>
  <c r="E47" i="66"/>
  <c r="W46" i="66"/>
  <c r="U46" i="66"/>
  <c r="T46" i="66"/>
  <c r="S46" i="66"/>
  <c r="R46" i="66" s="1"/>
  <c r="V46" i="66" s="1"/>
  <c r="Q46" i="66"/>
  <c r="P46" i="66"/>
  <c r="E46" i="66"/>
  <c r="W45" i="66"/>
  <c r="U45" i="66"/>
  <c r="T45" i="66"/>
  <c r="R45" i="66" s="1"/>
  <c r="V45" i="66" s="1"/>
  <c r="S45" i="66"/>
  <c r="Q45" i="66"/>
  <c r="P45" i="66"/>
  <c r="E45" i="66"/>
  <c r="W44" i="66"/>
  <c r="U44" i="66"/>
  <c r="T44" i="66"/>
  <c r="S44" i="66"/>
  <c r="R44" i="66" s="1"/>
  <c r="V44" i="66" s="1"/>
  <c r="Q44" i="66"/>
  <c r="P44" i="66"/>
  <c r="E44" i="66"/>
  <c r="W43" i="66"/>
  <c r="U43" i="66"/>
  <c r="T43" i="66"/>
  <c r="R43" i="66" s="1"/>
  <c r="V43" i="66" s="1"/>
  <c r="S43" i="66"/>
  <c r="Q43" i="66"/>
  <c r="X43" i="66" s="1"/>
  <c r="P43" i="66"/>
  <c r="E43" i="66"/>
  <c r="W42" i="66"/>
  <c r="U42" i="66"/>
  <c r="T42" i="66"/>
  <c r="S42" i="66"/>
  <c r="R42" i="66" s="1"/>
  <c r="V42" i="66" s="1"/>
  <c r="Q42" i="66"/>
  <c r="P42" i="66"/>
  <c r="E42" i="66"/>
  <c r="W41" i="66"/>
  <c r="U41" i="66"/>
  <c r="T41" i="66"/>
  <c r="R41" i="66" s="1"/>
  <c r="V41" i="66" s="1"/>
  <c r="S41" i="66"/>
  <c r="Q41" i="66"/>
  <c r="P41" i="66"/>
  <c r="E41" i="66"/>
  <c r="W40" i="66"/>
  <c r="U40" i="66"/>
  <c r="T40" i="66"/>
  <c r="S40" i="66"/>
  <c r="R40" i="66" s="1"/>
  <c r="V40" i="66" s="1"/>
  <c r="Q40" i="66"/>
  <c r="P40" i="66"/>
  <c r="E40" i="66"/>
  <c r="W39" i="66"/>
  <c r="U39" i="66"/>
  <c r="T39" i="66"/>
  <c r="R39" i="66" s="1"/>
  <c r="V39" i="66" s="1"/>
  <c r="S39" i="66"/>
  <c r="Q39" i="66"/>
  <c r="X39" i="66" s="1"/>
  <c r="P39" i="66"/>
  <c r="E39" i="66"/>
  <c r="W38" i="66"/>
  <c r="U38" i="66"/>
  <c r="T38" i="66"/>
  <c r="S38" i="66"/>
  <c r="R38" i="66" s="1"/>
  <c r="V38" i="66" s="1"/>
  <c r="Q38" i="66"/>
  <c r="P38" i="66"/>
  <c r="E38" i="66"/>
  <c r="W37" i="66"/>
  <c r="U37" i="66"/>
  <c r="T37" i="66"/>
  <c r="S37" i="66"/>
  <c r="R37" i="66" s="1"/>
  <c r="V37" i="66" s="1"/>
  <c r="Q37" i="66"/>
  <c r="X37" i="66" s="1"/>
  <c r="P37" i="66"/>
  <c r="E37" i="66"/>
  <c r="W36" i="66"/>
  <c r="U36" i="66"/>
  <c r="T36" i="66"/>
  <c r="S36" i="66"/>
  <c r="R36" i="66" s="1"/>
  <c r="V36" i="66" s="1"/>
  <c r="Q36" i="66"/>
  <c r="P36" i="66"/>
  <c r="E36" i="66"/>
  <c r="W35" i="66"/>
  <c r="U35" i="66"/>
  <c r="T35" i="66"/>
  <c r="S35" i="66"/>
  <c r="R35" i="66" s="1"/>
  <c r="V35" i="66" s="1"/>
  <c r="Q35" i="66"/>
  <c r="X35" i="66" s="1"/>
  <c r="P35" i="66"/>
  <c r="E35" i="66"/>
  <c r="W34" i="66"/>
  <c r="U34" i="66"/>
  <c r="T34" i="66"/>
  <c r="S34" i="66"/>
  <c r="R34" i="66" s="1"/>
  <c r="V34" i="66" s="1"/>
  <c r="Q34" i="66"/>
  <c r="P34" i="66"/>
  <c r="E34" i="66"/>
  <c r="W33" i="66"/>
  <c r="U33" i="66"/>
  <c r="T33" i="66"/>
  <c r="S33" i="66"/>
  <c r="R33" i="66" s="1"/>
  <c r="V33" i="66" s="1"/>
  <c r="Q33" i="66"/>
  <c r="X33" i="66" s="1"/>
  <c r="P33" i="66"/>
  <c r="E33" i="66"/>
  <c r="W32" i="66"/>
  <c r="U32" i="66"/>
  <c r="T32" i="66"/>
  <c r="R32" i="66" s="1"/>
  <c r="V32" i="66" s="1"/>
  <c r="S32" i="66"/>
  <c r="Q32" i="66"/>
  <c r="X32" i="66" s="1"/>
  <c r="P32" i="66"/>
  <c r="E32" i="66"/>
  <c r="W31" i="66"/>
  <c r="U31" i="66"/>
  <c r="T31" i="66"/>
  <c r="S31" i="66"/>
  <c r="R31" i="66" s="1"/>
  <c r="V31" i="66" s="1"/>
  <c r="Q31" i="66"/>
  <c r="X31" i="66" s="1"/>
  <c r="P31" i="66"/>
  <c r="E31" i="66"/>
  <c r="W30" i="66"/>
  <c r="U30" i="66"/>
  <c r="T30" i="66"/>
  <c r="R30" i="66" s="1"/>
  <c r="V30" i="66" s="1"/>
  <c r="S30" i="66"/>
  <c r="Q30" i="66"/>
  <c r="P30" i="66"/>
  <c r="E30" i="66"/>
  <c r="W29" i="66"/>
  <c r="U29" i="66"/>
  <c r="T29" i="66"/>
  <c r="S29" i="66"/>
  <c r="R29" i="66" s="1"/>
  <c r="V29" i="66" s="1"/>
  <c r="Q29" i="66"/>
  <c r="P29" i="66"/>
  <c r="E29" i="66"/>
  <c r="W28" i="66"/>
  <c r="U28" i="66"/>
  <c r="T28" i="66"/>
  <c r="R28" i="66" s="1"/>
  <c r="V28" i="66" s="1"/>
  <c r="S28" i="66"/>
  <c r="Q28" i="66"/>
  <c r="P28" i="66"/>
  <c r="E28" i="66"/>
  <c r="W27" i="66"/>
  <c r="U27" i="66"/>
  <c r="T27" i="66"/>
  <c r="S27" i="66"/>
  <c r="R27" i="66" s="1"/>
  <c r="V27" i="66" s="1"/>
  <c r="Q27" i="66"/>
  <c r="P27" i="66"/>
  <c r="E27" i="66"/>
  <c r="W26" i="66"/>
  <c r="U26" i="66"/>
  <c r="T26" i="66"/>
  <c r="R26" i="66" s="1"/>
  <c r="V26" i="66" s="1"/>
  <c r="S26" i="66"/>
  <c r="Q26" i="66"/>
  <c r="P26" i="66"/>
  <c r="E26" i="66"/>
  <c r="W25" i="66"/>
  <c r="U25" i="66"/>
  <c r="T25" i="66"/>
  <c r="S25" i="66"/>
  <c r="R25" i="66" s="1"/>
  <c r="V25" i="66" s="1"/>
  <c r="Q25" i="66"/>
  <c r="P25" i="66"/>
  <c r="E25" i="66"/>
  <c r="W24" i="66"/>
  <c r="U24" i="66"/>
  <c r="T24" i="66"/>
  <c r="R24" i="66" s="1"/>
  <c r="V24" i="66" s="1"/>
  <c r="S24" i="66"/>
  <c r="Q24" i="66"/>
  <c r="P24" i="66"/>
  <c r="E24" i="66"/>
  <c r="W23" i="66"/>
  <c r="U23" i="66"/>
  <c r="T23" i="66"/>
  <c r="S23" i="66"/>
  <c r="R23" i="66" s="1"/>
  <c r="V23" i="66" s="1"/>
  <c r="Q23" i="66"/>
  <c r="P23" i="66"/>
  <c r="E23" i="66"/>
  <c r="W22" i="66"/>
  <c r="U22" i="66"/>
  <c r="T22" i="66"/>
  <c r="R22" i="66" s="1"/>
  <c r="V22" i="66" s="1"/>
  <c r="S22" i="66"/>
  <c r="Q22" i="66"/>
  <c r="P22" i="66"/>
  <c r="E22" i="66"/>
  <c r="W21" i="66"/>
  <c r="U21" i="66"/>
  <c r="T21" i="66"/>
  <c r="S21" i="66"/>
  <c r="R21" i="66" s="1"/>
  <c r="V21" i="66" s="1"/>
  <c r="Q21" i="66"/>
  <c r="P21" i="66"/>
  <c r="E21" i="66"/>
  <c r="W20" i="66"/>
  <c r="U20" i="66"/>
  <c r="T20" i="66"/>
  <c r="R20" i="66" s="1"/>
  <c r="V20" i="66" s="1"/>
  <c r="S20" i="66"/>
  <c r="Q20" i="66"/>
  <c r="P20" i="66"/>
  <c r="E20" i="66"/>
  <c r="W19" i="66"/>
  <c r="U19" i="66"/>
  <c r="T19" i="66"/>
  <c r="S19" i="66"/>
  <c r="R19" i="66" s="1"/>
  <c r="V19" i="66" s="1"/>
  <c r="Q19" i="66"/>
  <c r="P19" i="66"/>
  <c r="E19" i="66"/>
  <c r="W18" i="66"/>
  <c r="U18" i="66"/>
  <c r="T18" i="66"/>
  <c r="S18" i="66"/>
  <c r="R18" i="66" s="1"/>
  <c r="V18" i="66" s="1"/>
  <c r="Q18" i="66"/>
  <c r="P18" i="66"/>
  <c r="E18" i="66"/>
  <c r="W17" i="66"/>
  <c r="U17" i="66"/>
  <c r="T17" i="66"/>
  <c r="S17" i="66"/>
  <c r="R17" i="66" s="1"/>
  <c r="V17" i="66" s="1"/>
  <c r="Q17" i="66"/>
  <c r="P17" i="66"/>
  <c r="E17" i="66"/>
  <c r="W16" i="66"/>
  <c r="U16" i="66"/>
  <c r="T16" i="66"/>
  <c r="R16" i="66" s="1"/>
  <c r="V16" i="66" s="1"/>
  <c r="S16" i="66"/>
  <c r="Q16" i="66"/>
  <c r="P16" i="66"/>
  <c r="E16" i="66"/>
  <c r="W15" i="66"/>
  <c r="U15" i="66"/>
  <c r="T15" i="66"/>
  <c r="R15" i="66" s="1"/>
  <c r="V15" i="66" s="1"/>
  <c r="S15" i="66"/>
  <c r="Q15" i="66"/>
  <c r="P15" i="66"/>
  <c r="E15" i="66"/>
  <c r="W14" i="66"/>
  <c r="U14" i="66"/>
  <c r="T14" i="66"/>
  <c r="S14" i="66"/>
  <c r="R14" i="66" s="1"/>
  <c r="V14" i="66" s="1"/>
  <c r="Q14" i="66"/>
  <c r="P14" i="66"/>
  <c r="E14" i="66"/>
  <c r="W13" i="66"/>
  <c r="U13" i="66"/>
  <c r="T13" i="66"/>
  <c r="R13" i="66" s="1"/>
  <c r="V13" i="66" s="1"/>
  <c r="S13" i="66"/>
  <c r="Q13" i="66"/>
  <c r="P13" i="66"/>
  <c r="E13" i="66"/>
  <c r="W12" i="66"/>
  <c r="U12" i="66"/>
  <c r="T12" i="66"/>
  <c r="S12" i="66"/>
  <c r="Q12" i="66"/>
  <c r="P12" i="66"/>
  <c r="E12" i="66"/>
  <c r="W11" i="66"/>
  <c r="U11" i="66"/>
  <c r="T11" i="66"/>
  <c r="R11" i="66" s="1"/>
  <c r="V11" i="66" s="1"/>
  <c r="S11" i="66"/>
  <c r="Q11" i="66"/>
  <c r="P11" i="66"/>
  <c r="E11" i="66"/>
  <c r="W10" i="66"/>
  <c r="U10" i="66"/>
  <c r="T10" i="66"/>
  <c r="S10" i="66"/>
  <c r="R10" i="66" s="1"/>
  <c r="V10" i="66" s="1"/>
  <c r="Q10" i="66"/>
  <c r="P10" i="66"/>
  <c r="E10" i="66"/>
  <c r="W9" i="66"/>
  <c r="U9" i="66"/>
  <c r="T9" i="66"/>
  <c r="R9" i="66" s="1"/>
  <c r="V9" i="66" s="1"/>
  <c r="S9" i="66"/>
  <c r="Q9" i="66"/>
  <c r="P9" i="66"/>
  <c r="E9" i="66"/>
  <c r="W8" i="66"/>
  <c r="U8" i="66"/>
  <c r="T8" i="66"/>
  <c r="S8" i="66"/>
  <c r="Q8" i="66"/>
  <c r="P8" i="66"/>
  <c r="E8" i="66"/>
  <c r="W7" i="66"/>
  <c r="U7" i="66"/>
  <c r="T7" i="66"/>
  <c r="R7" i="66" s="1"/>
  <c r="V7" i="66" s="1"/>
  <c r="S7" i="66"/>
  <c r="Q7" i="66"/>
  <c r="P7" i="66"/>
  <c r="E7" i="66"/>
  <c r="W6" i="66"/>
  <c r="U6" i="66"/>
  <c r="T6" i="66"/>
  <c r="S6" i="66"/>
  <c r="R6" i="66" s="1"/>
  <c r="V6" i="66" s="1"/>
  <c r="Q6" i="66"/>
  <c r="P6" i="66"/>
  <c r="E6" i="66"/>
  <c r="W5" i="66"/>
  <c r="U5" i="66"/>
  <c r="T5" i="66"/>
  <c r="S5" i="66"/>
  <c r="Q5" i="66"/>
  <c r="P5" i="66"/>
  <c r="E5" i="66"/>
  <c r="F7" i="39"/>
  <c r="F6" i="39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36" i="62"/>
  <c r="E37" i="62"/>
  <c r="E38" i="62"/>
  <c r="E39" i="62"/>
  <c r="E40" i="62"/>
  <c r="E41" i="62"/>
  <c r="E42" i="62"/>
  <c r="E43" i="62"/>
  <c r="E44" i="62"/>
  <c r="E45" i="62"/>
  <c r="E46" i="62"/>
  <c r="E47" i="62"/>
  <c r="E48" i="62"/>
  <c r="E49" i="62"/>
  <c r="E50" i="62"/>
  <c r="E51" i="62"/>
  <c r="E52" i="62"/>
  <c r="E53" i="62"/>
  <c r="E54" i="62"/>
  <c r="E55" i="62"/>
  <c r="E56" i="62"/>
  <c r="E57" i="62"/>
  <c r="E58" i="62"/>
  <c r="E59" i="62"/>
  <c r="E60" i="62"/>
  <c r="E61" i="62"/>
  <c r="E62" i="62"/>
  <c r="E63" i="62"/>
  <c r="E64" i="62"/>
  <c r="E65" i="62"/>
  <c r="E66" i="62"/>
  <c r="E67" i="62"/>
  <c r="E68" i="62"/>
  <c r="E69" i="62"/>
  <c r="E70" i="62"/>
  <c r="E71" i="62"/>
  <c r="E72" i="62"/>
  <c r="E73" i="62"/>
  <c r="E74" i="62"/>
  <c r="E75" i="62"/>
  <c r="E76" i="62"/>
  <c r="E77" i="62"/>
  <c r="E78" i="62"/>
  <c r="E79" i="62"/>
  <c r="E80" i="62"/>
  <c r="E81" i="62"/>
  <c r="E82" i="62"/>
  <c r="E83" i="62"/>
  <c r="E84" i="62"/>
  <c r="E85" i="62"/>
  <c r="E86" i="62"/>
  <c r="E87" i="62"/>
  <c r="E88" i="62"/>
  <c r="E89" i="62"/>
  <c r="E90" i="62"/>
  <c r="E91" i="62"/>
  <c r="E92" i="62"/>
  <c r="E93" i="62"/>
  <c r="E94" i="62"/>
  <c r="E95" i="62"/>
  <c r="E96" i="62"/>
  <c r="E97" i="62"/>
  <c r="E98" i="62"/>
  <c r="E99" i="62"/>
  <c r="E100" i="62"/>
  <c r="E101" i="62"/>
  <c r="E102" i="62"/>
  <c r="E103" i="62"/>
  <c r="E104" i="62"/>
  <c r="E105" i="62"/>
  <c r="E106" i="62"/>
  <c r="E107" i="62"/>
  <c r="E108" i="62"/>
  <c r="E109" i="62"/>
  <c r="E110" i="62"/>
  <c r="E111" i="62"/>
  <c r="E112" i="62"/>
  <c r="E113" i="62"/>
  <c r="E114" i="62"/>
  <c r="E115" i="62"/>
  <c r="E116" i="62"/>
  <c r="E117" i="62"/>
  <c r="E118" i="62"/>
  <c r="E119" i="62"/>
  <c r="E120" i="62"/>
  <c r="E121" i="62"/>
  <c r="E122" i="62"/>
  <c r="E123" i="62"/>
  <c r="E124" i="62"/>
  <c r="E125" i="62"/>
  <c r="E126" i="62"/>
  <c r="E127" i="62"/>
  <c r="E128" i="62"/>
  <c r="E129" i="62"/>
  <c r="E130" i="62"/>
  <c r="E131" i="62"/>
  <c r="E132" i="62"/>
  <c r="E133" i="62"/>
  <c r="E134" i="62"/>
  <c r="E135" i="62"/>
  <c r="E136" i="62"/>
  <c r="E137" i="62"/>
  <c r="E138" i="62"/>
  <c r="E139" i="62"/>
  <c r="E140" i="62"/>
  <c r="E141" i="62"/>
  <c r="E142" i="62"/>
  <c r="E143" i="62"/>
  <c r="E144" i="62"/>
  <c r="E145" i="62"/>
  <c r="E146" i="62"/>
  <c r="E147" i="62"/>
  <c r="E148" i="62"/>
  <c r="E149" i="62"/>
  <c r="E150" i="62"/>
  <c r="E151" i="62"/>
  <c r="E152" i="62"/>
  <c r="E153" i="62"/>
  <c r="E154" i="62"/>
  <c r="E155" i="62"/>
  <c r="E156" i="62"/>
  <c r="E157" i="62"/>
  <c r="E158" i="62"/>
  <c r="E159" i="62"/>
  <c r="E160" i="62"/>
  <c r="E161" i="62"/>
  <c r="E162" i="62"/>
  <c r="E163" i="62"/>
  <c r="E164" i="62"/>
  <c r="E165" i="62"/>
  <c r="E166" i="62"/>
  <c r="E167" i="62"/>
  <c r="E168" i="62"/>
  <c r="E169" i="62"/>
  <c r="E170" i="62"/>
  <c r="E171" i="62"/>
  <c r="E172" i="62"/>
  <c r="E173" i="62"/>
  <c r="E174" i="62"/>
  <c r="E175" i="62"/>
  <c r="E176" i="62"/>
  <c r="E177" i="62"/>
  <c r="E178" i="62"/>
  <c r="E179" i="62"/>
  <c r="E180" i="62"/>
  <c r="E181" i="62"/>
  <c r="E182" i="62"/>
  <c r="E183" i="62"/>
  <c r="E184" i="62"/>
  <c r="E185" i="62"/>
  <c r="E186" i="62"/>
  <c r="E187" i="62"/>
  <c r="E188" i="62"/>
  <c r="E189" i="62"/>
  <c r="E190" i="62"/>
  <c r="E191" i="62"/>
  <c r="E192" i="62"/>
  <c r="E193" i="62"/>
  <c r="E194" i="62"/>
  <c r="E195" i="62"/>
  <c r="E196" i="62"/>
  <c r="E197" i="62"/>
  <c r="E198" i="62"/>
  <c r="E199" i="62"/>
  <c r="E200" i="62"/>
  <c r="E201" i="62"/>
  <c r="E202" i="62"/>
  <c r="E203" i="62"/>
  <c r="E204" i="62"/>
  <c r="E205" i="62"/>
  <c r="E206" i="62"/>
  <c r="E207" i="62"/>
  <c r="E208" i="62"/>
  <c r="E209" i="62"/>
  <c r="E210" i="62"/>
  <c r="E211" i="62"/>
  <c r="E212" i="62"/>
  <c r="E213" i="62"/>
  <c r="E214" i="62"/>
  <c r="E215" i="62"/>
  <c r="E216" i="62"/>
  <c r="E217" i="62"/>
  <c r="E218" i="62"/>
  <c r="E219" i="62"/>
  <c r="E220" i="62"/>
  <c r="E221" i="62"/>
  <c r="E222" i="62"/>
  <c r="E223" i="62"/>
  <c r="E224" i="62"/>
  <c r="E225" i="62"/>
  <c r="E226" i="62"/>
  <c r="E227" i="62"/>
  <c r="E228" i="62"/>
  <c r="E229" i="62"/>
  <c r="E230" i="62"/>
  <c r="E231" i="62"/>
  <c r="E232" i="62"/>
  <c r="E233" i="62"/>
  <c r="E234" i="62"/>
  <c r="E235" i="62"/>
  <c r="E236" i="62"/>
  <c r="E237" i="62"/>
  <c r="E238" i="62"/>
  <c r="E239" i="62"/>
  <c r="E240" i="62"/>
  <c r="E241" i="62"/>
  <c r="E242" i="62"/>
  <c r="E243" i="62"/>
  <c r="E244" i="62"/>
  <c r="E245" i="62"/>
  <c r="E246" i="62"/>
  <c r="E247" i="62"/>
  <c r="E248" i="62"/>
  <c r="E249" i="62"/>
  <c r="E250" i="62"/>
  <c r="E251" i="62"/>
  <c r="E252" i="62"/>
  <c r="E253" i="62"/>
  <c r="E254" i="62"/>
  <c r="E255" i="62"/>
  <c r="E256" i="62"/>
  <c r="E257" i="62"/>
  <c r="E258" i="62"/>
  <c r="E259" i="62"/>
  <c r="E260" i="62"/>
  <c r="E261" i="62"/>
  <c r="E262" i="62"/>
  <c r="E263" i="62"/>
  <c r="E264" i="62"/>
  <c r="E265" i="62"/>
  <c r="E266" i="62"/>
  <c r="E267" i="62"/>
  <c r="E268" i="62"/>
  <c r="E269" i="62"/>
  <c r="E270" i="62"/>
  <c r="E271" i="62"/>
  <c r="E272" i="62"/>
  <c r="E273" i="62"/>
  <c r="E274" i="62"/>
  <c r="E275" i="62"/>
  <c r="E276" i="62"/>
  <c r="E277" i="62"/>
  <c r="E278" i="62"/>
  <c r="E279" i="62"/>
  <c r="E280" i="62"/>
  <c r="E281" i="62"/>
  <c r="E282" i="62"/>
  <c r="E283" i="62"/>
  <c r="E284" i="62"/>
  <c r="E285" i="62"/>
  <c r="E286" i="62"/>
  <c r="E287" i="62"/>
  <c r="E288" i="62"/>
  <c r="E289" i="62"/>
  <c r="E290" i="62"/>
  <c r="E291" i="62"/>
  <c r="E292" i="62"/>
  <c r="E293" i="62"/>
  <c r="E294" i="62"/>
  <c r="E295" i="62"/>
  <c r="E296" i="62"/>
  <c r="E297" i="62"/>
  <c r="E298" i="62"/>
  <c r="E299" i="62"/>
  <c r="E300" i="62"/>
  <c r="E301" i="62"/>
  <c r="E302" i="62"/>
  <c r="E303" i="62"/>
  <c r="E304" i="62"/>
  <c r="E305" i="62"/>
  <c r="E306" i="62"/>
  <c r="E307" i="62"/>
  <c r="E308" i="62"/>
  <c r="E309" i="62"/>
  <c r="E310" i="62"/>
  <c r="E311" i="62"/>
  <c r="E312" i="62"/>
  <c r="E313" i="62"/>
  <c r="E314" i="62"/>
  <c r="E315" i="62"/>
  <c r="E316" i="62"/>
  <c r="E317" i="62"/>
  <c r="E318" i="62"/>
  <c r="E319" i="62"/>
  <c r="E320" i="62"/>
  <c r="E321" i="62"/>
  <c r="E322" i="62"/>
  <c r="E323" i="62"/>
  <c r="E324" i="62"/>
  <c r="E325" i="62"/>
  <c r="E326" i="62"/>
  <c r="E327" i="62"/>
  <c r="E328" i="62"/>
  <c r="E329" i="62"/>
  <c r="E330" i="62"/>
  <c r="E331" i="62"/>
  <c r="E332" i="62"/>
  <c r="E333" i="62"/>
  <c r="E334" i="62"/>
  <c r="E335" i="62"/>
  <c r="E336" i="62"/>
  <c r="E337" i="62"/>
  <c r="E338" i="62"/>
  <c r="E339" i="62"/>
  <c r="E340" i="62"/>
  <c r="E341" i="62"/>
  <c r="E342" i="62"/>
  <c r="E343" i="62"/>
  <c r="E344" i="62"/>
  <c r="E345" i="62"/>
  <c r="E346" i="62"/>
  <c r="E347" i="62"/>
  <c r="E348" i="62"/>
  <c r="E349" i="62"/>
  <c r="E350" i="62"/>
  <c r="E351" i="62"/>
  <c r="E352" i="62"/>
  <c r="E353" i="62"/>
  <c r="E354" i="62"/>
  <c r="E355" i="62"/>
  <c r="E356" i="62"/>
  <c r="E357" i="62"/>
  <c r="E358" i="62"/>
  <c r="E359" i="62"/>
  <c r="E360" i="62"/>
  <c r="E361" i="62"/>
  <c r="E362" i="62"/>
  <c r="E363" i="62"/>
  <c r="E364" i="62"/>
  <c r="E365" i="62"/>
  <c r="E366" i="62"/>
  <c r="E367" i="62"/>
  <c r="E368" i="62"/>
  <c r="E369" i="62"/>
  <c r="E370" i="62"/>
  <c r="E371" i="62"/>
  <c r="E372" i="62"/>
  <c r="E373" i="62"/>
  <c r="E374" i="62"/>
  <c r="E375" i="62"/>
  <c r="E376" i="62"/>
  <c r="E377" i="62"/>
  <c r="E378" i="62"/>
  <c r="E379" i="62"/>
  <c r="E380" i="62"/>
  <c r="E381" i="62"/>
  <c r="E382" i="62"/>
  <c r="E383" i="62"/>
  <c r="E384" i="62"/>
  <c r="E385" i="62"/>
  <c r="E386" i="62"/>
  <c r="E387" i="62"/>
  <c r="E388" i="62"/>
  <c r="E389" i="62"/>
  <c r="E390" i="62"/>
  <c r="E391" i="62"/>
  <c r="E392" i="62"/>
  <c r="E393" i="62"/>
  <c r="E394" i="62"/>
  <c r="E395" i="62"/>
  <c r="E396" i="62"/>
  <c r="E397" i="62"/>
  <c r="E398" i="62"/>
  <c r="E399" i="62"/>
  <c r="E400" i="62"/>
  <c r="E5" i="62"/>
  <c r="R5" i="66" l="1"/>
  <c r="V5" i="66" s="1"/>
  <c r="X7" i="66"/>
  <c r="R8" i="66"/>
  <c r="V8" i="66" s="1"/>
  <c r="X11" i="66"/>
  <c r="R12" i="66"/>
  <c r="V12" i="66" s="1"/>
  <c r="X15" i="66"/>
  <c r="X5" i="66"/>
  <c r="X17" i="66"/>
  <c r="X59" i="66"/>
  <c r="X98" i="66"/>
  <c r="X106" i="66"/>
  <c r="X295" i="66"/>
  <c r="X345" i="66"/>
  <c r="X29" i="66"/>
  <c r="X57" i="66"/>
  <c r="X81" i="66"/>
  <c r="X203" i="66"/>
  <c r="X235" i="66"/>
  <c r="X243" i="66"/>
  <c r="X251" i="66"/>
  <c r="X259" i="66"/>
  <c r="X267" i="66"/>
  <c r="X271" i="66"/>
  <c r="X303" i="66"/>
  <c r="X312" i="66"/>
  <c r="X328" i="66"/>
  <c r="X353" i="66"/>
  <c r="X377" i="66"/>
  <c r="X21" i="66"/>
  <c r="X25" i="66"/>
  <c r="X28" i="66"/>
  <c r="X19" i="66"/>
  <c r="X16" i="66"/>
  <c r="X23" i="66"/>
  <c r="X179" i="66"/>
  <c r="X211" i="66"/>
  <c r="X279" i="66"/>
  <c r="X311" i="66"/>
  <c r="X347" i="66"/>
  <c r="X361" i="66"/>
  <c r="X385" i="66"/>
  <c r="X20" i="66"/>
  <c r="X27" i="66"/>
  <c r="X65" i="66"/>
  <c r="X171" i="66"/>
  <c r="X172" i="66"/>
  <c r="X187" i="66"/>
  <c r="X219" i="66"/>
  <c r="X268" i="66"/>
  <c r="X287" i="66"/>
  <c r="X320" i="66"/>
  <c r="X336" i="66"/>
  <c r="X355" i="66"/>
  <c r="X24" i="66"/>
  <c r="X73" i="66"/>
  <c r="X195" i="66"/>
  <c r="X227" i="66"/>
  <c r="X6" i="66"/>
  <c r="X10" i="66"/>
  <c r="X14" i="66"/>
  <c r="X18" i="66"/>
  <c r="X22" i="66"/>
  <c r="X26" i="66"/>
  <c r="X30" i="66"/>
  <c r="X34" i="66"/>
  <c r="X38" i="66"/>
  <c r="X42" i="66"/>
  <c r="X46" i="66"/>
  <c r="X50" i="66"/>
  <c r="X54" i="66"/>
  <c r="X9" i="66"/>
  <c r="X13" i="66"/>
  <c r="X41" i="66"/>
  <c r="X45" i="66"/>
  <c r="X49" i="66"/>
  <c r="X53" i="66"/>
  <c r="X8" i="66"/>
  <c r="X12" i="66"/>
  <c r="X36" i="66"/>
  <c r="X40" i="66"/>
  <c r="X44" i="66"/>
  <c r="X48" i="66"/>
  <c r="X52" i="66"/>
  <c r="X56" i="66"/>
  <c r="X64" i="66"/>
  <c r="X72" i="66"/>
  <c r="X80" i="66"/>
  <c r="R61" i="66"/>
  <c r="V61" i="66" s="1"/>
  <c r="V3" i="66" s="1"/>
  <c r="X66" i="66"/>
  <c r="R69" i="66"/>
  <c r="V69" i="66" s="1"/>
  <c r="X69" i="66" s="1"/>
  <c r="X74" i="66"/>
  <c r="R77" i="66"/>
  <c r="V77" i="66" s="1"/>
  <c r="X77" i="66" s="1"/>
  <c r="X82" i="66"/>
  <c r="X60" i="66"/>
  <c r="X68" i="66"/>
  <c r="X76" i="66"/>
  <c r="X84" i="66"/>
  <c r="R87" i="66"/>
  <c r="V87" i="66" s="1"/>
  <c r="X87" i="66" s="1"/>
  <c r="X62" i="66"/>
  <c r="X70" i="66"/>
  <c r="X78" i="66"/>
  <c r="X86" i="66"/>
  <c r="X95" i="66"/>
  <c r="X103" i="66"/>
  <c r="X111" i="66"/>
  <c r="R114" i="66"/>
  <c r="V114" i="66" s="1"/>
  <c r="X114" i="66" s="1"/>
  <c r="X119" i="66"/>
  <c r="R122" i="66"/>
  <c r="V122" i="66" s="1"/>
  <c r="X122" i="66" s="1"/>
  <c r="X127" i="66"/>
  <c r="R130" i="66"/>
  <c r="V130" i="66" s="1"/>
  <c r="X130" i="66" s="1"/>
  <c r="X135" i="66"/>
  <c r="R138" i="66"/>
  <c r="V138" i="66" s="1"/>
  <c r="X138" i="66" s="1"/>
  <c r="X143" i="66"/>
  <c r="X151" i="66"/>
  <c r="X159" i="66"/>
  <c r="X167" i="66"/>
  <c r="X89" i="66"/>
  <c r="X97" i="66"/>
  <c r="X105" i="66"/>
  <c r="X113" i="66"/>
  <c r="X121" i="66"/>
  <c r="X129" i="66"/>
  <c r="X137" i="66"/>
  <c r="X145" i="66"/>
  <c r="X153" i="66"/>
  <c r="X161" i="66"/>
  <c r="X169" i="66"/>
  <c r="X91" i="66"/>
  <c r="X99" i="66"/>
  <c r="X107" i="66"/>
  <c r="X115" i="66"/>
  <c r="X123" i="66"/>
  <c r="X131" i="66"/>
  <c r="X139" i="66"/>
  <c r="X147" i="66"/>
  <c r="X155" i="66"/>
  <c r="X163" i="66"/>
  <c r="R166" i="66"/>
  <c r="V166" i="66" s="1"/>
  <c r="X166" i="66" s="1"/>
  <c r="X93" i="66"/>
  <c r="X101" i="66"/>
  <c r="X109" i="66"/>
  <c r="X117" i="66"/>
  <c r="X125" i="66"/>
  <c r="X133" i="66"/>
  <c r="X141" i="66"/>
  <c r="X149" i="66"/>
  <c r="X157" i="66"/>
  <c r="X165" i="66"/>
  <c r="X174" i="66"/>
  <c r="X182" i="66"/>
  <c r="X190" i="66"/>
  <c r="X198" i="66"/>
  <c r="X206" i="66"/>
  <c r="X214" i="66"/>
  <c r="X222" i="66"/>
  <c r="X230" i="66"/>
  <c r="X238" i="66"/>
  <c r="X246" i="66"/>
  <c r="X254" i="66"/>
  <c r="X262" i="66"/>
  <c r="X176" i="66"/>
  <c r="X184" i="66"/>
  <c r="X192" i="66"/>
  <c r="X200" i="66"/>
  <c r="X208" i="66"/>
  <c r="X216" i="66"/>
  <c r="X224" i="66"/>
  <c r="X232" i="66"/>
  <c r="X240" i="66"/>
  <c r="X248" i="66"/>
  <c r="X256" i="66"/>
  <c r="X264" i="66"/>
  <c r="X178" i="66"/>
  <c r="X186" i="66"/>
  <c r="X194" i="66"/>
  <c r="X202" i="66"/>
  <c r="X210" i="66"/>
  <c r="X218" i="66"/>
  <c r="X226" i="66"/>
  <c r="X234" i="66"/>
  <c r="X242" i="66"/>
  <c r="X250" i="66"/>
  <c r="X258" i="66"/>
  <c r="X266" i="66"/>
  <c r="R175" i="66"/>
  <c r="V175" i="66" s="1"/>
  <c r="X175" i="66" s="1"/>
  <c r="X180" i="66"/>
  <c r="R183" i="66"/>
  <c r="V183" i="66" s="1"/>
  <c r="X183" i="66" s="1"/>
  <c r="X188" i="66"/>
  <c r="R191" i="66"/>
  <c r="V191" i="66" s="1"/>
  <c r="X191" i="66" s="1"/>
  <c r="X196" i="66"/>
  <c r="R199" i="66"/>
  <c r="V199" i="66" s="1"/>
  <c r="X199" i="66" s="1"/>
  <c r="X204" i="66"/>
  <c r="R207" i="66"/>
  <c r="V207" i="66" s="1"/>
  <c r="X207" i="66" s="1"/>
  <c r="X212" i="66"/>
  <c r="R215" i="66"/>
  <c r="V215" i="66" s="1"/>
  <c r="X215" i="66" s="1"/>
  <c r="X220" i="66"/>
  <c r="R223" i="66"/>
  <c r="V223" i="66" s="1"/>
  <c r="X223" i="66" s="1"/>
  <c r="X228" i="66"/>
  <c r="R231" i="66"/>
  <c r="V231" i="66" s="1"/>
  <c r="X231" i="66" s="1"/>
  <c r="X236" i="66"/>
  <c r="X244" i="66"/>
  <c r="X252" i="66"/>
  <c r="X260" i="66"/>
  <c r="X270" i="66"/>
  <c r="R273" i="66"/>
  <c r="V273" i="66" s="1"/>
  <c r="X273" i="66" s="1"/>
  <c r="X278" i="66"/>
  <c r="R281" i="66"/>
  <c r="V281" i="66" s="1"/>
  <c r="X281" i="66" s="1"/>
  <c r="X286" i="66"/>
  <c r="R289" i="66"/>
  <c r="V289" i="66" s="1"/>
  <c r="X289" i="66" s="1"/>
  <c r="X294" i="66"/>
  <c r="R297" i="66"/>
  <c r="V297" i="66" s="1"/>
  <c r="X297" i="66" s="1"/>
  <c r="X302" i="66"/>
  <c r="R305" i="66"/>
  <c r="V305" i="66" s="1"/>
  <c r="X305" i="66" s="1"/>
  <c r="X272" i="66"/>
  <c r="X280" i="66"/>
  <c r="X288" i="66"/>
  <c r="X296" i="66"/>
  <c r="X304" i="66"/>
  <c r="X274" i="66"/>
  <c r="X282" i="66"/>
  <c r="X290" i="66"/>
  <c r="X298" i="66"/>
  <c r="X306" i="66"/>
  <c r="X276" i="66"/>
  <c r="X284" i="66"/>
  <c r="X292" i="66"/>
  <c r="X300" i="66"/>
  <c r="X308" i="66"/>
  <c r="R314" i="66"/>
  <c r="V314" i="66" s="1"/>
  <c r="X314" i="66" s="1"/>
  <c r="X319" i="66"/>
  <c r="R322" i="66"/>
  <c r="V322" i="66" s="1"/>
  <c r="X322" i="66" s="1"/>
  <c r="X327" i="66"/>
  <c r="R330" i="66"/>
  <c r="V330" i="66" s="1"/>
  <c r="X330" i="66" s="1"/>
  <c r="X335" i="66"/>
  <c r="R338" i="66"/>
  <c r="V338" i="66" s="1"/>
  <c r="X338" i="66" s="1"/>
  <c r="X343" i="66"/>
  <c r="X313" i="66"/>
  <c r="R316" i="66"/>
  <c r="V316" i="66" s="1"/>
  <c r="X316" i="66" s="1"/>
  <c r="X321" i="66"/>
  <c r="R324" i="66"/>
  <c r="V324" i="66" s="1"/>
  <c r="X324" i="66" s="1"/>
  <c r="X329" i="66"/>
  <c r="R332" i="66"/>
  <c r="V332" i="66" s="1"/>
  <c r="X332" i="66" s="1"/>
  <c r="X337" i="66"/>
  <c r="R340" i="66"/>
  <c r="V340" i="66" s="1"/>
  <c r="X340" i="66" s="1"/>
  <c r="X344" i="66"/>
  <c r="X348" i="66"/>
  <c r="R363" i="66"/>
  <c r="V363" i="66" s="1"/>
  <c r="X363" i="66" s="1"/>
  <c r="X315" i="66"/>
  <c r="X323" i="66"/>
  <c r="X331" i="66"/>
  <c r="X339" i="66"/>
  <c r="X350" i="66"/>
  <c r="X352" i="66"/>
  <c r="X356" i="66"/>
  <c r="X317" i="66"/>
  <c r="X325" i="66"/>
  <c r="X333" i="66"/>
  <c r="X341" i="66"/>
  <c r="X358" i="66"/>
  <c r="X360" i="66"/>
  <c r="X366" i="66"/>
  <c r="X374" i="66"/>
  <c r="X382" i="66"/>
  <c r="X390" i="66"/>
  <c r="R393" i="66"/>
  <c r="V393" i="66" s="1"/>
  <c r="X393" i="66" s="1"/>
  <c r="X398" i="66"/>
  <c r="X368" i="66"/>
  <c r="X376" i="66"/>
  <c r="X384" i="66"/>
  <c r="X392" i="66"/>
  <c r="X400" i="66"/>
  <c r="X346" i="66"/>
  <c r="R349" i="66"/>
  <c r="V349" i="66" s="1"/>
  <c r="X349" i="66" s="1"/>
  <c r="X354" i="66"/>
  <c r="R357" i="66"/>
  <c r="V357" i="66" s="1"/>
  <c r="X357" i="66" s="1"/>
  <c r="X362" i="66"/>
  <c r="R365" i="66"/>
  <c r="V365" i="66" s="1"/>
  <c r="X365" i="66" s="1"/>
  <c r="X370" i="66"/>
  <c r="R373" i="66"/>
  <c r="V373" i="66" s="1"/>
  <c r="X373" i="66" s="1"/>
  <c r="X378" i="66"/>
  <c r="R381" i="66"/>
  <c r="V381" i="66" s="1"/>
  <c r="X381" i="66" s="1"/>
  <c r="X386" i="66"/>
  <c r="R389" i="66"/>
  <c r="V389" i="66" s="1"/>
  <c r="X389" i="66" s="1"/>
  <c r="X394" i="66"/>
  <c r="R397" i="66"/>
  <c r="V397" i="66" s="1"/>
  <c r="X397" i="66" s="1"/>
  <c r="X364" i="66"/>
  <c r="X372" i="66"/>
  <c r="X380" i="66"/>
  <c r="X388" i="66"/>
  <c r="X396" i="66"/>
  <c r="Q6" i="62"/>
  <c r="Q7" i="62"/>
  <c r="Q8" i="62"/>
  <c r="Q9" i="62"/>
  <c r="Q10" i="62"/>
  <c r="Q11" i="62"/>
  <c r="Q12" i="62"/>
  <c r="Q13" i="62"/>
  <c r="Q14" i="62"/>
  <c r="Q15" i="62"/>
  <c r="Q16" i="62"/>
  <c r="Q17" i="62"/>
  <c r="Q18" i="62"/>
  <c r="Q19" i="62"/>
  <c r="Q20" i="62"/>
  <c r="Q21" i="62"/>
  <c r="Q22" i="62"/>
  <c r="Q23" i="62"/>
  <c r="Q24" i="62"/>
  <c r="Q25" i="62"/>
  <c r="Q26" i="62"/>
  <c r="Q27" i="62"/>
  <c r="Q28" i="62"/>
  <c r="Q29" i="62"/>
  <c r="Q30" i="62"/>
  <c r="Q31" i="62"/>
  <c r="Q32" i="62"/>
  <c r="Q33" i="62"/>
  <c r="Q34" i="62"/>
  <c r="Q35" i="62"/>
  <c r="Q36" i="62"/>
  <c r="Q37" i="62"/>
  <c r="Q38" i="62"/>
  <c r="Q39" i="62"/>
  <c r="Q40" i="62"/>
  <c r="Q41" i="62"/>
  <c r="Q42" i="62"/>
  <c r="Q43" i="62"/>
  <c r="Q44" i="62"/>
  <c r="Q45" i="62"/>
  <c r="Q46" i="62"/>
  <c r="Q47" i="62"/>
  <c r="Q48" i="62"/>
  <c r="Q49" i="62"/>
  <c r="Q50" i="62"/>
  <c r="Q51" i="62"/>
  <c r="Q52" i="62"/>
  <c r="Q53" i="62"/>
  <c r="Q54" i="62"/>
  <c r="Q55" i="62"/>
  <c r="Q56" i="62"/>
  <c r="Q57" i="62"/>
  <c r="Q58" i="62"/>
  <c r="Q59" i="62"/>
  <c r="Q60" i="62"/>
  <c r="Q61" i="62"/>
  <c r="Q62" i="62"/>
  <c r="Q63" i="62"/>
  <c r="Q64" i="62"/>
  <c r="Q65" i="62"/>
  <c r="Q66" i="62"/>
  <c r="Q67" i="62"/>
  <c r="Q68" i="62"/>
  <c r="Q69" i="62"/>
  <c r="Q70" i="62"/>
  <c r="Q71" i="62"/>
  <c r="Q72" i="62"/>
  <c r="Q73" i="62"/>
  <c r="Q74" i="62"/>
  <c r="Q75" i="62"/>
  <c r="Q76" i="62"/>
  <c r="Q77" i="62"/>
  <c r="Q78" i="62"/>
  <c r="Q79" i="62"/>
  <c r="Q80" i="62"/>
  <c r="Q81" i="62"/>
  <c r="Q82" i="62"/>
  <c r="Q83" i="62"/>
  <c r="Q84" i="62"/>
  <c r="Q85" i="62"/>
  <c r="Q86" i="62"/>
  <c r="Q87" i="62"/>
  <c r="Q88" i="62"/>
  <c r="Q89" i="62"/>
  <c r="Q90" i="62"/>
  <c r="Q91" i="62"/>
  <c r="Q92" i="62"/>
  <c r="Q93" i="62"/>
  <c r="Q94" i="62"/>
  <c r="Q95" i="62"/>
  <c r="Q96" i="62"/>
  <c r="Q97" i="62"/>
  <c r="Q98" i="62"/>
  <c r="Q99" i="62"/>
  <c r="Q100" i="62"/>
  <c r="Q101" i="62"/>
  <c r="Q102" i="62"/>
  <c r="Q103" i="62"/>
  <c r="Q104" i="62"/>
  <c r="Q105" i="62"/>
  <c r="Q106" i="62"/>
  <c r="Q107" i="62"/>
  <c r="Q108" i="62"/>
  <c r="Q109" i="62"/>
  <c r="Q110" i="62"/>
  <c r="Q111" i="62"/>
  <c r="Q112" i="62"/>
  <c r="Q113" i="62"/>
  <c r="Q114" i="62"/>
  <c r="Q115" i="62"/>
  <c r="Q116" i="62"/>
  <c r="Q117" i="62"/>
  <c r="Q118" i="62"/>
  <c r="Q119" i="62"/>
  <c r="Q120" i="62"/>
  <c r="Q121" i="62"/>
  <c r="Q122" i="62"/>
  <c r="Q123" i="62"/>
  <c r="Q124" i="62"/>
  <c r="Q125" i="62"/>
  <c r="Q126" i="62"/>
  <c r="Q127" i="62"/>
  <c r="Q128" i="62"/>
  <c r="Q129" i="62"/>
  <c r="Q130" i="62"/>
  <c r="Q131" i="62"/>
  <c r="Q132" i="62"/>
  <c r="Q133" i="62"/>
  <c r="Q134" i="62"/>
  <c r="Q135" i="62"/>
  <c r="Q136" i="62"/>
  <c r="Q137" i="62"/>
  <c r="Q138" i="62"/>
  <c r="Q139" i="62"/>
  <c r="Q140" i="62"/>
  <c r="Q141" i="62"/>
  <c r="Q142" i="62"/>
  <c r="Q143" i="62"/>
  <c r="Q144" i="62"/>
  <c r="Q145" i="62"/>
  <c r="Q146" i="62"/>
  <c r="Q147" i="62"/>
  <c r="Q148" i="62"/>
  <c r="Q149" i="62"/>
  <c r="Q150" i="62"/>
  <c r="Q151" i="62"/>
  <c r="Q152" i="62"/>
  <c r="Q153" i="62"/>
  <c r="Q154" i="62"/>
  <c r="Q155" i="62"/>
  <c r="Q156" i="62"/>
  <c r="Q157" i="62"/>
  <c r="Q158" i="62"/>
  <c r="Q159" i="62"/>
  <c r="Q160" i="62"/>
  <c r="Q161" i="62"/>
  <c r="Q162" i="62"/>
  <c r="Q163" i="62"/>
  <c r="Q164" i="62"/>
  <c r="Q165" i="62"/>
  <c r="Q166" i="62"/>
  <c r="Q167" i="62"/>
  <c r="Q168" i="62"/>
  <c r="Q169" i="62"/>
  <c r="Q170" i="62"/>
  <c r="Q171" i="62"/>
  <c r="Q172" i="62"/>
  <c r="Q173" i="62"/>
  <c r="Q174" i="62"/>
  <c r="Q175" i="62"/>
  <c r="Q176" i="62"/>
  <c r="Q177" i="62"/>
  <c r="Q178" i="62"/>
  <c r="Q179" i="62"/>
  <c r="Q180" i="62"/>
  <c r="Q181" i="62"/>
  <c r="Q182" i="62"/>
  <c r="Q183" i="62"/>
  <c r="Q184" i="62"/>
  <c r="Q185" i="62"/>
  <c r="Q186" i="62"/>
  <c r="Q187" i="62"/>
  <c r="Q188" i="62"/>
  <c r="Q189" i="62"/>
  <c r="Q190" i="62"/>
  <c r="Q191" i="62"/>
  <c r="Q192" i="62"/>
  <c r="Q193" i="62"/>
  <c r="Q194" i="62"/>
  <c r="Q195" i="62"/>
  <c r="Q196" i="62"/>
  <c r="Q197" i="62"/>
  <c r="Q198" i="62"/>
  <c r="Q199" i="62"/>
  <c r="Q200" i="62"/>
  <c r="Q201" i="62"/>
  <c r="Q202" i="62"/>
  <c r="Q203" i="62"/>
  <c r="Q204" i="62"/>
  <c r="Q205" i="62"/>
  <c r="Q206" i="62"/>
  <c r="Q207" i="62"/>
  <c r="Q208" i="62"/>
  <c r="Q209" i="62"/>
  <c r="Q210" i="62"/>
  <c r="Q211" i="62"/>
  <c r="Q212" i="62"/>
  <c r="Q213" i="62"/>
  <c r="Q214" i="62"/>
  <c r="Q215" i="62"/>
  <c r="Q216" i="62"/>
  <c r="Q217" i="62"/>
  <c r="Q218" i="62"/>
  <c r="Q219" i="62"/>
  <c r="Q220" i="62"/>
  <c r="Q221" i="62"/>
  <c r="Q222" i="62"/>
  <c r="Q223" i="62"/>
  <c r="Q224" i="62"/>
  <c r="Q225" i="62"/>
  <c r="Q226" i="62"/>
  <c r="Q227" i="62"/>
  <c r="Q228" i="62"/>
  <c r="Q229" i="62"/>
  <c r="Q230" i="62"/>
  <c r="Q231" i="62"/>
  <c r="Q232" i="62"/>
  <c r="Q233" i="62"/>
  <c r="Q234" i="62"/>
  <c r="Q235" i="62"/>
  <c r="Q236" i="62"/>
  <c r="Q237" i="62"/>
  <c r="Q238" i="62"/>
  <c r="Q239" i="62"/>
  <c r="Q240" i="62"/>
  <c r="Q241" i="62"/>
  <c r="Q242" i="62"/>
  <c r="Q243" i="62"/>
  <c r="Q244" i="62"/>
  <c r="Q245" i="62"/>
  <c r="Q246" i="62"/>
  <c r="Q247" i="62"/>
  <c r="Q248" i="62"/>
  <c r="Q249" i="62"/>
  <c r="Q250" i="62"/>
  <c r="Q251" i="62"/>
  <c r="Q252" i="62"/>
  <c r="Q253" i="62"/>
  <c r="Q254" i="62"/>
  <c r="Q255" i="62"/>
  <c r="Q256" i="62"/>
  <c r="Q257" i="62"/>
  <c r="Q258" i="62"/>
  <c r="Q259" i="62"/>
  <c r="Q260" i="62"/>
  <c r="Q261" i="62"/>
  <c r="Q262" i="62"/>
  <c r="Q263" i="62"/>
  <c r="Q264" i="62"/>
  <c r="Q265" i="62"/>
  <c r="Q266" i="62"/>
  <c r="Q267" i="62"/>
  <c r="Q268" i="62"/>
  <c r="Q269" i="62"/>
  <c r="Q270" i="62"/>
  <c r="Q271" i="62"/>
  <c r="Q272" i="62"/>
  <c r="Q273" i="62"/>
  <c r="Q274" i="62"/>
  <c r="Q275" i="62"/>
  <c r="Q276" i="62"/>
  <c r="Q277" i="62"/>
  <c r="Q278" i="62"/>
  <c r="Q279" i="62"/>
  <c r="Q280" i="62"/>
  <c r="Q281" i="62"/>
  <c r="Q282" i="62"/>
  <c r="Q283" i="62"/>
  <c r="Q284" i="62"/>
  <c r="Q285" i="62"/>
  <c r="Q286" i="62"/>
  <c r="Q287" i="62"/>
  <c r="Q288" i="62"/>
  <c r="Q289" i="62"/>
  <c r="Q290" i="62"/>
  <c r="Q291" i="62"/>
  <c r="Q292" i="62"/>
  <c r="Q293" i="62"/>
  <c r="Q294" i="62"/>
  <c r="Q295" i="62"/>
  <c r="Q296" i="62"/>
  <c r="Q297" i="62"/>
  <c r="Q298" i="62"/>
  <c r="Q299" i="62"/>
  <c r="Q300" i="62"/>
  <c r="Q301" i="62"/>
  <c r="Q302" i="62"/>
  <c r="Q303" i="62"/>
  <c r="Q304" i="62"/>
  <c r="Q305" i="62"/>
  <c r="Q306" i="62"/>
  <c r="Q307" i="62"/>
  <c r="Q308" i="62"/>
  <c r="Q309" i="62"/>
  <c r="Q310" i="62"/>
  <c r="Q311" i="62"/>
  <c r="Q312" i="62"/>
  <c r="Q313" i="62"/>
  <c r="Q314" i="62"/>
  <c r="Q315" i="62"/>
  <c r="Q316" i="62"/>
  <c r="Q317" i="62"/>
  <c r="Q318" i="62"/>
  <c r="Q319" i="62"/>
  <c r="Q320" i="62"/>
  <c r="Q321" i="62"/>
  <c r="Q322" i="62"/>
  <c r="Q323" i="62"/>
  <c r="Q324" i="62"/>
  <c r="Q325" i="62"/>
  <c r="Q326" i="62"/>
  <c r="Q327" i="62"/>
  <c r="Q328" i="62"/>
  <c r="Q329" i="62"/>
  <c r="Q330" i="62"/>
  <c r="Q331" i="62"/>
  <c r="Q332" i="62"/>
  <c r="Q333" i="62"/>
  <c r="Q334" i="62"/>
  <c r="Q335" i="62"/>
  <c r="Q336" i="62"/>
  <c r="Q337" i="62"/>
  <c r="Q338" i="62"/>
  <c r="Q339" i="62"/>
  <c r="Q340" i="62"/>
  <c r="Q341" i="62"/>
  <c r="Q342" i="62"/>
  <c r="Q343" i="62"/>
  <c r="Q344" i="62"/>
  <c r="Q345" i="62"/>
  <c r="Q346" i="62"/>
  <c r="Q347" i="62"/>
  <c r="Q348" i="62"/>
  <c r="Q349" i="62"/>
  <c r="Q350" i="62"/>
  <c r="Q351" i="62"/>
  <c r="Q352" i="62"/>
  <c r="Q353" i="62"/>
  <c r="Q354" i="62"/>
  <c r="Q355" i="62"/>
  <c r="Q356" i="62"/>
  <c r="Q357" i="62"/>
  <c r="Q358" i="62"/>
  <c r="Q359" i="62"/>
  <c r="Q360" i="62"/>
  <c r="Q361" i="62"/>
  <c r="Q362" i="62"/>
  <c r="Q363" i="62"/>
  <c r="Q364" i="62"/>
  <c r="Q365" i="62"/>
  <c r="Q366" i="62"/>
  <c r="Q367" i="62"/>
  <c r="Q368" i="62"/>
  <c r="Q369" i="62"/>
  <c r="Q370" i="62"/>
  <c r="Q371" i="62"/>
  <c r="Q372" i="62"/>
  <c r="Q373" i="62"/>
  <c r="Q374" i="62"/>
  <c r="Q375" i="62"/>
  <c r="Q376" i="62"/>
  <c r="Q377" i="62"/>
  <c r="Q378" i="62"/>
  <c r="Q379" i="62"/>
  <c r="Q380" i="62"/>
  <c r="Q381" i="62"/>
  <c r="Q382" i="62"/>
  <c r="Q383" i="62"/>
  <c r="Q384" i="62"/>
  <c r="Q385" i="62"/>
  <c r="Q386" i="62"/>
  <c r="Q387" i="62"/>
  <c r="Q388" i="62"/>
  <c r="Q389" i="62"/>
  <c r="Q390" i="62"/>
  <c r="Q391" i="62"/>
  <c r="Q392" i="62"/>
  <c r="Q393" i="62"/>
  <c r="Q394" i="62"/>
  <c r="Q395" i="62"/>
  <c r="Q396" i="62"/>
  <c r="Q397" i="62"/>
  <c r="Q398" i="62"/>
  <c r="Q399" i="62"/>
  <c r="Q400" i="62"/>
  <c r="Q5" i="62"/>
  <c r="X3" i="66" l="1"/>
  <c r="X61" i="66"/>
  <c r="P6" i="62"/>
  <c r="P7" i="62"/>
  <c r="P8" i="62"/>
  <c r="P9" i="62"/>
  <c r="P10" i="62"/>
  <c r="P11" i="62"/>
  <c r="P12" i="62"/>
  <c r="P13" i="62"/>
  <c r="P14" i="62"/>
  <c r="P15" i="62"/>
  <c r="P16" i="62"/>
  <c r="P17" i="62"/>
  <c r="P18" i="62"/>
  <c r="P19" i="62"/>
  <c r="P20" i="62"/>
  <c r="P21" i="62"/>
  <c r="P22" i="62"/>
  <c r="P23" i="62"/>
  <c r="P24" i="62"/>
  <c r="P25" i="62"/>
  <c r="P26" i="62"/>
  <c r="P27" i="62"/>
  <c r="P28" i="62"/>
  <c r="P29" i="62"/>
  <c r="P30" i="62"/>
  <c r="P31" i="62"/>
  <c r="P32" i="62"/>
  <c r="P33" i="62"/>
  <c r="P34" i="62"/>
  <c r="P35" i="62"/>
  <c r="P36" i="62"/>
  <c r="P37" i="62"/>
  <c r="P38" i="62"/>
  <c r="P39" i="62"/>
  <c r="P40" i="62"/>
  <c r="P41" i="62"/>
  <c r="P42" i="62"/>
  <c r="P43" i="62"/>
  <c r="P44" i="62"/>
  <c r="P45" i="62"/>
  <c r="P46" i="62"/>
  <c r="P47" i="62"/>
  <c r="P48" i="62"/>
  <c r="P49" i="62"/>
  <c r="P50" i="62"/>
  <c r="P51" i="62"/>
  <c r="P52" i="62"/>
  <c r="P53" i="62"/>
  <c r="P54" i="62"/>
  <c r="P55" i="62"/>
  <c r="P56" i="62"/>
  <c r="P57" i="62"/>
  <c r="P58" i="62"/>
  <c r="P59" i="62"/>
  <c r="P60" i="62"/>
  <c r="P61" i="62"/>
  <c r="P62" i="62"/>
  <c r="P63" i="62"/>
  <c r="P64" i="62"/>
  <c r="P65" i="62"/>
  <c r="P66" i="62"/>
  <c r="P67" i="62"/>
  <c r="P68" i="62"/>
  <c r="P69" i="62"/>
  <c r="P70" i="62"/>
  <c r="P71" i="62"/>
  <c r="P72" i="62"/>
  <c r="P73" i="62"/>
  <c r="P74" i="62"/>
  <c r="P75" i="62"/>
  <c r="P76" i="62"/>
  <c r="P77" i="62"/>
  <c r="P78" i="62"/>
  <c r="P79" i="62"/>
  <c r="P80" i="62"/>
  <c r="P81" i="62"/>
  <c r="P82" i="62"/>
  <c r="P83" i="62"/>
  <c r="P84" i="62"/>
  <c r="P85" i="62"/>
  <c r="P86" i="62"/>
  <c r="P87" i="62"/>
  <c r="P88" i="62"/>
  <c r="P89" i="62"/>
  <c r="P90" i="62"/>
  <c r="P91" i="62"/>
  <c r="P92" i="62"/>
  <c r="P93" i="62"/>
  <c r="P94" i="62"/>
  <c r="P95" i="62"/>
  <c r="P96" i="62"/>
  <c r="P97" i="62"/>
  <c r="P98" i="62"/>
  <c r="P99" i="62"/>
  <c r="P100" i="62"/>
  <c r="P101" i="62"/>
  <c r="P102" i="62"/>
  <c r="P103" i="62"/>
  <c r="P104" i="62"/>
  <c r="P105" i="62"/>
  <c r="P106" i="62"/>
  <c r="P107" i="62"/>
  <c r="P108" i="62"/>
  <c r="P109" i="62"/>
  <c r="P110" i="62"/>
  <c r="P111" i="62"/>
  <c r="P112" i="62"/>
  <c r="P113" i="62"/>
  <c r="P114" i="62"/>
  <c r="P115" i="62"/>
  <c r="P116" i="62"/>
  <c r="P117" i="62"/>
  <c r="P118" i="62"/>
  <c r="P119" i="62"/>
  <c r="P120" i="62"/>
  <c r="P121" i="62"/>
  <c r="P122" i="62"/>
  <c r="P123" i="62"/>
  <c r="P124" i="62"/>
  <c r="P125" i="62"/>
  <c r="P126" i="62"/>
  <c r="P127" i="62"/>
  <c r="P128" i="62"/>
  <c r="P129" i="62"/>
  <c r="P130" i="62"/>
  <c r="P131" i="62"/>
  <c r="P132" i="62"/>
  <c r="P133" i="62"/>
  <c r="P134" i="62"/>
  <c r="P135" i="62"/>
  <c r="P136" i="62"/>
  <c r="P137" i="62"/>
  <c r="P138" i="62"/>
  <c r="P139" i="62"/>
  <c r="P140" i="62"/>
  <c r="P141" i="62"/>
  <c r="P142" i="62"/>
  <c r="P143" i="62"/>
  <c r="P144" i="62"/>
  <c r="P145" i="62"/>
  <c r="P146" i="62"/>
  <c r="P147" i="62"/>
  <c r="P148" i="62"/>
  <c r="P149" i="62"/>
  <c r="P150" i="62"/>
  <c r="P151" i="62"/>
  <c r="P152" i="62"/>
  <c r="P153" i="62"/>
  <c r="P154" i="62"/>
  <c r="P155" i="62"/>
  <c r="P156" i="62"/>
  <c r="P157" i="62"/>
  <c r="P158" i="62"/>
  <c r="P159" i="62"/>
  <c r="P160" i="62"/>
  <c r="P161" i="62"/>
  <c r="P162" i="62"/>
  <c r="P163" i="62"/>
  <c r="P164" i="62"/>
  <c r="P165" i="62"/>
  <c r="P166" i="62"/>
  <c r="P167" i="62"/>
  <c r="P168" i="62"/>
  <c r="P169" i="62"/>
  <c r="P170" i="62"/>
  <c r="P171" i="62"/>
  <c r="P172" i="62"/>
  <c r="P173" i="62"/>
  <c r="P174" i="62"/>
  <c r="P175" i="62"/>
  <c r="P176" i="62"/>
  <c r="P177" i="62"/>
  <c r="P178" i="62"/>
  <c r="P179" i="62"/>
  <c r="P180" i="62"/>
  <c r="P181" i="62"/>
  <c r="P182" i="62"/>
  <c r="P183" i="62"/>
  <c r="P184" i="62"/>
  <c r="P185" i="62"/>
  <c r="P186" i="62"/>
  <c r="P187" i="62"/>
  <c r="P188" i="62"/>
  <c r="P189" i="62"/>
  <c r="P190" i="62"/>
  <c r="P191" i="62"/>
  <c r="P192" i="62"/>
  <c r="P193" i="62"/>
  <c r="P194" i="62"/>
  <c r="P195" i="62"/>
  <c r="P196" i="62"/>
  <c r="P197" i="62"/>
  <c r="P198" i="62"/>
  <c r="P199" i="62"/>
  <c r="P200" i="62"/>
  <c r="P201" i="62"/>
  <c r="P202" i="62"/>
  <c r="P203" i="62"/>
  <c r="P204" i="62"/>
  <c r="P205" i="62"/>
  <c r="P206" i="62"/>
  <c r="P207" i="62"/>
  <c r="P208" i="62"/>
  <c r="P209" i="62"/>
  <c r="P210" i="62"/>
  <c r="P211" i="62"/>
  <c r="P212" i="62"/>
  <c r="P213" i="62"/>
  <c r="P214" i="62"/>
  <c r="P215" i="62"/>
  <c r="P216" i="62"/>
  <c r="P217" i="62"/>
  <c r="P218" i="62"/>
  <c r="P219" i="62"/>
  <c r="P220" i="62"/>
  <c r="P221" i="62"/>
  <c r="P222" i="62"/>
  <c r="P223" i="62"/>
  <c r="P224" i="62"/>
  <c r="P225" i="62"/>
  <c r="P226" i="62"/>
  <c r="P227" i="62"/>
  <c r="P228" i="62"/>
  <c r="P229" i="62"/>
  <c r="P230" i="62"/>
  <c r="P231" i="62"/>
  <c r="P232" i="62"/>
  <c r="P233" i="62"/>
  <c r="P234" i="62"/>
  <c r="P235" i="62"/>
  <c r="P236" i="62"/>
  <c r="P237" i="62"/>
  <c r="P238" i="62"/>
  <c r="P239" i="62"/>
  <c r="P240" i="62"/>
  <c r="P241" i="62"/>
  <c r="P242" i="62"/>
  <c r="P243" i="62"/>
  <c r="P244" i="62"/>
  <c r="P245" i="62"/>
  <c r="P246" i="62"/>
  <c r="P247" i="62"/>
  <c r="P248" i="62"/>
  <c r="P249" i="62"/>
  <c r="P250" i="62"/>
  <c r="P251" i="62"/>
  <c r="P252" i="62"/>
  <c r="P253" i="62"/>
  <c r="P254" i="62"/>
  <c r="P255" i="62"/>
  <c r="P256" i="62"/>
  <c r="P257" i="62"/>
  <c r="P258" i="62"/>
  <c r="P259" i="62"/>
  <c r="P260" i="62"/>
  <c r="P261" i="62"/>
  <c r="P262" i="62"/>
  <c r="P263" i="62"/>
  <c r="P264" i="62"/>
  <c r="P265" i="62"/>
  <c r="P266" i="62"/>
  <c r="P267" i="62"/>
  <c r="P268" i="62"/>
  <c r="P269" i="62"/>
  <c r="P270" i="62"/>
  <c r="P271" i="62"/>
  <c r="P272" i="62"/>
  <c r="P273" i="62"/>
  <c r="P274" i="62"/>
  <c r="P275" i="62"/>
  <c r="P276" i="62"/>
  <c r="P277" i="62"/>
  <c r="P278" i="62"/>
  <c r="P279" i="62"/>
  <c r="P280" i="62"/>
  <c r="P281" i="62"/>
  <c r="P282" i="62"/>
  <c r="P283" i="62"/>
  <c r="P284" i="62"/>
  <c r="P285" i="62"/>
  <c r="P286" i="62"/>
  <c r="P287" i="62"/>
  <c r="P288" i="62"/>
  <c r="P289" i="62"/>
  <c r="P290" i="62"/>
  <c r="P291" i="62"/>
  <c r="P292" i="62"/>
  <c r="P293" i="62"/>
  <c r="P294" i="62"/>
  <c r="P295" i="62"/>
  <c r="P296" i="62"/>
  <c r="P297" i="62"/>
  <c r="P298" i="62"/>
  <c r="P299" i="62"/>
  <c r="P300" i="62"/>
  <c r="P301" i="62"/>
  <c r="P302" i="62"/>
  <c r="P303" i="62"/>
  <c r="P304" i="62"/>
  <c r="P305" i="62"/>
  <c r="P306" i="62"/>
  <c r="P307" i="62"/>
  <c r="P308" i="62"/>
  <c r="P309" i="62"/>
  <c r="P310" i="62"/>
  <c r="P311" i="62"/>
  <c r="P312" i="62"/>
  <c r="P313" i="62"/>
  <c r="P314" i="62"/>
  <c r="P315" i="62"/>
  <c r="P316" i="62"/>
  <c r="P317" i="62"/>
  <c r="P318" i="62"/>
  <c r="P319" i="62"/>
  <c r="P320" i="62"/>
  <c r="P321" i="62"/>
  <c r="P322" i="62"/>
  <c r="P323" i="62"/>
  <c r="P324" i="62"/>
  <c r="P325" i="62"/>
  <c r="P326" i="62"/>
  <c r="P327" i="62"/>
  <c r="P328" i="62"/>
  <c r="P329" i="62"/>
  <c r="P330" i="62"/>
  <c r="P331" i="62"/>
  <c r="P332" i="62"/>
  <c r="P333" i="62"/>
  <c r="P334" i="62"/>
  <c r="P335" i="62"/>
  <c r="P336" i="62"/>
  <c r="P337" i="62"/>
  <c r="P338" i="62"/>
  <c r="P339" i="62"/>
  <c r="P340" i="62"/>
  <c r="P341" i="62"/>
  <c r="P342" i="62"/>
  <c r="P343" i="62"/>
  <c r="P344" i="62"/>
  <c r="P345" i="62"/>
  <c r="P346" i="62"/>
  <c r="P347" i="62"/>
  <c r="P348" i="62"/>
  <c r="P349" i="62"/>
  <c r="P350" i="62"/>
  <c r="P351" i="62"/>
  <c r="P352" i="62"/>
  <c r="P353" i="62"/>
  <c r="P354" i="62"/>
  <c r="P355" i="62"/>
  <c r="P356" i="62"/>
  <c r="P357" i="62"/>
  <c r="P358" i="62"/>
  <c r="P359" i="62"/>
  <c r="P360" i="62"/>
  <c r="P361" i="62"/>
  <c r="P362" i="62"/>
  <c r="P363" i="62"/>
  <c r="P364" i="62"/>
  <c r="P365" i="62"/>
  <c r="P366" i="62"/>
  <c r="P367" i="62"/>
  <c r="P368" i="62"/>
  <c r="P369" i="62"/>
  <c r="P370" i="62"/>
  <c r="P371" i="62"/>
  <c r="P372" i="62"/>
  <c r="P373" i="62"/>
  <c r="P374" i="62"/>
  <c r="P375" i="62"/>
  <c r="P376" i="62"/>
  <c r="P377" i="62"/>
  <c r="P378" i="62"/>
  <c r="P379" i="62"/>
  <c r="P380" i="62"/>
  <c r="P381" i="62"/>
  <c r="P382" i="62"/>
  <c r="P383" i="62"/>
  <c r="P384" i="62"/>
  <c r="P385" i="62"/>
  <c r="P386" i="62"/>
  <c r="P387" i="62"/>
  <c r="P388" i="62"/>
  <c r="P389" i="62"/>
  <c r="P390" i="62"/>
  <c r="P391" i="62"/>
  <c r="P392" i="62"/>
  <c r="P393" i="62"/>
  <c r="P394" i="62"/>
  <c r="P395" i="62"/>
  <c r="P396" i="62"/>
  <c r="P397" i="62"/>
  <c r="P398" i="62"/>
  <c r="P399" i="62"/>
  <c r="P400" i="62"/>
  <c r="P5" i="62"/>
  <c r="D53" i="64" l="1"/>
  <c r="F53" i="64" s="1"/>
  <c r="F52" i="64"/>
  <c r="F51" i="64"/>
  <c r="F50" i="64"/>
  <c r="F49" i="64"/>
  <c r="F48" i="64"/>
  <c r="F47" i="64"/>
  <c r="F46" i="64"/>
  <c r="F45" i="64"/>
  <c r="F44" i="64"/>
  <c r="F43" i="64"/>
  <c r="F42" i="64"/>
  <c r="F41" i="64"/>
  <c r="F40" i="64"/>
  <c r="F39" i="64"/>
  <c r="F38" i="64"/>
  <c r="F37" i="64"/>
  <c r="F36" i="64"/>
  <c r="F35" i="64"/>
  <c r="F34" i="64"/>
  <c r="F33" i="64"/>
  <c r="F32" i="64"/>
  <c r="F31" i="64"/>
  <c r="F30" i="64"/>
  <c r="F29" i="64"/>
  <c r="F28" i="64"/>
  <c r="F27" i="64"/>
  <c r="F26" i="64"/>
  <c r="F25" i="64"/>
  <c r="F24" i="64"/>
  <c r="F23" i="64"/>
  <c r="F22" i="64"/>
  <c r="F21" i="64"/>
  <c r="F20" i="64"/>
  <c r="F19" i="64"/>
  <c r="F18" i="64"/>
  <c r="F17" i="64"/>
  <c r="F16" i="64"/>
  <c r="F15" i="64"/>
  <c r="F14" i="64"/>
  <c r="F13" i="64"/>
  <c r="F12" i="64"/>
  <c r="F11" i="64"/>
  <c r="F10" i="64"/>
  <c r="F9" i="64"/>
  <c r="F8" i="64"/>
  <c r="F7" i="64"/>
  <c r="F6" i="64"/>
  <c r="F5" i="64"/>
  <c r="F4" i="64"/>
  <c r="F3" i="64"/>
  <c r="F2" i="64"/>
  <c r="W400" i="62" l="1"/>
  <c r="U400" i="62"/>
  <c r="T400" i="62"/>
  <c r="S400" i="62"/>
  <c r="R400" i="62" s="1"/>
  <c r="V400" i="62" s="1"/>
  <c r="W399" i="62"/>
  <c r="X399" i="62" s="1"/>
  <c r="U399" i="62"/>
  <c r="T399" i="62"/>
  <c r="R399" i="62" s="1"/>
  <c r="V399" i="62" s="1"/>
  <c r="S399" i="62"/>
  <c r="W398" i="62"/>
  <c r="U398" i="62"/>
  <c r="T398" i="62"/>
  <c r="S398" i="62"/>
  <c r="R398" i="62" s="1"/>
  <c r="V398" i="62" s="1"/>
  <c r="X398" i="62"/>
  <c r="W397" i="62"/>
  <c r="X397" i="62" s="1"/>
  <c r="U397" i="62"/>
  <c r="T397" i="62"/>
  <c r="R397" i="62" s="1"/>
  <c r="V397" i="62" s="1"/>
  <c r="S397" i="62"/>
  <c r="W396" i="62"/>
  <c r="U396" i="62"/>
  <c r="T396" i="62"/>
  <c r="S396" i="62"/>
  <c r="R396" i="62" s="1"/>
  <c r="V396" i="62" s="1"/>
  <c r="W395" i="62"/>
  <c r="U395" i="62"/>
  <c r="T395" i="62"/>
  <c r="S395" i="62"/>
  <c r="R395" i="62"/>
  <c r="V395" i="62" s="1"/>
  <c r="X395" i="62" s="1"/>
  <c r="W394" i="62"/>
  <c r="U394" i="62"/>
  <c r="T394" i="62"/>
  <c r="R394" i="62" s="1"/>
  <c r="V394" i="62" s="1"/>
  <c r="S394" i="62"/>
  <c r="W393" i="62"/>
  <c r="U393" i="62"/>
  <c r="T393" i="62"/>
  <c r="S393" i="62"/>
  <c r="R393" i="62"/>
  <c r="V393" i="62" s="1"/>
  <c r="X393" i="62" s="1"/>
  <c r="W392" i="62"/>
  <c r="U392" i="62"/>
  <c r="T392" i="62"/>
  <c r="S392" i="62"/>
  <c r="R392" i="62" s="1"/>
  <c r="V392" i="62" s="1"/>
  <c r="W391" i="62"/>
  <c r="U391" i="62"/>
  <c r="T391" i="62"/>
  <c r="R391" i="62" s="1"/>
  <c r="V391" i="62" s="1"/>
  <c r="S391" i="62"/>
  <c r="W390" i="62"/>
  <c r="U390" i="62"/>
  <c r="T390" i="62"/>
  <c r="S390" i="62"/>
  <c r="W389" i="62"/>
  <c r="U389" i="62"/>
  <c r="T389" i="62"/>
  <c r="S389" i="62"/>
  <c r="R389" i="62"/>
  <c r="V389" i="62" s="1"/>
  <c r="X389" i="62" s="1"/>
  <c r="W388" i="62"/>
  <c r="U388" i="62"/>
  <c r="T388" i="62"/>
  <c r="S388" i="62"/>
  <c r="R388" i="62" s="1"/>
  <c r="V388" i="62" s="1"/>
  <c r="W387" i="62"/>
  <c r="U387" i="62"/>
  <c r="T387" i="62"/>
  <c r="S387" i="62"/>
  <c r="R387" i="62"/>
  <c r="V387" i="62" s="1"/>
  <c r="X387" i="62" s="1"/>
  <c r="W386" i="62"/>
  <c r="U386" i="62"/>
  <c r="T386" i="62"/>
  <c r="R386" i="62" s="1"/>
  <c r="V386" i="62" s="1"/>
  <c r="S386" i="62"/>
  <c r="X386" i="62"/>
  <c r="W385" i="62"/>
  <c r="U385" i="62"/>
  <c r="T385" i="62"/>
  <c r="S385" i="62"/>
  <c r="R385" i="62"/>
  <c r="V385" i="62" s="1"/>
  <c r="X385" i="62" s="1"/>
  <c r="W384" i="62"/>
  <c r="U384" i="62"/>
  <c r="T384" i="62"/>
  <c r="S384" i="62"/>
  <c r="R384" i="62" s="1"/>
  <c r="V384" i="62" s="1"/>
  <c r="W383" i="62"/>
  <c r="U383" i="62"/>
  <c r="T383" i="62"/>
  <c r="R383" i="62" s="1"/>
  <c r="V383" i="62" s="1"/>
  <c r="S383" i="62"/>
  <c r="W382" i="62"/>
  <c r="U382" i="62"/>
  <c r="T382" i="62"/>
  <c r="S382" i="62"/>
  <c r="W381" i="62"/>
  <c r="U381" i="62"/>
  <c r="T381" i="62"/>
  <c r="S381" i="62"/>
  <c r="R381" i="62"/>
  <c r="V381" i="62" s="1"/>
  <c r="X381" i="62" s="1"/>
  <c r="W380" i="62"/>
  <c r="U380" i="62"/>
  <c r="T380" i="62"/>
  <c r="S380" i="62"/>
  <c r="R380" i="62" s="1"/>
  <c r="V380" i="62" s="1"/>
  <c r="W379" i="62"/>
  <c r="U379" i="62"/>
  <c r="T379" i="62"/>
  <c r="S379" i="62"/>
  <c r="R379" i="62"/>
  <c r="V379" i="62" s="1"/>
  <c r="X379" i="62" s="1"/>
  <c r="W378" i="62"/>
  <c r="U378" i="62"/>
  <c r="T378" i="62"/>
  <c r="R378" i="62" s="1"/>
  <c r="V378" i="62" s="1"/>
  <c r="S378" i="62"/>
  <c r="W377" i="62"/>
  <c r="X377" i="62" s="1"/>
  <c r="U377" i="62"/>
  <c r="T377" i="62"/>
  <c r="R377" i="62" s="1"/>
  <c r="V377" i="62" s="1"/>
  <c r="S377" i="62"/>
  <c r="W376" i="62"/>
  <c r="U376" i="62"/>
  <c r="T376" i="62"/>
  <c r="S376" i="62"/>
  <c r="R376" i="62" s="1"/>
  <c r="V376" i="62" s="1"/>
  <c r="W375" i="62"/>
  <c r="U375" i="62"/>
  <c r="T375" i="62"/>
  <c r="R375" i="62" s="1"/>
  <c r="V375" i="62" s="1"/>
  <c r="X375" i="62" s="1"/>
  <c r="S375" i="62"/>
  <c r="W374" i="62"/>
  <c r="U374" i="62"/>
  <c r="T374" i="62"/>
  <c r="R374" i="62" s="1"/>
  <c r="V374" i="62" s="1"/>
  <c r="S374" i="62"/>
  <c r="W373" i="62"/>
  <c r="X373" i="62" s="1"/>
  <c r="U373" i="62"/>
  <c r="T373" i="62"/>
  <c r="R373" i="62" s="1"/>
  <c r="V373" i="62" s="1"/>
  <c r="S373" i="62"/>
  <c r="W372" i="62"/>
  <c r="U372" i="62"/>
  <c r="T372" i="62"/>
  <c r="S372" i="62"/>
  <c r="R372" i="62" s="1"/>
  <c r="V372" i="62" s="1"/>
  <c r="W371" i="62"/>
  <c r="U371" i="62"/>
  <c r="T371" i="62"/>
  <c r="S371" i="62"/>
  <c r="R371" i="62"/>
  <c r="V371" i="62" s="1"/>
  <c r="X371" i="62" s="1"/>
  <c r="W370" i="62"/>
  <c r="U370" i="62"/>
  <c r="T370" i="62"/>
  <c r="R370" i="62" s="1"/>
  <c r="V370" i="62" s="1"/>
  <c r="S370" i="62"/>
  <c r="W369" i="62"/>
  <c r="X369" i="62" s="1"/>
  <c r="U369" i="62"/>
  <c r="T369" i="62"/>
  <c r="R369" i="62" s="1"/>
  <c r="V369" i="62" s="1"/>
  <c r="S369" i="62"/>
  <c r="W368" i="62"/>
  <c r="U368" i="62"/>
  <c r="T368" i="62"/>
  <c r="S368" i="62"/>
  <c r="R368" i="62" s="1"/>
  <c r="V368" i="62" s="1"/>
  <c r="W367" i="62"/>
  <c r="U367" i="62"/>
  <c r="T367" i="62"/>
  <c r="R367" i="62" s="1"/>
  <c r="V367" i="62" s="1"/>
  <c r="S367" i="62"/>
  <c r="W366" i="62"/>
  <c r="U366" i="62"/>
  <c r="T366" i="62"/>
  <c r="R366" i="62" s="1"/>
  <c r="V366" i="62" s="1"/>
  <c r="S366" i="62"/>
  <c r="W365" i="62"/>
  <c r="U365" i="62"/>
  <c r="T365" i="62"/>
  <c r="R365" i="62" s="1"/>
  <c r="V365" i="62" s="1"/>
  <c r="S365" i="62"/>
  <c r="W364" i="62"/>
  <c r="U364" i="62"/>
  <c r="T364" i="62"/>
  <c r="S364" i="62"/>
  <c r="R364" i="62" s="1"/>
  <c r="V364" i="62" s="1"/>
  <c r="W363" i="62"/>
  <c r="U363" i="62"/>
  <c r="T363" i="62"/>
  <c r="S363" i="62"/>
  <c r="R363" i="62"/>
  <c r="V363" i="62" s="1"/>
  <c r="X363" i="62" s="1"/>
  <c r="W362" i="62"/>
  <c r="U362" i="62"/>
  <c r="T362" i="62"/>
  <c r="R362" i="62" s="1"/>
  <c r="V362" i="62" s="1"/>
  <c r="S362" i="62"/>
  <c r="W361" i="62"/>
  <c r="U361" i="62"/>
  <c r="T361" i="62"/>
  <c r="S361" i="62"/>
  <c r="R361" i="62"/>
  <c r="V361" i="62" s="1"/>
  <c r="X361" i="62" s="1"/>
  <c r="W360" i="62"/>
  <c r="U360" i="62"/>
  <c r="T360" i="62"/>
  <c r="S360" i="62"/>
  <c r="R360" i="62" s="1"/>
  <c r="V360" i="62" s="1"/>
  <c r="W359" i="62"/>
  <c r="X359" i="62" s="1"/>
  <c r="U359" i="62"/>
  <c r="T359" i="62"/>
  <c r="R359" i="62" s="1"/>
  <c r="V359" i="62" s="1"/>
  <c r="S359" i="62"/>
  <c r="W358" i="62"/>
  <c r="U358" i="62"/>
  <c r="T358" i="62"/>
  <c r="S358" i="62"/>
  <c r="W357" i="62"/>
  <c r="U357" i="62"/>
  <c r="T357" i="62"/>
  <c r="S357" i="62"/>
  <c r="R357" i="62"/>
  <c r="V357" i="62" s="1"/>
  <c r="X357" i="62" s="1"/>
  <c r="W356" i="62"/>
  <c r="U356" i="62"/>
  <c r="T356" i="62"/>
  <c r="S356" i="62"/>
  <c r="R356" i="62" s="1"/>
  <c r="V356" i="62" s="1"/>
  <c r="W355" i="62"/>
  <c r="U355" i="62"/>
  <c r="T355" i="62"/>
  <c r="S355" i="62"/>
  <c r="R355" i="62"/>
  <c r="V355" i="62" s="1"/>
  <c r="X355" i="62" s="1"/>
  <c r="W354" i="62"/>
  <c r="U354" i="62"/>
  <c r="T354" i="62"/>
  <c r="R354" i="62" s="1"/>
  <c r="V354" i="62" s="1"/>
  <c r="S354" i="62"/>
  <c r="W353" i="62"/>
  <c r="U353" i="62"/>
  <c r="T353" i="62"/>
  <c r="S353" i="62"/>
  <c r="R353" i="62"/>
  <c r="V353" i="62" s="1"/>
  <c r="X353" i="62" s="1"/>
  <c r="W352" i="62"/>
  <c r="U352" i="62"/>
  <c r="T352" i="62"/>
  <c r="S352" i="62"/>
  <c r="R352" i="62" s="1"/>
  <c r="V352" i="62" s="1"/>
  <c r="W351" i="62"/>
  <c r="U351" i="62"/>
  <c r="T351" i="62"/>
  <c r="R351" i="62" s="1"/>
  <c r="V351" i="62" s="1"/>
  <c r="S351" i="62"/>
  <c r="W350" i="62"/>
  <c r="U350" i="62"/>
  <c r="T350" i="62"/>
  <c r="S350" i="62"/>
  <c r="W349" i="62"/>
  <c r="U349" i="62"/>
  <c r="T349" i="62"/>
  <c r="S349" i="62"/>
  <c r="R349" i="62"/>
  <c r="V349" i="62" s="1"/>
  <c r="X349" i="62" s="1"/>
  <c r="W348" i="62"/>
  <c r="U348" i="62"/>
  <c r="T348" i="62"/>
  <c r="S348" i="62"/>
  <c r="R348" i="62" s="1"/>
  <c r="V348" i="62" s="1"/>
  <c r="X348" i="62"/>
  <c r="W347" i="62"/>
  <c r="U347" i="62"/>
  <c r="T347" i="62"/>
  <c r="S347" i="62"/>
  <c r="R347" i="62"/>
  <c r="V347" i="62" s="1"/>
  <c r="X347" i="62" s="1"/>
  <c r="W346" i="62"/>
  <c r="U346" i="62"/>
  <c r="T346" i="62"/>
  <c r="R346" i="62" s="1"/>
  <c r="V346" i="62" s="1"/>
  <c r="S346" i="62"/>
  <c r="W345" i="62"/>
  <c r="X345" i="62" s="1"/>
  <c r="U345" i="62"/>
  <c r="T345" i="62"/>
  <c r="R345" i="62" s="1"/>
  <c r="V345" i="62" s="1"/>
  <c r="S345" i="62"/>
  <c r="W344" i="62"/>
  <c r="U344" i="62"/>
  <c r="T344" i="62"/>
  <c r="S344" i="62"/>
  <c r="R344" i="62" s="1"/>
  <c r="V344" i="62" s="1"/>
  <c r="W343" i="62"/>
  <c r="X343" i="62" s="1"/>
  <c r="U343" i="62"/>
  <c r="T343" i="62"/>
  <c r="R343" i="62" s="1"/>
  <c r="V343" i="62" s="1"/>
  <c r="S343" i="62"/>
  <c r="W342" i="62"/>
  <c r="U342" i="62"/>
  <c r="T342" i="62"/>
  <c r="S342" i="62"/>
  <c r="W341" i="62"/>
  <c r="U341" i="62"/>
  <c r="T341" i="62"/>
  <c r="R341" i="62" s="1"/>
  <c r="V341" i="62" s="1"/>
  <c r="S341" i="62"/>
  <c r="W340" i="62"/>
  <c r="U340" i="62"/>
  <c r="T340" i="62"/>
  <c r="S340" i="62"/>
  <c r="R340" i="62" s="1"/>
  <c r="V340" i="62" s="1"/>
  <c r="X340" i="62"/>
  <c r="W339" i="62"/>
  <c r="U339" i="62"/>
  <c r="T339" i="62"/>
  <c r="S339" i="62"/>
  <c r="R339" i="62"/>
  <c r="V339" i="62" s="1"/>
  <c r="X339" i="62" s="1"/>
  <c r="W338" i="62"/>
  <c r="U338" i="62"/>
  <c r="T338" i="62"/>
  <c r="R338" i="62" s="1"/>
  <c r="V338" i="62" s="1"/>
  <c r="S338" i="62"/>
  <c r="W337" i="62"/>
  <c r="U337" i="62"/>
  <c r="T337" i="62"/>
  <c r="R337" i="62" s="1"/>
  <c r="V337" i="62" s="1"/>
  <c r="S337" i="62"/>
  <c r="W336" i="62"/>
  <c r="U336" i="62"/>
  <c r="T336" i="62"/>
  <c r="S336" i="62"/>
  <c r="R336" i="62" s="1"/>
  <c r="V336" i="62" s="1"/>
  <c r="W335" i="62"/>
  <c r="X335" i="62" s="1"/>
  <c r="U335" i="62"/>
  <c r="T335" i="62"/>
  <c r="R335" i="62" s="1"/>
  <c r="V335" i="62" s="1"/>
  <c r="S335" i="62"/>
  <c r="W334" i="62"/>
  <c r="U334" i="62"/>
  <c r="T334" i="62"/>
  <c r="R334" i="62" s="1"/>
  <c r="V334" i="62" s="1"/>
  <c r="S334" i="62"/>
  <c r="W333" i="62"/>
  <c r="X333" i="62" s="1"/>
  <c r="U333" i="62"/>
  <c r="T333" i="62"/>
  <c r="R333" i="62" s="1"/>
  <c r="V333" i="62" s="1"/>
  <c r="S333" i="62"/>
  <c r="W332" i="62"/>
  <c r="U332" i="62"/>
  <c r="T332" i="62"/>
  <c r="S332" i="62"/>
  <c r="R332" i="62" s="1"/>
  <c r="V332" i="62" s="1"/>
  <c r="W331" i="62"/>
  <c r="U331" i="62"/>
  <c r="T331" i="62"/>
  <c r="S331" i="62"/>
  <c r="R331" i="62"/>
  <c r="V331" i="62" s="1"/>
  <c r="X331" i="62" s="1"/>
  <c r="W330" i="62"/>
  <c r="U330" i="62"/>
  <c r="T330" i="62"/>
  <c r="R330" i="62" s="1"/>
  <c r="V330" i="62" s="1"/>
  <c r="S330" i="62"/>
  <c r="W329" i="62"/>
  <c r="U329" i="62"/>
  <c r="T329" i="62"/>
  <c r="S329" i="62"/>
  <c r="R329" i="62"/>
  <c r="V329" i="62" s="1"/>
  <c r="W328" i="62"/>
  <c r="U328" i="62"/>
  <c r="T328" i="62"/>
  <c r="S328" i="62"/>
  <c r="R328" i="62"/>
  <c r="V328" i="62" s="1"/>
  <c r="W327" i="62"/>
  <c r="U327" i="62"/>
  <c r="T327" i="62"/>
  <c r="S327" i="62"/>
  <c r="R327" i="62"/>
  <c r="V327" i="62" s="1"/>
  <c r="X327" i="62" s="1"/>
  <c r="W326" i="62"/>
  <c r="U326" i="62"/>
  <c r="T326" i="62"/>
  <c r="S326" i="62"/>
  <c r="W325" i="62"/>
  <c r="U325" i="62"/>
  <c r="T325" i="62"/>
  <c r="S325" i="62"/>
  <c r="R325" i="62"/>
  <c r="V325" i="62" s="1"/>
  <c r="W324" i="62"/>
  <c r="U324" i="62"/>
  <c r="T324" i="62"/>
  <c r="S324" i="62"/>
  <c r="R324" i="62"/>
  <c r="V324" i="62" s="1"/>
  <c r="X324" i="62"/>
  <c r="W323" i="62"/>
  <c r="U323" i="62"/>
  <c r="T323" i="62"/>
  <c r="S323" i="62"/>
  <c r="R323" i="62"/>
  <c r="V323" i="62" s="1"/>
  <c r="X323" i="62" s="1"/>
  <c r="W322" i="62"/>
  <c r="U322" i="62"/>
  <c r="T322" i="62"/>
  <c r="S322" i="62"/>
  <c r="W321" i="62"/>
  <c r="U321" i="62"/>
  <c r="T321" i="62"/>
  <c r="S321" i="62"/>
  <c r="R321" i="62"/>
  <c r="V321" i="62" s="1"/>
  <c r="X321" i="62" s="1"/>
  <c r="W320" i="62"/>
  <c r="U320" i="62"/>
  <c r="T320" i="62"/>
  <c r="S320" i="62"/>
  <c r="R320" i="62"/>
  <c r="V320" i="62" s="1"/>
  <c r="W319" i="62"/>
  <c r="U319" i="62"/>
  <c r="T319" i="62"/>
  <c r="S319" i="62"/>
  <c r="W318" i="62"/>
  <c r="U318" i="62"/>
  <c r="T318" i="62"/>
  <c r="R318" i="62" s="1"/>
  <c r="V318" i="62" s="1"/>
  <c r="S318" i="62"/>
  <c r="W317" i="62"/>
  <c r="U317" i="62"/>
  <c r="T317" i="62"/>
  <c r="R317" i="62" s="1"/>
  <c r="V317" i="62" s="1"/>
  <c r="S317" i="62"/>
  <c r="W316" i="62"/>
  <c r="U316" i="62"/>
  <c r="T316" i="62"/>
  <c r="S316" i="62"/>
  <c r="R316" i="62" s="1"/>
  <c r="V316" i="62" s="1"/>
  <c r="W315" i="62"/>
  <c r="U315" i="62"/>
  <c r="T315" i="62"/>
  <c r="S315" i="62"/>
  <c r="R315" i="62"/>
  <c r="V315" i="62" s="1"/>
  <c r="X315" i="62" s="1"/>
  <c r="W314" i="62"/>
  <c r="U314" i="62"/>
  <c r="T314" i="62"/>
  <c r="R314" i="62" s="1"/>
  <c r="V314" i="62" s="1"/>
  <c r="S314" i="62"/>
  <c r="W313" i="62"/>
  <c r="U313" i="62"/>
  <c r="T313" i="62"/>
  <c r="R313" i="62" s="1"/>
  <c r="V313" i="62" s="1"/>
  <c r="S313" i="62"/>
  <c r="X313" i="62"/>
  <c r="W312" i="62"/>
  <c r="U312" i="62"/>
  <c r="T312" i="62"/>
  <c r="S312" i="62"/>
  <c r="R312" i="62"/>
  <c r="V312" i="62" s="1"/>
  <c r="W311" i="62"/>
  <c r="U311" i="62"/>
  <c r="T311" i="62"/>
  <c r="S311" i="62"/>
  <c r="R311" i="62"/>
  <c r="V311" i="62" s="1"/>
  <c r="X311" i="62" s="1"/>
  <c r="W310" i="62"/>
  <c r="U310" i="62"/>
  <c r="T310" i="62"/>
  <c r="S310" i="62"/>
  <c r="W309" i="62"/>
  <c r="U309" i="62"/>
  <c r="T309" i="62"/>
  <c r="S309" i="62"/>
  <c r="R309" i="62"/>
  <c r="V309" i="62" s="1"/>
  <c r="W308" i="62"/>
  <c r="U308" i="62"/>
  <c r="T308" i="62"/>
  <c r="S308" i="62"/>
  <c r="R308" i="62" s="1"/>
  <c r="V308" i="62" s="1"/>
  <c r="W307" i="62"/>
  <c r="X307" i="62" s="1"/>
  <c r="U307" i="62"/>
  <c r="T307" i="62"/>
  <c r="R307" i="62" s="1"/>
  <c r="V307" i="62" s="1"/>
  <c r="S307" i="62"/>
  <c r="W306" i="62"/>
  <c r="U306" i="62"/>
  <c r="T306" i="62"/>
  <c r="R306" i="62" s="1"/>
  <c r="V306" i="62" s="1"/>
  <c r="S306" i="62"/>
  <c r="W305" i="62"/>
  <c r="X305" i="62" s="1"/>
  <c r="U305" i="62"/>
  <c r="T305" i="62"/>
  <c r="R305" i="62" s="1"/>
  <c r="V305" i="62" s="1"/>
  <c r="S305" i="62"/>
  <c r="W304" i="62"/>
  <c r="U304" i="62"/>
  <c r="T304" i="62"/>
  <c r="S304" i="62"/>
  <c r="R304" i="62"/>
  <c r="V304" i="62" s="1"/>
  <c r="W303" i="62"/>
  <c r="U303" i="62"/>
  <c r="T303" i="62"/>
  <c r="R303" i="62" s="1"/>
  <c r="V303" i="62" s="1"/>
  <c r="S303" i="62"/>
  <c r="W302" i="62"/>
  <c r="U302" i="62"/>
  <c r="T302" i="62"/>
  <c r="S302" i="62"/>
  <c r="W301" i="62"/>
  <c r="U301" i="62"/>
  <c r="T301" i="62"/>
  <c r="R301" i="62" s="1"/>
  <c r="V301" i="62" s="1"/>
  <c r="S301" i="62"/>
  <c r="W300" i="62"/>
  <c r="U300" i="62"/>
  <c r="T300" i="62"/>
  <c r="S300" i="62"/>
  <c r="R300" i="62" s="1"/>
  <c r="V300" i="62" s="1"/>
  <c r="W299" i="62"/>
  <c r="U299" i="62"/>
  <c r="T299" i="62"/>
  <c r="R299" i="62" s="1"/>
  <c r="V299" i="62" s="1"/>
  <c r="S299" i="62"/>
  <c r="W298" i="62"/>
  <c r="U298" i="62"/>
  <c r="T298" i="62"/>
  <c r="R298" i="62" s="1"/>
  <c r="V298" i="62" s="1"/>
  <c r="S298" i="62"/>
  <c r="W297" i="62"/>
  <c r="X297" i="62" s="1"/>
  <c r="U297" i="62"/>
  <c r="T297" i="62"/>
  <c r="R297" i="62" s="1"/>
  <c r="V297" i="62" s="1"/>
  <c r="S297" i="62"/>
  <c r="W296" i="62"/>
  <c r="U296" i="62"/>
  <c r="T296" i="62"/>
  <c r="S296" i="62"/>
  <c r="R296" i="62"/>
  <c r="V296" i="62" s="1"/>
  <c r="W295" i="62"/>
  <c r="U295" i="62"/>
  <c r="T295" i="62"/>
  <c r="S295" i="62"/>
  <c r="R295" i="62" s="1"/>
  <c r="V295" i="62" s="1"/>
  <c r="W294" i="62"/>
  <c r="U294" i="62"/>
  <c r="T294" i="62"/>
  <c r="S294" i="62"/>
  <c r="W293" i="62"/>
  <c r="U293" i="62"/>
  <c r="T293" i="62"/>
  <c r="S293" i="62"/>
  <c r="R293" i="62"/>
  <c r="V293" i="62" s="1"/>
  <c r="W292" i="62"/>
  <c r="U292" i="62"/>
  <c r="T292" i="62"/>
  <c r="S292" i="62"/>
  <c r="R292" i="62"/>
  <c r="V292" i="62" s="1"/>
  <c r="W291" i="62"/>
  <c r="U291" i="62"/>
  <c r="T291" i="62"/>
  <c r="S291" i="62"/>
  <c r="W290" i="62"/>
  <c r="U290" i="62"/>
  <c r="T290" i="62"/>
  <c r="S290" i="62"/>
  <c r="W289" i="62"/>
  <c r="U289" i="62"/>
  <c r="T289" i="62"/>
  <c r="R289" i="62" s="1"/>
  <c r="V289" i="62" s="1"/>
  <c r="S289" i="62"/>
  <c r="W288" i="62"/>
  <c r="U288" i="62"/>
  <c r="T288" i="62"/>
  <c r="S288" i="62"/>
  <c r="W287" i="62"/>
  <c r="U287" i="62"/>
  <c r="T287" i="62"/>
  <c r="S287" i="62"/>
  <c r="W286" i="62"/>
  <c r="U286" i="62"/>
  <c r="T286" i="62"/>
  <c r="R286" i="62" s="1"/>
  <c r="V286" i="62" s="1"/>
  <c r="S286" i="62"/>
  <c r="W285" i="62"/>
  <c r="U285" i="62"/>
  <c r="T285" i="62"/>
  <c r="S285" i="62"/>
  <c r="R285" i="62" s="1"/>
  <c r="V285" i="62" s="1"/>
  <c r="W284" i="62"/>
  <c r="X284" i="62" s="1"/>
  <c r="U284" i="62"/>
  <c r="T284" i="62"/>
  <c r="R284" i="62" s="1"/>
  <c r="V284" i="62" s="1"/>
  <c r="S284" i="62"/>
  <c r="W283" i="62"/>
  <c r="U283" i="62"/>
  <c r="T283" i="62"/>
  <c r="R283" i="62" s="1"/>
  <c r="V283" i="62" s="1"/>
  <c r="S283" i="62"/>
  <c r="W282" i="62"/>
  <c r="U282" i="62"/>
  <c r="T282" i="62"/>
  <c r="R282" i="62" s="1"/>
  <c r="V282" i="62" s="1"/>
  <c r="S282" i="62"/>
  <c r="W281" i="62"/>
  <c r="U281" i="62"/>
  <c r="T281" i="62"/>
  <c r="S281" i="62"/>
  <c r="R281" i="62"/>
  <c r="V281" i="62" s="1"/>
  <c r="W280" i="62"/>
  <c r="U280" i="62"/>
  <c r="T280" i="62"/>
  <c r="S280" i="62"/>
  <c r="R280" i="62"/>
  <c r="V280" i="62" s="1"/>
  <c r="X280" i="62" s="1"/>
  <c r="W279" i="62"/>
  <c r="U279" i="62"/>
  <c r="T279" i="62"/>
  <c r="S279" i="62"/>
  <c r="W278" i="62"/>
  <c r="U278" i="62"/>
  <c r="T278" i="62"/>
  <c r="S278" i="62"/>
  <c r="R278" i="62"/>
  <c r="V278" i="62" s="1"/>
  <c r="W277" i="62"/>
  <c r="U277" i="62"/>
  <c r="T277" i="62"/>
  <c r="S277" i="62"/>
  <c r="R277" i="62"/>
  <c r="V277" i="62" s="1"/>
  <c r="W276" i="62"/>
  <c r="U276" i="62"/>
  <c r="T276" i="62"/>
  <c r="S276" i="62"/>
  <c r="R276" i="62"/>
  <c r="V276" i="62" s="1"/>
  <c r="X276" i="62" s="1"/>
  <c r="W275" i="62"/>
  <c r="U275" i="62"/>
  <c r="T275" i="62"/>
  <c r="S275" i="62"/>
  <c r="W274" i="62"/>
  <c r="U274" i="62"/>
  <c r="T274" i="62"/>
  <c r="S274" i="62"/>
  <c r="R274" i="62"/>
  <c r="V274" i="62" s="1"/>
  <c r="X274" i="62" s="1"/>
  <c r="W273" i="62"/>
  <c r="U273" i="62"/>
  <c r="T273" i="62"/>
  <c r="S273" i="62"/>
  <c r="R273" i="62"/>
  <c r="V273" i="62" s="1"/>
  <c r="W272" i="62"/>
  <c r="U272" i="62"/>
  <c r="T272" i="62"/>
  <c r="S272" i="62"/>
  <c r="W271" i="62"/>
  <c r="U271" i="62"/>
  <c r="T271" i="62"/>
  <c r="R271" i="62" s="1"/>
  <c r="V271" i="62" s="1"/>
  <c r="X271" i="62" s="1"/>
  <c r="S271" i="62"/>
  <c r="W270" i="62"/>
  <c r="X270" i="62" s="1"/>
  <c r="U270" i="62"/>
  <c r="T270" i="62"/>
  <c r="R270" i="62" s="1"/>
  <c r="V270" i="62" s="1"/>
  <c r="S270" i="62"/>
  <c r="W269" i="62"/>
  <c r="U269" i="62"/>
  <c r="T269" i="62"/>
  <c r="S269" i="62"/>
  <c r="R269" i="62" s="1"/>
  <c r="V269" i="62" s="1"/>
  <c r="W268" i="62"/>
  <c r="U268" i="62"/>
  <c r="T268" i="62"/>
  <c r="R268" i="62" s="1"/>
  <c r="V268" i="62" s="1"/>
  <c r="S268" i="62"/>
  <c r="W267" i="62"/>
  <c r="U267" i="62"/>
  <c r="T267" i="62"/>
  <c r="R267" i="62" s="1"/>
  <c r="V267" i="62" s="1"/>
  <c r="S267" i="62"/>
  <c r="X267" i="62"/>
  <c r="W266" i="62"/>
  <c r="U266" i="62"/>
  <c r="T266" i="62"/>
  <c r="R266" i="62" s="1"/>
  <c r="V266" i="62" s="1"/>
  <c r="S266" i="62"/>
  <c r="W265" i="62"/>
  <c r="U265" i="62"/>
  <c r="T265" i="62"/>
  <c r="S265" i="62"/>
  <c r="R265" i="62"/>
  <c r="V265" i="62" s="1"/>
  <c r="W264" i="62"/>
  <c r="U264" i="62"/>
  <c r="T264" i="62"/>
  <c r="S264" i="62"/>
  <c r="R264" i="62"/>
  <c r="V264" i="62" s="1"/>
  <c r="X264" i="62" s="1"/>
  <c r="W263" i="62"/>
  <c r="U263" i="62"/>
  <c r="T263" i="62"/>
  <c r="S263" i="62"/>
  <c r="W262" i="62"/>
  <c r="U262" i="62"/>
  <c r="T262" i="62"/>
  <c r="S262" i="62"/>
  <c r="R262" i="62"/>
  <c r="V262" i="62" s="1"/>
  <c r="W261" i="62"/>
  <c r="U261" i="62"/>
  <c r="T261" i="62"/>
  <c r="S261" i="62"/>
  <c r="R261" i="62"/>
  <c r="V261" i="62" s="1"/>
  <c r="W260" i="62"/>
  <c r="U260" i="62"/>
  <c r="T260" i="62"/>
  <c r="S260" i="62"/>
  <c r="R260" i="62"/>
  <c r="V260" i="62" s="1"/>
  <c r="X260" i="62" s="1"/>
  <c r="W259" i="62"/>
  <c r="U259" i="62"/>
  <c r="T259" i="62"/>
  <c r="S259" i="62"/>
  <c r="W258" i="62"/>
  <c r="U258" i="62"/>
  <c r="T258" i="62"/>
  <c r="S258" i="62"/>
  <c r="R258" i="62"/>
  <c r="V258" i="62" s="1"/>
  <c r="X258" i="62" s="1"/>
  <c r="W257" i="62"/>
  <c r="U257" i="62"/>
  <c r="T257" i="62"/>
  <c r="S257" i="62"/>
  <c r="R257" i="62"/>
  <c r="V257" i="62" s="1"/>
  <c r="W256" i="62"/>
  <c r="U256" i="62"/>
  <c r="T256" i="62"/>
  <c r="R256" i="62" s="1"/>
  <c r="V256" i="62" s="1"/>
  <c r="S256" i="62"/>
  <c r="W255" i="62"/>
  <c r="U255" i="62"/>
  <c r="T255" i="62"/>
  <c r="S255" i="62"/>
  <c r="W254" i="62"/>
  <c r="X254" i="62" s="1"/>
  <c r="U254" i="62"/>
  <c r="T254" i="62"/>
  <c r="R254" i="62" s="1"/>
  <c r="V254" i="62" s="1"/>
  <c r="S254" i="62"/>
  <c r="W253" i="62"/>
  <c r="U253" i="62"/>
  <c r="T253" i="62"/>
  <c r="S253" i="62"/>
  <c r="R253" i="62" s="1"/>
  <c r="V253" i="62" s="1"/>
  <c r="W252" i="62"/>
  <c r="U252" i="62"/>
  <c r="T252" i="62"/>
  <c r="R252" i="62" s="1"/>
  <c r="V252" i="62" s="1"/>
  <c r="S252" i="62"/>
  <c r="W251" i="62"/>
  <c r="U251" i="62"/>
  <c r="T251" i="62"/>
  <c r="R251" i="62" s="1"/>
  <c r="V251" i="62" s="1"/>
  <c r="S251" i="62"/>
  <c r="W250" i="62"/>
  <c r="U250" i="62"/>
  <c r="T250" i="62"/>
  <c r="R250" i="62" s="1"/>
  <c r="V250" i="62" s="1"/>
  <c r="S250" i="62"/>
  <c r="W249" i="62"/>
  <c r="U249" i="62"/>
  <c r="T249" i="62"/>
  <c r="S249" i="62"/>
  <c r="R249" i="62"/>
  <c r="V249" i="62" s="1"/>
  <c r="W248" i="62"/>
  <c r="U248" i="62"/>
  <c r="T248" i="62"/>
  <c r="S248" i="62"/>
  <c r="R248" i="62"/>
  <c r="V248" i="62" s="1"/>
  <c r="X248" i="62" s="1"/>
  <c r="W247" i="62"/>
  <c r="U247" i="62"/>
  <c r="T247" i="62"/>
  <c r="S247" i="62"/>
  <c r="W246" i="62"/>
  <c r="U246" i="62"/>
  <c r="T246" i="62"/>
  <c r="S246" i="62"/>
  <c r="R246" i="62"/>
  <c r="V246" i="62" s="1"/>
  <c r="W245" i="62"/>
  <c r="U245" i="62"/>
  <c r="T245" i="62"/>
  <c r="S245" i="62"/>
  <c r="R245" i="62"/>
  <c r="V245" i="62" s="1"/>
  <c r="W244" i="62"/>
  <c r="U244" i="62"/>
  <c r="T244" i="62"/>
  <c r="S244" i="62"/>
  <c r="R244" i="62"/>
  <c r="V244" i="62" s="1"/>
  <c r="X244" i="62" s="1"/>
  <c r="W243" i="62"/>
  <c r="U243" i="62"/>
  <c r="T243" i="62"/>
  <c r="S243" i="62"/>
  <c r="W242" i="62"/>
  <c r="U242" i="62"/>
  <c r="T242" i="62"/>
  <c r="S242" i="62"/>
  <c r="R242" i="62"/>
  <c r="V242" i="62" s="1"/>
  <c r="X242" i="62" s="1"/>
  <c r="W241" i="62"/>
  <c r="U241" i="62"/>
  <c r="T241" i="62"/>
  <c r="S241" i="62"/>
  <c r="R241" i="62" s="1"/>
  <c r="V241" i="62" s="1"/>
  <c r="W240" i="62"/>
  <c r="U240" i="62"/>
  <c r="T240" i="62"/>
  <c r="S240" i="62"/>
  <c r="W239" i="62"/>
  <c r="U239" i="62"/>
  <c r="T239" i="62"/>
  <c r="S239" i="62"/>
  <c r="W238" i="62"/>
  <c r="X238" i="62" s="1"/>
  <c r="U238" i="62"/>
  <c r="T238" i="62"/>
  <c r="R238" i="62" s="1"/>
  <c r="V238" i="62" s="1"/>
  <c r="S238" i="62"/>
  <c r="W237" i="62"/>
  <c r="U237" i="62"/>
  <c r="T237" i="62"/>
  <c r="S237" i="62"/>
  <c r="R237" i="62" s="1"/>
  <c r="V237" i="62" s="1"/>
  <c r="W236" i="62"/>
  <c r="U236" i="62"/>
  <c r="T236" i="62"/>
  <c r="R236" i="62" s="1"/>
  <c r="V236" i="62" s="1"/>
  <c r="S236" i="62"/>
  <c r="W235" i="62"/>
  <c r="U235" i="62"/>
  <c r="T235" i="62"/>
  <c r="R235" i="62" s="1"/>
  <c r="V235" i="62" s="1"/>
  <c r="S235" i="62"/>
  <c r="X234" i="62"/>
  <c r="W234" i="62"/>
  <c r="U234" i="62"/>
  <c r="T234" i="62"/>
  <c r="R234" i="62" s="1"/>
  <c r="V234" i="62" s="1"/>
  <c r="S234" i="62"/>
  <c r="W233" i="62"/>
  <c r="U233" i="62"/>
  <c r="T233" i="62"/>
  <c r="S233" i="62"/>
  <c r="R233" i="62"/>
  <c r="V233" i="62" s="1"/>
  <c r="X233" i="62"/>
  <c r="W232" i="62"/>
  <c r="U232" i="62"/>
  <c r="T232" i="62"/>
  <c r="S232" i="62"/>
  <c r="R232" i="62"/>
  <c r="V232" i="62" s="1"/>
  <c r="X232" i="62" s="1"/>
  <c r="W231" i="62"/>
  <c r="U231" i="62"/>
  <c r="T231" i="62"/>
  <c r="S231" i="62"/>
  <c r="W230" i="62"/>
  <c r="U230" i="62"/>
  <c r="T230" i="62"/>
  <c r="S230" i="62"/>
  <c r="R230" i="62"/>
  <c r="V230" i="62" s="1"/>
  <c r="W229" i="62"/>
  <c r="U229" i="62"/>
  <c r="T229" i="62"/>
  <c r="S229" i="62"/>
  <c r="R229" i="62"/>
  <c r="V229" i="62" s="1"/>
  <c r="W228" i="62"/>
  <c r="U228" i="62"/>
  <c r="T228" i="62"/>
  <c r="S228" i="62"/>
  <c r="R228" i="62" s="1"/>
  <c r="V228" i="62" s="1"/>
  <c r="W227" i="62"/>
  <c r="U227" i="62"/>
  <c r="T227" i="62"/>
  <c r="S227" i="62"/>
  <c r="W226" i="62"/>
  <c r="U226" i="62"/>
  <c r="T226" i="62"/>
  <c r="R226" i="62" s="1"/>
  <c r="V226" i="62" s="1"/>
  <c r="S226" i="62"/>
  <c r="W225" i="62"/>
  <c r="U225" i="62"/>
  <c r="T225" i="62"/>
  <c r="S225" i="62"/>
  <c r="R225" i="62" s="1"/>
  <c r="V225" i="62" s="1"/>
  <c r="W224" i="62"/>
  <c r="U224" i="62"/>
  <c r="T224" i="62"/>
  <c r="S224" i="62"/>
  <c r="W223" i="62"/>
  <c r="U223" i="62"/>
  <c r="T223" i="62"/>
  <c r="S223" i="62"/>
  <c r="W222" i="62"/>
  <c r="U222" i="62"/>
  <c r="T222" i="62"/>
  <c r="R222" i="62" s="1"/>
  <c r="V222" i="62" s="1"/>
  <c r="S222" i="62"/>
  <c r="X222" i="62"/>
  <c r="W221" i="62"/>
  <c r="U221" i="62"/>
  <c r="T221" i="62"/>
  <c r="S221" i="62"/>
  <c r="R221" i="62" s="1"/>
  <c r="V221" i="62" s="1"/>
  <c r="W220" i="62"/>
  <c r="U220" i="62"/>
  <c r="T220" i="62"/>
  <c r="R220" i="62" s="1"/>
  <c r="V220" i="62" s="1"/>
  <c r="S220" i="62"/>
  <c r="W219" i="62"/>
  <c r="U219" i="62"/>
  <c r="T219" i="62"/>
  <c r="R219" i="62" s="1"/>
  <c r="V219" i="62" s="1"/>
  <c r="S219" i="62"/>
  <c r="W218" i="62"/>
  <c r="U218" i="62"/>
  <c r="T218" i="62"/>
  <c r="S218" i="62"/>
  <c r="R218" i="62"/>
  <c r="V218" i="62" s="1"/>
  <c r="X218" i="62" s="1"/>
  <c r="W217" i="62"/>
  <c r="U217" i="62"/>
  <c r="T217" i="62"/>
  <c r="S217" i="62"/>
  <c r="R217" i="62"/>
  <c r="V217" i="62" s="1"/>
  <c r="W216" i="62"/>
  <c r="U216" i="62"/>
  <c r="T216" i="62"/>
  <c r="S216" i="62"/>
  <c r="R216" i="62"/>
  <c r="V216" i="62" s="1"/>
  <c r="X216" i="62" s="1"/>
  <c r="W215" i="62"/>
  <c r="U215" i="62"/>
  <c r="T215" i="62"/>
  <c r="S215" i="62"/>
  <c r="W214" i="62"/>
  <c r="U214" i="62"/>
  <c r="T214" i="62"/>
  <c r="S214" i="62"/>
  <c r="R214" i="62"/>
  <c r="V214" i="62" s="1"/>
  <c r="W213" i="62"/>
  <c r="U213" i="62"/>
  <c r="T213" i="62"/>
  <c r="S213" i="62"/>
  <c r="R213" i="62"/>
  <c r="V213" i="62" s="1"/>
  <c r="W212" i="62"/>
  <c r="U212" i="62"/>
  <c r="T212" i="62"/>
  <c r="S212" i="62"/>
  <c r="R212" i="62"/>
  <c r="V212" i="62" s="1"/>
  <c r="X212" i="62" s="1"/>
  <c r="W211" i="62"/>
  <c r="U211" i="62"/>
  <c r="T211" i="62"/>
  <c r="S211" i="62"/>
  <c r="W210" i="62"/>
  <c r="U210" i="62"/>
  <c r="T210" i="62"/>
  <c r="S210" i="62"/>
  <c r="R210" i="62"/>
  <c r="V210" i="62" s="1"/>
  <c r="X210" i="62" s="1"/>
  <c r="W209" i="62"/>
  <c r="U209" i="62"/>
  <c r="T209" i="62"/>
  <c r="S209" i="62"/>
  <c r="R209" i="62"/>
  <c r="V209" i="62" s="1"/>
  <c r="W208" i="62"/>
  <c r="U208" i="62"/>
  <c r="T208" i="62"/>
  <c r="S208" i="62"/>
  <c r="W207" i="62"/>
  <c r="U207" i="62"/>
  <c r="T207" i="62"/>
  <c r="S207" i="62"/>
  <c r="W206" i="62"/>
  <c r="U206" i="62"/>
  <c r="T206" i="62"/>
  <c r="R206" i="62" s="1"/>
  <c r="V206" i="62" s="1"/>
  <c r="S206" i="62"/>
  <c r="X206" i="62"/>
  <c r="W205" i="62"/>
  <c r="U205" i="62"/>
  <c r="T205" i="62"/>
  <c r="S205" i="62"/>
  <c r="R205" i="62" s="1"/>
  <c r="V205" i="62" s="1"/>
  <c r="W204" i="62"/>
  <c r="U204" i="62"/>
  <c r="T204" i="62"/>
  <c r="S204" i="62"/>
  <c r="R204" i="62"/>
  <c r="V204" i="62" s="1"/>
  <c r="X204" i="62" s="1"/>
  <c r="W203" i="62"/>
  <c r="U203" i="62"/>
  <c r="T203" i="62"/>
  <c r="R203" i="62" s="1"/>
  <c r="V203" i="62" s="1"/>
  <c r="S203" i="62"/>
  <c r="W202" i="62"/>
  <c r="U202" i="62"/>
  <c r="T202" i="62"/>
  <c r="S202" i="62"/>
  <c r="R202" i="62"/>
  <c r="V202" i="62" s="1"/>
  <c r="W201" i="62"/>
  <c r="U201" i="62"/>
  <c r="T201" i="62"/>
  <c r="S201" i="62"/>
  <c r="R201" i="62"/>
  <c r="V201" i="62" s="1"/>
  <c r="W200" i="62"/>
  <c r="U200" i="62"/>
  <c r="T200" i="62"/>
  <c r="S200" i="62"/>
  <c r="R200" i="62"/>
  <c r="V200" i="62" s="1"/>
  <c r="W199" i="62"/>
  <c r="U199" i="62"/>
  <c r="T199" i="62"/>
  <c r="S199" i="62"/>
  <c r="W198" i="62"/>
  <c r="U198" i="62"/>
  <c r="T198" i="62"/>
  <c r="S198" i="62"/>
  <c r="R198" i="62"/>
  <c r="V198" i="62" s="1"/>
  <c r="W197" i="62"/>
  <c r="U197" i="62"/>
  <c r="T197" i="62"/>
  <c r="S197" i="62"/>
  <c r="R197" i="62"/>
  <c r="V197" i="62" s="1"/>
  <c r="W196" i="62"/>
  <c r="U196" i="62"/>
  <c r="T196" i="62"/>
  <c r="S196" i="62"/>
  <c r="R196" i="62"/>
  <c r="V196" i="62" s="1"/>
  <c r="X196" i="62" s="1"/>
  <c r="W195" i="62"/>
  <c r="U195" i="62"/>
  <c r="T195" i="62"/>
  <c r="S195" i="62"/>
  <c r="W194" i="62"/>
  <c r="U194" i="62"/>
  <c r="T194" i="62"/>
  <c r="S194" i="62"/>
  <c r="R194" i="62"/>
  <c r="V194" i="62" s="1"/>
  <c r="W193" i="62"/>
  <c r="U193" i="62"/>
  <c r="T193" i="62"/>
  <c r="S193" i="62"/>
  <c r="R193" i="62"/>
  <c r="V193" i="62" s="1"/>
  <c r="W192" i="62"/>
  <c r="U192" i="62"/>
  <c r="T192" i="62"/>
  <c r="S192" i="62"/>
  <c r="W191" i="62"/>
  <c r="U191" i="62"/>
  <c r="T191" i="62"/>
  <c r="R191" i="62" s="1"/>
  <c r="V191" i="62" s="1"/>
  <c r="S191" i="62"/>
  <c r="W190" i="62"/>
  <c r="X190" i="62" s="1"/>
  <c r="U190" i="62"/>
  <c r="T190" i="62"/>
  <c r="R190" i="62" s="1"/>
  <c r="V190" i="62" s="1"/>
  <c r="S190" i="62"/>
  <c r="W189" i="62"/>
  <c r="U189" i="62"/>
  <c r="T189" i="62"/>
  <c r="S189" i="62"/>
  <c r="R189" i="62" s="1"/>
  <c r="V189" i="62" s="1"/>
  <c r="W188" i="62"/>
  <c r="U188" i="62"/>
  <c r="T188" i="62"/>
  <c r="S188" i="62"/>
  <c r="R188" i="62"/>
  <c r="V188" i="62" s="1"/>
  <c r="X188" i="62" s="1"/>
  <c r="W187" i="62"/>
  <c r="U187" i="62"/>
  <c r="T187" i="62"/>
  <c r="R187" i="62" s="1"/>
  <c r="V187" i="62" s="1"/>
  <c r="S187" i="62"/>
  <c r="W186" i="62"/>
  <c r="U186" i="62"/>
  <c r="T186" i="62"/>
  <c r="R186" i="62" s="1"/>
  <c r="V186" i="62" s="1"/>
  <c r="S186" i="62"/>
  <c r="W185" i="62"/>
  <c r="U185" i="62"/>
  <c r="T185" i="62"/>
  <c r="S185" i="62"/>
  <c r="R185" i="62"/>
  <c r="V185" i="62" s="1"/>
  <c r="W184" i="62"/>
  <c r="U184" i="62"/>
  <c r="T184" i="62"/>
  <c r="S184" i="62"/>
  <c r="R184" i="62"/>
  <c r="V184" i="62" s="1"/>
  <c r="X184" i="62" s="1"/>
  <c r="W183" i="62"/>
  <c r="U183" i="62"/>
  <c r="T183" i="62"/>
  <c r="S183" i="62"/>
  <c r="W182" i="62"/>
  <c r="U182" i="62"/>
  <c r="T182" i="62"/>
  <c r="S182" i="62"/>
  <c r="R182" i="62"/>
  <c r="V182" i="62" s="1"/>
  <c r="W181" i="62"/>
  <c r="U181" i="62"/>
  <c r="T181" i="62"/>
  <c r="S181" i="62"/>
  <c r="R181" i="62" s="1"/>
  <c r="V181" i="62" s="1"/>
  <c r="W180" i="62"/>
  <c r="U180" i="62"/>
  <c r="T180" i="62"/>
  <c r="R180" i="62" s="1"/>
  <c r="V180" i="62" s="1"/>
  <c r="S180" i="62"/>
  <c r="W179" i="62"/>
  <c r="U179" i="62"/>
  <c r="T179" i="62"/>
  <c r="R179" i="62" s="1"/>
  <c r="V179" i="62" s="1"/>
  <c r="S179" i="62"/>
  <c r="X179" i="62"/>
  <c r="W178" i="62"/>
  <c r="U178" i="62"/>
  <c r="T178" i="62"/>
  <c r="R178" i="62" s="1"/>
  <c r="V178" i="62" s="1"/>
  <c r="S178" i="62"/>
  <c r="W177" i="62"/>
  <c r="U177" i="62"/>
  <c r="T177" i="62"/>
  <c r="S177" i="62"/>
  <c r="R177" i="62"/>
  <c r="V177" i="62" s="1"/>
  <c r="W176" i="62"/>
  <c r="U176" i="62"/>
  <c r="T176" i="62"/>
  <c r="R176" i="62" s="1"/>
  <c r="V176" i="62" s="1"/>
  <c r="S176" i="62"/>
  <c r="W175" i="62"/>
  <c r="U175" i="62"/>
  <c r="T175" i="62"/>
  <c r="S175" i="62"/>
  <c r="W174" i="62"/>
  <c r="U174" i="62"/>
  <c r="T174" i="62"/>
  <c r="R174" i="62" s="1"/>
  <c r="V174" i="62" s="1"/>
  <c r="S174" i="62"/>
  <c r="W173" i="62"/>
  <c r="U173" i="62"/>
  <c r="T173" i="62"/>
  <c r="S173" i="62"/>
  <c r="R173" i="62" s="1"/>
  <c r="V173" i="62" s="1"/>
  <c r="W172" i="62"/>
  <c r="U172" i="62"/>
  <c r="T172" i="62"/>
  <c r="R172" i="62" s="1"/>
  <c r="V172" i="62" s="1"/>
  <c r="S172" i="62"/>
  <c r="W171" i="62"/>
  <c r="U171" i="62"/>
  <c r="T171" i="62"/>
  <c r="R171" i="62" s="1"/>
  <c r="V171" i="62" s="1"/>
  <c r="S171" i="62"/>
  <c r="W170" i="62"/>
  <c r="U170" i="62"/>
  <c r="T170" i="62"/>
  <c r="R170" i="62" s="1"/>
  <c r="V170" i="62" s="1"/>
  <c r="S170" i="62"/>
  <c r="W169" i="62"/>
  <c r="U169" i="62"/>
  <c r="T169" i="62"/>
  <c r="S169" i="62"/>
  <c r="R169" i="62"/>
  <c r="V169" i="62" s="1"/>
  <c r="W168" i="62"/>
  <c r="U168" i="62"/>
  <c r="T168" i="62"/>
  <c r="S168" i="62"/>
  <c r="R168" i="62" s="1"/>
  <c r="V168" i="62" s="1"/>
  <c r="W167" i="62"/>
  <c r="U167" i="62"/>
  <c r="T167" i="62"/>
  <c r="S167" i="62"/>
  <c r="W166" i="62"/>
  <c r="U166" i="62"/>
  <c r="T166" i="62"/>
  <c r="S166" i="62"/>
  <c r="R166" i="62"/>
  <c r="V166" i="62" s="1"/>
  <c r="W165" i="62"/>
  <c r="U165" i="62"/>
  <c r="T165" i="62"/>
  <c r="S165" i="62"/>
  <c r="R165" i="62"/>
  <c r="V165" i="62" s="1"/>
  <c r="W164" i="62"/>
  <c r="U164" i="62"/>
  <c r="T164" i="62"/>
  <c r="R164" i="62" s="1"/>
  <c r="V164" i="62" s="1"/>
  <c r="S164" i="62"/>
  <c r="W163" i="62"/>
  <c r="U163" i="62"/>
  <c r="T163" i="62"/>
  <c r="S163" i="62"/>
  <c r="W162" i="62"/>
  <c r="U162" i="62"/>
  <c r="T162" i="62"/>
  <c r="R162" i="62" s="1"/>
  <c r="V162" i="62" s="1"/>
  <c r="S162" i="62"/>
  <c r="W161" i="62"/>
  <c r="U161" i="62"/>
  <c r="T161" i="62"/>
  <c r="S161" i="62"/>
  <c r="R161" i="62" s="1"/>
  <c r="V161" i="62" s="1"/>
  <c r="W160" i="62"/>
  <c r="U160" i="62"/>
  <c r="T160" i="62"/>
  <c r="S160" i="62"/>
  <c r="W159" i="62"/>
  <c r="U159" i="62"/>
  <c r="T159" i="62"/>
  <c r="S159" i="62"/>
  <c r="W158" i="62"/>
  <c r="U158" i="62"/>
  <c r="T158" i="62"/>
  <c r="R158" i="62" s="1"/>
  <c r="V158" i="62" s="1"/>
  <c r="S158" i="62"/>
  <c r="W157" i="62"/>
  <c r="U157" i="62"/>
  <c r="T157" i="62"/>
  <c r="S157" i="62"/>
  <c r="R157" i="62" s="1"/>
  <c r="V157" i="62" s="1"/>
  <c r="W156" i="62"/>
  <c r="U156" i="62"/>
  <c r="T156" i="62"/>
  <c r="R156" i="62" s="1"/>
  <c r="V156" i="62" s="1"/>
  <c r="S156" i="62"/>
  <c r="W155" i="62"/>
  <c r="U155" i="62"/>
  <c r="T155" i="62"/>
  <c r="R155" i="62" s="1"/>
  <c r="V155" i="62" s="1"/>
  <c r="S155" i="62"/>
  <c r="W154" i="62"/>
  <c r="U154" i="62"/>
  <c r="T154" i="62"/>
  <c r="S154" i="62"/>
  <c r="R154" i="62"/>
  <c r="V154" i="62" s="1"/>
  <c r="X154" i="62" s="1"/>
  <c r="W153" i="62"/>
  <c r="U153" i="62"/>
  <c r="T153" i="62"/>
  <c r="S153" i="62"/>
  <c r="R153" i="62"/>
  <c r="V153" i="62" s="1"/>
  <c r="W152" i="62"/>
  <c r="U152" i="62"/>
  <c r="T152" i="62"/>
  <c r="S152" i="62"/>
  <c r="R152" i="62"/>
  <c r="V152" i="62" s="1"/>
  <c r="X152" i="62" s="1"/>
  <c r="W151" i="62"/>
  <c r="U151" i="62"/>
  <c r="T151" i="62"/>
  <c r="S151" i="62"/>
  <c r="W150" i="62"/>
  <c r="U150" i="62"/>
  <c r="T150" i="62"/>
  <c r="S150" i="62"/>
  <c r="R150" i="62"/>
  <c r="V150" i="62" s="1"/>
  <c r="W149" i="62"/>
  <c r="U149" i="62"/>
  <c r="T149" i="62"/>
  <c r="S149" i="62"/>
  <c r="R149" i="62"/>
  <c r="V149" i="62" s="1"/>
  <c r="W148" i="62"/>
  <c r="U148" i="62"/>
  <c r="T148" i="62"/>
  <c r="S148" i="62"/>
  <c r="R148" i="62"/>
  <c r="V148" i="62" s="1"/>
  <c r="X148" i="62" s="1"/>
  <c r="W147" i="62"/>
  <c r="U147" i="62"/>
  <c r="T147" i="62"/>
  <c r="S147" i="62"/>
  <c r="W146" i="62"/>
  <c r="U146" i="62"/>
  <c r="T146" i="62"/>
  <c r="S146" i="62"/>
  <c r="R146" i="62"/>
  <c r="V146" i="62" s="1"/>
  <c r="X146" i="62" s="1"/>
  <c r="W145" i="62"/>
  <c r="U145" i="62"/>
  <c r="T145" i="62"/>
  <c r="S145" i="62"/>
  <c r="R145" i="62"/>
  <c r="V145" i="62" s="1"/>
  <c r="W144" i="62"/>
  <c r="U144" i="62"/>
  <c r="T144" i="62"/>
  <c r="S144" i="62"/>
  <c r="W143" i="62"/>
  <c r="U143" i="62"/>
  <c r="T143" i="62"/>
  <c r="S143" i="62"/>
  <c r="R143" i="62"/>
  <c r="V143" i="62" s="1"/>
  <c r="X143" i="62" s="1"/>
  <c r="W142" i="62"/>
  <c r="U142" i="62"/>
  <c r="T142" i="62"/>
  <c r="S142" i="62"/>
  <c r="R142" i="62"/>
  <c r="V142" i="62" s="1"/>
  <c r="W141" i="62"/>
  <c r="U141" i="62"/>
  <c r="T141" i="62"/>
  <c r="R141" i="62" s="1"/>
  <c r="V141" i="62" s="1"/>
  <c r="S141" i="62"/>
  <c r="W140" i="62"/>
  <c r="U140" i="62"/>
  <c r="T140" i="62"/>
  <c r="S140" i="62"/>
  <c r="W139" i="62"/>
  <c r="U139" i="62"/>
  <c r="T139" i="62"/>
  <c r="R139" i="62" s="1"/>
  <c r="V139" i="62" s="1"/>
  <c r="S139" i="62"/>
  <c r="W138" i="62"/>
  <c r="U138" i="62"/>
  <c r="T138" i="62"/>
  <c r="S138" i="62"/>
  <c r="R138" i="62" s="1"/>
  <c r="V138" i="62" s="1"/>
  <c r="W137" i="62"/>
  <c r="U137" i="62"/>
  <c r="T137" i="62"/>
  <c r="R137" i="62" s="1"/>
  <c r="V137" i="62" s="1"/>
  <c r="S137" i="62"/>
  <c r="W136" i="62"/>
  <c r="U136" i="62"/>
  <c r="T136" i="62"/>
  <c r="R136" i="62" s="1"/>
  <c r="V136" i="62" s="1"/>
  <c r="S136" i="62"/>
  <c r="X136" i="62"/>
  <c r="W135" i="62"/>
  <c r="U135" i="62"/>
  <c r="T135" i="62"/>
  <c r="R135" i="62" s="1"/>
  <c r="V135" i="62" s="1"/>
  <c r="S135" i="62"/>
  <c r="W134" i="62"/>
  <c r="U134" i="62"/>
  <c r="T134" i="62"/>
  <c r="S134" i="62"/>
  <c r="R134" i="62"/>
  <c r="V134" i="62" s="1"/>
  <c r="W133" i="62"/>
  <c r="U133" i="62"/>
  <c r="T133" i="62"/>
  <c r="S133" i="62"/>
  <c r="R133" i="62"/>
  <c r="V133" i="62" s="1"/>
  <c r="X133" i="62" s="1"/>
  <c r="W132" i="62"/>
  <c r="U132" i="62"/>
  <c r="T132" i="62"/>
  <c r="S132" i="62"/>
  <c r="W131" i="62"/>
  <c r="U131" i="62"/>
  <c r="T131" i="62"/>
  <c r="S131" i="62"/>
  <c r="R131" i="62"/>
  <c r="V131" i="62" s="1"/>
  <c r="W130" i="62"/>
  <c r="U130" i="62"/>
  <c r="T130" i="62"/>
  <c r="S130" i="62"/>
  <c r="R130" i="62"/>
  <c r="V130" i="62" s="1"/>
  <c r="W129" i="62"/>
  <c r="U129" i="62"/>
  <c r="T129" i="62"/>
  <c r="S129" i="62"/>
  <c r="R129" i="62"/>
  <c r="V129" i="62" s="1"/>
  <c r="X129" i="62" s="1"/>
  <c r="W128" i="62"/>
  <c r="U128" i="62"/>
  <c r="T128" i="62"/>
  <c r="S128" i="62"/>
  <c r="W127" i="62"/>
  <c r="U127" i="62"/>
  <c r="T127" i="62"/>
  <c r="S127" i="62"/>
  <c r="R127" i="62"/>
  <c r="V127" i="62" s="1"/>
  <c r="W126" i="62"/>
  <c r="U126" i="62"/>
  <c r="T126" i="62"/>
  <c r="R126" i="62" s="1"/>
  <c r="V126" i="62" s="1"/>
  <c r="S126" i="62"/>
  <c r="W125" i="62"/>
  <c r="U125" i="62"/>
  <c r="T125" i="62"/>
  <c r="R125" i="62" s="1"/>
  <c r="V125" i="62" s="1"/>
  <c r="S125" i="62"/>
  <c r="W124" i="62"/>
  <c r="U124" i="62"/>
  <c r="T124" i="62"/>
  <c r="S124" i="62"/>
  <c r="W123" i="62"/>
  <c r="U123" i="62"/>
  <c r="T123" i="62"/>
  <c r="R123" i="62" s="1"/>
  <c r="V123" i="62" s="1"/>
  <c r="S123" i="62"/>
  <c r="W122" i="62"/>
  <c r="U122" i="62"/>
  <c r="T122" i="62"/>
  <c r="S122" i="62"/>
  <c r="R122" i="62" s="1"/>
  <c r="V122" i="62" s="1"/>
  <c r="W121" i="62"/>
  <c r="U121" i="62"/>
  <c r="T121" i="62"/>
  <c r="R121" i="62" s="1"/>
  <c r="V121" i="62" s="1"/>
  <c r="S121" i="62"/>
  <c r="W120" i="62"/>
  <c r="U120" i="62"/>
  <c r="T120" i="62"/>
  <c r="S120" i="62"/>
  <c r="W119" i="62"/>
  <c r="U119" i="62"/>
  <c r="T119" i="62"/>
  <c r="R119" i="62" s="1"/>
  <c r="V119" i="62" s="1"/>
  <c r="S119" i="62"/>
  <c r="W118" i="62"/>
  <c r="U118" i="62"/>
  <c r="T118" i="62"/>
  <c r="S118" i="62"/>
  <c r="R118" i="62"/>
  <c r="V118" i="62" s="1"/>
  <c r="W117" i="62"/>
  <c r="U117" i="62"/>
  <c r="T117" i="62"/>
  <c r="S117" i="62"/>
  <c r="W116" i="62"/>
  <c r="U116" i="62"/>
  <c r="T116" i="62"/>
  <c r="R116" i="62" s="1"/>
  <c r="V116" i="62" s="1"/>
  <c r="S116" i="62"/>
  <c r="W115" i="62"/>
  <c r="U115" i="62"/>
  <c r="T115" i="62"/>
  <c r="S115" i="62"/>
  <c r="R115" i="62"/>
  <c r="V115" i="62" s="1"/>
  <c r="W114" i="62"/>
  <c r="U114" i="62"/>
  <c r="T114" i="62"/>
  <c r="R114" i="62" s="1"/>
  <c r="V114" i="62" s="1"/>
  <c r="X114" i="62" s="1"/>
  <c r="S114" i="62"/>
  <c r="W113" i="62"/>
  <c r="U113" i="62"/>
  <c r="T113" i="62"/>
  <c r="S113" i="62"/>
  <c r="W112" i="62"/>
  <c r="U112" i="62"/>
  <c r="T112" i="62"/>
  <c r="S112" i="62"/>
  <c r="R112" i="62" s="1"/>
  <c r="V112" i="62" s="1"/>
  <c r="X112" i="62" s="1"/>
  <c r="W111" i="62"/>
  <c r="U111" i="62"/>
  <c r="T111" i="62"/>
  <c r="S111" i="62"/>
  <c r="R111" i="62"/>
  <c r="V111" i="62" s="1"/>
  <c r="W110" i="62"/>
  <c r="U110" i="62"/>
  <c r="T110" i="62"/>
  <c r="S110" i="62"/>
  <c r="W109" i="62"/>
  <c r="U109" i="62"/>
  <c r="T109" i="62"/>
  <c r="S109" i="62"/>
  <c r="W108" i="62"/>
  <c r="U108" i="62"/>
  <c r="T108" i="62"/>
  <c r="R108" i="62" s="1"/>
  <c r="V108" i="62" s="1"/>
  <c r="S108" i="62"/>
  <c r="W107" i="62"/>
  <c r="U107" i="62"/>
  <c r="T107" i="62"/>
  <c r="S107" i="62"/>
  <c r="R107" i="62" s="1"/>
  <c r="V107" i="62" s="1"/>
  <c r="W106" i="62"/>
  <c r="U106" i="62"/>
  <c r="T106" i="62"/>
  <c r="S106" i="62"/>
  <c r="W105" i="62"/>
  <c r="U105" i="62"/>
  <c r="T105" i="62"/>
  <c r="R105" i="62" s="1"/>
  <c r="V105" i="62" s="1"/>
  <c r="S105" i="62"/>
  <c r="W104" i="62"/>
  <c r="U104" i="62"/>
  <c r="T104" i="62"/>
  <c r="R104" i="62" s="1"/>
  <c r="V104" i="62" s="1"/>
  <c r="S104" i="62"/>
  <c r="W103" i="62"/>
  <c r="U103" i="62"/>
  <c r="T103" i="62"/>
  <c r="S103" i="62"/>
  <c r="R103" i="62"/>
  <c r="V103" i="62" s="1"/>
  <c r="W102" i="62"/>
  <c r="U102" i="62"/>
  <c r="T102" i="62"/>
  <c r="R102" i="62" s="1"/>
  <c r="V102" i="62" s="1"/>
  <c r="S102" i="62"/>
  <c r="W101" i="62"/>
  <c r="U101" i="62"/>
  <c r="T101" i="62"/>
  <c r="S101" i="62"/>
  <c r="W100" i="62"/>
  <c r="U100" i="62"/>
  <c r="T100" i="62"/>
  <c r="S100" i="62"/>
  <c r="R100" i="62" s="1"/>
  <c r="V100" i="62" s="1"/>
  <c r="W99" i="62"/>
  <c r="U99" i="62"/>
  <c r="T99" i="62"/>
  <c r="S99" i="62"/>
  <c r="R99" i="62"/>
  <c r="V99" i="62" s="1"/>
  <c r="W98" i="62"/>
  <c r="U98" i="62"/>
  <c r="T98" i="62"/>
  <c r="S98" i="62"/>
  <c r="R98" i="62" s="1"/>
  <c r="V98" i="62" s="1"/>
  <c r="X98" i="62" s="1"/>
  <c r="W97" i="62"/>
  <c r="U97" i="62"/>
  <c r="T97" i="62"/>
  <c r="S97" i="62"/>
  <c r="W96" i="62"/>
  <c r="U96" i="62"/>
  <c r="T96" i="62"/>
  <c r="S96" i="62"/>
  <c r="R96" i="62"/>
  <c r="V96" i="62" s="1"/>
  <c r="X96" i="62" s="1"/>
  <c r="W95" i="62"/>
  <c r="U95" i="62"/>
  <c r="T95" i="62"/>
  <c r="R95" i="62" s="1"/>
  <c r="V95" i="62" s="1"/>
  <c r="S95" i="62"/>
  <c r="W94" i="62"/>
  <c r="U94" i="62"/>
  <c r="T94" i="62"/>
  <c r="R94" i="62" s="1"/>
  <c r="V94" i="62" s="1"/>
  <c r="S94" i="62"/>
  <c r="W93" i="62"/>
  <c r="U93" i="62"/>
  <c r="T93" i="62"/>
  <c r="S93" i="62"/>
  <c r="W92" i="62"/>
  <c r="U92" i="62"/>
  <c r="T92" i="62"/>
  <c r="R92" i="62" s="1"/>
  <c r="V92" i="62" s="1"/>
  <c r="S92" i="62"/>
  <c r="W91" i="62"/>
  <c r="U91" i="62"/>
  <c r="T91" i="62"/>
  <c r="S91" i="62"/>
  <c r="R91" i="62" s="1"/>
  <c r="V91" i="62" s="1"/>
  <c r="W90" i="62"/>
  <c r="U90" i="62"/>
  <c r="T90" i="62"/>
  <c r="R90" i="62" s="1"/>
  <c r="V90" i="62" s="1"/>
  <c r="S90" i="62"/>
  <c r="W89" i="62"/>
  <c r="U89" i="62"/>
  <c r="T89" i="62"/>
  <c r="S89" i="62"/>
  <c r="W88" i="62"/>
  <c r="U88" i="62"/>
  <c r="T88" i="62"/>
  <c r="R88" i="62" s="1"/>
  <c r="V88" i="62" s="1"/>
  <c r="S88" i="62"/>
  <c r="W87" i="62"/>
  <c r="U87" i="62"/>
  <c r="T87" i="62"/>
  <c r="S87" i="62"/>
  <c r="R87" i="62"/>
  <c r="V87" i="62" s="1"/>
  <c r="W86" i="62"/>
  <c r="U86" i="62"/>
  <c r="T86" i="62"/>
  <c r="S86" i="62"/>
  <c r="R86" i="62" s="1"/>
  <c r="V86" i="62" s="1"/>
  <c r="W85" i="62"/>
  <c r="U85" i="62"/>
  <c r="T85" i="62"/>
  <c r="S85" i="62"/>
  <c r="W84" i="62"/>
  <c r="U84" i="62"/>
  <c r="T84" i="62"/>
  <c r="S84" i="62"/>
  <c r="R84" i="62"/>
  <c r="V84" i="62" s="1"/>
  <c r="W83" i="62"/>
  <c r="U83" i="62"/>
  <c r="T83" i="62"/>
  <c r="R83" i="62" s="1"/>
  <c r="V83" i="62" s="1"/>
  <c r="S83" i="62"/>
  <c r="W82" i="62"/>
  <c r="U82" i="62"/>
  <c r="T82" i="62"/>
  <c r="S82" i="62"/>
  <c r="R82" i="62"/>
  <c r="V82" i="62" s="1"/>
  <c r="W81" i="62"/>
  <c r="U81" i="62"/>
  <c r="T81" i="62"/>
  <c r="S81" i="62"/>
  <c r="W80" i="62"/>
  <c r="U80" i="62"/>
  <c r="T80" i="62"/>
  <c r="S80" i="62"/>
  <c r="R80" i="62"/>
  <c r="V80" i="62" s="1"/>
  <c r="W79" i="62"/>
  <c r="U79" i="62"/>
  <c r="T79" i="62"/>
  <c r="S79" i="62"/>
  <c r="R79" i="62" s="1"/>
  <c r="V79" i="62" s="1"/>
  <c r="W78" i="62"/>
  <c r="U78" i="62"/>
  <c r="T78" i="62"/>
  <c r="R78" i="62" s="1"/>
  <c r="V78" i="62" s="1"/>
  <c r="S78" i="62"/>
  <c r="W77" i="62"/>
  <c r="U77" i="62"/>
  <c r="T77" i="62"/>
  <c r="S77" i="62"/>
  <c r="W76" i="62"/>
  <c r="U76" i="62"/>
  <c r="T76" i="62"/>
  <c r="S76" i="62"/>
  <c r="W75" i="62"/>
  <c r="U75" i="62"/>
  <c r="T75" i="62"/>
  <c r="S75" i="62"/>
  <c r="W74" i="62"/>
  <c r="U74" i="62"/>
  <c r="T74" i="62"/>
  <c r="R74" i="62" s="1"/>
  <c r="V74" i="62" s="1"/>
  <c r="S74" i="62"/>
  <c r="W73" i="62"/>
  <c r="U73" i="62"/>
  <c r="T73" i="62"/>
  <c r="S73" i="62"/>
  <c r="W72" i="62"/>
  <c r="U72" i="62"/>
  <c r="T72" i="62"/>
  <c r="S72" i="62"/>
  <c r="W71" i="62"/>
  <c r="U71" i="62"/>
  <c r="T71" i="62"/>
  <c r="R71" i="62" s="1"/>
  <c r="V71" i="62" s="1"/>
  <c r="S71" i="62"/>
  <c r="W70" i="62"/>
  <c r="U70" i="62"/>
  <c r="T70" i="62"/>
  <c r="S70" i="62"/>
  <c r="R70" i="62"/>
  <c r="V70" i="62" s="1"/>
  <c r="W69" i="62"/>
  <c r="U69" i="62"/>
  <c r="T69" i="62"/>
  <c r="S69" i="62"/>
  <c r="W68" i="62"/>
  <c r="X68" i="62" s="1"/>
  <c r="U68" i="62"/>
  <c r="T68" i="62"/>
  <c r="S68" i="62"/>
  <c r="R68" i="62"/>
  <c r="V68" i="62" s="1"/>
  <c r="W67" i="62"/>
  <c r="U67" i="62"/>
  <c r="T67" i="62"/>
  <c r="R67" i="62" s="1"/>
  <c r="V67" i="62" s="1"/>
  <c r="S67" i="62"/>
  <c r="W66" i="62"/>
  <c r="U66" i="62"/>
  <c r="T66" i="62"/>
  <c r="S66" i="62"/>
  <c r="R66" i="62"/>
  <c r="V66" i="62" s="1"/>
  <c r="W65" i="62"/>
  <c r="U65" i="62"/>
  <c r="T65" i="62"/>
  <c r="S65" i="62"/>
  <c r="W64" i="62"/>
  <c r="U64" i="62"/>
  <c r="T64" i="62"/>
  <c r="R64" i="62" s="1"/>
  <c r="V64" i="62" s="1"/>
  <c r="S64" i="62"/>
  <c r="W63" i="62"/>
  <c r="U63" i="62"/>
  <c r="T63" i="62"/>
  <c r="S63" i="62"/>
  <c r="R63" i="62"/>
  <c r="V63" i="62" s="1"/>
  <c r="W62" i="62"/>
  <c r="U62" i="62"/>
  <c r="T62" i="62"/>
  <c r="R62" i="62" s="1"/>
  <c r="V62" i="62" s="1"/>
  <c r="S62" i="62"/>
  <c r="W61" i="62"/>
  <c r="U61" i="62"/>
  <c r="T61" i="62"/>
  <c r="S61" i="62"/>
  <c r="W60" i="62"/>
  <c r="U60" i="62"/>
  <c r="T60" i="62"/>
  <c r="S60" i="62"/>
  <c r="W59" i="62"/>
  <c r="U59" i="62"/>
  <c r="T59" i="62"/>
  <c r="S59" i="62"/>
  <c r="R59" i="62" s="1"/>
  <c r="V59" i="62" s="1"/>
  <c r="W58" i="62"/>
  <c r="U58" i="62"/>
  <c r="T58" i="62"/>
  <c r="R58" i="62" s="1"/>
  <c r="V58" i="62" s="1"/>
  <c r="S58" i="62"/>
  <c r="W57" i="62"/>
  <c r="U57" i="62"/>
  <c r="T57" i="62"/>
  <c r="S57" i="62"/>
  <c r="W56" i="62"/>
  <c r="U56" i="62"/>
  <c r="T56" i="62"/>
  <c r="S56" i="62"/>
  <c r="W55" i="62"/>
  <c r="U55" i="62"/>
  <c r="T55" i="62"/>
  <c r="R55" i="62" s="1"/>
  <c r="V55" i="62" s="1"/>
  <c r="S55" i="62"/>
  <c r="W54" i="62"/>
  <c r="U54" i="62"/>
  <c r="T54" i="62"/>
  <c r="S54" i="62"/>
  <c r="R54" i="62"/>
  <c r="V54" i="62" s="1"/>
  <c r="W53" i="62"/>
  <c r="U53" i="62"/>
  <c r="T53" i="62"/>
  <c r="S53" i="62"/>
  <c r="W52" i="62"/>
  <c r="U52" i="62"/>
  <c r="T52" i="62"/>
  <c r="R52" i="62" s="1"/>
  <c r="V52" i="62" s="1"/>
  <c r="S52" i="62"/>
  <c r="W51" i="62"/>
  <c r="U51" i="62"/>
  <c r="T51" i="62"/>
  <c r="S51" i="62"/>
  <c r="R51" i="62"/>
  <c r="V51" i="62" s="1"/>
  <c r="W50" i="62"/>
  <c r="U50" i="62"/>
  <c r="T50" i="62"/>
  <c r="R50" i="62" s="1"/>
  <c r="V50" i="62" s="1"/>
  <c r="S50" i="62"/>
  <c r="W49" i="62"/>
  <c r="U49" i="62"/>
  <c r="T49" i="62"/>
  <c r="S49" i="62"/>
  <c r="W48" i="62"/>
  <c r="U48" i="62"/>
  <c r="T48" i="62"/>
  <c r="R48" i="62" s="1"/>
  <c r="V48" i="62" s="1"/>
  <c r="X48" i="62" s="1"/>
  <c r="S48" i="62"/>
  <c r="W47" i="62"/>
  <c r="U47" i="62"/>
  <c r="T47" i="62"/>
  <c r="S47" i="62"/>
  <c r="R47" i="62"/>
  <c r="V47" i="62" s="1"/>
  <c r="W46" i="62"/>
  <c r="U46" i="62"/>
  <c r="T46" i="62"/>
  <c r="S46" i="62"/>
  <c r="W45" i="62"/>
  <c r="U45" i="62"/>
  <c r="T45" i="62"/>
  <c r="S45" i="62"/>
  <c r="W44" i="62"/>
  <c r="U44" i="62"/>
  <c r="T44" i="62"/>
  <c r="S44" i="62"/>
  <c r="W43" i="62"/>
  <c r="U43" i="62"/>
  <c r="T43" i="62"/>
  <c r="S43" i="62"/>
  <c r="R43" i="62" s="1"/>
  <c r="V43" i="62" s="1"/>
  <c r="W42" i="62"/>
  <c r="U42" i="62"/>
  <c r="T42" i="62"/>
  <c r="S42" i="62"/>
  <c r="W41" i="62"/>
  <c r="U41" i="62"/>
  <c r="T41" i="62"/>
  <c r="R41" i="62" s="1"/>
  <c r="V41" i="62" s="1"/>
  <c r="S41" i="62"/>
  <c r="W40" i="62"/>
  <c r="U40" i="62"/>
  <c r="T40" i="62"/>
  <c r="S40" i="62"/>
  <c r="W39" i="62"/>
  <c r="U39" i="62"/>
  <c r="T39" i="62"/>
  <c r="S39" i="62"/>
  <c r="R39" i="62"/>
  <c r="V39" i="62" s="1"/>
  <c r="W38" i="62"/>
  <c r="U38" i="62"/>
  <c r="T38" i="62"/>
  <c r="R38" i="62" s="1"/>
  <c r="V38" i="62" s="1"/>
  <c r="S38" i="62"/>
  <c r="W37" i="62"/>
  <c r="U37" i="62"/>
  <c r="T37" i="62"/>
  <c r="S37" i="62"/>
  <c r="W36" i="62"/>
  <c r="U36" i="62"/>
  <c r="T36" i="62"/>
  <c r="R36" i="62" s="1"/>
  <c r="V36" i="62" s="1"/>
  <c r="S36" i="62"/>
  <c r="W35" i="62"/>
  <c r="U35" i="62"/>
  <c r="T35" i="62"/>
  <c r="S35" i="62"/>
  <c r="R35" i="62"/>
  <c r="V35" i="62" s="1"/>
  <c r="W34" i="62"/>
  <c r="U34" i="62"/>
  <c r="T34" i="62"/>
  <c r="R34" i="62" s="1"/>
  <c r="V34" i="62" s="1"/>
  <c r="S34" i="62"/>
  <c r="W33" i="62"/>
  <c r="U33" i="62"/>
  <c r="T33" i="62"/>
  <c r="S33" i="62"/>
  <c r="W32" i="62"/>
  <c r="U32" i="62"/>
  <c r="T32" i="62"/>
  <c r="S32" i="62"/>
  <c r="R32" i="62"/>
  <c r="V32" i="62" s="1"/>
  <c r="W31" i="62"/>
  <c r="U31" i="62"/>
  <c r="T31" i="62"/>
  <c r="R31" i="62" s="1"/>
  <c r="V31" i="62" s="1"/>
  <c r="S31" i="62"/>
  <c r="W30" i="62"/>
  <c r="U30" i="62"/>
  <c r="T30" i="62"/>
  <c r="S30" i="62"/>
  <c r="W29" i="62"/>
  <c r="U29" i="62"/>
  <c r="T29" i="62"/>
  <c r="S29" i="62"/>
  <c r="W28" i="62"/>
  <c r="U28" i="62"/>
  <c r="T28" i="62"/>
  <c r="R28" i="62" s="1"/>
  <c r="V28" i="62" s="1"/>
  <c r="S28" i="62"/>
  <c r="W27" i="62"/>
  <c r="U27" i="62"/>
  <c r="T27" i="62"/>
  <c r="S27" i="62"/>
  <c r="R27" i="62" s="1"/>
  <c r="V27" i="62" s="1"/>
  <c r="W26" i="62"/>
  <c r="U26" i="62"/>
  <c r="T26" i="62"/>
  <c r="S26" i="62"/>
  <c r="W25" i="62"/>
  <c r="U25" i="62"/>
  <c r="T25" i="62"/>
  <c r="S25" i="62"/>
  <c r="W24" i="62"/>
  <c r="U24" i="62"/>
  <c r="T24" i="62"/>
  <c r="R24" i="62" s="1"/>
  <c r="V24" i="62" s="1"/>
  <c r="S24" i="62"/>
  <c r="W23" i="62"/>
  <c r="U23" i="62"/>
  <c r="T23" i="62"/>
  <c r="S23" i="62"/>
  <c r="R23" i="62"/>
  <c r="V23" i="62" s="1"/>
  <c r="W22" i="62"/>
  <c r="U22" i="62"/>
  <c r="T22" i="62"/>
  <c r="R22" i="62" s="1"/>
  <c r="V22" i="62" s="1"/>
  <c r="S22" i="62"/>
  <c r="W21" i="62"/>
  <c r="U21" i="62"/>
  <c r="T21" i="62"/>
  <c r="S21" i="62"/>
  <c r="W20" i="62"/>
  <c r="U20" i="62"/>
  <c r="T20" i="62"/>
  <c r="S20" i="62"/>
  <c r="R20" i="62"/>
  <c r="V20" i="62" s="1"/>
  <c r="W19" i="62"/>
  <c r="U19" i="62"/>
  <c r="T19" i="62"/>
  <c r="R19" i="62" s="1"/>
  <c r="V19" i="62" s="1"/>
  <c r="S19" i="62"/>
  <c r="W18" i="62"/>
  <c r="U18" i="62"/>
  <c r="T18" i="62"/>
  <c r="S18" i="62"/>
  <c r="R18" i="62"/>
  <c r="V18" i="62" s="1"/>
  <c r="W17" i="62"/>
  <c r="U17" i="62"/>
  <c r="T17" i="62"/>
  <c r="S17" i="62"/>
  <c r="W16" i="62"/>
  <c r="U16" i="62"/>
  <c r="T16" i="62"/>
  <c r="S16" i="62"/>
  <c r="R16" i="62"/>
  <c r="V16" i="62" s="1"/>
  <c r="W15" i="62"/>
  <c r="U15" i="62"/>
  <c r="T15" i="62"/>
  <c r="S15" i="62"/>
  <c r="W14" i="62"/>
  <c r="U14" i="62"/>
  <c r="T14" i="62"/>
  <c r="S14" i="62"/>
  <c r="W13" i="62"/>
  <c r="U13" i="62"/>
  <c r="T13" i="62"/>
  <c r="S13" i="62"/>
  <c r="W12" i="62"/>
  <c r="U12" i="62"/>
  <c r="T12" i="62"/>
  <c r="S12" i="62"/>
  <c r="W11" i="62"/>
  <c r="U11" i="62"/>
  <c r="T11" i="62"/>
  <c r="S11" i="62"/>
  <c r="W10" i="62"/>
  <c r="U10" i="62"/>
  <c r="T10" i="62"/>
  <c r="S10" i="62"/>
  <c r="W9" i="62"/>
  <c r="U9" i="62"/>
  <c r="T9" i="62"/>
  <c r="S9" i="62"/>
  <c r="W8" i="62"/>
  <c r="U8" i="62"/>
  <c r="T8" i="62"/>
  <c r="S8" i="62"/>
  <c r="W7" i="62"/>
  <c r="U7" i="62"/>
  <c r="T7" i="62"/>
  <c r="S7" i="62"/>
  <c r="W6" i="62"/>
  <c r="U6" i="62"/>
  <c r="T6" i="62"/>
  <c r="R6" i="62" s="1"/>
  <c r="V6" i="62" s="1"/>
  <c r="S6" i="62"/>
  <c r="W5" i="62"/>
  <c r="U5" i="62"/>
  <c r="T5" i="62"/>
  <c r="S5" i="62"/>
  <c r="X6" i="62" l="1"/>
  <c r="R7" i="62"/>
  <c r="V7" i="62" s="1"/>
  <c r="X7" i="62" s="1"/>
  <c r="R15" i="62"/>
  <c r="V15" i="62" s="1"/>
  <c r="X15" i="62" s="1"/>
  <c r="X86" i="62"/>
  <c r="X102" i="62"/>
  <c r="R42" i="62"/>
  <c r="V42" i="62" s="1"/>
  <c r="R46" i="62"/>
  <c r="V46" i="62" s="1"/>
  <c r="X54" i="62"/>
  <c r="X66" i="62"/>
  <c r="R72" i="62"/>
  <c r="V72" i="62" s="1"/>
  <c r="R76" i="62"/>
  <c r="V76" i="62" s="1"/>
  <c r="X80" i="62"/>
  <c r="R89" i="62"/>
  <c r="V89" i="62" s="1"/>
  <c r="X89" i="62" s="1"/>
  <c r="R106" i="62"/>
  <c r="V106" i="62" s="1"/>
  <c r="R110" i="62"/>
  <c r="V110" i="62" s="1"/>
  <c r="R120" i="62"/>
  <c r="V120" i="62" s="1"/>
  <c r="R9" i="62"/>
  <c r="V9" i="62" s="1"/>
  <c r="X9" i="62" s="1"/>
  <c r="R30" i="62"/>
  <c r="V30" i="62" s="1"/>
  <c r="R56" i="62"/>
  <c r="V56" i="62" s="1"/>
  <c r="R60" i="62"/>
  <c r="V60" i="62" s="1"/>
  <c r="X60" i="62" s="1"/>
  <c r="R73" i="62"/>
  <c r="V73" i="62" s="1"/>
  <c r="X100" i="62"/>
  <c r="X131" i="62"/>
  <c r="R8" i="62"/>
  <c r="V8" i="62" s="1"/>
  <c r="R12" i="62"/>
  <c r="V12" i="62" s="1"/>
  <c r="X12" i="62" s="1"/>
  <c r="X16" i="62"/>
  <c r="R25" i="62"/>
  <c r="V25" i="62" s="1"/>
  <c r="R26" i="62"/>
  <c r="V26" i="62" s="1"/>
  <c r="R10" i="62"/>
  <c r="V10" i="62" s="1"/>
  <c r="X10" i="62" s="1"/>
  <c r="R11" i="62"/>
  <c r="V11" i="62" s="1"/>
  <c r="X11" i="62" s="1"/>
  <c r="R14" i="62"/>
  <c r="V14" i="62" s="1"/>
  <c r="R40" i="62"/>
  <c r="V40" i="62" s="1"/>
  <c r="R44" i="62"/>
  <c r="V44" i="62" s="1"/>
  <c r="X44" i="62" s="1"/>
  <c r="R57" i="62"/>
  <c r="V57" i="62" s="1"/>
  <c r="X57" i="62" s="1"/>
  <c r="R75" i="62"/>
  <c r="V75" i="62" s="1"/>
  <c r="X155" i="62"/>
  <c r="X22" i="62"/>
  <c r="X34" i="62"/>
  <c r="X25" i="62"/>
  <c r="X18" i="62"/>
  <c r="X73" i="62"/>
  <c r="X168" i="62"/>
  <c r="X228" i="62"/>
  <c r="X36" i="62"/>
  <c r="X32" i="62"/>
  <c r="X38" i="62"/>
  <c r="X50" i="62"/>
  <c r="X56" i="62"/>
  <c r="X58" i="62"/>
  <c r="X62" i="62"/>
  <c r="X119" i="62"/>
  <c r="X121" i="62"/>
  <c r="X123" i="62"/>
  <c r="X125" i="62"/>
  <c r="X252" i="62"/>
  <c r="X268" i="62"/>
  <c r="X365" i="62"/>
  <c r="X367" i="62"/>
  <c r="X40" i="62"/>
  <c r="X42" i="62"/>
  <c r="X46" i="62"/>
  <c r="X104" i="62"/>
  <c r="X106" i="62"/>
  <c r="X108" i="62"/>
  <c r="X110" i="62"/>
  <c r="X220" i="62"/>
  <c r="X226" i="62"/>
  <c r="X265" i="62"/>
  <c r="X281" i="62"/>
  <c r="X289" i="62"/>
  <c r="X299" i="62"/>
  <c r="X303" i="62"/>
  <c r="X318" i="62"/>
  <c r="X64" i="62"/>
  <c r="X127" i="62"/>
  <c r="X24" i="62"/>
  <c r="X26" i="62"/>
  <c r="X28" i="62"/>
  <c r="X30" i="62"/>
  <c r="X88" i="62"/>
  <c r="X90" i="62"/>
  <c r="X92" i="62"/>
  <c r="X94" i="62"/>
  <c r="X170" i="62"/>
  <c r="X172" i="62"/>
  <c r="X176" i="62"/>
  <c r="X186" i="62"/>
  <c r="X191" i="62"/>
  <c r="X236" i="62"/>
  <c r="X256" i="62"/>
  <c r="X286" i="62"/>
  <c r="X337" i="62"/>
  <c r="X391" i="62"/>
  <c r="X8" i="62"/>
  <c r="X14" i="62"/>
  <c r="X52" i="62"/>
  <c r="X72" i="62"/>
  <c r="X74" i="62"/>
  <c r="X76" i="62"/>
  <c r="X78" i="62"/>
  <c r="X116" i="62"/>
  <c r="X135" i="62"/>
  <c r="X137" i="62"/>
  <c r="X139" i="62"/>
  <c r="X141" i="62"/>
  <c r="X156" i="62"/>
  <c r="X162" i="62"/>
  <c r="X164" i="62"/>
  <c r="X178" i="62"/>
  <c r="X180" i="62"/>
  <c r="X317" i="62"/>
  <c r="X341" i="62"/>
  <c r="X351" i="62"/>
  <c r="X383" i="62"/>
  <c r="X70" i="62"/>
  <c r="X82" i="62"/>
  <c r="X194" i="62"/>
  <c r="X200" i="62"/>
  <c r="X312" i="62"/>
  <c r="X120" i="62"/>
  <c r="X174" i="62"/>
  <c r="X250" i="62"/>
  <c r="X41" i="62"/>
  <c r="X105" i="62"/>
  <c r="X158" i="62"/>
  <c r="X205" i="62"/>
  <c r="X219" i="62"/>
  <c r="X266" i="62"/>
  <c r="X282" i="62"/>
  <c r="X301" i="62"/>
  <c r="X325" i="62"/>
  <c r="X354" i="62"/>
  <c r="X372" i="62"/>
  <c r="X20" i="62"/>
  <c r="X84" i="62"/>
  <c r="X202" i="62"/>
  <c r="X19" i="62"/>
  <c r="X35" i="62"/>
  <c r="X51" i="62"/>
  <c r="X67" i="62"/>
  <c r="X83" i="62"/>
  <c r="X99" i="62"/>
  <c r="X115" i="62"/>
  <c r="X130" i="62"/>
  <c r="X149" i="62"/>
  <c r="X150" i="62"/>
  <c r="X201" i="62"/>
  <c r="X213" i="62"/>
  <c r="X214" i="62"/>
  <c r="X261" i="62"/>
  <c r="X262" i="62"/>
  <c r="R13" i="62"/>
  <c r="V13" i="62" s="1"/>
  <c r="X13" i="62" s="1"/>
  <c r="X23" i="62"/>
  <c r="R29" i="62"/>
  <c r="V29" i="62" s="1"/>
  <c r="X29" i="62" s="1"/>
  <c r="X39" i="62"/>
  <c r="R45" i="62"/>
  <c r="V45" i="62" s="1"/>
  <c r="X45" i="62" s="1"/>
  <c r="X55" i="62"/>
  <c r="R61" i="62"/>
  <c r="V61" i="62" s="1"/>
  <c r="X61" i="62" s="1"/>
  <c r="X71" i="62"/>
  <c r="R77" i="62"/>
  <c r="V77" i="62" s="1"/>
  <c r="X77" i="62" s="1"/>
  <c r="X87" i="62"/>
  <c r="R93" i="62"/>
  <c r="V93" i="62" s="1"/>
  <c r="X93" i="62" s="1"/>
  <c r="X103" i="62"/>
  <c r="R109" i="62"/>
  <c r="V109" i="62" s="1"/>
  <c r="X109" i="62" s="1"/>
  <c r="X118" i="62"/>
  <c r="R124" i="62"/>
  <c r="V124" i="62" s="1"/>
  <c r="X124" i="62" s="1"/>
  <c r="X134" i="62"/>
  <c r="R140" i="62"/>
  <c r="V140" i="62" s="1"/>
  <c r="X140" i="62" s="1"/>
  <c r="R160" i="62"/>
  <c r="V160" i="62" s="1"/>
  <c r="X160" i="62" s="1"/>
  <c r="R163" i="62"/>
  <c r="V163" i="62" s="1"/>
  <c r="X163" i="62" s="1"/>
  <c r="R175" i="62"/>
  <c r="V175" i="62" s="1"/>
  <c r="X175" i="62" s="1"/>
  <c r="X185" i="62"/>
  <c r="X189" i="62"/>
  <c r="X197" i="62"/>
  <c r="X198" i="62"/>
  <c r="X203" i="62"/>
  <c r="R224" i="62"/>
  <c r="V224" i="62" s="1"/>
  <c r="X224" i="62" s="1"/>
  <c r="R240" i="62"/>
  <c r="V240" i="62" s="1"/>
  <c r="X240" i="62" s="1"/>
  <c r="X245" i="62"/>
  <c r="X246" i="62"/>
  <c r="X251" i="62"/>
  <c r="R255" i="62"/>
  <c r="V255" i="62" s="1"/>
  <c r="X255" i="62" s="1"/>
  <c r="X328" i="62"/>
  <c r="X329" i="62"/>
  <c r="X330" i="62"/>
  <c r="X380" i="62"/>
  <c r="R17" i="62"/>
  <c r="V17" i="62" s="1"/>
  <c r="X17" i="62" s="1"/>
  <c r="X27" i="62"/>
  <c r="R33" i="62"/>
  <c r="V33" i="62" s="1"/>
  <c r="X33" i="62" s="1"/>
  <c r="X43" i="62"/>
  <c r="R49" i="62"/>
  <c r="V49" i="62" s="1"/>
  <c r="X49" i="62" s="1"/>
  <c r="X59" i="62"/>
  <c r="R65" i="62"/>
  <c r="V65" i="62" s="1"/>
  <c r="X65" i="62" s="1"/>
  <c r="X75" i="62"/>
  <c r="R81" i="62"/>
  <c r="V81" i="62" s="1"/>
  <c r="X81" i="62" s="1"/>
  <c r="X91" i="62"/>
  <c r="R97" i="62"/>
  <c r="V97" i="62" s="1"/>
  <c r="X97" i="62" s="1"/>
  <c r="X107" i="62"/>
  <c r="R113" i="62"/>
  <c r="V113" i="62" s="1"/>
  <c r="X113" i="62" s="1"/>
  <c r="X122" i="62"/>
  <c r="R128" i="62"/>
  <c r="V128" i="62" s="1"/>
  <c r="X128" i="62" s="1"/>
  <c r="X138" i="62"/>
  <c r="R144" i="62"/>
  <c r="V144" i="62" s="1"/>
  <c r="X144" i="62" s="1"/>
  <c r="R147" i="62"/>
  <c r="V147" i="62" s="1"/>
  <c r="X147" i="62" s="1"/>
  <c r="R159" i="62"/>
  <c r="V159" i="62" s="1"/>
  <c r="X159" i="62" s="1"/>
  <c r="X169" i="62"/>
  <c r="X173" i="62"/>
  <c r="X181" i="62"/>
  <c r="X182" i="62"/>
  <c r="X187" i="62"/>
  <c r="R208" i="62"/>
  <c r="V208" i="62" s="1"/>
  <c r="X208" i="62" s="1"/>
  <c r="R211" i="62"/>
  <c r="V211" i="62" s="1"/>
  <c r="X211" i="62" s="1"/>
  <c r="R223" i="62"/>
  <c r="V223" i="62" s="1"/>
  <c r="X223" i="62" s="1"/>
  <c r="X229" i="62"/>
  <c r="X230" i="62"/>
  <c r="X235" i="62"/>
  <c r="R239" i="62"/>
  <c r="V239" i="62" s="1"/>
  <c r="X239" i="62" s="1"/>
  <c r="R288" i="62"/>
  <c r="V288" i="62" s="1"/>
  <c r="X288" i="62" s="1"/>
  <c r="R291" i="62"/>
  <c r="V291" i="62" s="1"/>
  <c r="X291" i="62" s="1"/>
  <c r="R302" i="62"/>
  <c r="V302" i="62" s="1"/>
  <c r="X302" i="62" s="1"/>
  <c r="X316" i="62"/>
  <c r="X362" i="62"/>
  <c r="R5" i="62"/>
  <c r="V5" i="62" s="1"/>
  <c r="X5" i="62" s="1"/>
  <c r="R21" i="62"/>
  <c r="V21" i="62" s="1"/>
  <c r="X21" i="62" s="1"/>
  <c r="X31" i="62"/>
  <c r="R37" i="62"/>
  <c r="V37" i="62" s="1"/>
  <c r="X37" i="62" s="1"/>
  <c r="X47" i="62"/>
  <c r="R53" i="62"/>
  <c r="V53" i="62" s="1"/>
  <c r="X53" i="62" s="1"/>
  <c r="X63" i="62"/>
  <c r="R69" i="62"/>
  <c r="V69" i="62" s="1"/>
  <c r="X69" i="62" s="1"/>
  <c r="X79" i="62"/>
  <c r="R85" i="62"/>
  <c r="V85" i="62" s="1"/>
  <c r="X85" i="62" s="1"/>
  <c r="X95" i="62"/>
  <c r="R101" i="62"/>
  <c r="V101" i="62" s="1"/>
  <c r="X101" i="62" s="1"/>
  <c r="X111" i="62"/>
  <c r="R117" i="62"/>
  <c r="V117" i="62" s="1"/>
  <c r="X117" i="62" s="1"/>
  <c r="X126" i="62"/>
  <c r="R132" i="62"/>
  <c r="V132" i="62" s="1"/>
  <c r="X132" i="62" s="1"/>
  <c r="X142" i="62"/>
  <c r="X153" i="62"/>
  <c r="X157" i="62"/>
  <c r="X165" i="62"/>
  <c r="X166" i="62"/>
  <c r="X171" i="62"/>
  <c r="R192" i="62"/>
  <c r="V192" i="62" s="1"/>
  <c r="X192" i="62" s="1"/>
  <c r="R195" i="62"/>
  <c r="V195" i="62" s="1"/>
  <c r="X195" i="62" s="1"/>
  <c r="R207" i="62"/>
  <c r="V207" i="62" s="1"/>
  <c r="X207" i="62" s="1"/>
  <c r="X217" i="62"/>
  <c r="X221" i="62"/>
  <c r="X249" i="62"/>
  <c r="R272" i="62"/>
  <c r="V272" i="62" s="1"/>
  <c r="X272" i="62" s="1"/>
  <c r="X277" i="62"/>
  <c r="X278" i="62"/>
  <c r="X283" i="62"/>
  <c r="R287" i="62"/>
  <c r="V287" i="62" s="1"/>
  <c r="X287" i="62" s="1"/>
  <c r="R290" i="62"/>
  <c r="V290" i="62" s="1"/>
  <c r="X290" i="62" s="1"/>
  <c r="X295" i="62"/>
  <c r="X306" i="62"/>
  <c r="R342" i="62"/>
  <c r="V342" i="62" s="1"/>
  <c r="X394" i="62"/>
  <c r="R227" i="62"/>
  <c r="V227" i="62" s="1"/>
  <c r="X227" i="62" s="1"/>
  <c r="X237" i="62"/>
  <c r="R243" i="62"/>
  <c r="V243" i="62" s="1"/>
  <c r="X243" i="62" s="1"/>
  <c r="X253" i="62"/>
  <c r="R259" i="62"/>
  <c r="V259" i="62" s="1"/>
  <c r="X259" i="62" s="1"/>
  <c r="X269" i="62"/>
  <c r="R275" i="62"/>
  <c r="V275" i="62" s="1"/>
  <c r="X275" i="62" s="1"/>
  <c r="X285" i="62"/>
  <c r="X296" i="62"/>
  <c r="X300" i="62"/>
  <c r="X308" i="62"/>
  <c r="X309" i="62"/>
  <c r="X314" i="62"/>
  <c r="X334" i="62"/>
  <c r="X338" i="62"/>
  <c r="R350" i="62"/>
  <c r="V350" i="62" s="1"/>
  <c r="X350" i="62" s="1"/>
  <c r="X356" i="62"/>
  <c r="X366" i="62"/>
  <c r="X370" i="62"/>
  <c r="R382" i="62"/>
  <c r="V382" i="62" s="1"/>
  <c r="X382" i="62" s="1"/>
  <c r="X388" i="62"/>
  <c r="X145" i="62"/>
  <c r="R151" i="62"/>
  <c r="V151" i="62" s="1"/>
  <c r="X151" i="62" s="1"/>
  <c r="X161" i="62"/>
  <c r="R167" i="62"/>
  <c r="V167" i="62" s="1"/>
  <c r="X167" i="62" s="1"/>
  <c r="X177" i="62"/>
  <c r="R183" i="62"/>
  <c r="V183" i="62" s="1"/>
  <c r="X183" i="62" s="1"/>
  <c r="X193" i="62"/>
  <c r="R199" i="62"/>
  <c r="V199" i="62" s="1"/>
  <c r="X199" i="62" s="1"/>
  <c r="X209" i="62"/>
  <c r="R215" i="62"/>
  <c r="V215" i="62" s="1"/>
  <c r="X215" i="62" s="1"/>
  <c r="X225" i="62"/>
  <c r="R231" i="62"/>
  <c r="V231" i="62" s="1"/>
  <c r="X231" i="62" s="1"/>
  <c r="X241" i="62"/>
  <c r="R247" i="62"/>
  <c r="V247" i="62" s="1"/>
  <c r="X247" i="62" s="1"/>
  <c r="X257" i="62"/>
  <c r="R263" i="62"/>
  <c r="V263" i="62" s="1"/>
  <c r="X263" i="62" s="1"/>
  <c r="X273" i="62"/>
  <c r="R279" i="62"/>
  <c r="V279" i="62" s="1"/>
  <c r="X279" i="62" s="1"/>
  <c r="X292" i="62"/>
  <c r="X293" i="62"/>
  <c r="X298" i="62"/>
  <c r="R319" i="62"/>
  <c r="V319" i="62" s="1"/>
  <c r="X319" i="62" s="1"/>
  <c r="R322" i="62"/>
  <c r="V322" i="62" s="1"/>
  <c r="X322" i="62" s="1"/>
  <c r="X332" i="62"/>
  <c r="X342" i="62"/>
  <c r="X346" i="62"/>
  <c r="R358" i="62"/>
  <c r="V358" i="62" s="1"/>
  <c r="X358" i="62" s="1"/>
  <c r="X364" i="62"/>
  <c r="X374" i="62"/>
  <c r="X378" i="62"/>
  <c r="R390" i="62"/>
  <c r="V390" i="62" s="1"/>
  <c r="X390" i="62" s="1"/>
  <c r="X396" i="62"/>
  <c r="R294" i="62"/>
  <c r="V294" i="62" s="1"/>
  <c r="X294" i="62" s="1"/>
  <c r="X304" i="62"/>
  <c r="R310" i="62"/>
  <c r="V310" i="62" s="1"/>
  <c r="X310" i="62" s="1"/>
  <c r="X320" i="62"/>
  <c r="R326" i="62"/>
  <c r="V326" i="62" s="1"/>
  <c r="X326" i="62" s="1"/>
  <c r="X336" i="62"/>
  <c r="X344" i="62"/>
  <c r="X352" i="62"/>
  <c r="X360" i="62"/>
  <c r="X368" i="62"/>
  <c r="X376" i="62"/>
  <c r="X384" i="62"/>
  <c r="X392" i="62"/>
  <c r="X400" i="62"/>
  <c r="X3" i="62" l="1"/>
  <c r="V3" i="62"/>
  <c r="E9" i="39" l="1"/>
  <c r="G9" i="39"/>
  <c r="I9" i="39" s="1"/>
  <c r="D9" i="39"/>
  <c r="K10" i="61"/>
  <c r="K11" i="61"/>
  <c r="K9" i="61"/>
  <c r="K10" i="56" l="1"/>
  <c r="K11" i="56"/>
  <c r="K12" i="56"/>
  <c r="K13" i="56"/>
  <c r="K14" i="56"/>
  <c r="K15" i="56"/>
  <c r="K16" i="56"/>
  <c r="K17" i="56"/>
  <c r="K18" i="56"/>
  <c r="K19" i="56"/>
  <c r="K20" i="56"/>
  <c r="K21" i="56"/>
  <c r="K22" i="56"/>
  <c r="K9" i="56"/>
  <c r="N29" i="61" l="1"/>
  <c r="L14" i="61"/>
  <c r="H14" i="61"/>
  <c r="K14" i="61" l="1"/>
  <c r="E7" i="39" s="1"/>
  <c r="N35" i="58"/>
  <c r="H20" i="58"/>
  <c r="K16" i="58"/>
  <c r="K15" i="58"/>
  <c r="K12" i="58"/>
  <c r="K10" i="58"/>
  <c r="K11" i="58"/>
  <c r="K13" i="58"/>
  <c r="K14" i="58"/>
  <c r="K17" i="58"/>
  <c r="K18" i="58"/>
  <c r="K19" i="58"/>
  <c r="K9" i="58"/>
  <c r="D35" i="11" l="1"/>
  <c r="F20" i="1" l="1"/>
  <c r="B10" i="59" s="1"/>
  <c r="D20" i="1"/>
  <c r="F19" i="1"/>
  <c r="B9" i="59" s="1"/>
  <c r="D19" i="1"/>
  <c r="F18" i="1"/>
  <c r="B8" i="59" s="1"/>
  <c r="D18" i="1"/>
  <c r="H8" i="59" l="1"/>
  <c r="I8" i="59"/>
  <c r="E8" i="59"/>
  <c r="G8" i="59"/>
  <c r="K8" i="59"/>
  <c r="C8" i="59"/>
  <c r="F8" i="59"/>
  <c r="D8" i="59"/>
  <c r="J8" i="59"/>
  <c r="J9" i="59"/>
  <c r="I9" i="59"/>
  <c r="D9" i="59"/>
  <c r="H9" i="59"/>
  <c r="C9" i="59"/>
  <c r="G9" i="59"/>
  <c r="K9" i="59"/>
  <c r="E9" i="59"/>
  <c r="F9" i="59"/>
  <c r="H10" i="59"/>
  <c r="I10" i="59"/>
  <c r="E10" i="59"/>
  <c r="F10" i="59"/>
  <c r="K10" i="59"/>
  <c r="J10" i="59"/>
  <c r="D10" i="59"/>
  <c r="C10" i="59"/>
  <c r="G10" i="59"/>
  <c r="L23" i="56"/>
  <c r="K23" i="56"/>
  <c r="E6" i="39" s="1"/>
  <c r="E9" i="12" l="1"/>
  <c r="C9" i="12"/>
  <c r="H6" i="36" l="1"/>
  <c r="L32" i="36"/>
  <c r="M32" i="36" s="1"/>
  <c r="L30" i="36"/>
  <c r="M30" i="36" s="1"/>
  <c r="L33" i="36" l="1"/>
  <c r="L31" i="36"/>
  <c r="M31" i="36" s="1"/>
  <c r="L34" i="36" l="1"/>
  <c r="M33" i="36"/>
  <c r="M34" i="36" l="1"/>
  <c r="M35" i="36"/>
  <c r="H23" i="56" l="1"/>
  <c r="G23" i="56"/>
  <c r="H24" i="56" l="1"/>
  <c r="L23" i="36"/>
  <c r="L14" i="36"/>
  <c r="L5" i="36"/>
  <c r="H23" i="36"/>
  <c r="H5" i="36"/>
  <c r="H30" i="36" l="1"/>
  <c r="M21" i="36"/>
  <c r="H33" i="36" l="1"/>
  <c r="I33" i="36" s="1"/>
  <c r="H32" i="36"/>
  <c r="H31" i="36"/>
  <c r="I31" i="36" s="1"/>
  <c r="I30" i="36"/>
  <c r="I35" i="36"/>
  <c r="I32" i="36"/>
  <c r="I34" i="36" s="1"/>
  <c r="H34" i="36"/>
  <c r="L22" i="36"/>
  <c r="L24" i="36"/>
  <c r="M22" i="36" l="1"/>
  <c r="M23" i="36"/>
  <c r="M24" i="36"/>
  <c r="L25" i="36"/>
  <c r="M25" i="36" l="1"/>
  <c r="M26" i="36"/>
  <c r="F25" i="12" l="1"/>
  <c r="N41" i="56" l="1"/>
  <c r="F12" i="12" l="1"/>
  <c r="L20" i="58"/>
  <c r="F8" i="39" s="1"/>
  <c r="K20" i="58"/>
  <c r="E8" i="39" s="1"/>
  <c r="C38" i="36" l="1"/>
  <c r="C32" i="36"/>
  <c r="C29" i="36"/>
  <c r="C28" i="36"/>
  <c r="C26" i="36"/>
  <c r="C25" i="36"/>
  <c r="H24" i="36"/>
  <c r="H25" i="36" s="1"/>
  <c r="C24" i="36"/>
  <c r="I23" i="36" s="1"/>
  <c r="C23" i="36"/>
  <c r="H22" i="36"/>
  <c r="I22" i="36" s="1"/>
  <c r="I24" i="36" l="1"/>
  <c r="I26" i="36" s="1"/>
  <c r="C33" i="36"/>
  <c r="C22" i="36"/>
  <c r="I21" i="36"/>
  <c r="C21" i="36"/>
  <c r="C20" i="36"/>
  <c r="C19" i="36"/>
  <c r="C18" i="36"/>
  <c r="C17" i="36"/>
  <c r="C16" i="36"/>
  <c r="L15" i="36"/>
  <c r="C15" i="36"/>
  <c r="M14" i="36" s="1"/>
  <c r="E14" i="36"/>
  <c r="C14" i="36"/>
  <c r="L13" i="36"/>
  <c r="H13" i="36"/>
  <c r="I13" i="36" s="1"/>
  <c r="F13" i="36"/>
  <c r="C13" i="36"/>
  <c r="M12" i="36"/>
  <c r="M15" i="36" s="1"/>
  <c r="I12" i="36"/>
  <c r="H12" i="36"/>
  <c r="H14" i="36" s="1"/>
  <c r="I14" i="36" s="1"/>
  <c r="F12" i="36"/>
  <c r="C12" i="36"/>
  <c r="F11" i="36"/>
  <c r="C11" i="36"/>
  <c r="F10" i="36"/>
  <c r="H7" i="36"/>
  <c r="M6" i="36"/>
  <c r="L6" i="36"/>
  <c r="L7" i="36" s="1"/>
  <c r="I6" i="36"/>
  <c r="I5" i="36"/>
  <c r="C5" i="36"/>
  <c r="L4" i="36"/>
  <c r="M4" i="36" s="1"/>
  <c r="H4" i="36"/>
  <c r="I4" i="36" s="1"/>
  <c r="M3" i="36"/>
  <c r="C6" i="36" s="1"/>
  <c r="M5" i="36" s="1"/>
  <c r="I3" i="36"/>
  <c r="C7" i="36" s="1"/>
  <c r="K10" i="39"/>
  <c r="C10" i="36" l="1"/>
  <c r="C9" i="36" s="1"/>
  <c r="I25" i="36"/>
  <c r="I8" i="36"/>
  <c r="C8" i="36" s="1"/>
  <c r="M8" i="36"/>
  <c r="I7" i="36"/>
  <c r="M13" i="36"/>
  <c r="M17" i="36" s="1"/>
  <c r="M16" i="36"/>
  <c r="L16" i="36" s="1"/>
  <c r="M7" i="36"/>
  <c r="F14" i="36"/>
  <c r="L9" i="39"/>
  <c r="F10" i="39" l="1"/>
  <c r="E10" i="39" l="1"/>
  <c r="N34" i="11" l="1"/>
  <c r="K34" i="11" l="1"/>
  <c r="D34" i="11" l="1"/>
  <c r="E34" i="11"/>
  <c r="C34" i="11"/>
  <c r="F34" i="11"/>
  <c r="I34" i="11"/>
  <c r="O34" i="11"/>
  <c r="J34" i="11"/>
  <c r="N33" i="11"/>
  <c r="K33" i="11"/>
  <c r="N32" i="11"/>
  <c r="K32" i="11"/>
  <c r="N31" i="11"/>
  <c r="K31" i="11"/>
  <c r="N30" i="11"/>
  <c r="K30" i="11"/>
  <c r="N29" i="11"/>
  <c r="K29" i="11"/>
  <c r="N28" i="11"/>
  <c r="D30" i="11" l="1"/>
  <c r="D29" i="11"/>
  <c r="D31" i="11"/>
  <c r="D33" i="11"/>
  <c r="D32" i="11"/>
  <c r="E32" i="11"/>
  <c r="C32" i="11"/>
  <c r="I32" i="11"/>
  <c r="I31" i="11"/>
  <c r="E30" i="11"/>
  <c r="I30" i="11"/>
  <c r="E31" i="11"/>
  <c r="J32" i="11"/>
  <c r="C33" i="11"/>
  <c r="J33" i="11"/>
  <c r="E29" i="11"/>
  <c r="C30" i="11"/>
  <c r="J30" i="11"/>
  <c r="C31" i="11"/>
  <c r="J31" i="11"/>
  <c r="O31" i="11"/>
  <c r="O32" i="11"/>
  <c r="E33" i="11"/>
  <c r="I33" i="11"/>
  <c r="O33" i="11"/>
  <c r="C29" i="11"/>
  <c r="O29" i="11"/>
  <c r="O30" i="11"/>
  <c r="K28" i="11"/>
  <c r="N27" i="11"/>
  <c r="K27" i="11"/>
  <c r="N26" i="11"/>
  <c r="K26" i="11"/>
  <c r="N25" i="11"/>
  <c r="K25" i="11"/>
  <c r="N24" i="11"/>
  <c r="K24" i="11"/>
  <c r="N23" i="11"/>
  <c r="K23" i="11"/>
  <c r="N22" i="11"/>
  <c r="K22" i="11"/>
  <c r="N21" i="11"/>
  <c r="K21" i="11"/>
  <c r="D22" i="11" l="1"/>
  <c r="D24" i="11"/>
  <c r="D26" i="11"/>
  <c r="D28" i="11"/>
  <c r="D21" i="11"/>
  <c r="D23" i="11"/>
  <c r="D25" i="11"/>
  <c r="D27" i="11"/>
  <c r="C28" i="11"/>
  <c r="E21" i="11"/>
  <c r="E28" i="11"/>
  <c r="E22" i="11"/>
  <c r="C22" i="11" s="1"/>
  <c r="C21" i="11"/>
  <c r="O21" i="11"/>
  <c r="E24" i="11"/>
  <c r="E25" i="11"/>
  <c r="E26" i="11"/>
  <c r="E27" i="11"/>
  <c r="O28" i="11"/>
  <c r="E23" i="11"/>
  <c r="O22" i="11"/>
  <c r="C23" i="11"/>
  <c r="O23" i="11"/>
  <c r="C24" i="11"/>
  <c r="O24" i="11"/>
  <c r="C25" i="11"/>
  <c r="O25" i="11"/>
  <c r="C26" i="11"/>
  <c r="O26" i="11"/>
  <c r="C27" i="11"/>
  <c r="O27" i="11"/>
  <c r="N20" i="11"/>
  <c r="K20" i="11"/>
  <c r="N19" i="11"/>
  <c r="K19" i="11"/>
  <c r="N18" i="11"/>
  <c r="K18" i="11"/>
  <c r="N17" i="11"/>
  <c r="K17" i="11"/>
  <c r="N16" i="11"/>
  <c r="K16" i="11"/>
  <c r="N15" i="11"/>
  <c r="K15" i="11"/>
  <c r="N14" i="11"/>
  <c r="K14" i="11"/>
  <c r="N13" i="11"/>
  <c r="K13" i="11"/>
  <c r="N12" i="11"/>
  <c r="K12" i="11"/>
  <c r="N11" i="11"/>
  <c r="K11" i="11"/>
  <c r="N10" i="11"/>
  <c r="K10" i="11"/>
  <c r="N9" i="11"/>
  <c r="K9" i="11"/>
  <c r="N8" i="11"/>
  <c r="K8" i="11"/>
  <c r="D14" i="11" l="1"/>
  <c r="D16" i="11"/>
  <c r="D18" i="11"/>
  <c r="D20" i="11"/>
  <c r="D13" i="11"/>
  <c r="D15" i="11"/>
  <c r="D17" i="11"/>
  <c r="D19" i="11"/>
  <c r="D9" i="11"/>
  <c r="D11" i="11"/>
  <c r="D8" i="11"/>
  <c r="D10" i="11"/>
  <c r="D12" i="11"/>
  <c r="E20" i="11"/>
  <c r="E18" i="11"/>
  <c r="E19" i="11"/>
  <c r="O20" i="11"/>
  <c r="E14" i="11"/>
  <c r="E15" i="11"/>
  <c r="E16" i="11"/>
  <c r="E17" i="11"/>
  <c r="O8" i="11"/>
  <c r="O9" i="11"/>
  <c r="O10" i="11"/>
  <c r="O11" i="11"/>
  <c r="O12" i="11"/>
  <c r="O13" i="11"/>
  <c r="C14" i="11"/>
  <c r="O14" i="11"/>
  <c r="O15" i="11"/>
  <c r="O16" i="11"/>
  <c r="O17" i="11"/>
  <c r="O18" i="11"/>
  <c r="O19" i="11"/>
  <c r="N7" i="11"/>
  <c r="K7" i="11"/>
  <c r="D7" i="11" l="1"/>
  <c r="O7" i="11"/>
  <c r="N6" i="11" l="1"/>
  <c r="K6" i="11" l="1"/>
  <c r="N5" i="11"/>
  <c r="K5" i="11"/>
  <c r="P34" i="11"/>
  <c r="N41" i="12"/>
  <c r="F41" i="12"/>
  <c r="P33" i="11"/>
  <c r="N40" i="12"/>
  <c r="M33" i="11" s="1"/>
  <c r="F40" i="12"/>
  <c r="L33" i="11" s="1"/>
  <c r="P32" i="11"/>
  <c r="N39" i="12"/>
  <c r="M32" i="11" s="1"/>
  <c r="F39" i="12"/>
  <c r="P31" i="11"/>
  <c r="N38" i="12"/>
  <c r="M31" i="11" s="1"/>
  <c r="F38" i="12"/>
  <c r="L31" i="11" s="1"/>
  <c r="P30" i="11"/>
  <c r="N37" i="12"/>
  <c r="M30" i="11" s="1"/>
  <c r="F37" i="12"/>
  <c r="P29" i="11"/>
  <c r="N36" i="12"/>
  <c r="F36" i="12"/>
  <c r="P28" i="11"/>
  <c r="N35" i="12"/>
  <c r="F35" i="12"/>
  <c r="P27" i="11"/>
  <c r="N34" i="12"/>
  <c r="F34" i="12"/>
  <c r="P26" i="11"/>
  <c r="N33" i="12"/>
  <c r="F33" i="12"/>
  <c r="P25" i="11"/>
  <c r="N32" i="12"/>
  <c r="F32" i="12"/>
  <c r="P24" i="11"/>
  <c r="N31" i="12"/>
  <c r="F31" i="12"/>
  <c r="P23" i="11"/>
  <c r="N30" i="12"/>
  <c r="F30" i="12"/>
  <c r="P22" i="11"/>
  <c r="N29" i="12"/>
  <c r="F29" i="12"/>
  <c r="P21" i="11"/>
  <c r="N28" i="12"/>
  <c r="F28" i="12"/>
  <c r="P20" i="11"/>
  <c r="N27" i="12"/>
  <c r="F27" i="12"/>
  <c r="P19" i="11"/>
  <c r="N26" i="12"/>
  <c r="F26" i="12"/>
  <c r="P18" i="11"/>
  <c r="N25" i="12"/>
  <c r="P17" i="11"/>
  <c r="N24" i="12"/>
  <c r="F24" i="12"/>
  <c r="P16" i="11"/>
  <c r="N23" i="12"/>
  <c r="F23" i="12"/>
  <c r="P15" i="11"/>
  <c r="N22" i="12"/>
  <c r="F22" i="12"/>
  <c r="P14" i="11"/>
  <c r="N21" i="12"/>
  <c r="F21" i="12"/>
  <c r="P13" i="11"/>
  <c r="N20" i="12"/>
  <c r="F20" i="12"/>
  <c r="N19" i="12"/>
  <c r="F19" i="12"/>
  <c r="N18" i="12"/>
  <c r="F18" i="12"/>
  <c r="N17" i="12"/>
  <c r="F17" i="12"/>
  <c r="N16" i="12"/>
  <c r="F16" i="12"/>
  <c r="N15" i="12"/>
  <c r="F15" i="12"/>
  <c r="N14" i="12"/>
  <c r="F14" i="12"/>
  <c r="M34" i="11"/>
  <c r="L34" i="11"/>
  <c r="L18" i="11"/>
  <c r="N13" i="12"/>
  <c r="F13" i="12"/>
  <c r="N12" i="12"/>
  <c r="L5" i="11"/>
  <c r="L28" i="11" l="1"/>
  <c r="M15" i="11"/>
  <c r="L27" i="11"/>
  <c r="M27" i="11"/>
  <c r="L30" i="11"/>
  <c r="M28" i="11"/>
  <c r="L29" i="11"/>
  <c r="L21" i="11"/>
  <c r="L25" i="11"/>
  <c r="M26" i="11"/>
  <c r="M22" i="11"/>
  <c r="D44" i="11"/>
  <c r="D43" i="11"/>
  <c r="M10" i="11"/>
  <c r="M23" i="11"/>
  <c r="D6" i="11"/>
  <c r="D5" i="11"/>
  <c r="O6" i="11"/>
  <c r="L16" i="11"/>
  <c r="M20" i="11"/>
  <c r="L23" i="11"/>
  <c r="M17" i="11"/>
  <c r="M16" i="11"/>
  <c r="M19" i="11"/>
  <c r="L26" i="11"/>
  <c r="L15" i="11"/>
  <c r="M13" i="11"/>
  <c r="M11" i="11"/>
  <c r="L24" i="11"/>
  <c r="M25" i="11"/>
  <c r="M21" i="11"/>
  <c r="L12" i="11"/>
  <c r="L19" i="11"/>
  <c r="L22" i="11"/>
  <c r="M24" i="11"/>
  <c r="L6" i="11"/>
  <c r="L9" i="11"/>
  <c r="M7" i="11"/>
  <c r="M9" i="11"/>
  <c r="L7" i="11"/>
  <c r="L17" i="11"/>
  <c r="M29" i="11"/>
  <c r="L8" i="11"/>
  <c r="L11" i="11"/>
  <c r="M14" i="11"/>
  <c r="L20" i="11"/>
  <c r="M6" i="11"/>
  <c r="L13" i="11"/>
  <c r="M5" i="11"/>
  <c r="L10" i="11"/>
  <c r="L32" i="11"/>
  <c r="M8" i="11"/>
  <c r="M12" i="11"/>
  <c r="L14" i="11"/>
  <c r="M18" i="11"/>
  <c r="O5" i="11"/>
  <c r="J29" i="11"/>
  <c r="J21" i="11"/>
  <c r="J22" i="11"/>
  <c r="J23" i="11"/>
  <c r="J24" i="11"/>
  <c r="J25" i="11"/>
  <c r="J26" i="11"/>
  <c r="J27" i="11"/>
  <c r="J28" i="11"/>
  <c r="J19" i="11"/>
  <c r="J15" i="11"/>
  <c r="J17" i="11"/>
  <c r="J18" i="11"/>
  <c r="J20" i="11"/>
  <c r="J13" i="11"/>
  <c r="J14" i="11"/>
  <c r="J16" i="11"/>
  <c r="I29" i="11"/>
  <c r="I28" i="11"/>
  <c r="I24" i="11"/>
  <c r="I26" i="11"/>
  <c r="I21" i="11"/>
  <c r="I22" i="11"/>
  <c r="I23" i="11"/>
  <c r="I25" i="11"/>
  <c r="I27" i="11"/>
  <c r="I17" i="11"/>
  <c r="I15" i="11"/>
  <c r="I20" i="11"/>
  <c r="I19" i="11"/>
  <c r="I16" i="11"/>
  <c r="I18" i="11"/>
  <c r="B34" i="11"/>
  <c r="B30" i="11"/>
  <c r="B29" i="11"/>
  <c r="B32" i="11"/>
  <c r="B31" i="11"/>
  <c r="B33" i="11"/>
  <c r="B25" i="11"/>
  <c r="B26" i="11"/>
  <c r="B21" i="11"/>
  <c r="B27" i="11"/>
  <c r="B24" i="11"/>
  <c r="B28" i="11"/>
  <c r="B23" i="11"/>
  <c r="B22" i="11"/>
  <c r="I14" i="11"/>
  <c r="I13" i="11"/>
  <c r="I12" i="11"/>
  <c r="B14" i="11"/>
  <c r="E13" i="11"/>
  <c r="E12" i="11"/>
  <c r="C15" i="11"/>
  <c r="B15" i="11"/>
  <c r="E11" i="11"/>
  <c r="I11" i="11"/>
  <c r="B13" i="11"/>
  <c r="J9" i="11"/>
  <c r="J8" i="11"/>
  <c r="J10" i="11"/>
  <c r="J11" i="11"/>
  <c r="J12" i="11"/>
  <c r="J7" i="11"/>
  <c r="J6" i="11"/>
  <c r="J5" i="11"/>
  <c r="P12" i="11"/>
  <c r="P10" i="11"/>
  <c r="P11" i="11"/>
  <c r="I8" i="11"/>
  <c r="I9" i="11"/>
  <c r="I10" i="11"/>
  <c r="I7" i="11"/>
  <c r="I5" i="11"/>
  <c r="I6" i="11"/>
  <c r="E10" i="11"/>
  <c r="E9" i="11"/>
  <c r="E8" i="11"/>
  <c r="E7" i="11"/>
  <c r="E6" i="11"/>
  <c r="E5" i="11"/>
  <c r="B17" i="11"/>
  <c r="B19" i="11"/>
  <c r="B16" i="11"/>
  <c r="B20" i="11"/>
  <c r="B18" i="11"/>
  <c r="C18" i="11"/>
  <c r="C16" i="11"/>
  <c r="C20" i="11"/>
  <c r="C19" i="11"/>
  <c r="C17" i="11"/>
  <c r="G19" i="11" l="1"/>
  <c r="H19" i="11"/>
  <c r="H25" i="11"/>
  <c r="G25" i="11"/>
  <c r="G18" i="11"/>
  <c r="H18" i="11"/>
  <c r="G15" i="11"/>
  <c r="H15" i="11"/>
  <c r="G14" i="11"/>
  <c r="H14" i="11"/>
  <c r="G22" i="11"/>
  <c r="H22" i="11"/>
  <c r="H33" i="11"/>
  <c r="G33" i="11"/>
  <c r="G30" i="11"/>
  <c r="H30" i="11"/>
  <c r="H20" i="11"/>
  <c r="G20" i="11"/>
  <c r="H13" i="11"/>
  <c r="G13" i="11"/>
  <c r="G23" i="11"/>
  <c r="H23" i="11"/>
  <c r="H21" i="11"/>
  <c r="G21" i="11"/>
  <c r="G31" i="11"/>
  <c r="H31" i="11"/>
  <c r="G34" i="11"/>
  <c r="H34" i="11"/>
  <c r="H16" i="11"/>
  <c r="G16" i="11"/>
  <c r="H28" i="11"/>
  <c r="G28" i="11"/>
  <c r="G26" i="11"/>
  <c r="H26" i="11"/>
  <c r="H32" i="11"/>
  <c r="G32" i="11"/>
  <c r="H24" i="11"/>
  <c r="G24" i="11"/>
  <c r="H29" i="11"/>
  <c r="G29" i="11"/>
  <c r="H17" i="11"/>
  <c r="G17" i="11"/>
  <c r="G27" i="11"/>
  <c r="H27" i="11"/>
  <c r="F33" i="11"/>
  <c r="F31" i="11"/>
  <c r="F29" i="11"/>
  <c r="F32" i="11"/>
  <c r="F30" i="11"/>
  <c r="F21" i="11"/>
  <c r="F26" i="11"/>
  <c r="F28" i="11"/>
  <c r="F27" i="11"/>
  <c r="F25" i="11"/>
  <c r="F22" i="11"/>
  <c r="F23" i="11"/>
  <c r="F24" i="11"/>
  <c r="F20" i="11"/>
  <c r="F16" i="11"/>
  <c r="F19" i="11"/>
  <c r="F15" i="11"/>
  <c r="F14" i="11"/>
  <c r="F17" i="11"/>
  <c r="F18" i="11"/>
  <c r="F8" i="11"/>
  <c r="F11" i="11"/>
  <c r="F5" i="11"/>
  <c r="F12" i="11"/>
  <c r="F10" i="11"/>
  <c r="F13" i="11"/>
  <c r="P8" i="11"/>
  <c r="P7" i="11"/>
  <c r="P5" i="11"/>
  <c r="P9" i="11"/>
  <c r="P6" i="11"/>
  <c r="F7" i="11"/>
  <c r="F9" i="11"/>
  <c r="F6" i="11"/>
  <c r="N42" i="12"/>
  <c r="O36" i="11" l="1"/>
  <c r="F21" i="1"/>
  <c r="B11" i="59" s="1"/>
  <c r="D21" i="1"/>
  <c r="F17" i="1"/>
  <c r="B7" i="59" s="1"/>
  <c r="D17" i="1"/>
  <c r="F16" i="1"/>
  <c r="B6" i="59" s="1"/>
  <c r="D16" i="1"/>
  <c r="F15" i="1"/>
  <c r="B5" i="59" s="1"/>
  <c r="D15" i="1"/>
  <c r="F14" i="1"/>
  <c r="B4" i="59" s="1"/>
  <c r="D14" i="1"/>
  <c r="F13" i="1"/>
  <c r="B3" i="59" s="1"/>
  <c r="D13" i="1"/>
  <c r="J3" i="59" l="1"/>
  <c r="I3" i="59"/>
  <c r="D3" i="59"/>
  <c r="H3" i="59"/>
  <c r="C3" i="59"/>
  <c r="G3" i="59"/>
  <c r="K3" i="59"/>
  <c r="E3" i="59"/>
  <c r="F3" i="59"/>
  <c r="H4" i="59"/>
  <c r="E4" i="59"/>
  <c r="I4" i="59"/>
  <c r="G4" i="59"/>
  <c r="D4" i="59"/>
  <c r="K4" i="59"/>
  <c r="F4" i="59"/>
  <c r="J4" i="59"/>
  <c r="C4" i="59"/>
  <c r="J5" i="59"/>
  <c r="K5" i="59"/>
  <c r="E5" i="59"/>
  <c r="D5" i="59"/>
  <c r="C5" i="59"/>
  <c r="G5" i="59"/>
  <c r="I5" i="59"/>
  <c r="H5" i="59"/>
  <c r="F5" i="59"/>
  <c r="H6" i="59"/>
  <c r="E6" i="59"/>
  <c r="I6" i="59"/>
  <c r="J6" i="59"/>
  <c r="G6" i="59"/>
  <c r="K6" i="59"/>
  <c r="D6" i="59"/>
  <c r="F6" i="59"/>
  <c r="C6" i="59"/>
  <c r="J7" i="59"/>
  <c r="I7" i="59"/>
  <c r="D7" i="59"/>
  <c r="H7" i="59"/>
  <c r="C7" i="59"/>
  <c r="G7" i="59"/>
  <c r="K7" i="59"/>
  <c r="E7" i="59"/>
  <c r="F7" i="59"/>
  <c r="J11" i="59"/>
  <c r="I11" i="59"/>
  <c r="D11" i="59"/>
  <c r="H11" i="59"/>
  <c r="C11" i="59"/>
  <c r="G11" i="59"/>
  <c r="K11" i="59"/>
  <c r="E11" i="59"/>
  <c r="F11" i="59"/>
  <c r="D42" i="11"/>
  <c r="D39" i="11"/>
  <c r="D41" i="11"/>
  <c r="D38" i="11"/>
  <c r="D40" i="11"/>
  <c r="H15" i="36" l="1"/>
  <c r="I15" i="36" s="1"/>
  <c r="H16" i="36"/>
  <c r="I17" i="36" l="1"/>
  <c r="I16" i="36"/>
  <c r="H9" i="12" l="1"/>
  <c r="I6" i="12"/>
  <c r="C13" i="11" l="1"/>
  <c r="C11" i="11"/>
  <c r="C10" i="11"/>
  <c r="C12" i="11"/>
  <c r="C9" i="11"/>
  <c r="C8" i="11"/>
  <c r="C7" i="11"/>
  <c r="C6" i="11"/>
  <c r="C5" i="11"/>
  <c r="B11" i="11"/>
  <c r="B9" i="11"/>
  <c r="B7" i="11"/>
  <c r="B12" i="11"/>
  <c r="B8" i="11"/>
  <c r="B10" i="11"/>
  <c r="B6" i="11"/>
  <c r="B5" i="11"/>
  <c r="F13" i="58"/>
  <c r="F14" i="58"/>
  <c r="F11" i="61"/>
  <c r="F12" i="61"/>
  <c r="F13" i="61"/>
  <c r="F10" i="61"/>
  <c r="F9" i="61"/>
  <c r="F13" i="56"/>
  <c r="F17" i="56"/>
  <c r="F21" i="56"/>
  <c r="F10" i="56"/>
  <c r="F14" i="56"/>
  <c r="F18" i="56"/>
  <c r="F22" i="56"/>
  <c r="F11" i="56"/>
  <c r="F15" i="56"/>
  <c r="F19" i="56"/>
  <c r="F12" i="56"/>
  <c r="F16" i="56"/>
  <c r="F20" i="56"/>
  <c r="F9" i="56"/>
  <c r="F11" i="58"/>
  <c r="F15" i="58"/>
  <c r="F19" i="58"/>
  <c r="F12" i="58"/>
  <c r="F16" i="58"/>
  <c r="F17" i="58"/>
  <c r="F10" i="58"/>
  <c r="F18" i="58"/>
  <c r="F9" i="58"/>
  <c r="N12" i="56" l="1"/>
  <c r="I12" i="56"/>
  <c r="O12" i="56" s="1"/>
  <c r="J12" i="56"/>
  <c r="M12" i="56"/>
  <c r="J9" i="58"/>
  <c r="M9" i="58"/>
  <c r="N9" i="58"/>
  <c r="F20" i="58"/>
  <c r="I9" i="58"/>
  <c r="O9" i="58" s="1"/>
  <c r="I18" i="58"/>
  <c r="O18" i="58" s="1"/>
  <c r="N18" i="58"/>
  <c r="J18" i="58"/>
  <c r="M18" i="58"/>
  <c r="M14" i="56"/>
  <c r="I14" i="56"/>
  <c r="O14" i="56" s="1"/>
  <c r="J14" i="56"/>
  <c r="N14" i="56"/>
  <c r="N12" i="61"/>
  <c r="M12" i="61"/>
  <c r="J12" i="61"/>
  <c r="I12" i="61"/>
  <c r="O12" i="61" s="1"/>
  <c r="N10" i="56"/>
  <c r="J10" i="56"/>
  <c r="I10" i="56"/>
  <c r="O10" i="56" s="1"/>
  <c r="M10" i="56"/>
  <c r="I16" i="58"/>
  <c r="O16" i="58" s="1"/>
  <c r="M16" i="58"/>
  <c r="J16" i="58"/>
  <c r="N16" i="58"/>
  <c r="M21" i="56"/>
  <c r="I21" i="56"/>
  <c r="O21" i="56" s="1"/>
  <c r="J21" i="56"/>
  <c r="N21" i="56"/>
  <c r="I9" i="56"/>
  <c r="O9" i="56" s="1"/>
  <c r="J9" i="56"/>
  <c r="M9" i="56"/>
  <c r="N9" i="56"/>
  <c r="F23" i="56"/>
  <c r="N17" i="58"/>
  <c r="I17" i="58"/>
  <c r="O17" i="58" s="1"/>
  <c r="J17" i="58"/>
  <c r="M17" i="58"/>
  <c r="N10" i="61"/>
  <c r="I10" i="61"/>
  <c r="O10" i="61" s="1"/>
  <c r="M10" i="61"/>
  <c r="J10" i="61"/>
  <c r="M13" i="58"/>
  <c r="I13" i="58"/>
  <c r="O13" i="58" s="1"/>
  <c r="J13" i="58"/>
  <c r="N13" i="58"/>
  <c r="M11" i="58"/>
  <c r="I11" i="58"/>
  <c r="O11" i="58" s="1"/>
  <c r="J11" i="58"/>
  <c r="N11" i="58"/>
  <c r="I16" i="56"/>
  <c r="O16" i="56" s="1"/>
  <c r="M16" i="56"/>
  <c r="N16" i="56"/>
  <c r="J16" i="56"/>
  <c r="I19" i="58"/>
  <c r="O19" i="58" s="1"/>
  <c r="J19" i="58"/>
  <c r="N19" i="58"/>
  <c r="M19" i="58"/>
  <c r="J20" i="56"/>
  <c r="I20" i="56"/>
  <c r="O20" i="56" s="1"/>
  <c r="M20" i="56"/>
  <c r="N20" i="56"/>
  <c r="N10" i="58"/>
  <c r="I10" i="58"/>
  <c r="O10" i="58" s="1"/>
  <c r="M10" i="58"/>
  <c r="J10" i="58"/>
  <c r="M13" i="56"/>
  <c r="N13" i="56"/>
  <c r="I13" i="56"/>
  <c r="O13" i="56" s="1"/>
  <c r="J13" i="56"/>
  <c r="N13" i="61"/>
  <c r="I13" i="61"/>
  <c r="O13" i="61" s="1"/>
  <c r="M13" i="61"/>
  <c r="J13" i="61"/>
  <c r="M15" i="56"/>
  <c r="J15" i="56"/>
  <c r="N15" i="56"/>
  <c r="I15" i="56"/>
  <c r="O15" i="56" s="1"/>
  <c r="N12" i="58"/>
  <c r="I12" i="58"/>
  <c r="O12" i="58" s="1"/>
  <c r="M12" i="58"/>
  <c r="J12" i="58"/>
  <c r="N9" i="61"/>
  <c r="F14" i="61"/>
  <c r="J9" i="61"/>
  <c r="M9" i="61"/>
  <c r="I9" i="61"/>
  <c r="O9" i="61" s="1"/>
  <c r="J11" i="61"/>
  <c r="N11" i="61"/>
  <c r="I11" i="61"/>
  <c r="O11" i="61" s="1"/>
  <c r="M11" i="61"/>
  <c r="M18" i="56"/>
  <c r="J18" i="56"/>
  <c r="N18" i="56"/>
  <c r="I18" i="56"/>
  <c r="O18" i="56" s="1"/>
  <c r="J11" i="56"/>
  <c r="M11" i="56"/>
  <c r="I11" i="56"/>
  <c r="O11" i="56" s="1"/>
  <c r="N11" i="56"/>
  <c r="I15" i="58"/>
  <c r="O15" i="58" s="1"/>
  <c r="J15" i="58"/>
  <c r="N15" i="58"/>
  <c r="M15" i="58"/>
  <c r="J22" i="56"/>
  <c r="I22" i="56"/>
  <c r="O22" i="56" s="1"/>
  <c r="M22" i="56"/>
  <c r="M17" i="56"/>
  <c r="J17" i="56"/>
  <c r="N17" i="56"/>
  <c r="I17" i="56"/>
  <c r="O17" i="56" s="1"/>
  <c r="J14" i="58"/>
  <c r="I14" i="58"/>
  <c r="O14" i="58" s="1"/>
  <c r="M14" i="58"/>
  <c r="N14" i="58"/>
  <c r="I19" i="56"/>
  <c r="O19" i="56" s="1"/>
  <c r="J19" i="56"/>
  <c r="M19" i="56"/>
  <c r="N19" i="56"/>
  <c r="H9" i="11"/>
  <c r="G9" i="11"/>
  <c r="H8" i="11"/>
  <c r="G8" i="11"/>
  <c r="H5" i="11"/>
  <c r="G5" i="11"/>
  <c r="H12" i="11"/>
  <c r="G12" i="11"/>
  <c r="G10" i="11"/>
  <c r="H10" i="11"/>
  <c r="G11" i="11"/>
  <c r="H11" i="11"/>
  <c r="G6" i="11"/>
  <c r="H6" i="11"/>
  <c r="G7" i="11"/>
  <c r="H7" i="11"/>
  <c r="D12" i="1"/>
  <c r="D37" i="11"/>
  <c r="AA5" i="11" s="1"/>
  <c r="D6" i="39" l="1"/>
  <c r="J23" i="56"/>
  <c r="D7" i="39"/>
  <c r="J14" i="61"/>
  <c r="J20" i="58"/>
  <c r="D8" i="39"/>
  <c r="O14" i="61"/>
  <c r="O23" i="56"/>
  <c r="O20" i="58"/>
  <c r="G8" i="39" l="1"/>
  <c r="L40" i="58"/>
  <c r="M20" i="58"/>
  <c r="N20" i="58"/>
  <c r="G6" i="39"/>
  <c r="N23" i="56"/>
  <c r="M23" i="56"/>
  <c r="N14" i="61"/>
  <c r="L34" i="61"/>
  <c r="M14" i="61"/>
  <c r="G7" i="39"/>
  <c r="D10" i="39"/>
  <c r="I6" i="39" l="1"/>
  <c r="L6" i="39"/>
  <c r="H6" i="39"/>
  <c r="G10" i="39"/>
  <c r="L8" i="39"/>
  <c r="H8" i="39"/>
  <c r="I8" i="39"/>
  <c r="I7" i="39"/>
  <c r="H7" i="39"/>
  <c r="L7" i="39"/>
  <c r="I10" i="39" l="1"/>
  <c r="L10" i="39"/>
  <c r="H10" i="39"/>
</calcChain>
</file>

<file path=xl/comments1.xml><?xml version="1.0" encoding="utf-8"?>
<comments xmlns="http://schemas.openxmlformats.org/spreadsheetml/2006/main">
  <authors>
    <author>Alex Piter</author>
  </authors>
  <commentList>
    <comment ref="C12" authorId="0">
      <text>
        <r>
          <rPr>
            <sz val="9"/>
            <color indexed="81"/>
            <rFont val="Tahoma"/>
            <charset val="1"/>
          </rPr>
          <t>Matrícula do Encarregado ou Chefe de Turma.</t>
        </r>
      </text>
    </comment>
  </commentList>
</comments>
</file>

<file path=xl/sharedStrings.xml><?xml version="1.0" encoding="utf-8"?>
<sst xmlns="http://schemas.openxmlformats.org/spreadsheetml/2006/main" count="19270" uniqueCount="5074">
  <si>
    <t>DATA</t>
  </si>
  <si>
    <t>PLACA</t>
  </si>
  <si>
    <t>PROJETO</t>
  </si>
  <si>
    <t>MATRICULA</t>
  </si>
  <si>
    <t>FUNÇÃO</t>
  </si>
  <si>
    <t>NOME</t>
  </si>
  <si>
    <t>TIPO DE VIATURA</t>
  </si>
  <si>
    <t>PROCESSO</t>
  </si>
  <si>
    <t>EMERGENCIA</t>
  </si>
  <si>
    <t>CESTO</t>
  </si>
  <si>
    <t>OBRA</t>
  </si>
  <si>
    <t>MANUTENÇÃO</t>
  </si>
  <si>
    <t>PODA</t>
  </si>
  <si>
    <t>TRANSPORTE</t>
  </si>
  <si>
    <t>OSM</t>
  </si>
  <si>
    <t>OUTROS</t>
  </si>
  <si>
    <t>ARNALDO DA SILVA MENDES</t>
  </si>
  <si>
    <t>ENCARREGADO</t>
  </si>
  <si>
    <t>AJUDANTE</t>
  </si>
  <si>
    <t>GESTÃO DIRETA</t>
  </si>
  <si>
    <t>JOSE ERIVALDO MARQUES</t>
  </si>
  <si>
    <t>PAULO ROBERTO PEREIRA BASTOS</t>
  </si>
  <si>
    <t xml:space="preserve">            FUNÇÃO</t>
  </si>
  <si>
    <t xml:space="preserve">         NOME</t>
  </si>
  <si>
    <t>ELIESIO SANTOS</t>
  </si>
  <si>
    <t>MARCOS DOS SANTOS GLASER</t>
  </si>
  <si>
    <t>EMERGENCIAL</t>
  </si>
  <si>
    <t>Relatório de Medição</t>
  </si>
  <si>
    <t>Equipe</t>
  </si>
  <si>
    <t>Contrato</t>
  </si>
  <si>
    <t>Baremos</t>
  </si>
  <si>
    <t>Fator K</t>
  </si>
  <si>
    <t>Matri / Res</t>
  </si>
  <si>
    <t>DIA DA SEMANA</t>
  </si>
  <si>
    <t>ENCARREGADO / RESPONSÁVEL DE EQUIPE</t>
  </si>
  <si>
    <t>EQUIPE</t>
  </si>
  <si>
    <t>OBRA 01</t>
  </si>
  <si>
    <t>OBRA 02</t>
  </si>
  <si>
    <t>CÓDIGO</t>
  </si>
  <si>
    <t>QUANT</t>
  </si>
  <si>
    <t>DESCRIÇÃO</t>
  </si>
  <si>
    <t>UNID</t>
  </si>
  <si>
    <t>VALOR R$</t>
  </si>
  <si>
    <t>OBRA 03</t>
  </si>
  <si>
    <t>Total Produzido:</t>
  </si>
  <si>
    <t>Preço R$</t>
  </si>
  <si>
    <t>Área</t>
  </si>
  <si>
    <t>UMB</t>
  </si>
  <si>
    <t>Manut_Obra</t>
  </si>
  <si>
    <t>LM_Operação equipamento de rede MT</t>
  </si>
  <si>
    <t>CJT</t>
  </si>
  <si>
    <t>Emergência</t>
  </si>
  <si>
    <t>LM_Isolar trecho de baixa tensão</t>
  </si>
  <si>
    <t>LM_Atendimento Concluído - Cliente de BT</t>
  </si>
  <si>
    <t>UA</t>
  </si>
  <si>
    <t>LM_Atendimento  Parcial Concluído - Cliente de BT</t>
  </si>
  <si>
    <t>LM_Atendimento Visita - BT</t>
  </si>
  <si>
    <t>LM_Atendimento Serviço Extra</t>
  </si>
  <si>
    <t>LM_Atendimento concluído - Cliente MT</t>
  </si>
  <si>
    <t>LM_Atendimento Parcial Concluído - Cliente MT</t>
  </si>
  <si>
    <t>LM_Atendimento Visita - MT</t>
  </si>
  <si>
    <t>LM_Atendimento Manobra</t>
  </si>
  <si>
    <t>LM_Atendimento concluído Ampla Chip</t>
  </si>
  <si>
    <t>LM_Atendimento  concluído DAT</t>
  </si>
  <si>
    <t xml:space="preserve">LM_Ligar e desligar cliente de BT </t>
  </si>
  <si>
    <t>LM_Atendimento Concluído - Rede BT</t>
  </si>
  <si>
    <t>LM_Atendimento Parcial Concluído - Rede BT</t>
  </si>
  <si>
    <t>LM_Atendimento concluído - Rede MT</t>
  </si>
  <si>
    <t>LM_Atendimento Parcial Concluído - Rede MT</t>
  </si>
  <si>
    <t>LM_Turma de Emergência Cesto+2 - 16h - DAT</t>
  </si>
  <si>
    <t>h</t>
  </si>
  <si>
    <t>LM_Turma de Emergência Cesto+2 - 16h - DAT - AMPLA CHIP</t>
  </si>
  <si>
    <t>LM_Turma de Emergência Cesto+2 - 24h - DAT</t>
  </si>
  <si>
    <t>LM_Turma de Emergência Cesto+2 - 24h - DAT - AMPLA CHIP</t>
  </si>
  <si>
    <t>LM_Turma de Emergência Cesto+2 - 8h - DAT</t>
  </si>
  <si>
    <t>LM_Turma de Emergência Cesto+2 - 8h`- DAT - AMPLA CHIP</t>
  </si>
  <si>
    <t>LM_Turma de Emergência Leve - 16h</t>
  </si>
  <si>
    <t>LM_Turma de Emergência Leve - 24h</t>
  </si>
  <si>
    <t>LM_Turma de Emergência Leve - 8h</t>
  </si>
  <si>
    <t>LM_Turma de Emergência Moto em Dupla - 16h</t>
  </si>
  <si>
    <t>LM_Turma de Emergência Moto em Dupla - 8h</t>
  </si>
  <si>
    <t>LM_Turma de Emergência Moto Isolada - 16h</t>
  </si>
  <si>
    <t xml:space="preserve">LM_Turma de Emergência Moto Isolada - 8h </t>
  </si>
  <si>
    <t>LM_Turma de Emergência Moto Isolada Medidor - 16h</t>
  </si>
  <si>
    <t>LM_Turma de Emergência Moto Isolada Medidor - 8h</t>
  </si>
  <si>
    <t>LM_Turma de Emergência Pesada - 16h</t>
  </si>
  <si>
    <t>LM_Turma de Emergência Pesada - 24h</t>
  </si>
  <si>
    <t>LM_Turma de Emergência Pesada - 8h</t>
  </si>
  <si>
    <t>Manut/Obra/Poda</t>
  </si>
  <si>
    <t xml:space="preserve">LM_ Ajudante/Servente </t>
  </si>
  <si>
    <t>LM_Caminhão Cesto ManutObraPoda</t>
  </si>
  <si>
    <t xml:space="preserve">LM_ Encarregado </t>
  </si>
  <si>
    <t>LM_Motorista Simples</t>
  </si>
  <si>
    <t xml:space="preserve">LM_ Veículo de Passeio </t>
  </si>
  <si>
    <t>LM_Cesto+ 2 ManutObra</t>
  </si>
  <si>
    <t>LM_Inst Cabo PR BT (bifasi e trifasi)</t>
  </si>
  <si>
    <t>M</t>
  </si>
  <si>
    <t>LM_Inst cxa prot ou deriv sec DAE/DAC</t>
  </si>
  <si>
    <t>LM_Subst cx prot/deriv secun DAE/DAC</t>
  </si>
  <si>
    <t>LM_Substituir Condutor de Mt Nu</t>
  </si>
  <si>
    <t>LM_Subst cabo PR BT bif e trif</t>
  </si>
  <si>
    <t>LM_Ret Cabo PR BT bifásico/trifásico</t>
  </si>
  <si>
    <t>LM_Retension condutor/alívio tens mec</t>
  </si>
  <si>
    <t>VÃO</t>
  </si>
  <si>
    <t>LM_Instalar Condutor De Mt</t>
  </si>
  <si>
    <t>LM_Retirar Condutor  de Mt Nu</t>
  </si>
  <si>
    <t>LM_Inst cb mens - cord Rede Compacta</t>
  </si>
  <si>
    <t>LM_Inst Espaç Para Rede Compacta</t>
  </si>
  <si>
    <t>LM_Subst Espaçadores Rede Compacta</t>
  </si>
  <si>
    <t>LM_Inst condutor compact c/ espaçador</t>
  </si>
  <si>
    <t xml:space="preserve">LM_Retirada de condutor BT Nu </t>
  </si>
  <si>
    <t>LM_Inst Condutores de BT Concentrico</t>
  </si>
  <si>
    <t>LM_Instalar Cabo Pré-Reunido Mt</t>
  </si>
  <si>
    <t>LM_Inst cabo isolado monof 750 a 15kV</t>
  </si>
  <si>
    <t>LM_Subst Condutores de Bt Concentrico</t>
  </si>
  <si>
    <t>LM_Ret Condutores BT Concentrico</t>
  </si>
  <si>
    <t>LM_Subst cabo isolado mono 750 a 15kV</t>
  </si>
  <si>
    <t>LM_InstEmenda/Term Termo-Contr 15KV</t>
  </si>
  <si>
    <t>LM_Substituir Cabo Pré-Reunido Mt</t>
  </si>
  <si>
    <t>LM_Ret Cb Mensageir-Cordoalha Rd Comp</t>
  </si>
  <si>
    <t>LM_Retirar Cabo Pré-Reunido Mt</t>
  </si>
  <si>
    <t>LM_Subst Cb Mens-cordoalha Rd Compact</t>
  </si>
  <si>
    <t>LM_Subst condutor compacto espacador</t>
  </si>
  <si>
    <t>LM_Ret cabo isolado mono 750 a 15kV</t>
  </si>
  <si>
    <t>LM_Substituir barramento de cobre</t>
  </si>
  <si>
    <t>LM_Retirar barramento de cobre</t>
  </si>
  <si>
    <t>LM_Instalar barramento de cobre</t>
  </si>
  <si>
    <t>LM_Ret condutor compacto espacador</t>
  </si>
  <si>
    <t>LM_Ret cx prot/deriv secund DAE/DAC</t>
  </si>
  <si>
    <t>LM_Instalação de by-pass</t>
  </si>
  <si>
    <t>LM_Retirada de by-pass</t>
  </si>
  <si>
    <t>LM_Instalar Condutor De Bt Nu (por metro/fase)</t>
  </si>
  <si>
    <t>LM_Substituir Condutor De Bt Nu (por metro/fase)</t>
  </si>
  <si>
    <t>LM_Retirar Flying-Tap Mt Ou Bt (Por Cruzamento)</t>
  </si>
  <si>
    <t>LM_Inst / ret ch fus, secc unip ou pr</t>
  </si>
  <si>
    <t>LM_Inst transf tri / conj med compact</t>
  </si>
  <si>
    <t>LM_Subst transf tri/conj med compacto</t>
  </si>
  <si>
    <t>LM_Ret transf trif/conjun med compact</t>
  </si>
  <si>
    <t>LM_Inst transf monofásico</t>
  </si>
  <si>
    <t>LM_Subst cabos isolados saída trafos</t>
  </si>
  <si>
    <t>LM_Subst ch fus,secc unip ou p-raios.</t>
  </si>
  <si>
    <t>LM_Ret transf monofásico</t>
  </si>
  <si>
    <t>LM_Subst transformador monofásico</t>
  </si>
  <si>
    <t>LM_Inst ou ret religad / seccionaliza</t>
  </si>
  <si>
    <t>LM_Inst Chave 3P Op Carga Contat Apar</t>
  </si>
  <si>
    <t>LM_Inst Regulador De Tensão Em Poste</t>
  </si>
  <si>
    <t>LM_Subst religador ou seccionalizador</t>
  </si>
  <si>
    <t>LM_Inst Ch Aberta Carga Contatos Int</t>
  </si>
  <si>
    <t>LM_Retirar Banco De Capacitores Fixo</t>
  </si>
  <si>
    <t>LM_Instalar Banco De Capacitores Fixo</t>
  </si>
  <si>
    <t>LM_Subst Ch aberta carga contato int</t>
  </si>
  <si>
    <t>LM_Ret Regulador de Tensão Em Poste</t>
  </si>
  <si>
    <t>LM_Ret Regulador Tensão Em Plataforma</t>
  </si>
  <si>
    <t>LM_Inst Banco Capacitores Automático</t>
  </si>
  <si>
    <t>LM_Subst Regulador De Tensão Em Poste</t>
  </si>
  <si>
    <t>LM_Ret Ch 3P Op carga contato aparent</t>
  </si>
  <si>
    <t>LM_Ret Ch abertura carga contato int</t>
  </si>
  <si>
    <t>LM_Subst Regulador Tensão Plataforma</t>
  </si>
  <si>
    <t>LM_Inst terminal mufla 1P polím 15kV</t>
  </si>
  <si>
    <t>LM_Subst Ch 3P Op Carga c/ Cont Apar</t>
  </si>
  <si>
    <t>LM_Ret Banco Capacitores Automático</t>
  </si>
  <si>
    <t>LM_Subst Ch Comando Bc Capacitores</t>
  </si>
  <si>
    <t>LM_Subst terminal mufla 1P polím 15kV</t>
  </si>
  <si>
    <t>LM_Inst Controle Auto Banco Capacitor</t>
  </si>
  <si>
    <t>LM_Ret Controle Autom Banco Capacitor</t>
  </si>
  <si>
    <t>LM_Inst Comando Grupo Ch Eletromag</t>
  </si>
  <si>
    <t>LM_Instalar disjuntor PVO</t>
  </si>
  <si>
    <t>LM_Ret Comando Grupo, Chave Eletromag</t>
  </si>
  <si>
    <t>LM_Subst Comando Grupo, Ch Eletromag</t>
  </si>
  <si>
    <t>LM_Inst / ret chave fusível religador</t>
  </si>
  <si>
    <t>LM_Subst chave fusível religadora</t>
  </si>
  <si>
    <t>LM_Ajuste e calibração de relés</t>
  </si>
  <si>
    <t>LM_Instalação de Relés Secundários</t>
  </si>
  <si>
    <t>LM_Inst/Ret cxa proteção bucha secund</t>
  </si>
  <si>
    <t>LM_Subst cx proteção Bucha Secundária</t>
  </si>
  <si>
    <t>LM_Inst/Ret Prot Elétrica-bucha secun</t>
  </si>
  <si>
    <t>LM_Subst Prot Elétrica - Bucha Secund</t>
  </si>
  <si>
    <t>LM_Inst/Ret perfil fixação de caixa</t>
  </si>
  <si>
    <t>LM_Subst perfil fixação de caixa</t>
  </si>
  <si>
    <t xml:space="preserve">LM_Inst ou ret de TC de janela </t>
  </si>
  <si>
    <t xml:space="preserve">LM_Substituição de TC de janela </t>
  </si>
  <si>
    <t>LM_Inst ou ret cx concent secund/prim</t>
  </si>
  <si>
    <t>LM_Subst Cx Concentradora Secund/Prim</t>
  </si>
  <si>
    <t>LM_Substituir Unidade Capacitiva</t>
  </si>
  <si>
    <t>LM_Substituir Controle Automático Para Banco De Capacitores</t>
  </si>
  <si>
    <t>LM_Substituir Chave By-Pass (Por Unidade)</t>
  </si>
  <si>
    <t>LM_Eletricista</t>
  </si>
  <si>
    <t>LM_Inst est MT alinham ou pass Tipo 1</t>
  </si>
  <si>
    <t>LM_Inst est MT (peq âng) Tipo 2</t>
  </si>
  <si>
    <t>LM_Inst ou Ret armação secundária</t>
  </si>
  <si>
    <t>LM_Substituição de Cruzeta</t>
  </si>
  <si>
    <t>LM_Subst de armação secundária.</t>
  </si>
  <si>
    <t>LM_Subst est MT alinham/pass Tipo 1</t>
  </si>
  <si>
    <t>LM_Ret est MT alinham/pass Tipo 1</t>
  </si>
  <si>
    <t>LM_Inst est MT encabeçamento Tipo 4</t>
  </si>
  <si>
    <t>LM_Ret est MT encabeçamento Tipo 4</t>
  </si>
  <si>
    <t>LM_Inst est MT ancorag / deriv Tipo 3</t>
  </si>
  <si>
    <t>LM_Ret est MT ancorag/derivac Tipo 3</t>
  </si>
  <si>
    <t>LM_Subst est MT encabecamento Tipo 4</t>
  </si>
  <si>
    <t>LM_Subst est MT ancorag/deriv Tipo 3</t>
  </si>
  <si>
    <t>LM_Substituir Isolador de disco</t>
  </si>
  <si>
    <t>LM_Subst est MT pequeno ângulo Tipo 2</t>
  </si>
  <si>
    <t>LM_Ret est MT pequeno ângulo Tipo 2</t>
  </si>
  <si>
    <t>LM_Inst Est Rede Compacta Ce2</t>
  </si>
  <si>
    <t>LM_Inst Est Rede Compacta N3Ce</t>
  </si>
  <si>
    <t>LM_Inst Est Rd Compacta Ce4 - 2 encab</t>
  </si>
  <si>
    <t>LM_Inst Est Rede Compacta Ce-Tr</t>
  </si>
  <si>
    <t>LM_Inst Est Rd Compacta Ce3 - 1 encab</t>
  </si>
  <si>
    <t>LM_Subst est Rede Compacta Ce2N3</t>
  </si>
  <si>
    <t>LM_Subst est Rede Compacta N3Ce</t>
  </si>
  <si>
    <t>LM_Inst est Rede Compacta Tipo Ce1</t>
  </si>
  <si>
    <t>LM_Subst est Rede Compacta Ce2-3</t>
  </si>
  <si>
    <t>LM_Inst Est Rede Compacta Ce2-Ce3</t>
  </si>
  <si>
    <t>LM_Subst est Rede Compacta Ce4-Fu</t>
  </si>
  <si>
    <t>LM_Subst est Rede Compacta I-Ce3</t>
  </si>
  <si>
    <t>LM_Amarração Por Isolador Mt Ou Bt</t>
  </si>
  <si>
    <t>LM_Inst Est Rede Compacta Tipo Ce1A</t>
  </si>
  <si>
    <t>LM_Inst Est Rede Compacta Ce2-3</t>
  </si>
  <si>
    <t>LM_Inst Est Rede Compacta Ce3-Tr</t>
  </si>
  <si>
    <t>LM_Ret est Rede Compacta N3Ce</t>
  </si>
  <si>
    <t>LM_Inst Est Rede Compacta Ce4-Fa</t>
  </si>
  <si>
    <t>LM_Instalar Estrutura Tipo Le</t>
  </si>
  <si>
    <t>LM_Subst est Rede Compacta Ce2N2</t>
  </si>
  <si>
    <t>LM_Inst Est Rede Compacta Ce2N2</t>
  </si>
  <si>
    <t>LM_Ret est Rede Compacta Ce3-Tr</t>
  </si>
  <si>
    <t>LM_Subst est Rede Compacta Ce-Tr</t>
  </si>
  <si>
    <t>LM_Subst est Rede Compacta Ce2</t>
  </si>
  <si>
    <t>LM_Subst Est Rd Compacta Ce3 1encabeç</t>
  </si>
  <si>
    <t>LM_Ret Est Rd Compacta 2Ce3 2encabeç</t>
  </si>
  <si>
    <t>LM_Subst ou Inst Ferragens</t>
  </si>
  <si>
    <t>LM_Ret Est Rd Compacta Ce3 01encabeç</t>
  </si>
  <si>
    <t>LM_Inst Est Rede Compacta I-Ce3</t>
  </si>
  <si>
    <t>LM_Ret Est Rede Compacta I-Ce3</t>
  </si>
  <si>
    <t>LM_Ret Est Rede Compacta Ce2N2</t>
  </si>
  <si>
    <t>LM_Ret Est Rede Compacta Ce-Tr</t>
  </si>
  <si>
    <t>LM_Inst Est Rede Compacta Ce2-Pr</t>
  </si>
  <si>
    <t>LM_Instalar estrutura Tipo Ht</t>
  </si>
  <si>
    <t>LM_Subst Est Rede Compacta Ce2-Pr</t>
  </si>
  <si>
    <t>LM_Ret Est Rede Compacta Ce2-Ce3</t>
  </si>
  <si>
    <t>LM_Inst Est Rede Compacta Ce4-Fu</t>
  </si>
  <si>
    <t>LM_Ret Est Rede Compacta Ce4-Fa</t>
  </si>
  <si>
    <t>LM_Subst Est Rede Compacta Tipo Ce1</t>
  </si>
  <si>
    <t>LM_Subst Est Rede Compacta Tipo Ce1A</t>
  </si>
  <si>
    <t>LM_Transformar Est Tipo 2 Em Tipo 4</t>
  </si>
  <si>
    <t>LM_Inst Est Rede Compacta Ce2N3</t>
  </si>
  <si>
    <t>LM_Substituir Estrutura Tipo Le</t>
  </si>
  <si>
    <t>LM_Subst Est Rede Compacta Ce4-Fa</t>
  </si>
  <si>
    <t>LM_Retirar Estrutura Tipo Le</t>
  </si>
  <si>
    <t>LM_Ret Est Rd Compac Ce4 e 2 encabeç</t>
  </si>
  <si>
    <t>LM_Ret Est Rede Compacta Tipo Ce1A</t>
  </si>
  <si>
    <t>LM_Subst Est Rede Compacta Ce3-Tr</t>
  </si>
  <si>
    <t>LM_Ret Estrutura Rede Compacta Ce2</t>
  </si>
  <si>
    <t>LM_Ret Est Rede Compacta Tipo Ce1</t>
  </si>
  <si>
    <t>LM_Subst Est Rede Compacta Ce2-Ce3</t>
  </si>
  <si>
    <t>LM_Transformar Estrutura N2 Em N3Ce</t>
  </si>
  <si>
    <t>LM_Ret est Rede Compacta Ce2-3</t>
  </si>
  <si>
    <t>LM_Transformar Estrutura N3 Em N3Ce</t>
  </si>
  <si>
    <t>LM_Retirar Estrutura Tipo Ht</t>
  </si>
  <si>
    <t>LM_Substituir Estrutura Tipo Ht</t>
  </si>
  <si>
    <t>LM_Transformar Estrutura N1 Em N3Ce</t>
  </si>
  <si>
    <t>LM_Ret Est Rede Compacta Ce4-Fu</t>
  </si>
  <si>
    <t>LM_Ret Est Rede Compacta Ce2N3</t>
  </si>
  <si>
    <t>LM_Ret Estrutura Rede Compacta Ce2-Pr</t>
  </si>
  <si>
    <t>LM_Inst est antipoluição1A-1Cruz 2Enc</t>
  </si>
  <si>
    <t>LM_Transformar Estrutura N4 Em N3Ce</t>
  </si>
  <si>
    <t>LM_Retirar Isolador de pino</t>
  </si>
  <si>
    <t>LM_Instalar Isolador de pino</t>
  </si>
  <si>
    <t>LM_Retirar Isolador de disco</t>
  </si>
  <si>
    <t>LM_Instalar Isolador de disco</t>
  </si>
  <si>
    <t>LM_Inst isolador e pino-blindagem rd</t>
  </si>
  <si>
    <t>LM_Ret isolador e pino blindagem rede</t>
  </si>
  <si>
    <t>LM_Instalar Estrutura Tipo U1</t>
  </si>
  <si>
    <t>LM_Retirar Estrutura Tipo U1</t>
  </si>
  <si>
    <t>LM_Substituir Estrutura Tipo U1</t>
  </si>
  <si>
    <t>LM_Instalar Estrutura Tipo U2</t>
  </si>
  <si>
    <t>LM_Retirar Estrutura Tipo U2</t>
  </si>
  <si>
    <t>LM_Substituir Estrutura Tipo U2</t>
  </si>
  <si>
    <t>LM_Instalar Estrutura Tipo U3</t>
  </si>
  <si>
    <t>LM_Retirar Estrutura Tipo U3</t>
  </si>
  <si>
    <t>LM_Substituir Estrutura Tipo U3</t>
  </si>
  <si>
    <t>LM_Instalar Estrutura Tipo U4</t>
  </si>
  <si>
    <t>LM_Retirar Estrutura Tipo U4</t>
  </si>
  <si>
    <t>LM_Substituir Estrutura Tipo U4</t>
  </si>
  <si>
    <t>LM_Instalação de Poste Tipo 1 (&lt; 13m)</t>
  </si>
  <si>
    <t>LM_Subst Poste - Tipo 1 (&lt;13 m)</t>
  </si>
  <si>
    <t>LM_Retirada de Poste (Tipos 1 e 2)</t>
  </si>
  <si>
    <t>LM_Instalacao poste Tipo 2 (&gt;= 13m)</t>
  </si>
  <si>
    <t>LM_Subst de Poste Tipo 2 (&gt;=13 m)</t>
  </si>
  <si>
    <t>LM_Motorista Operador</t>
  </si>
  <si>
    <t>LM_Inst 01 haste aterr Cu ou galvaniz</t>
  </si>
  <si>
    <t>LM_Inst 1 haste adicional ater Cu/gal</t>
  </si>
  <si>
    <t>LM_Seccionamento cerca com aterram</t>
  </si>
  <si>
    <t>LM_Moldura Para Aterramento</t>
  </si>
  <si>
    <t>LM_Manut sistema de aterramento</t>
  </si>
  <si>
    <t>LM_Instalacao de estai sem escavacao</t>
  </si>
  <si>
    <t>LM_Inst de KIT monofásica domiciliar LPT</t>
  </si>
  <si>
    <t>LM_Inst estai âncora ou contra-poste</t>
  </si>
  <si>
    <t>LM_Arrasto de Poste</t>
  </si>
  <si>
    <t>LM_Concretagem de base de poste</t>
  </si>
  <si>
    <t>LM_Escavação em rocha</t>
  </si>
  <si>
    <t>LM_Inst de KIT bifasica domiciliar LPT</t>
  </si>
  <si>
    <t>LM_Inst Big-Jumper</t>
  </si>
  <si>
    <t>LM_Refazer Passeio / Calçada</t>
  </si>
  <si>
    <t>LM_Arrasto de Transformador</t>
  </si>
  <si>
    <t>LM_Num pontos e aviso risco elétrico</t>
  </si>
  <si>
    <t>LM_Retirada Big-Jumper (Linha Morta)</t>
  </si>
  <si>
    <t>LM_Aprumar Poste Ou Girar Poste</t>
  </si>
  <si>
    <t>LM_Faseamento De Mt</t>
  </si>
  <si>
    <t>LM_Insp equipamentos Rd Distribuição</t>
  </si>
  <si>
    <t>LM_Inst poste padrão de concreto 7 mt</t>
  </si>
  <si>
    <t>LM_Aviso de Desligamento Programado</t>
  </si>
  <si>
    <t>LM_Instalação poste padrão de aço 5mt</t>
  </si>
  <si>
    <t>LM_Retension / retirada de estai</t>
  </si>
  <si>
    <t>LM_Insp Linha e Rd Aérea MT/BT Urbano</t>
  </si>
  <si>
    <t>KM</t>
  </si>
  <si>
    <t>LM_Instalação poste padrão de aço 7mt</t>
  </si>
  <si>
    <t>LM_Insp Linha e Rd Aérea MT/BT Rural</t>
  </si>
  <si>
    <t>LM_Afastador De Bt (Por Unidade)</t>
  </si>
  <si>
    <t>LM_Extratificação do Solo</t>
  </si>
  <si>
    <t>LM_Objetos Estranhos Rede MT e BT</t>
  </si>
  <si>
    <t>LM_Retirar Abelha</t>
  </si>
  <si>
    <t>LM_Revisão B. Capacitores 15kV Poste</t>
  </si>
  <si>
    <t>LM_Equilíbrio De Fase De Bt</t>
  </si>
  <si>
    <t>LM_Manut chave unip faca e fusível</t>
  </si>
  <si>
    <t>LM_Limpeza De Base De Poste</t>
  </si>
  <si>
    <t>LM_Manutenção preventiva simples</t>
  </si>
  <si>
    <t>LM_Nivelar Cruzetas</t>
  </si>
  <si>
    <t>LM_Inst Espaçador de MT/BT - Rede Nua</t>
  </si>
  <si>
    <t>LM_Ret eletroduto 100mm - 3 ou 6m</t>
  </si>
  <si>
    <t>LM_Inst eletroduto 100mm - 3 ou 6m</t>
  </si>
  <si>
    <t>LM_Subst eletroduto 100mm - 3 ou 6m</t>
  </si>
  <si>
    <t>LM_Substituir bucha de passagem</t>
  </si>
  <si>
    <t>LM_Instalar bucha de passagem</t>
  </si>
  <si>
    <t>LM_Retirar bucha de passagem</t>
  </si>
  <si>
    <t>LM_Instalação de PC Monofásico</t>
  </si>
  <si>
    <t>LM_Instalação de PC Bifásico</t>
  </si>
  <si>
    <t>LM_Instalação de PC Trifásico</t>
  </si>
  <si>
    <t>LM_Troca De Tap</t>
  </si>
  <si>
    <t>LM_Corte De Poste De Aço Ou Concreto (Por Unidade)</t>
  </si>
  <si>
    <t>LM_Inst lumin aberta com braço</t>
  </si>
  <si>
    <t>LM_Subst Luminária Aberta Com Braço</t>
  </si>
  <si>
    <t>LM_Retirar Luminária Aberta Com Braço</t>
  </si>
  <si>
    <t>LM_Inst Relé Foto-Elétrico Ou Reator</t>
  </si>
  <si>
    <t>LM_Ret Relé Foto-Elétrico ou Reator</t>
  </si>
  <si>
    <t>LM_Subst Relé Foto-Elétrico Ou Reator</t>
  </si>
  <si>
    <t>LM_Limpeza Geral De Luminária</t>
  </si>
  <si>
    <t>LM_Pintura De Luminária Completa</t>
  </si>
  <si>
    <t>LM_Subst Lâmpada em Luminária Aberta</t>
  </si>
  <si>
    <t>LM_Subst Lâmpada Em Luminária Fechada</t>
  </si>
  <si>
    <t>LM_Inst lumin fechada com braço</t>
  </si>
  <si>
    <t>LM_Retirar Lumin Fechada Com Braço</t>
  </si>
  <si>
    <t>LM_Subst Luminária Fechada Com Braço</t>
  </si>
  <si>
    <t>LM_InstMedGráf Corr/Tens BT-Eq AMPLA</t>
  </si>
  <si>
    <t>LM_InstMed Gráf Corr/Tens BT-EqOutros</t>
  </si>
  <si>
    <t>LM_Med Instant Corrente/Tensão BT</t>
  </si>
  <si>
    <t>LM_InstMed Gráf Corr/Tens MT EqAMPLA</t>
  </si>
  <si>
    <t>LM_InstMed Gráf Corr/Tens MT-EqOutros</t>
  </si>
  <si>
    <t>LM_Medição de Resistência de Terra</t>
  </si>
  <si>
    <t xml:space="preserve">LM_Cava para poste - Abertura/Reabertura </t>
  </si>
  <si>
    <t>LM_Inst Deriv Consumidores BT Aéreo</t>
  </si>
  <si>
    <t>LM_Reest/Alívio tens mec deriv consBT</t>
  </si>
  <si>
    <t>LM_Instalar Derivação De Consumidores De Mt - Ramal Aéreo</t>
  </si>
  <si>
    <t>LM_Retirar Derivação De Consumidores De Mt - Ramal Aéreo</t>
  </si>
  <si>
    <t>LM_Substituir Derivação De Consumidores De Mt - Ramal Aéreo</t>
  </si>
  <si>
    <t>LM_Retirar Derivação De Consumidores Bt Aéreo</t>
  </si>
  <si>
    <t>LM_Substituir Derivação De Consumidores Bt Aéreo</t>
  </si>
  <si>
    <t>LM_Veículo 4x2 Leve_Manutenção</t>
  </si>
  <si>
    <t>LM_Desligamento e Instalação de Conjunto de Aterramento</t>
  </si>
  <si>
    <t>LM_Instalação de Conjunto de Aterramento</t>
  </si>
  <si>
    <t xml:space="preserve">LM_Técnico em Eletrotécnica </t>
  </si>
  <si>
    <t xml:space="preserve">LM_Turma Manutenção Leve 2 - CL 15kV e BT </t>
  </si>
  <si>
    <t xml:space="preserve">LM_Turma Manutenção Leve 3 - CL 15kV e BT </t>
  </si>
  <si>
    <t xml:space="preserve">LM_Turma Manutenção Leve 4 - CL 15kV e BT </t>
  </si>
  <si>
    <t>LM_Turma ManutObra Pesada - CL 15kV e BT - MK5</t>
  </si>
  <si>
    <t>LM_Turma ManutObra Pesada - CL 15kV e BT - MK6</t>
  </si>
  <si>
    <t>LM_Turma ManutObra Pesada - CL 15kV e BT - MK7</t>
  </si>
  <si>
    <t>LM_Turma ManutObra Pesada - CL 15kV e BT - MK8</t>
  </si>
  <si>
    <t>LM_Turma Medição Manutenção - Cl 15kV e BT</t>
  </si>
  <si>
    <t>LM_ Veículo 4x4 Leve_Manutenção</t>
  </si>
  <si>
    <t>LM_ Veículo Pesado_ManutObra c/ Guindauto</t>
  </si>
  <si>
    <t>Manut_Obra/Poda</t>
  </si>
  <si>
    <t>LM_Deslocamento  ManutObraPoda</t>
  </si>
  <si>
    <t>Km</t>
  </si>
  <si>
    <t>ManutObra</t>
  </si>
  <si>
    <t>LM_Instalação de cabo de média e baixa tensão</t>
  </si>
  <si>
    <t>m</t>
  </si>
  <si>
    <t>LM_Retirada de cabo de média e baixa tensão</t>
  </si>
  <si>
    <t>LM_Substituição de cabo de média e baixa tensão</t>
  </si>
  <si>
    <t xml:space="preserve">LM_Realização de emenda reta  em cabo de baixa tensão. </t>
  </si>
  <si>
    <t xml:space="preserve">LM_Realização de emenda reta  em cabo de média tensão. </t>
  </si>
  <si>
    <t xml:space="preserve">LM_Instalação de terminal desconectável. </t>
  </si>
  <si>
    <t xml:space="preserve">LM_Instalação de terminal em cabo isolado de média tensão </t>
  </si>
  <si>
    <t>LM_ Reparo de infiltrações em câmaras e caixas</t>
  </si>
  <si>
    <t>LM_ Renivelamento de aro/tampão de ferro em câmara e caixas</t>
  </si>
  <si>
    <t>LM_ Identificação e reposição de tampas de caixas</t>
  </si>
  <si>
    <t>LM_ Caixa rasa pequena</t>
  </si>
  <si>
    <t>LM_ Caixa rasa grande</t>
  </si>
  <si>
    <t>LM_ Caixa com gargalo</t>
  </si>
  <si>
    <t>LM_ Desobstrução / Reparo de dutos</t>
  </si>
  <si>
    <t>LM_ Base para transformador pedestal</t>
  </si>
  <si>
    <t>LM_ Base para caixa de ramal secundário em superfície</t>
  </si>
  <si>
    <t>LM_ Armário para instalação de barramento de média tensão ( BTX )</t>
  </si>
  <si>
    <t>LM_ Cava para reparo na rede - Piso sem recapeamento</t>
  </si>
  <si>
    <t>m2</t>
  </si>
  <si>
    <t>LM_ Cava para reparo na rede - Calçada</t>
  </si>
  <si>
    <t>LM_ Cava para reparo na rede - Via asfaltada</t>
  </si>
  <si>
    <t>LM_ Obra civil para 02 dutos - Piso sem recapeamento.</t>
  </si>
  <si>
    <t>LM_ Obra civil para 02 dutos - Em calçada.</t>
  </si>
  <si>
    <t>LM_ Obra civil para 02 dutos - Em via asfaltada..</t>
  </si>
  <si>
    <t>LM_ Obra civil para cada 02 dutos adicionais - Piso sem recapeamento.</t>
  </si>
  <si>
    <t>LM_ Obra civil para cada 02 dutos adicionais - Em calçada.</t>
  </si>
  <si>
    <t>LM_ Obra civil para cada 02 dutos adicionais - Em via asfaltada..</t>
  </si>
  <si>
    <t>LM_ Recapeamento de piso com pedra portuguesa</t>
  </si>
  <si>
    <t>LM_ Recapeamento de piso com calçada de cimento</t>
  </si>
  <si>
    <t>LM_ Recapeamento de piso intertravados</t>
  </si>
  <si>
    <t>LM_ Recapeamento de via asfaltada</t>
  </si>
  <si>
    <t>LM_ Recomposição de sinalização no piso</t>
  </si>
  <si>
    <t xml:space="preserve">LM_Instalação e retirada da interligação no barramento isolado de baixa tensão. </t>
  </si>
  <si>
    <t xml:space="preserve">LM_Instalação do barramento de manobra de média tensão ( BTX) </t>
  </si>
  <si>
    <t xml:space="preserve">LM_Retirada do barramento de manobra de média tensão ( BTX) </t>
  </si>
  <si>
    <t xml:space="preserve">LM_Substituição do barramento de manobra de média tensão ( BTX) </t>
  </si>
  <si>
    <t>LM_ Abertura e fechamento de circuito no barrramento de manobra de média tensão.</t>
  </si>
  <si>
    <t>LM_Instalação de barramento isolado de derivação de baixa tensão</t>
  </si>
  <si>
    <t>LM_Retirada de barramento isolado de derivação de baixa tensão</t>
  </si>
  <si>
    <t>LM_Substituição de barramento isolado de derivação de baixa tensão</t>
  </si>
  <si>
    <t>LM_Instalar caixa de ramal secundário em superfície</t>
  </si>
  <si>
    <t>LM_Substituição de caixa de ramal secundário em superfície</t>
  </si>
  <si>
    <t>LM_Retirada de caixa de ramal secundário em superfície</t>
  </si>
  <si>
    <t>LM_Inspeção e pequenos reparos em câmaras, caixas de inspeções e cabines</t>
  </si>
  <si>
    <t xml:space="preserve">LM_Visita técnica em câmaras, caixas de inspeção e cabine </t>
  </si>
  <si>
    <t>LM_Manutenção de cadastro</t>
  </si>
  <si>
    <t>LM_Bombeamento de água em câmaras e caixas de inspeção.</t>
  </si>
  <si>
    <t>LM_ Instalação de ramal de ligação de baixa tensão com construção civil e eletromecânica.</t>
  </si>
  <si>
    <t>LM_ Instalação de  ramal de ligação de baixa tensão sem construção civil</t>
  </si>
  <si>
    <t>LM_ Substituição de  ramal de ligação de baixa tensão sem constração civil</t>
  </si>
  <si>
    <t>LM_ Montagens de suportes e degraus em caixas subterrâneas</t>
  </si>
  <si>
    <t>LM_ Montagem e fixação de eletrodutos galvanizado</t>
  </si>
  <si>
    <t>LM_ Instalação de malha de terra.</t>
  </si>
  <si>
    <t>LM_ Teste de isolamento com MEGGER</t>
  </si>
  <si>
    <t>LM_ Teste de isolamento com tensão aplicada</t>
  </si>
  <si>
    <t>LM_ Tempo de localização de defeito</t>
  </si>
  <si>
    <t>H</t>
  </si>
  <si>
    <t>LM_ Instalação ou reposição de haste de aterramento</t>
  </si>
  <si>
    <t xml:space="preserve">LM_ Sustituição de fusíveis tipo baioneta ou NH </t>
  </si>
  <si>
    <t>LM_Instalação de identificador de defeito ( sem tijolo de vidro)</t>
  </si>
  <si>
    <t>LM_Instalação de identificador de defeito ( com tijolo de vidro)</t>
  </si>
  <si>
    <t>LM_Instalação de transformador pedestal / Chave à gás</t>
  </si>
  <si>
    <t>LM_Substituição de transformador pedestal / chave à gás</t>
  </si>
  <si>
    <t>LM_Retirada do transformador pedestal / Chave à gás</t>
  </si>
  <si>
    <t>Poda</t>
  </si>
  <si>
    <t>LM_Eletricista Arboricultor</t>
  </si>
  <si>
    <t>LM_Caminhão de  Poda</t>
  </si>
  <si>
    <t>LM_Corte De Árvore na área urbana Com Recolhimento</t>
  </si>
  <si>
    <t>LM_Corte De Árvore na área rural Com Recolhimento</t>
  </si>
  <si>
    <t>LM_Corte De Árvore na área rural Sem Recolhimento</t>
  </si>
  <si>
    <t>LM_Corte De Bambu Médio Com Recolhimento</t>
  </si>
  <si>
    <t>LM_Corte De Bambu Médio Sem Recolhimento</t>
  </si>
  <si>
    <t>LM_Corte De Bambu Gigante Com Recolhimento</t>
  </si>
  <si>
    <t>LM_Corte De Bambu Gigante sem Recolhimento</t>
  </si>
  <si>
    <t>LM_Limpeza De Faixa De Servidão</t>
  </si>
  <si>
    <t>LM_Poda De Árvore Com Recolhimento</t>
  </si>
  <si>
    <t>LM_Poda De Árvore Sem Recolhimento</t>
  </si>
  <si>
    <t xml:space="preserve">LM_Turma Poda Cesto+ 3 </t>
  </si>
  <si>
    <t>LM_Turma Poda Fiat UNO</t>
  </si>
  <si>
    <t>LM_Turma Poda Pesada 5</t>
  </si>
  <si>
    <t>LM_Turma Poda Recolha Tipo 1</t>
  </si>
  <si>
    <t>LM_Turma Poda Recolha Tipo 2</t>
  </si>
  <si>
    <t>Turma Extra Leve</t>
  </si>
  <si>
    <t>Turma Extra Pesada</t>
  </si>
  <si>
    <t>Iluminação Pública</t>
  </si>
  <si>
    <t>LM_Turma de IP com Escada Giratória - 24h</t>
  </si>
  <si>
    <t>LM_Turma de IP com Escada Giratória - 16h</t>
  </si>
  <si>
    <t>LM_Turma de IP com Escada Giratória - 8h</t>
  </si>
  <si>
    <t>EQUIPE EMERGENCIA 8H + STRADA-1029833    COMPEL-CONST.MONT.PROJ.ELET.LTDA</t>
  </si>
  <si>
    <t>EQUIPE EMERGENCIA 16H + STRADA-1029833    COMPEL-CONST.MONT.PROJ.ELET.LTDA</t>
  </si>
  <si>
    <t>EQUIPE EMERGENCIA 24H + STRADA-1029833    COMPEL-CONST.MONT.PROJ.ELET.LTDA</t>
  </si>
  <si>
    <t>EQUIPE EMERGENCIA 8H + S-10-1029833    COMPEL-CONST.MONT.PROJ.ELET.LTDA</t>
  </si>
  <si>
    <t>EQUIPE EMERGENCIA 16H + S-10-1029833    COMPEL-CONST.MONT.PROJ.ELET.LTDA</t>
  </si>
  <si>
    <t>EQUIPE EMERGENCIA 24H + S-10-1029833    COMPEL-CONST.MONT.PROJ.ELET.LTDA</t>
  </si>
  <si>
    <t>EQUIPE EMERGENCIA 8H + MOTO 2X-1029833    COMPEL-CONST.MONT.PROJ.ELET.LTDA</t>
  </si>
  <si>
    <t>EQUIPE EMERGENCIA 16H + MOTO 2X-1029833    COMPEL-CONST.MONT.PROJ.ELET.LTDA</t>
  </si>
  <si>
    <t>EQUIPE EMERGENCIA 8H + MOTO ISOL-1029833    COMPEL-CONST.MONT.PROJ.ELET.LTDA</t>
  </si>
  <si>
    <t>EQ.PODA PESADA2+CAMINHÃO CESTO OU F12000-1029833    COMPEL-CONST.MONT.PROJ.ELET.LTDA</t>
  </si>
  <si>
    <t>EQ.PODA PESADA+ F12000-1029833    COMPEL-CONST.MONT.PROJ.ELET.LTDA</t>
  </si>
  <si>
    <t>EQUIPE OBRA MK4 COM VEÍCULO F 12.000-1029833    COMPEL-CONST.MONT.PROJ.ELET.LTDA</t>
  </si>
  <si>
    <t>EQUIPE OBRA MK5 COM VEÍCULO F 12.000-1029833    COMPEL-CONST.MONT.PROJ.ELET.LTDA</t>
  </si>
  <si>
    <t>EQUIPE OBRA MK6 COM VEÍCULO F 12.000-1029833    COMPEL-CONST.MONT.PROJ.ELET.LTDA</t>
  </si>
  <si>
    <t>EQUIPE OBRA MK7 COM VEÍCULO F 12.000-1029833    COMPEL-CONST.MONT.PROJ.ELET.LTDA</t>
  </si>
  <si>
    <t>EQUIPE OBRA MK8 COM VEÍCULO F 12.000-1029833    COMPEL-CONST.MONT.PROJ.ELET.LTDA</t>
  </si>
  <si>
    <t>EQUIPE OBRA CESTO+2 OBRA COM CAMINHÃO-1029833    COMPEL-CONST.MONT.PROJ.ELET.LTDA</t>
  </si>
  <si>
    <t>EQUIPE OBRA CESTO+8 OBRA COM CAMINHÃO-1029833    COMPEL-CONST.MONT.PROJ.ELET.LTDA</t>
  </si>
  <si>
    <t>EQUIPE EMERGENCIA 16H + MOTO ISOL-1029833    COMPEL-CONST.MONT.PROJ.ELET.LTDA</t>
  </si>
  <si>
    <t>EQUIPE EMERG.CESTO+2 8H + CAMINHAO-1029833    COMPEL-CONST.MONT.PROJ.ELET.LTDA</t>
  </si>
  <si>
    <t>EQUIPE EMERG.CESTO+2 16H + CAMINHAO-1029833    COMPEL-CONST.MONT.PROJ.ELET.LTDA</t>
  </si>
  <si>
    <t>EQUIPE EMERG.CESTO+2 24H + CAMINHAO-1029833    COMPEL-CONST.MONT.PROJ.ELET.LTDA</t>
  </si>
  <si>
    <t>EQUIPE MANUTENÇÃO LEVE COM S-10 MANUT-1029833    COMPEL-CONST.MONT.PROJ.ELET.LTDA</t>
  </si>
  <si>
    <t>EQ. MANUTENÇÃO SWAT+2 COM S10-1029833    COMPEL-CONST.MONT.PROJ.ELET.LTDA</t>
  </si>
  <si>
    <t>EQ. MANUTENÇÃO SWAT+4 COM S10-1029833    COMPEL-CONST.MONT.PROJ.ELET.LTDA</t>
  </si>
  <si>
    <t>EQ. MANUTENÇÃO SWAT+5 COM MK-1029833    COMPEL-CONST.MONT.PROJ.ELET.LTDA</t>
  </si>
  <si>
    <t>INCENTIVO / DESCONTO - SOC-1029833    COMPEL-CONST.MONT.PROJ.ELET.LTDA</t>
  </si>
  <si>
    <t>EQUIPE EMERGENCIA 8H + STRADA-1029994    SOTER SOC. TECNICA DE ENGENHARIA S.</t>
  </si>
  <si>
    <t>EQUIPE EMERGENCIA 16H + STRADA-1029994    SOTER SOC. TECNICA DE ENGENHARIA S.</t>
  </si>
  <si>
    <t>EQUIPE EMERGENCIA 24H + STRADA-1029994    SOTER SOC. TECNICA DE ENGENHARIA S.</t>
  </si>
  <si>
    <t>EQUIPE EMERGENCIA 8H + S-10-1029994    SOTER SOC. TECNICA DE ENGENHARIA S.</t>
  </si>
  <si>
    <t>EQUIPE EMERGENCIA 16H + S-10-1029994    SOTER SOC. TECNICA DE ENGENHARIA S.</t>
  </si>
  <si>
    <t>EQUIPE EMERGENCIA 24H + S-10-1029994    SOTER SOC. TECNICA DE ENGENHARIA S.</t>
  </si>
  <si>
    <t>EQUIPE EMERGENCIA 8H + MOTO 2X-1029994    SOTER SOC. TECNICA DE ENGENHARIA S.</t>
  </si>
  <si>
    <t>EQUIPE EMERGENCIA 16H + MOTO 2X-1029994    SOTER SOC. TECNICA DE ENGENHARIA S.</t>
  </si>
  <si>
    <t>EQUIPE EMERGENCIA 8H + MOTO ISOL-1029994    SOTER SOC. TECNICA DE ENGENHARIA S.</t>
  </si>
  <si>
    <t>EQ.PODA PESADA2+CAMINHÃO CESTO OU F12000-1029994    SOTER SOC. TECNICA DE ENGENHARIA S.</t>
  </si>
  <si>
    <t>EQ.PODA PESADA+ F12000-1029994    SOTER SOC. TECNICA DE ENGENHARIA S.</t>
  </si>
  <si>
    <t>EQUIPE OBRA MK4 COM VEÍCULO F 12.000-1029994    SOTER SOC. TECNICA DE ENGENHARIA S.</t>
  </si>
  <si>
    <t>EQUIPE OBRA MK5 COM VEÍCULO F 12.000-1029994    SOTER SOC. TECNICA DE ENGENHARIA S.</t>
  </si>
  <si>
    <t>EQUIPE OBRA MK6 COM VEÍCULO F 12.000-1029994    SOTER SOC. TECNICA DE ENGENHARIA S.</t>
  </si>
  <si>
    <t>EQUIPE OBRA MK7 COM VEÍCULO F 12.000-1029994    SOTER SOC. TECNICA DE ENGENHARIA S.</t>
  </si>
  <si>
    <t>EQUIPE OBRA MK8 COM VEÍCULO F 12.000-1029994    SOTER SOC. TECNICA DE ENGENHARIA S.</t>
  </si>
  <si>
    <t>EQUIPE OBRA CESTO+2 OBRA COM CAMINHÃO-1029994    SOTER SOC. TECNICA DE ENGENHARIA S.</t>
  </si>
  <si>
    <t>EQUIPE OBRA CESTO+8 OBRA COM CAMINHÃO-1029994    SOTER SOC. TECNICA DE ENGENHARIA S.</t>
  </si>
  <si>
    <t>EQUIPE EMERGENCIA 16H + MOTO ISOL-1029994    SOTER SOC. TECNICA DE ENGENHARIA S.</t>
  </si>
  <si>
    <t>EQUIPE EMERG.CESTO+2 8H + CAMINHAO-1029994    SOTER SOC. TECNICA DE ENGENHARIA S.</t>
  </si>
  <si>
    <t>EQUIPE EMERG.CESTO+2 16H + CAMINHAO-1029994    SOTER SOC. TECNICA DE ENGENHARIA S.</t>
  </si>
  <si>
    <t>EQUIPE EMERG.CESTO+2 24H + CAMINHAO-1029994    SOTER SOC. TECNICA DE ENGENHARIA S.</t>
  </si>
  <si>
    <t>EQUIPE MANUTENÇÃO LEVE COM S-10 MANUT-1029994    SOTER SOC. TECNICA DE ENGENHARIA S.</t>
  </si>
  <si>
    <t>EQ. MANUTENÇÃO SWAT+2 COM S10-1029994    SOTER SOC. TECNICA DE ENGENHARIA S.</t>
  </si>
  <si>
    <t>EQ. MANUTENÇÃO SWAT+4 COM S10-1029994    SOTER SOC. TECNICA DE ENGENHARIA S.</t>
  </si>
  <si>
    <t>EQ. MANUTENÇÃO SWAT+5 COM MK-1029994    SOTER SOC. TECNICA DE ENGENHARIA S.</t>
  </si>
  <si>
    <t>INCENTIVO / DESCONTO - SOC-1029994    SOTER SOC. TECNICA DE ENGENHARIA S.</t>
  </si>
  <si>
    <t>Rev Per Barramento 34,5 / 69 / 138 kV-1030101    GEMON GERAL DE ENGENHARIA E MONT S</t>
  </si>
  <si>
    <t>um</t>
  </si>
  <si>
    <t>Revisão Periódica Barramento 15 kV-1030101    GEMON GERAL DE ENGENHARIA E MONT S</t>
  </si>
  <si>
    <t>Insp Termográfica Pot Inst&lt;7,5MVA-1030101    GEMON GERAL DE ENGENHARIA E MONT S</t>
  </si>
  <si>
    <t>Insp Termográfica 7,5&lt;Pot Inst&lt;=25MVA-1030101    GEMON GERAL DE ENGENHARIA E MONT S</t>
  </si>
  <si>
    <t>Insp Termográfica 25&lt;Pot Inst&lt;=40MVA-1030101    GEMON GERAL DE ENGENHARIA E MONT S</t>
  </si>
  <si>
    <t>Insp Termográfica 40&lt;Pot Inst&lt;=100MVA-1030101    GEMON GERAL DE ENGENHARIA E MONT S</t>
  </si>
  <si>
    <t>Insp Termográfica Pot Inst &gt; 100 MVA-1030101    GEMON GERAL DE ENGENHARIA E MONT S</t>
  </si>
  <si>
    <t>Check List Externo Pot. Inst. &lt;40 MVA-1030101    GEMON GERAL DE ENGENHARIA E MONT S</t>
  </si>
  <si>
    <t>Check List Externo 40&lt;Pot Inst&lt;100MVA-1030101    GEMON GERAL DE ENGENHARIA E MONT S</t>
  </si>
  <si>
    <t>Check List Externo Pot. Inst.&gt;100 MVA-1030101    GEMON GERAL DE ENGENHARIA E MONT S</t>
  </si>
  <si>
    <t>Check List Interno Pot. Inst.&lt;40 MVA-1030101    GEMON GERAL DE ENGENHARIA E MONT S</t>
  </si>
  <si>
    <t>Check List Int 40MVA&lt;Pot Inst&lt;100MVA-1030101    GEMON GERAL DE ENGENHARIA E MONT S</t>
  </si>
  <si>
    <t>Check List Interno Pot. Inst.&gt;100 MVA-1030101    GEMON GERAL DE ENGENHARIA E MONT S</t>
  </si>
  <si>
    <t>Revisão B. Capacitores 15kV Joslyn-1030101    GEMON GERAL DE ENGENHARIA E MONT S</t>
  </si>
  <si>
    <t>Revisão B. Capacitores 15kV Poste-1030101    GEMON GERAL DE ENGENHARIA E MONT S</t>
  </si>
  <si>
    <t>Revisão B. Capacitores 15kV Simples-1030101    GEMON GERAL DE ENGENHARIA E MONT S</t>
  </si>
  <si>
    <t>Revisão Periódica B Baterias 24 Elem-1030101    GEMON GERAL DE ENGENHARIA E MONT S</t>
  </si>
  <si>
    <t>Revisão Periódica B Baterias 60 Elem-1030101    GEMON GERAL DE ENGENHARIA E MONT S</t>
  </si>
  <si>
    <t>Revisão Periódica Retificador CA/CC-1030101    GEMON GERAL DE ENGENHARIA E MONT S</t>
  </si>
  <si>
    <t>Rev Periód TRF Serviço Aux TSA 15 kV-1030101    GEMON GERAL DE ENGENHARIA E MONT S</t>
  </si>
  <si>
    <t>Pintura de TRF Serviço Aux TSA 15 kV-1030101    GEMON GERAL DE ENGENHARIA E MONT S</t>
  </si>
  <si>
    <t>Substituição de para-raios-1030101    GEMON GERAL DE ENGENHARIA E MONT S</t>
  </si>
  <si>
    <t>Revisão Periódica Pára Raios-1030101    GEMON GERAL DE ENGENHARIA E MONT S</t>
  </si>
  <si>
    <t>Reparar Controle de Regulador de Tensão-1030101    GEMON GERAL DE ENGENHARIA E MONT S</t>
  </si>
  <si>
    <t>Manutenção em Regulador de Tensão-1030101    GEMON GERAL DE ENGENHARIA E MONT S</t>
  </si>
  <si>
    <t>Modificar ajuste em Regulador de Tensão-1030101    GEMON GERAL DE ENGENHARIA E MONT S</t>
  </si>
  <si>
    <t>Energização de Regulador-1030101    GEMON GERAL DE ENGENHARIA E MONT S</t>
  </si>
  <si>
    <t>Substituição de TC e TP-1030101    GEMON GERAL DE ENGENHARIA E MONT S</t>
  </si>
  <si>
    <t>Pintura de TC e TP-1030101    GEMON GERAL DE ENGENHARIA E MONT S</t>
  </si>
  <si>
    <t>Revisão Periódica TC e TP-1030101    GEMON GERAL DE ENGENHARIA E MONT S</t>
  </si>
  <si>
    <t>Rev Chave Seccionadora monopolar 15 kV-1030101    GEMON GERAL DE ENGENHARIA E MONT S</t>
  </si>
  <si>
    <t>Rev Chave Seccionadora trip 15/34,5kV-1030101    GEMON GERAL DE ENGENHARIA E MONT S</t>
  </si>
  <si>
    <t>Rev Chave Seccionadora trip 69 / 138kV-1030101    GEMON GERAL DE ENGENHARIA E MONT S</t>
  </si>
  <si>
    <t>Revisão Chave Fusível 15 kV-1030101    GEMON GERAL DE ENGENHARIA E MONT S</t>
  </si>
  <si>
    <t>Revisão Chave Fusível 34,5 / 69 kV-1030101    GEMON GERAL DE ENGENHARIA E MONT S</t>
  </si>
  <si>
    <t>Medição do tempo de abertura de DJT-1030101    GEMON GERAL DE ENGENHARIA E MONT S</t>
  </si>
  <si>
    <t>Subs de cubículos, DJT e REL 15 kV-1030101    GEMON GERAL DE ENGENHARIA E MONT S</t>
  </si>
  <si>
    <t>Substituição de DJT 34,5/69/138 kV-1030101    GEMON GERAL DE ENGENHARIA E MONT S</t>
  </si>
  <si>
    <t>Pintura de cubículos-1030101    GEMON GERAL DE ENGENHARIA E MONT S</t>
  </si>
  <si>
    <t>Pintura de disjuntores GVO-1030101    GEMON GERAL DE ENGENHARIA E MONT S</t>
  </si>
  <si>
    <t>Pintura de disjuntores PVO e SF6-1030101    GEMON GERAL DE ENGENHARIA E MONT S</t>
  </si>
  <si>
    <t>Revisão Periódica Cubículo-1030101    GEMON GERAL DE ENGENHARIA E MONT S</t>
  </si>
  <si>
    <t>Revisão Externa GVO TRIPOLAR / MONOPOLAR-1030101    GEMON GERAL DE ENGENHARIA E MONT S</t>
  </si>
  <si>
    <t>Revisão Interna GVO TRIPOLAR-1030101    GEMON GERAL DE ENGENHARIA E MONT S</t>
  </si>
  <si>
    <t>Revisão Interna GVO MONOPOLAR 69 kV-1030101    GEMON GERAL DE ENGENHARIA E MONT S</t>
  </si>
  <si>
    <t>Revisão Periódica PVO 69 / 138 kV-1030101    GEMON GERAL DE ENGENHARIA E MONT S</t>
  </si>
  <si>
    <t>Revisão Periódica PVO 15 / 34,5 kV-1030101    GEMON GERAL DE ENGENHARIA E MONT S</t>
  </si>
  <si>
    <t>Revisão Periódica DJT RVO/SPM/VÁCUO 15kV-1030101    GEMON GERAL DE ENGENHARIA E MONT S</t>
  </si>
  <si>
    <t>Revisão Periódica SF6-1030101    GEMON GERAL DE ENGENHARIA E MONT S</t>
  </si>
  <si>
    <t>Ensaios Elétricos em Transformadores-1030101    GEMON GERAL DE ENGENHARIA E MONT S</t>
  </si>
  <si>
    <t>Aferir o termômetro de óleo-1030101    GEMON GERAL DE ENGENHARIA E MONT S</t>
  </si>
  <si>
    <t xml:space="preserve"> Corrigir ou substituir acessórios-1030101    GEMON GERAL DE ENGENHARIA E MONT S</t>
  </si>
  <si>
    <t>Substituição de Ventiladores-1030101    GEMON GERAL DE ENGENHARIA E MONT S</t>
  </si>
  <si>
    <t>Substituir sílica gel-1030101    GEMON GERAL DE ENGENHARIA E MONT S</t>
  </si>
  <si>
    <t xml:space="preserve"> Apoio à manutenção de OLTC Tipo 1-1030101    GEMON GERAL DE ENGENHARIA E MONT S</t>
  </si>
  <si>
    <t xml:space="preserve"> Apoio  a manut OLTC Tipo 2-1030101    GEMON GERAL DE ENGENHARIA E MONT S</t>
  </si>
  <si>
    <t>Verificar funcionamento de acessórios-1030101    GEMON GERAL DE ENGENHARIA E MONT S</t>
  </si>
  <si>
    <t>Desm de TRF com Óleo Isol Pot &lt;= 15 MVA-1030101    GEMON GERAL DE ENGENHARIA E MONT S</t>
  </si>
  <si>
    <t>Desm de TRF sem Óleo Isol Pot &lt;= 15 MVA-1030101    GEMON GERAL DE ENGENHARIA E MONT S</t>
  </si>
  <si>
    <t>Desm TRF com Óleo Isol 15 &lt; Pot &lt;= 33MVA-1030101    GEMON GERAL DE ENGENHARIA E MONT S</t>
  </si>
  <si>
    <t>Desm TRF sem Óleo Isol 15 &lt; Pot &lt;= 33MVA-1030101    GEMON GERAL DE ENGENHARIA E MONT S</t>
  </si>
  <si>
    <t>Desm TRF com Óleo Isolante Pot  &gt; 33MVA-1030101    GEMON GERAL DE ENGENHARIA E MONT S</t>
  </si>
  <si>
    <t>Desm TRF sem Óleo Isolante  Pot &gt; 33 MVA-1030101    GEMON GERAL DE ENGENHARIA E MONT S</t>
  </si>
  <si>
    <t>Interlig de TRF de Pot &lt; 25 MVA-1030101    GEMON GERAL DE ENGENHARIA E MONT S</t>
  </si>
  <si>
    <t>Interlig de TRF Pot = ou &gt; 25 MVA-1030101    GEMON GERAL DE ENGENHARIA E MONT S</t>
  </si>
  <si>
    <t>Montagem TRF com óleo Isol Pot &lt;=7,8MVA-1030101    GEMON GERAL DE ENGENHARIA E MONT S</t>
  </si>
  <si>
    <t>Montagem TRF sem óleo Isol Pot &lt;= 7,8MVA-1030101    GEMON GERAL DE ENGENHARIA E MONT S</t>
  </si>
  <si>
    <t>Mont TRF com Óleo Iso 7,8 &lt; Pot &lt;= 33MVA-1030101    GEMON GERAL DE ENGENHARIA E MONT S</t>
  </si>
  <si>
    <t>Mont TRF sem Óleo Iso 7,8 &lt; Pot &lt;= 33MVA-1030101    GEMON GERAL DE ENGENHARIA E MONT S</t>
  </si>
  <si>
    <t>Mont TRF com Óleo Isolante &gt; 33 MVA-1030101    GEMON GERAL DE ENGENHARIA E MONT S</t>
  </si>
  <si>
    <t>Mont TRF sem óleo isolante &gt; 33 MVA-1030101    GEMON GERAL DE ENGENHARIA E MONT S</t>
  </si>
  <si>
    <t>Pintura Pot. &lt; ou = 7,8 MVA-1030101    GEMON GERAL DE ENGENHARIA E MONT S</t>
  </si>
  <si>
    <t>Pintura 7,8 &lt; Pot. &lt; ou = 12,5 MVA-1030101    GEMON GERAL DE ENGENHARIA E MONT S</t>
  </si>
  <si>
    <t>Pintura 12,5 &lt; Pot. &lt; ou = 33 MVA-1030101    GEMON GERAL DE ENGENHARIA E MONT S</t>
  </si>
  <si>
    <t>Pintura  Pot &gt; 33 MVA-1030101    GEMON GERAL DE ENGENHARIA E MONT S</t>
  </si>
  <si>
    <t>Transf de condutor 1/0 AWG-795 MCM 1C/3F-1030101    GEMON GERAL DE ENGENHARIA E MONT S</t>
  </si>
  <si>
    <t>Transf de cabo pára-raios 5/16"-3/8"-1030101    GEMON GERAL DE ENGENHARIA E MONT S</t>
  </si>
  <si>
    <t>Reiniv cond 1/0AWG a 795MCM-1c/3F-1030101    GEMON GERAL DE ENGENHARIA E MONT S</t>
  </si>
  <si>
    <t>Reiniv cabo PR 5/16 a 3/8"" EHS"-1030101    GEMON GERAL DE ENGENHARIA E MONT S</t>
  </si>
  <si>
    <t>Inst ou substituição  de amortecedor-1030101    GEMON GERAL DE ENGENHARIA E MONT S</t>
  </si>
  <si>
    <t>Desmontagem de cabo condutor(1 Circ. 3F)-1030101    GEMON GERAL DE ENGENHARIA E MONT S</t>
  </si>
  <si>
    <t>Desmontagem de cabo pára-raios-1030101    GEMON GERAL DE ENGENHARIA E MONT S</t>
  </si>
  <si>
    <t>Abert ou Fecham de Jumper  1 C-69/138 kV-1030101    GEMON GERAL DE ENGENHARIA E MONT S</t>
  </si>
  <si>
    <t>Abert ou Fecham de Jumper  2 C-34,5 kV-1030101    GEMON GERAL DE ENGENHARIA E MONT S</t>
  </si>
  <si>
    <t>Subst de cabo condutor CU 2 até 4/0 AWG-1030101    GEMON GERAL DE ENGENHARIA E MONT S</t>
  </si>
  <si>
    <t>Subst de condutor ACSR 1/0 - 4/0 AWG-1030101    GEMON GERAL DE ENGENHARIA E MONT S</t>
  </si>
  <si>
    <t>Substituição de condutor ACSR 266-477MCM-1030101    GEMON GERAL DE ENGENHARIA E MONT S</t>
  </si>
  <si>
    <t>Subst de condutor ACSR 556-795 MCM-1030101    GEMON GERAL DE ENGENHARIA E MONT S</t>
  </si>
  <si>
    <t>Subst de Cabo Pára-Raios 5/16" - 3/8"-1030101    GEMON GERAL DE ENGENHARIA E MONT S</t>
  </si>
  <si>
    <t>Instalação de Reparo em Cabo Pára-Raios-1030101    GEMON GERAL DE ENGENHARIA E MONT S</t>
  </si>
  <si>
    <t>Inst/Subst Reparo/Emenda Pref/Comp 2-4/0-1030101    GEMON GERAL DE ENGENHARIA E MONT S</t>
  </si>
  <si>
    <t>Inst/Subst Rep/Emenda Pref/Comp 1/0-4/0-1030101    GEMON GERAL DE ENGENHARIA E MONT S</t>
  </si>
  <si>
    <t>Inst/Subst Rep/Emenda Pref/Comp 266-477-1030101    GEMON GERAL DE ENGENHARIA E MONT S</t>
  </si>
  <si>
    <t>Inst/Subst Rep/Emenda Pref/Comp 556-795-1030101    GEMON GERAL DE ENGENHARIA E MONT S</t>
  </si>
  <si>
    <t>Transf cadeia de susp em anc c/ balancim-1030101    GEMON GERAL DE ENGENHARIA E MONT S</t>
  </si>
  <si>
    <t>Subst  de Cadeia de Ancoragem 138 kV-1030101    GEMON GERAL DE ENGENHARIA E MONT S</t>
  </si>
  <si>
    <t>Subst de Cadeia de Ancoragem 69 kV-1030101    GEMON GERAL DE ENGENHARIA E MONT S</t>
  </si>
  <si>
    <t>Subst de Cadeia de Ancoragem 34,5 kV-1030101    GEMON GERAL DE ENGENHARIA E MONT S</t>
  </si>
  <si>
    <t>Subst de Cadeia de Suspensão 138 kV-1030101    GEMON GERAL DE ENGENHARIA E MONT S</t>
  </si>
  <si>
    <t>Subst de Cadeia de Suspensão 69 kV-1030101    GEMON GERAL DE ENGENHARIA E MONT S</t>
  </si>
  <si>
    <t>Subst de Cadeia de Suspensão 34,5 kV-1030101    GEMON GERAL DE ENGENHARIA E MONT S</t>
  </si>
  <si>
    <t>Subst de Isoladores de Pino 69 kV-1030101    GEMON GERAL DE ENGENHARIA E MONT S</t>
  </si>
  <si>
    <t>Subst de Isoladores de Pino 34,5 kV-1030101    GEMON GERAL DE ENGENHARIA E MONT S</t>
  </si>
  <si>
    <t>Limpeza Manual Cadeia Isoladores 138 kV-1030101    GEMON GERAL DE ENGENHARIA E MONT S</t>
  </si>
  <si>
    <t>Limpeza Manual Cadeia Isoladores 69 kV-1030101    GEMON GERAL DE ENGENHARIA E MONT S</t>
  </si>
  <si>
    <t>Limpeza Manual Cadeia Isoladores 34,5 kV-1030101    GEMON GERAL DE ENGENHARIA E MONT S</t>
  </si>
  <si>
    <t>Amarração-1030101    GEMON GERAL DE ENGENHARIA E MONT S</t>
  </si>
  <si>
    <t>Inst/Subst Det Falha Fixado cond ou est-1030101    GEMON GERAL DE ENGENHARIA E MONT S</t>
  </si>
  <si>
    <t>Instalação PR ZnO - 34,5; 69 e 138 kV-1030101    GEMON GERAL DE ENGENHARIA E MONT S</t>
  </si>
  <si>
    <t>Substituição PR ZnO - 34,5; 69 e 138 kV-1030101    GEMON GERAL DE ENGENHARIA E MONT S</t>
  </si>
  <si>
    <t>Inst/Subst de Esfera Sinalizadora-1030101    GEMON GERAL DE ENGENHARIA E MONT S</t>
  </si>
  <si>
    <t>Inst/Subst de Contrapeso (aterramento)-1030101    GEMON GERAL DE ENGENHARIA E MONT S</t>
  </si>
  <si>
    <t>Emenda/Conexão Contrapeso (aterramento)-1030101    GEMON GERAL DE ENGENHARIA E MONT S</t>
  </si>
  <si>
    <t>Inst Haste de Aterramento 34,5/69/138 kV-1030101    GEMON GERAL DE ENGENHARIA E MONT S</t>
  </si>
  <si>
    <t>Desmont Poste - concreto/ferro/madeira-1030101    GEMON GERAL DE ENGENHARIA E MONT S</t>
  </si>
  <si>
    <t>Montagem de Torre-1030101    GEMON GERAL DE ENGENHARIA E MONT S</t>
  </si>
  <si>
    <t>Desmontagem de Torre-1030101    GEMON GERAL DE ENGENHARIA E MONT S</t>
  </si>
  <si>
    <t>Montagem de Torre de Emergência-1030101    GEMON GERAL DE ENGENHARIA E MONT S</t>
  </si>
  <si>
    <t>Desmontagem de Torres de Emergência-1030101    GEMON GERAL DE ENGENHARIA E MONT S</t>
  </si>
  <si>
    <t>Subst/Inst Postes - conc/ferro/madeira-1030101    GEMON GERAL DE ENGENHARIA E MONT S</t>
  </si>
  <si>
    <t>Aprumar Postes-1030101    GEMON GERAL DE ENGENHARIA E MONT S</t>
  </si>
  <si>
    <t>Recup Concreto Estrutural de Fundações-1030101    GEMON GERAL DE ENGENHARIA E MONT S</t>
  </si>
  <si>
    <t>Revisão/Subst de Conexões   - 69/138 kV-1030101    GEMON GERAL DE ENGENHARIA E MONT S</t>
  </si>
  <si>
    <t>Revisão e/ou Subst de Conexões - 34,5 kV-1030101    GEMON GERAL DE ENGENHARIA E MONT S</t>
  </si>
  <si>
    <t>Substituição de Cruzetas 01 Ancoragem-1030101    GEMON GERAL DE ENGENHARIA E MONT S</t>
  </si>
  <si>
    <t>Substituição de Cruzetas 02 Suspensão-1030101    GEMON GERAL DE ENGENHARIA E MONT S</t>
  </si>
  <si>
    <t>Subst/Inst de Peças e Parafusos-1030101    GEMON GERAL DE ENGENHARIA E MONT S</t>
  </si>
  <si>
    <t>Nivelar Cruzetas-1030101    GEMON GERAL DE ENGENHARIA E MONT S</t>
  </si>
  <si>
    <t>Subst Ferragens Isolador Anc-69/138kV-1030101    GEMON GERAL DE ENGENHARIA E MONT S</t>
  </si>
  <si>
    <t>Subst Ferragens IsoladorAnc-34,5kV-1030101    GEMON GERAL DE ENGENHARIA E MONT S</t>
  </si>
  <si>
    <t>Subst Ferragens Isolador Susp-69/138kV-1030101    GEMON GERAL DE ENGENHARIA E MONT S</t>
  </si>
  <si>
    <t>Subst Ferragens Isolador Susp-34,5kV-1030101    GEMON GERAL DE ENGENHARIA E MONT S</t>
  </si>
  <si>
    <t>Subst Grampo Ancoragem Passante-69/138kV-1030101    GEMON GERAL DE ENGENHARIA E MONT S</t>
  </si>
  <si>
    <t>Subst Grampo Ancoragem Passante - 34,5kV-1030101    GEMON GERAL DE ENGENHARIA E MONT S</t>
  </si>
  <si>
    <t>Subst Grampo Ancoragem à Comp-69/138kV-1030101    GEMON GERAL DE ENGENHARIA E MONT S</t>
  </si>
  <si>
    <t>Subst Grampo Susp Sem Armadura-69/138kV-1030101    GEMON GERAL DE ENGENHARIA E MONT S</t>
  </si>
  <si>
    <t>Subst Grampo Susp Sem Armadura-34,5 kV-1030101    GEMON GERAL DE ENGENHARIA E MONT S</t>
  </si>
  <si>
    <t>Subst Grampo Susp Com Armadura-69/138kV-1030101    GEMON GERAL DE ENGENHARIA E MONT S</t>
  </si>
  <si>
    <t>Subst Grampo Susp Com Armadura-34,5 kV-1030101    GEMON GERAL DE ENGENHARIA E MONT S</t>
  </si>
  <si>
    <t>Subst Grampo Suspensão AGS - 69/138 kV-1030101    GEMON GERAL DE ENGENHARIA E MONT S</t>
  </si>
  <si>
    <t>Subst  Ferragens em Cabo Pára-Raios-1030101    GEMON GERAL DE ENGENHARIA E MONT S</t>
  </si>
  <si>
    <t>Seccionamento de cerca-1030101    GEMON GERAL DE ENGENHARIA E MONT S</t>
  </si>
  <si>
    <t>Instalação ou substituição de Estai-1030101    GEMON GERAL DE ENGENHARIA E MONT S</t>
  </si>
  <si>
    <t>Subst/Renivel ou Inst Proteção do Estai-1030101    GEMON GERAL DE ENGENHARIA E MONT S</t>
  </si>
  <si>
    <t>Numeração e Sinalização-1030101    GEMON GERAL DE ENGENHARIA E MONT S</t>
  </si>
  <si>
    <t>Retirada de Objetos Estranhos à Linha-1030101    GEMON GERAL DE ENGENHARIA E MONT S</t>
  </si>
  <si>
    <t>Abertura de valetas para desvio d´água-1030101    GEMON GERAL DE ENGENHARIA E MONT S</t>
  </si>
  <si>
    <t>Med/Verif Isolam-Emissão Rádio Freq Isol-1030101    GEMON GERAL DE ENGENHARIA E MONT S</t>
  </si>
  <si>
    <t>Inspeção Extraordinária-1030101    GEMON GERAL DE ENGENHARIA E MONT S</t>
  </si>
  <si>
    <t>Inspeção Parcial 01 Classe - 138 kV-1030101    GEMON GERAL DE ENGENHARIA E MONT S</t>
  </si>
  <si>
    <t>Inspeção Parcial 02 Classe - 69 kV-1030101    GEMON GERAL DE ENGENHARIA E MONT S</t>
  </si>
  <si>
    <t>Inspeção Parcial 03 Classe - 34,5 kV-1030101    GEMON GERAL DE ENGENHARIA E MONT S</t>
  </si>
  <si>
    <t>Inspeção Completa - 69/138 kV - 1 circ.-1030101    GEMON GERAL DE ENGENHARIA E MONT S</t>
  </si>
  <si>
    <t>Inspeção Completa - 69/138 kV - 2 circ.-1030101    GEMON GERAL DE ENGENHARIA E MONT S</t>
  </si>
  <si>
    <t>Medição Aterramento Est Metal/Concreto-1030101    GEMON GERAL DE ENGENHARIA E MONT S</t>
  </si>
  <si>
    <t>Medição de Altura de Condutores-1030101    GEMON GERAL DE ENGENHARIA E MONT S</t>
  </si>
  <si>
    <t>Revisão Condutores Pontos Grampeamento-1030101    GEMON GERAL DE ENGENHARIA E MONT S</t>
  </si>
  <si>
    <t>Inspeção Fundações-Escavação de Terreno-1030101    GEMON GERAL DE ENGENHARIA E MONT S</t>
  </si>
  <si>
    <t>Inspeção Completa - 34,5 kV - 1/2 circ.-1030101    GEMON GERAL DE ENGENHARIA E MONT S</t>
  </si>
  <si>
    <t>Trat Anticorrosivo e pintura Fundações-1030101    GEMON GERAL DE ENGENHARIA E MONT S</t>
  </si>
  <si>
    <t>Pintura de Estruturas Metálicas-1030101    GEMON GERAL DE ENGENHARIA E MONT S</t>
  </si>
  <si>
    <t>Tratamento Anticorrosivo Est Metálicas-1030101    GEMON GERAL DE ENGENHARIA E MONT S</t>
  </si>
  <si>
    <t>Limpeza de Faixa bambuzal e/ou canavial-1030101    GEMON GERAL DE ENGENHARIA E MONT S</t>
  </si>
  <si>
    <t>Limpeza de Faixa reflorestamento-1030101    GEMON GERAL DE ENGENHARIA E MONT S</t>
  </si>
  <si>
    <t>LT-Limpeza de área de estruturas-1030101    GEMON GERAL DE ENGENHARIA E MONT S</t>
  </si>
  <si>
    <t>LT-Limpeza de área de Poste - AT-1030101    GEMON GERAL DE ENGENHARIA E MONT S</t>
  </si>
  <si>
    <t>Limpeza do acesso às estruturas das LT´s-1030101    GEMON GERAL DE ENGENHARIA E MONT S</t>
  </si>
  <si>
    <t>Limpeza de Faixa de Servidão-1030101    GEMON GERAL DE ENGENHARIA E MONT S</t>
  </si>
  <si>
    <t>Poda de Árvore-1030101    GEMON GERAL DE ENGENHARIA E MONT S</t>
  </si>
  <si>
    <t>Corte de Árvore-1030101    GEMON GERAL DE ENGENHARIA E MONT S</t>
  </si>
  <si>
    <t>Ajudante de Pedreiro/Carpinteiro/Pintor-1030101    GEMON GERAL DE ENGENHARIA E MONT S</t>
  </si>
  <si>
    <t>Auxiliar Serviços Gerais/Servente/Vigia-1030101    GEMON GERAL DE ENGENHARIA E MONT S</t>
  </si>
  <si>
    <t>Auxiliar Técnico-1030101    GEMON GERAL DE ENGENHARIA E MONT S</t>
  </si>
  <si>
    <t>Auxiliar/Ajudante Eletricista/Mecânico-1030101    GEMON GERAL DE ENGENHARIA E MONT S</t>
  </si>
  <si>
    <t>Caminhão Munck/Motorista Operador-1030101    GEMON GERAL DE ENGENHARIA E MONT S</t>
  </si>
  <si>
    <t>Desenhista-1030101    GEMON GERAL DE ENGENHARIA E MONT S</t>
  </si>
  <si>
    <t>Diárias de Viagem-1030101    GEMON GERAL DE ENGENHARIA E MONT S</t>
  </si>
  <si>
    <t>Eletricista/Mecânico Motorista de Manut-1030101    GEMON GERAL DE ENGENHARIA E MONT S</t>
  </si>
  <si>
    <t>Encarregado de Turma-1030101    GEMON GERAL DE ENGENHARIA E MONT S</t>
  </si>
  <si>
    <t>Engenheiro Residente-1030101    GEMON GERAL DE ENGENHARIA E MONT S</t>
  </si>
  <si>
    <t>Motorista Operador Guindauto-1030101    GEMON GERAL DE ENGENHARIA E MONT S</t>
  </si>
  <si>
    <t>Pedreiro/Carpinteiro/Pintor-1030101    GEMON GERAL DE ENGENHARIA E MONT S</t>
  </si>
  <si>
    <t>Técnico Supervisor Equip Potência/Usina-1030101    GEMON GERAL DE ENGENHARIA E MONT S</t>
  </si>
  <si>
    <t>Técnico Eletrotécnico/Mecânico/Medição-1030101    GEMON GERAL DE ENGENHARIA E MONT S</t>
  </si>
  <si>
    <t>Técnico Segurança-1030101    GEMON GERAL DE ENGENHARIA E MONT S</t>
  </si>
  <si>
    <t>Topógrafo-1030101    GEMON GERAL DE ENGENHARIA E MONT S</t>
  </si>
  <si>
    <t>Turma Manutenção LT (Leve)-1030101    GEMON GERAL DE ENGENHARIA E MONT S</t>
  </si>
  <si>
    <t>Turma Mista de manutenção em SE e LT-1030101    GEMON GERAL DE ENGENHARIA E MONT S</t>
  </si>
  <si>
    <t>Turma Manutenção LT-1030101    GEMON GERAL DE ENGENHARIA E MONT S</t>
  </si>
  <si>
    <t>Turma Manutenção SE-1030101    GEMON GERAL DE ENGENHARIA E MONT S</t>
  </si>
  <si>
    <t>Turma Manutenção Transformador-1030101    GEMON GERAL DE ENGENHARIA E MONT S</t>
  </si>
  <si>
    <t>Turma Manutenção Usina - PE - Zona 1-1030101    GEMON GERAL DE ENGENHARIA E MONT S</t>
  </si>
  <si>
    <t>Turma Manutenção Usina - MA - Zona 3-1030101    GEMON GERAL DE ENGENHARIA E MONT S</t>
  </si>
  <si>
    <t>Turma Manutenção Usina - IT - Zona 3-1030101    GEMON GERAL DE ENGENHARIA E MONT S</t>
  </si>
  <si>
    <t>Turma Proteção/Sistemas de Alimentação-1030101    GEMON GERAL DE ENGENHARIA E MONT S</t>
  </si>
  <si>
    <t>Turma Emergência Pesada - MT/BT-1030101    GEMON GERAL DE ENGENHARIA E MONT S</t>
  </si>
  <si>
    <t>Turma Emergência Leve - MT/BT-1030101    GEMON GERAL DE ENGENHARIA E MONT S</t>
  </si>
  <si>
    <t>Turma Manutenção Pesada - MT/BT-1030101    GEMON GERAL DE ENGENHARIA E MONT S</t>
  </si>
  <si>
    <t>Turma Manutenção Leve - MT/BT-1030101    GEMON GERAL DE ENGENHARIA E MONT S</t>
  </si>
  <si>
    <t>Turma de Emergência - Moto-1030101    GEMON GERAL DE ENGENHARIA E MONT S</t>
  </si>
  <si>
    <t>Turma  de Medição - MT/BT-1030101    GEMON GERAL DE ENGENHARIA E MONT S</t>
  </si>
  <si>
    <t>CAMIONETA 4X2-1030101    GEMON GERAL DE ENGENHARIA E MONT S</t>
  </si>
  <si>
    <t>CAMIONETA 4X4-1030101    GEMON GERAL DE ENGENHARIA E MONT S</t>
  </si>
  <si>
    <t>FURGÃO PEQ CV-1030101    GEMON GERAL DE ENGENHARIA E MONT S</t>
  </si>
  <si>
    <t>CAMINHÃO CD-1030101    GEMON GERAL DE ENGENHARIA E MONT S</t>
  </si>
  <si>
    <t>CAMINHÃO MUNCK-1030101    GEMON GERAL DE ENGENHARIA E MONT S</t>
  </si>
  <si>
    <t>FURGÃO PEQ CF-1030101    GEMON GERAL DE ENGENHARIA E MONT S</t>
  </si>
  <si>
    <t>NIVELAMENTO DE CRUZETA-1030101    GEMON GERAL DE ENGENHARIA E MONT S</t>
  </si>
  <si>
    <t>Manut-(Reservatório)  4 &lt; P &lt; 18 MW-1030101    GEMON GERAL DE ENGENHARIA E MONT S</t>
  </si>
  <si>
    <t>Manut - (Reservatório)   P &gt; 18 MW-1030101    GEMON GERAL DE ENGENHARIA E MONT S</t>
  </si>
  <si>
    <t>Manut - (Reservatório)  P &lt; 4 MW-1030101    GEMON GERAL DE ENGENHARIA E MONT S</t>
  </si>
  <si>
    <t>Manut Barrg  T. D' água  4 &lt; P &lt; 18 MW-1030101    GEMON GERAL DE ENGENHARIA E MONT S</t>
  </si>
  <si>
    <t>Manut Barrg  T. D' água  P &gt; 18 MW-1030101    GEMON GERAL DE ENGENHARIA E MONT S</t>
  </si>
  <si>
    <t>Manut Barrg  T. D' água  P &lt; 4 MW-1030101    GEMON GERAL DE ENGENHARIA E MONT S</t>
  </si>
  <si>
    <t>Manut Instrumentação - (Barragem)-1030101    GEMON GERAL DE ENGENHARIA E MONT S</t>
  </si>
  <si>
    <t>Manut Acessos a Usina-1030101    GEMON GERAL DE ENGENHARIA E MONT S</t>
  </si>
  <si>
    <t>Manut Civil Adução 4 &lt;P&lt; 18 MW-1030101    GEMON GERAL DE ENGENHARIA E MONT S</t>
  </si>
  <si>
    <t>Manut Civil Adução  P &gt;18 MW-1030101    GEMON GERAL DE ENGENHARIA E MONT S</t>
  </si>
  <si>
    <t>Manut Civil Adução P&lt; 4 MW-1030101    GEMON GERAL DE ENGENHARIA E MONT S</t>
  </si>
  <si>
    <t>Insp Visual e Mapa da Adução P &gt; 18 MW-1030101    GEMON GERAL DE ENGENHARIA E MONT S</t>
  </si>
  <si>
    <t>Insp Visual e Mapa da Adução P &lt; 18 MW-1030101    GEMON GERAL DE ENGENHARIA E MONT S</t>
  </si>
  <si>
    <t>Manut Mecânica Adução 4 &lt;P&lt; 18 MW-1030101    GEMON GERAL DE ENGENHARIA E MONT S</t>
  </si>
  <si>
    <t>Manut Mecânica Adução P &gt;18 MW-1030101    GEMON GERAL DE ENGENHARIA E MONT S</t>
  </si>
  <si>
    <t>Manut Mecânica Adução P&lt; 4 MW-1030101    GEMON GERAL DE ENGENHARIA E MONT S</t>
  </si>
  <si>
    <t>Manut Civil  Alta Pressão 4 &lt;P&lt; 18 MW-1030101    GEMON GERAL DE ENGENHARIA E MONT S</t>
  </si>
  <si>
    <t>Manut Civil  Alta Pressão P &gt;18 MW-1030101    GEMON GERAL DE ENGENHARIA E MONT S</t>
  </si>
  <si>
    <t>Manut Civil  Alta Pressão P&lt; 4 MW-1030101    GEMON GERAL DE ENGENHARIA E MONT S</t>
  </si>
  <si>
    <t>Manut Mecânica Alta Pressão 4 &lt;P&lt; 18 MW-1030101    GEMON GERAL DE ENGENHARIA E MONT S</t>
  </si>
  <si>
    <t>Manut Mecânica Alta Pressão P &gt;18 MW-1030101    GEMON GERAL DE ENGENHARIA E MONT S</t>
  </si>
  <si>
    <t>Manut Mecânica Alta Pressão P&lt; 4 MW-1030101    GEMON GERAL DE ENGENHARIA E MONT S</t>
  </si>
  <si>
    <t>Insp Visual e Mapa Alta Pressão P &gt;18 MW-1030101    GEMON GERAL DE ENGENHARIA E MONT S</t>
  </si>
  <si>
    <t>Insp Visual e Mapa Alta Pressão P &lt;18 MW-1030101    GEMON GERAL DE ENGENHARIA E MONT S</t>
  </si>
  <si>
    <t>Manut Civil Casa de Força-1030101    GEMON GERAL DE ENGENHARIA E MONT S</t>
  </si>
  <si>
    <t>Manut (hidr e eletrica) - Casa de Força-1030101    GEMON GERAL DE ENGENHARIA E MONT S</t>
  </si>
  <si>
    <t>Manut Área de Seg. - Casa de Força-1030101    GEMON GERAL DE ENGENHARIA E MONT S</t>
  </si>
  <si>
    <t>Manut Turbina Francis - Rotina 4&lt;P&lt;18 MW-1030101    GEMON GERAL DE ENGENHARIA E MONT S</t>
  </si>
  <si>
    <t>Manut Turbina Francis - Rotina P &gt;18 MW-1030101    GEMON GERAL DE ENGENHARIA E MONT S</t>
  </si>
  <si>
    <t>Manut Turbina Francis - Rotina P&lt; 4 MW-1030101    GEMON GERAL DE ENGENHARIA E MONT S</t>
  </si>
  <si>
    <t>Manut Turbina Pelton - Rotina P&gt;18 MW-1030101    GEMON GERAL DE ENGENHARIA E MONT S</t>
  </si>
  <si>
    <t>Manut Turbina Pelton-Intervenção P&gt;18 MW-1030101    GEMON GERAL DE ENGENHARIA E MONT S</t>
  </si>
  <si>
    <t>Manut Turbina Fr. Intervenção 4&lt;P&lt;18 MW-1030101    GEMON GERAL DE ENGENHARIA E MONT S</t>
  </si>
  <si>
    <t>Manut Turbina Fr. - Intervenção P &gt;18 MW-1030101    GEMON GERAL DE ENGENHARIA E MONT S</t>
  </si>
  <si>
    <t>Manut Turbina Fr. - Intervenção P&lt; 4 MW-1030101    GEMON GERAL DE ENGENHARIA E MONT S</t>
  </si>
  <si>
    <t>Manut Hidromecânicos &gt; 18 MW-1030101    GEMON GERAL DE ENGENHARIA E MONT S</t>
  </si>
  <si>
    <t>Manut Hidromecânicos  &lt; 18 MW-1030101    GEMON GERAL DE ENGENHARIA E MONT S</t>
  </si>
  <si>
    <t>Manut Equ Elétricos (Gerad e Excit)-1030101    GEMON GERAL DE ENGENHARIA E MONT S</t>
  </si>
  <si>
    <t>Manut Equ Eletr Rotina (Gerad e Excit)-1030101    GEMON GERAL DE ENGENHARIA E MONT S</t>
  </si>
  <si>
    <t>Manut Equ Agregado Gerador-1030101    GEMON GERAL DE ENGENHARIA E MONT S</t>
  </si>
  <si>
    <t>Manut Equ Auxiliares mecânico elétrico-1030101    GEMON GERAL DE ENGENHARIA E MONT S</t>
  </si>
  <si>
    <t>Serviços de Oficina-1030101    GEMON GERAL DE ENGENHARIA E MONT S</t>
  </si>
  <si>
    <t>Turma de Emergência Pesada 4X2 - MT/BT-1030101    GEMON GERAL DE ENGENHARIA E MONT S</t>
  </si>
  <si>
    <t>Turma Emergência Pesada Eletric/Ajud 4x4-1030101    GEMON GERAL DE ENGENHARIA E MONT S</t>
  </si>
  <si>
    <t>Turma Emergência Pesada Eletric Ajud 4X2-1030101    GEMON GERAL DE ENGENHARIA E MONT S</t>
  </si>
  <si>
    <t>Turma Emergência Leve 2 Eletricist-MT/BT-1030101    GEMON GERAL DE ENGENHARIA E MONT S</t>
  </si>
  <si>
    <t>Turma de Emergência Leve 1 Eletricista-1030101    GEMON GERAL DE ENGENHARIA E MONT S</t>
  </si>
  <si>
    <t>Pintura de estruturas em concreto-1030101    GEMON GERAL DE ENGENHARIA E MONT S</t>
  </si>
  <si>
    <t>Interlig (3F) em cabo Al/Cu 15 a 138kV-1030101    GEMON GERAL DE ENGENHARIA E MONT S</t>
  </si>
  <si>
    <t>CercaTelaGalv/Plast2"",MourãoConc h=2,4m-1030101    GEMON GERAL DE ENGENHARIA E MONT S</t>
  </si>
  <si>
    <t>Escavação Primeira Categoria-1030101    GEMON GERAL DE ENGENHARIA E MONT S</t>
  </si>
  <si>
    <t>Concreto e concretagem de 11Mpa-1030101    GEMON GERAL DE ENGENHARIA E MONT S</t>
  </si>
  <si>
    <t>Retirar Est Rede Compacta Tipo “Ce1”-1030101    GEMON GERAL DE ENGENHARIA E MONT S</t>
  </si>
  <si>
    <t>Telha canalete 49,incl madeiramento/aces-1030101    GEMON GERAL DE ENGENHARIA E MONT S</t>
  </si>
  <si>
    <t>Desativação de TP-1030101    GEMON GERAL DE ENGENHARIA E MONT S</t>
  </si>
  <si>
    <t>Fundação - Ferro-1030101    GEMON GERAL DE ENGENHARIA E MONT S</t>
  </si>
  <si>
    <t>Fundação - Forma-1030101    GEMON GERAL DE ENGENHARIA E MONT S</t>
  </si>
  <si>
    <t>Exaustor conforme especificado em proj-1030101    GEMON GERAL DE ENGENHARIA E MONT S</t>
  </si>
  <si>
    <t>Concreto e concretagem de 15 Mpa-1030101    GEMON GERAL DE ENGENHARIA E MONT S</t>
  </si>
  <si>
    <t>Reaterro Normal-1030101    GEMON GERAL DE ENGENHARIA E MONT S</t>
  </si>
  <si>
    <t>INST FORN KIT,INST INTERN UNID CONS MONO-1030101    GEMON GERAL DE ENGENHARIA E MONT S</t>
  </si>
  <si>
    <t>INST FORN KIT,INST INTERN UNID CONS BIF-1030101    GEMON GERAL DE ENGENHARIA E MONT S</t>
  </si>
  <si>
    <t>Reaterro compactado material das escav-1030101    GEMON GERAL DE ENGENHARIA E MONT S</t>
  </si>
  <si>
    <t>Locação da obra-1030101    GEMON GERAL DE ENGENHARIA E MONT S</t>
  </si>
  <si>
    <t>Retirada e recolocação de brita-1030101    GEMON GERAL DE ENGENHARIA E MONT S</t>
  </si>
  <si>
    <t>Lastro brita nº2 revest superf de pátio-1030101    GEMON GERAL DE ENGENHARIA E MONT S</t>
  </si>
  <si>
    <t>Limpeza da Obra, Patio-1030101    GEMON GERAL DE ENGENHARIA E MONT S</t>
  </si>
  <si>
    <t>Caiação em três demãos-1030101    GEMON GERAL DE ENGENHARIA E MONT S</t>
  </si>
  <si>
    <t>Eletrodutos de PVC rígido 2""-1030101    GEMON GERAL DE ENGENHARIA E MONT S</t>
  </si>
  <si>
    <t>Lançam eletroduto flexível SEALTUB&lt;=2"-1030101    GEMON GERAL DE ENGENHARIA E MONT S</t>
  </si>
  <si>
    <t>Fornecimento e inst de chumbador de 5/8"-1030101    GEMON GERAL DE ENGENHARIA E MONT S</t>
  </si>
  <si>
    <t>Conexões exotérmicas e Cravamento hastes-1030101    GEMON GERAL DE ENGENHARIA E MONT S</t>
  </si>
  <si>
    <t>Desativação de Disjuntor/Religador 15kV-1030101    GEMON GERAL DE ENGENHARIA E MONT S</t>
  </si>
  <si>
    <t>Montagem de Disjuntor/ Religador 15kV-1030101    GEMON GERAL DE ENGENHARIA E MONT S</t>
  </si>
  <si>
    <t>Substituir cabo de cobre nú-1030101    GEMON GERAL DE ENGENHARIA E MONT S</t>
  </si>
  <si>
    <t>Instalar Cabo Pré-Reunido Mt-1030101    GEMON GERAL DE ENGENHARIA E MONT S</t>
  </si>
  <si>
    <t>Retirar Cabo Pré-Reunido Mt-1030101    GEMON GERAL DE ENGENHARIA E MONT S</t>
  </si>
  <si>
    <t>Substituir Cabo Pré-Reunido Mt-1030101    GEMON GERAL DE ENGENHARIA E MONT S</t>
  </si>
  <si>
    <t>Instalar Cabo Pré-Reunido Bt-1030101    GEMON GERAL DE ENGENHARIA E MONT S</t>
  </si>
  <si>
    <t>Retirar Cabo Pré-Reunido Bt-1030101    GEMON GERAL DE ENGENHARIA E MONT S</t>
  </si>
  <si>
    <t>Substituir Cabo Pré-Reunido Bt-1030101    GEMON GERAL DE ENGENHARIA E MONT S</t>
  </si>
  <si>
    <t>Subst Cabos Isolados De Saída Dos Trafos-1030101    GEMON GERAL DE ENGENHARIA E MONT S</t>
  </si>
  <si>
    <t>Instalar Cobertura Isolante Para Bt-1030101    GEMON GERAL DE ENGENHARIA E MONT S</t>
  </si>
  <si>
    <t>Retirar Cobertura Isolante Para Bt-1030101    GEMON GERAL DE ENGENHARIA E MONT S</t>
  </si>
  <si>
    <t>Instalar Condutor De Mt-1030101    GEMON GERAL DE ENGENHARIA E MONT S</t>
  </si>
  <si>
    <t>Instalar Condutor Extra De Mt-1030101    GEMON GERAL DE ENGENHARIA E MONT S</t>
  </si>
  <si>
    <t>Retirar Condutor  De Mt Nu-1030101    GEMON GERAL DE ENGENHARIA E MONT S</t>
  </si>
  <si>
    <t>Retirar Condutor Extra De Mt Nu-1030101    GEMON GERAL DE ENGENHARIA E MONT S</t>
  </si>
  <si>
    <t>Substituir Condutor De Mt Nu-1030101    GEMON GERAL DE ENGENHARIA E MONT S</t>
  </si>
  <si>
    <t>Substituir Condutor Extra De Mt Nu-1030101    GEMON GERAL DE ENGENHARIA E MONT S</t>
  </si>
  <si>
    <t>Instalar Condutor De Bt Nu-1030101    GEMON GERAL DE ENGENHARIA E MONT S</t>
  </si>
  <si>
    <t>Instalar Condutor Extra De Bt Nu-1030101    GEMON GERAL DE ENGENHARIA E MONT S</t>
  </si>
  <si>
    <t>Retirar Condutor De Bt Nu-1030101    GEMON GERAL DE ENGENHARIA E MONT S</t>
  </si>
  <si>
    <t>Retirar Condutor Extra De Bt Nu-1030101    GEMON GERAL DE ENGENHARIA E MONT S</t>
  </si>
  <si>
    <t>Substituir Condutor De Bt Nu-1030101    GEMON GERAL DE ENGENHARIA E MONT S</t>
  </si>
  <si>
    <t>Substituir Condutor Extra De Bt Nu-1030101    GEMON GERAL DE ENGENHARIA E MONT S</t>
  </si>
  <si>
    <t>Subst/Reap Conex Jump Mt/Bt-Inst Estribo-1030101    GEMON GERAL DE ENGENHARIA E MONT S</t>
  </si>
  <si>
    <t>Inst Deriv Consumidores Mt-Ramal Aéreo-1030101    GEMON GERAL DE ENGENHARIA E MONT S</t>
  </si>
  <si>
    <t>Retirar Deriv Consumidor Mt-Ramal Aéreo-1030101    GEMON GERAL DE ENGENHARIA E MONT S</t>
  </si>
  <si>
    <t>Subst Derivt Consumidores Mt-Ramal Aéreo-1030101    GEMON GERAL DE ENGENHARIA E MONT S</t>
  </si>
  <si>
    <t>Inst Derivação De Consumidores Bt Aéreo-1030101    GEMON GERAL DE ENGENHARIA E MONT S</t>
  </si>
  <si>
    <t>Retirar Derivação Consumidores Bt Aéreo-1030101    GEMON GERAL DE ENGENHARIA E MONT S</t>
  </si>
  <si>
    <t>Subst Derivação Consumidores Bt Aéreo-1030101    GEMON GERAL DE ENGENHARIA E MONT S</t>
  </si>
  <si>
    <t>Equilíbrio De Fase De Bt-1030101    GEMON GERAL DE ENGENHARIA E MONT S</t>
  </si>
  <si>
    <t xml:space="preserve"> Faseamento De Mt-1030101    GEMON GERAL DE ENGENHARIA E MONT S</t>
  </si>
  <si>
    <t>Instalar Flying-Tap Mt Ou Bt-1030101    GEMON GERAL DE ENGENHARIA E MONT S</t>
  </si>
  <si>
    <t>Retirar Flying-Tap Mt Ou Bt-1030101    GEMON GERAL DE ENGENHARIA E MONT S</t>
  </si>
  <si>
    <t>Substituir Flying-Tap Mt Ou Bt-1030101    GEMON GERAL DE ENGENHARIA E MONT S</t>
  </si>
  <si>
    <t>Objetos Estranhos Na Rede De Mt E Bt-1030101    GEMON GERAL DE ENGENHARIA E MONT S</t>
  </si>
  <si>
    <t>Reesticamento/Alívio Tensão Mec - Mt/Bt-1030101    GEMON GERAL DE ENGENHARIA E MONT S</t>
  </si>
  <si>
    <t>Reestic/Alívio Tensão Mec Deriv Consu-Bt-1030101    GEMON GERAL DE ENGENHARIA E MONT S</t>
  </si>
  <si>
    <t>Instalar Cabo Mensageiro Rede Compacta-1030101    GEMON GERAL DE ENGENHARIA E MONT S</t>
  </si>
  <si>
    <t>Retirar Cabo Mensageiro Rede Compacta-1030101    GEMON GERAL DE ENGENHARIA E MONT S</t>
  </si>
  <si>
    <t>Subst Cabo Mensageiro Rede Compacta-1030101    GEMON GERAL DE ENGENHARIA E MONT S</t>
  </si>
  <si>
    <t>Instalar Condutor Coberto Rede Compacta-1030101    GEMON GERAL DE ENGENHARIA E MONT S</t>
  </si>
  <si>
    <t>Retirar Condutor Coberto Rede Compacta-1030101    GEMON GERAL DE ENGENHARIA E MONT S</t>
  </si>
  <si>
    <t>Subst Condutor Coberto Rede Compacta-1030101    GEMON GERAL DE ENGENHARIA E MONT S</t>
  </si>
  <si>
    <t>Instalar Espaçadores Para Rede Compacta-1030101    GEMON GERAL DE ENGENHARIA E MONT S</t>
  </si>
  <si>
    <t>Substituir Espaçadores Rede Compacta-1030101    GEMON GERAL DE ENGENHARIA E MONT S</t>
  </si>
  <si>
    <t>Instalar Condutores De Bt Concentrico-1030101    GEMON GERAL DE ENGENHARIA E MONT S</t>
  </si>
  <si>
    <t>Retirar Condutores De Bt Concentrico-1030101    GEMON GERAL DE ENGENHARIA E MONT S</t>
  </si>
  <si>
    <t>Substituir Condutores De Bt Concentrico-1030101    GEMON GERAL DE ENGENHARIA E MONT S</t>
  </si>
  <si>
    <t>InstEmenda/Terminal Termo-Contrátil 15KV-1030101    GEMON GERAL DE ENGENHARIA E MONT S</t>
  </si>
  <si>
    <t>Instalar Banco De Capacitores Automático-1030101    GEMON GERAL DE ENGENHARIA E MONT S</t>
  </si>
  <si>
    <t>Retirar Banco De Capacitores Automático-1030101    GEMON GERAL DE ENGENHARIA E MONT S</t>
  </si>
  <si>
    <t>Instalar Banco De Capacitores Fixo-1030101    GEMON GERAL DE ENGENHARIA E MONT S</t>
  </si>
  <si>
    <t>Retirar Banco De Capacitores Fixo-1030101    GEMON GERAL DE ENGENHARIA E MONT S</t>
  </si>
  <si>
    <t xml:space="preserve"> Substituir Unidade Capacitiva-1030101    GEMON GERAL DE ENGENHARIA E MONT S</t>
  </si>
  <si>
    <t>Subst Chave Comando Banco De Capacitores-1030101    GEMON GERAL DE ENGENHARIA E MONT S</t>
  </si>
  <si>
    <t>Inst Controle Automático Banco Capacitor-1030101    GEMON GERAL DE ENGENHARIA E MONT S</t>
  </si>
  <si>
    <t>Retirar Controle Autom Banco Capacitor-1030101    GEMON GERAL DE ENGENHARIA E MONT S</t>
  </si>
  <si>
    <t>Substituir Controle Auto Banco Capacitor-1030101    GEMON GERAL DE ENGENHARIA E MONT S</t>
  </si>
  <si>
    <t>Instalar Caixa Proteção E/Ou Derivação-1030101    GEMON GERAL DE ENGENHARIA E MONT S</t>
  </si>
  <si>
    <t>Retirar Caixa De Proteção E/Ou Derivação-1030101    GEMON GERAL DE ENGENHARIA E MONT S</t>
  </si>
  <si>
    <t>Substituir Caixa Proteção E/Ou Derivação-1030101    GEMON GERAL DE ENGENHARIA E MONT S</t>
  </si>
  <si>
    <t>Instalar Chave Faca 1 Pólo E Ou Fusível-1030101    GEMON GERAL DE ENGENHARIA E MONT S</t>
  </si>
  <si>
    <t>Retirar Chave Faca 1 Pólo E Ou Fusível-1030101    GEMON GERAL DE ENGENHARIA E MONT S</t>
  </si>
  <si>
    <t>Substituir Chave Faca 1 Pólo Ou Fusível-1030101    GEMON GERAL DE ENGENHARIA E MONT S</t>
  </si>
  <si>
    <t xml:space="preserve"> Substituir Chave By-Pass (Por Unidade)-1030101    GEMON GERAL DE ENGENHARIA E MONT S</t>
  </si>
  <si>
    <t>Inst Chave 3P Op Carga Contatos Aparente-1030101    GEMON GERAL DE ENGENHARIA E MONT S</t>
  </si>
  <si>
    <t>Ret Chave 3P Op Carga Contatos Aparentes-1030101    GEMON GERAL DE ENGENHARIA E MONT S</t>
  </si>
  <si>
    <t>Subst Chave 3P p/ Op Carga c/ Cont Apar-1030101    GEMON GERAL DE ENGENHARIA E MONT S</t>
  </si>
  <si>
    <t>Inst Chave Abert Carga Contatos Internos-1030101    GEMON GERAL DE ENGENHARIA E MONT S</t>
  </si>
  <si>
    <t>Ret Chave Abertura Carga Contato Interno-1030101    GEMON GERAL DE ENGENHARIA E MONT S</t>
  </si>
  <si>
    <t>Subst Chave Abert Carga Contato Interno-1030101    GEMON GERAL DE ENGENHARIA E MONT S</t>
  </si>
  <si>
    <t>Substituir Disjuntor Termomagnético-1030101    GEMON GERAL DE ENGENHARIA E MONT S</t>
  </si>
  <si>
    <t>Operação de equipamentos de rede de MT-1030101    GEMON GERAL DE ENGENHARIA E MONT S</t>
  </si>
  <si>
    <t>Subst Elo/cartucho chave fusível de MT-1030101    GEMON GERAL DE ENGENHARIA E MONT S</t>
  </si>
  <si>
    <t>Numeração Pontos Manobra/Proteção/Transf-1030101    GEMON GERAL DE ENGENHARIA E MONT S</t>
  </si>
  <si>
    <t>Instalar Pára-Raios (Por Unidade)-1030101    GEMON GERAL DE ENGENHARIA E MONT S</t>
  </si>
  <si>
    <t>Retirar Pára-Raios (Por Unidade)-1030101    GEMON GERAL DE ENGENHARIA E MONT S</t>
  </si>
  <si>
    <t>Substituir Pára-Raios (Por Unidade)-1030101    GEMON GERAL DE ENGENHARIA E MONT S</t>
  </si>
  <si>
    <t>Instalar Regulador De Tensão Em Poste-1030101    GEMON GERAL DE ENGENHARIA E MONT S</t>
  </si>
  <si>
    <t>Retirar Regulador De Tensão Em Poste-1030101    GEMON GERAL DE ENGENHARIA E MONT S</t>
  </si>
  <si>
    <t>Substituir Regulador De Tensão Em Poste-1030101    GEMON GERAL DE ENGENHARIA E MONT S</t>
  </si>
  <si>
    <t>Instalar Regulador Tensão Em Plataforma-1030101    GEMON GERAL DE ENGENHARIA E MONT S</t>
  </si>
  <si>
    <t>Retirar Regulador Tensão Em Plataforma-1030101    GEMON GERAL DE ENGENHARIA E MONT S</t>
  </si>
  <si>
    <t>Subst Regulador De Tensão Em Plataforma-1030101    GEMON GERAL DE ENGENHARIA E MONT S</t>
  </si>
  <si>
    <t>Inst Religador/Seccionalizador Tripolar-1030101    GEMON GERAL DE ENGENHARIA E MONT S</t>
  </si>
  <si>
    <t>Retirar Religador/Seccionalizador 3P-1030101    GEMON GERAL DE ENGENHARIA E MONT S</t>
  </si>
  <si>
    <t>Subst Religador/Seccionalizador Tripolar-1030101    GEMON GERAL DE ENGENHARIA E MONT S</t>
  </si>
  <si>
    <t>Instalar Transformador Trifásico-1030101    GEMON GERAL DE ENGENHARIA E MONT S</t>
  </si>
  <si>
    <t>Retirar Transformador Trifásico-1030101    GEMON GERAL DE ENGENHARIA E MONT S</t>
  </si>
  <si>
    <t>Substituir Transformador Trifásico-1030101    GEMON GERAL DE ENGENHARIA E MONT S</t>
  </si>
  <si>
    <t>Inst Transf Monofásico(1/2 Buchas Na Mt)-1030101    GEMON GERAL DE ENGENHARIA E MONT S</t>
  </si>
  <si>
    <t>Retirar Transf Monofásico(1/2 Buchas Mt)-1030101    GEMON GERAL DE ENGENHARIA E MONT S</t>
  </si>
  <si>
    <t>Subst Transf Monofásico(1/2 Buchas Mt)-1030101    GEMON GERAL DE ENGENHARIA E MONT S</t>
  </si>
  <si>
    <t>Troca De Tap-1030101    GEMON GERAL DE ENGENHARIA E MONT S</t>
  </si>
  <si>
    <t>Inspeção Equipamentos Rede Distribuição-1030101    GEMON GERAL DE ENGENHARIA E MONT S</t>
  </si>
  <si>
    <t>Manut Chave 3P Oper. Carga C. Aparentes-1030101    GEMON GERAL DE ENGENHARIA E MONT S</t>
  </si>
  <si>
    <t>Manutenção Chave Unipolar Faca E Fusível-1030101    GEMON GERAL DE ENGENHARIA E MONT S</t>
  </si>
  <si>
    <t>Arrasto De Transformador Trifásico-1030101    GEMON GERAL DE ENGENHARIA E MONT S</t>
  </si>
  <si>
    <t>Arrasto De Transformador Monofásico-1030101    GEMON GERAL DE ENGENHARIA E MONT S</t>
  </si>
  <si>
    <t>Instalar Transf 3F(Issado Sem Guindauto)-1030101    GEMON GERAL DE ENGENHARIA E MONT S</t>
  </si>
  <si>
    <t>Retirar Transf 3F (Issado Sem Guindauto)-1030101    GEMON GERAL DE ENGENHARIA E MONT S</t>
  </si>
  <si>
    <t>Subst Transf 3F (Issado Sem Guindauto)-1030101    GEMON GERAL DE ENGENHARIA E MONT S</t>
  </si>
  <si>
    <t>Instalar Transf 1F(Issado Sem Guindauto)-1030101    GEMON GERAL DE ENGENHARIA E MONT S</t>
  </si>
  <si>
    <t>Retirar Transf 1F (Issado Sem Guindauto)-1030101    GEMON GERAL DE ENGENHARIA E MONT S</t>
  </si>
  <si>
    <t>Subst Transf 1F (Issado Sem Guindauto)-1030101    GEMON GERAL DE ENGENHARIA E MONT S</t>
  </si>
  <si>
    <t>Instalar Estai De Âncora C/ Chapa De Aço-1030101    GEMON GERAL DE ENGENHARIA E MONT S</t>
  </si>
  <si>
    <t>Retirar Estai De Âncora Com Chapa De Aço-1030101    GEMON GERAL DE ENGENHARIA E MONT S</t>
  </si>
  <si>
    <t>Instalar Estai-1030101    GEMON GERAL DE ENGENHARIA E MONT S</t>
  </si>
  <si>
    <t>Retirar Estai-1030101    GEMON GERAL DE ENGENHARIA E MONT S</t>
  </si>
  <si>
    <t>Instalar Estai Contra-Poste-1030101    GEMON GERAL DE ENGENHARIA E MONT S</t>
  </si>
  <si>
    <t>Retirar Estai Contra-Poste-1030101    GEMON GERAL DE ENGENHARIA E MONT S</t>
  </si>
  <si>
    <t>Retensionamento De Estai-1030101    GEMON GERAL DE ENGENHARIA E MONT S</t>
  </si>
  <si>
    <t>Amarração Por Isolador Mt Ou Bt-1030101    GEMON GERAL DE ENGENHARIA E MONT S</t>
  </si>
  <si>
    <t>Inst Est Tipo 1: Cruzeta E Isolador Pino-1030101    GEMON GERAL DE ENGENHARIA E MONT S</t>
  </si>
  <si>
    <t>Ret Est Tipo 1: Cruzeta E Isolador Pino-1030101    GEMON GERAL DE ENGENHARIA E MONT S</t>
  </si>
  <si>
    <t>Subst Est Tipo 1:Cruzeta E Isolador Pino-1030101    GEMON GERAL DE ENGENHARIA E MONT S</t>
  </si>
  <si>
    <t>Inst Est Tipo 2: Cruzeta E Isolador Pino-1030101    GEMON GERAL DE ENGENHARIA E MONT S</t>
  </si>
  <si>
    <t>Ret Est Tipo 2: Cruzeta E Isolador Pino-1030101    GEMON GERAL DE ENGENHARIA E MONT S</t>
  </si>
  <si>
    <t>Subst Est Tipo 2:Cruzeta E Isolador Pino-1030101    GEMON GERAL DE ENGENHARIA E MONT S</t>
  </si>
  <si>
    <t>Inst Est Tipo 3/3A: Cruzeta E Um Encabeç-1030101    GEMON GERAL DE ENGENHARIA E MONT S</t>
  </si>
  <si>
    <t>Ret Est Tipo 3/3A: Cruzeta E Um Encabeç-1030101    GEMON GERAL DE ENGENHARIA E MONT S</t>
  </si>
  <si>
    <t>Subst Est Tipo 3/3A:Cruzeta E Um Encabeç-1030101    GEMON GERAL DE ENGENHARIA E MONT S</t>
  </si>
  <si>
    <t>Inst Est Tipo 4: Cruzeta E Dois Encabeç-1030101    GEMON GERAL DE ENGENHARIA E MONT S</t>
  </si>
  <si>
    <t>Ret Est Tipo 4: Cruzeta E Dois Encabeç-1030101    GEMON GERAL DE ENGENHARIA E MONT S</t>
  </si>
  <si>
    <t>Subst Est Tipo 4: Cruzeta E Dois Encabeç-1030101    GEMON GERAL DE ENGENHARIA E MONT S</t>
  </si>
  <si>
    <t xml:space="preserve"> Instalar Estrutura Tipo Le-1030101    GEMON GERAL DE ENGENHARIA E MONT S</t>
  </si>
  <si>
    <t xml:space="preserve"> Retirar Estrutura Tipo Le-1030101    GEMON GERAL DE ENGENHARIA E MONT S</t>
  </si>
  <si>
    <t xml:space="preserve"> Substituir Estrutura Tipo Le-1030101    GEMON GERAL DE ENGENHARIA E MONT S</t>
  </si>
  <si>
    <t xml:space="preserve"> Instalar estrutura Tipo Ht-1030101    GEMON GERAL DE ENGENHARIA E MONT S</t>
  </si>
  <si>
    <t>Retirar Estrutura Tipo Ht-1030101    GEMON GERAL DE ENGENHARIA E MONT S</t>
  </si>
  <si>
    <t xml:space="preserve"> Substituir Estrutura Tipo Ht-1030101    GEMON GERAL DE ENGENHARIA E MONT S</t>
  </si>
  <si>
    <t>Instalar Estrutura Tipo U1-1030101    GEMON GERAL DE ENGENHARIA E MONT S</t>
  </si>
  <si>
    <t>Retirar Estrutura Tipo U1-1030101    GEMON GERAL DE ENGENHARIA E MONT S</t>
  </si>
  <si>
    <t>Substituir Estrutura Tipo U1-1030101    GEMON GERAL DE ENGENHARIA E MONT S</t>
  </si>
  <si>
    <t>Instalar Estrutura Tipo U2-1030101    GEMON GERAL DE ENGENHARIA E MONT S</t>
  </si>
  <si>
    <t>Retirar Estrutura Tipo U2-1030101    GEMON GERAL DE ENGENHARIA E MONT S</t>
  </si>
  <si>
    <t>Substituir Estrutura Tipo U2-1030101    GEMON GERAL DE ENGENHARIA E MONT S</t>
  </si>
  <si>
    <t xml:space="preserve"> Instalar Estrutura Tipo U3-1030101    GEMON GERAL DE ENGENHARIA E MONT S</t>
  </si>
  <si>
    <t xml:space="preserve"> Retirar Estrutura Tipo U3-1030101    GEMON GERAL DE ENGENHARIA E MONT S</t>
  </si>
  <si>
    <t xml:space="preserve"> Substituir Estrutura Tipo U3-1030101    GEMON GERAL DE ENGENHARIA E MONT S</t>
  </si>
  <si>
    <t xml:space="preserve"> Instalar Estrutura Tipo U4-1030101    GEMON GERAL DE ENGENHARIA E MONT S</t>
  </si>
  <si>
    <t xml:space="preserve"> Retirar Estrutura Tipo U4-1030101    GEMON GERAL DE ENGENHARIA E MONT S</t>
  </si>
  <si>
    <t>Substituir Estrutura Tipo U4-1030101    GEMON GERAL DE ENGENHARIA E MONT S</t>
  </si>
  <si>
    <t>Instalar Estrutura Secundária De Bt-1030101    GEMON GERAL DE ENGENHARIA E MONT S</t>
  </si>
  <si>
    <t>Retirar Estrutura Secundária De Bt-1030101    GEMON GERAL DE ENGENHARIA E MONT S</t>
  </si>
  <si>
    <t>Substituir Estrutura Secundária De Bt-1030101    GEMON GERAL DE ENGENHARIA E MONT S</t>
  </si>
  <si>
    <t>Transformar Est Tipo 2 Em Tipo 4-1030101    GEMON GERAL DE ENGENHARIA E MONT S</t>
  </si>
  <si>
    <t>Afastador De Bt (Por Unidade)-1030101    GEMON GERAL DE ENGENHARIA E MONT S</t>
  </si>
  <si>
    <t>Instalar Est Rede Compacta Tipo “Ce1”-1030101    GEMON GERAL DE ENGENHARIA E MONT S</t>
  </si>
  <si>
    <t>Substituir Est Rede Compacta Tipo “Ce1”-1030101    GEMON GERAL DE ENGENHARIA E MONT S</t>
  </si>
  <si>
    <t>Instalar Est Rede Compacta Tipo “Ce1A”-1030101    GEMON GERAL DE ENGENHARIA E MONT S</t>
  </si>
  <si>
    <t>Retirar Est Rede Compacta Tipo “Ce1A”-1030101    GEMON GERAL DE ENGENHARIA E MONT S</t>
  </si>
  <si>
    <t>Substituir Est Rede Compacta Tipo “Ce1A”-1030101    GEMON GERAL DE ENGENHARIA E MONT S</t>
  </si>
  <si>
    <t>Inst Est Rede Compacta Ce3 E Um Encabeç-1030101    GEMON GERAL DE ENGENHARIA E MONT S</t>
  </si>
  <si>
    <t>Ret Est Rede Compacta Ce3 E Um Encabeç-1030101    GEMON GERAL DE ENGENHARIA E MONT S</t>
  </si>
  <si>
    <t>Subst Est Rede Compacta Ce3 E Um Encabeç-1030101    GEMON GERAL DE ENGENHARIA E MONT S</t>
  </si>
  <si>
    <t>Inst Est Rede Compacta Ce4 Dois Encabeç-1030101    GEMON GERAL DE ENGENHARIA E MONT S</t>
  </si>
  <si>
    <t>Ret Est Rede Compacta Ce4 E Dois Encabeç-1030101    GEMON GERAL DE ENGENHARIA E MONT S</t>
  </si>
  <si>
    <t>Subst Est Rede Compacta Ce4 Dois Encabeç-1030101    GEMON GERAL DE ENGENHARIA E MONT S</t>
  </si>
  <si>
    <t>Inst Est Rede Compacta 2Ce3 Dois Encabeç-1030101    GEMON GERAL DE ENGENHARIA E MONT S</t>
  </si>
  <si>
    <t>Ret Est Rede Compacta 2Ce3 Dois Encabeç-1030101    GEMON GERAL DE ENGENHARIA E MONT S</t>
  </si>
  <si>
    <t>Subst Est Rede Compacta 2Ce3 2 Encabeç-1030101    GEMON GERAL DE ENGENHARIA E MONT S</t>
  </si>
  <si>
    <t>Instalar Estrutura Rede Compacta N3Ce-1030101    GEMON GERAL DE ENGENHARIA E MONT S</t>
  </si>
  <si>
    <t>Retirar Estrutura Rede Compacta N3Ce-1030101    GEMON GERAL DE ENGENHARIA E MONT S</t>
  </si>
  <si>
    <t>Substituir Estrutura Rede Compacta N3Ce-1030101    GEMON GERAL DE ENGENHARIA E MONT S</t>
  </si>
  <si>
    <t>Transformar Estrutura N1 Em “N3Ce”-1030101    GEMON GERAL DE ENGENHARIA E MONT S</t>
  </si>
  <si>
    <t>Transformar Estrutura N2 Em “N3Ce”-1030101    GEMON GERAL DE ENGENHARIA E MONT S</t>
  </si>
  <si>
    <t>Transformar Estrutura N3 Em “N3Ce”-1030101    GEMON GERAL DE ENGENHARIA E MONT S</t>
  </si>
  <si>
    <t>Transformar Estrutura N4 Em “N3Ce”-1030101    GEMON GERAL DE ENGENHARIA E MONT S</t>
  </si>
  <si>
    <t>Instalar Estrutura Rede Compacta I-Ce3-1030101    GEMON GERAL DE ENGENHARIA E MONT S</t>
  </si>
  <si>
    <t>Retirar Estrutura Rede Compacta I-Ce3-1030101    GEMON GERAL DE ENGENHARIA E MONT S</t>
  </si>
  <si>
    <t>Substituir Estrutura Rede Compacta I-Ce3-1030101    GEMON GERAL DE ENGENHARIA E MONT S</t>
  </si>
  <si>
    <t>Instalar Estrutura Rede Compacta Ce2N2-1030101    GEMON GERAL DE ENGENHARIA E MONT S</t>
  </si>
  <si>
    <t>Retirar Estrutura Rede Compacta Ce2N2-1030101    GEMON GERAL DE ENGENHARIA E MONT S</t>
  </si>
  <si>
    <t>Substituir Estrutura Rede Compacta Ce2N2-1030101    GEMON GERAL DE ENGENHARIA E MONT S</t>
  </si>
  <si>
    <t>Instalar Estrutura Rede Compacta Ce2N3-1030101    GEMON GERAL DE ENGENHARIA E MONT S</t>
  </si>
  <si>
    <t>Retirar Estrutura Rede Compacta Ce2N3-1030101    GEMON GERAL DE ENGENHARIA E MONT S</t>
  </si>
  <si>
    <t>Substituir Estrutura Rede Compacta Ce2N3-1030101    GEMON GERAL DE ENGENHARIA E MONT S</t>
  </si>
  <si>
    <t>Instalar Estrutura Rede Compacta Ce2-Ce3-1030101    GEMON GERAL DE ENGENHARIA E MONT S</t>
  </si>
  <si>
    <t>Retirar Estrutura Rede Compacta Ce2-Ce3-1030101    GEMON GERAL DE ENGENHARIA E MONT S</t>
  </si>
  <si>
    <t>Substituir Est Rede Compacta Ce2-Ce3-1030101    GEMON GERAL DE ENGENHARIA E MONT S</t>
  </si>
  <si>
    <t>Instalar Estrutura Rede Compacta Ce2-3-1030101    GEMON GERAL DE ENGENHARIA E MONT S</t>
  </si>
  <si>
    <t>Retirar Estrutura Rede Compacta Ce2-3-1030101    GEMON GERAL DE ENGENHARIA E MONT S</t>
  </si>
  <si>
    <t>Substituir Estrutura Rede Compacta Ce2-3-1030101    GEMON GERAL DE ENGENHARIA E MONT S</t>
  </si>
  <si>
    <t>Instalar Estrutura Rede Compacta Ce-Tr-1030101    GEMON GERAL DE ENGENHARIA E MONT S</t>
  </si>
  <si>
    <t>Retirar Estrutura Rede Compacta Ce-Tr-1030101    GEMON GERAL DE ENGENHARIA E MONT S</t>
  </si>
  <si>
    <t>Substituir Estrutura Rede Compacta Ce-Tr-1030101    GEMON GERAL DE ENGENHARIA E MONT S</t>
  </si>
  <si>
    <t>Instalar Estrutura Rede Compacta Ce3-Tr-1030101    GEMON GERAL DE ENGENHARIA E MONT S</t>
  </si>
  <si>
    <t>Retirar Estrutura Rede Compacta Ce3-Tr-1030101    GEMON GERAL DE ENGENHARIA E MONT S</t>
  </si>
  <si>
    <t>Substituir Est Rede Compacta Ce3-Tr-1030101    GEMON GERAL DE ENGENHARIA E MONT S</t>
  </si>
  <si>
    <t>Inst Est Anti-Poluição1A-1Cruzeta 2Encab-1030101    GEMON GERAL DE ENGENHARIA E MONT S</t>
  </si>
  <si>
    <t>Ret Est Anti-Poluição 1A-1Cruzeta 2Encab-1030101    GEMON GERAL DE ENGENHARIA E MONT S</t>
  </si>
  <si>
    <t>SubstEst Anti-Poluição1A-1Cruzeta 2Encab-1030101    GEMON GERAL DE ENGENHARIA E MONT S</t>
  </si>
  <si>
    <t>InstEst Anti-Poluição4A-2Cruzetas 2Encab-1030101    GEMON GERAL DE ENGENHARIA E MONT S</t>
  </si>
  <si>
    <t>Ret Est Anti-Poluição4A-2Cruzetas 2Encab-1030101    GEMON GERAL DE ENGENHARIA E MONT S</t>
  </si>
  <si>
    <t>SubstEst Anti-Poluição4A-2Cruzeta 2Encab-1030101    GEMON GERAL DE ENGENHARIA E MONT S</t>
  </si>
  <si>
    <t>Instalar Estrutura Rede Compacta “Ce2”-1030101    GEMON GERAL DE ENGENHARIA E MONT S</t>
  </si>
  <si>
    <t>Retirar Estrutura Rede Compacta “Ce2”-1030101    GEMON GERAL DE ENGENHARIA E MONT S</t>
  </si>
  <si>
    <t>Substituir Estrutura Rede Compacta “Ce2”-1030101    GEMON GERAL DE ENGENHARIA E MONT S</t>
  </si>
  <si>
    <t>Instalar Estrutura Rede Compacta Ce4-Fu-1030101    GEMON GERAL DE ENGENHARIA E MONT S</t>
  </si>
  <si>
    <t>Retirar Estrutura Rede Compacta “Ce4-Fu”-1030101    GEMON GERAL DE ENGENHARIA E MONT S</t>
  </si>
  <si>
    <t>Substituir Est Rede Compacta “Ce4-Fu”-1030101    GEMON GERAL DE ENGENHARIA E MONT S</t>
  </si>
  <si>
    <t>Instalar Estrutura Rede Compacta Ce4-Fa-1030101    GEMON GERAL DE ENGENHARIA E MONT S</t>
  </si>
  <si>
    <t>Retirar Estrutura Rede Compacta Ce4-Fa-1030101    GEMON GERAL DE ENGENHARIA E MONT S</t>
  </si>
  <si>
    <t>Substituir Est Rede Compacta “Ce4-Fa”-1030101    GEMON GERAL DE ENGENHARIA E MONT S</t>
  </si>
  <si>
    <t>Instalar Estrutura Rede Compacta Ce2-Pr-1030101    GEMON GERAL DE ENGENHARIA E MONT S</t>
  </si>
  <si>
    <t>Retirar Estrutura Rede Compacta “Ce2-Pr”-1030101    GEMON GERAL DE ENGENHARIA E MONT S</t>
  </si>
  <si>
    <t>Substituir Est Rede Compacta “Ce2-Pr”-1030101    GEMON GERAL DE ENGENHARIA E MONT S</t>
  </si>
  <si>
    <t>Aprumar Poste Ou Girar Poste-1030101    GEMON GERAL DE ENGENHARIA E MONT S</t>
  </si>
  <si>
    <t xml:space="preserve"> Concretagem De Base-1030101    GEMON GERAL DE ENGENHARIA E MONT S</t>
  </si>
  <si>
    <t>Escav Em Rocha Sem Compressor (Por Cava)-1030101    GEMON GERAL DE ENGENHARIA E MONT S</t>
  </si>
  <si>
    <t xml:space="preserve"> Escav Em Rocha Com Compressor-Por Cava-1030101    GEMON GERAL DE ENGENHARIA E MONT S</t>
  </si>
  <si>
    <t>Limpeza De Base De Poste (Por Unidade)-1030101    GEMON GERAL DE ENGENHARIA E MONT S</t>
  </si>
  <si>
    <t>Pintura De Poste De Aço-1030101    GEMON GERAL DE ENGENHARIA E MONT S</t>
  </si>
  <si>
    <t>Instalar Poste Comum, Sem Estrutura-1030101    GEMON GERAL DE ENGENHARIA E MONT S</t>
  </si>
  <si>
    <t>Retirar Poste Comum, Sem Estrutura-1030101    GEMON GERAL DE ENGENHARIA E MONT S</t>
  </si>
  <si>
    <t>Substituir Poste Comum, Sem Estrutura-1030101    GEMON GERAL DE ENGENHARIA E MONT S</t>
  </si>
  <si>
    <t>Inst Poste Especial&gt;=12m;&gt;=1000Kg,s/ est-1030101    GEMON GERAL DE ENGENHARIA E MONT S</t>
  </si>
  <si>
    <t>Ret Poste Especial &gt;=12m;&gt;=1000Kg,s/ est-1030101    GEMON GERAL DE ENGENHARIA E MONT S</t>
  </si>
  <si>
    <t>Subs Poste Especial&gt;=12m;&gt;=1000Kg,s/ est-1030101    GEMON GERAL DE ENGENHARIA E MONT S</t>
  </si>
  <si>
    <t>Retirar Abelha-1030101    GEMON GERAL DE ENGENHARIA E MONT S</t>
  </si>
  <si>
    <t>Refazer Passeio / Calçada-1030101    GEMON GERAL DE ENGENHARIA E MONT S</t>
  </si>
  <si>
    <t>Corte De Poste De Aço Ou Concreto-1030101    GEMON GERAL DE ENGENHARIA E MONT S</t>
  </si>
  <si>
    <t>Instalar Poste Comum (Sem Guindauto)-1030101    GEMON GERAL DE ENGENHARIA E MONT S</t>
  </si>
  <si>
    <t>Retirar Poste Comum (Sem Guindauto)-1030101    GEMON GERAL DE ENGENHARIA E MONT S</t>
  </si>
  <si>
    <t>Substituir Poste Comum (Sem Guindauto)-1030101    GEMON GERAL DE ENGENHARIA E MONT S</t>
  </si>
  <si>
    <t>Instalar Poste Especial (Sem Guindauto)-1030101    GEMON GERAL DE ENGENHARIA E MONT S</t>
  </si>
  <si>
    <t>Retirar Poste Especial (Sem Guindauto)-1030101    GEMON GERAL DE ENGENHARIA E MONT S</t>
  </si>
  <si>
    <t>Substituir Poste Especial(Sem Guindauto)-1030101    GEMON GERAL DE ENGENHARIA E MONT S</t>
  </si>
  <si>
    <t>Arrasto De Poste Comum-1030101    GEMON GERAL DE ENGENHARIA E MONT S</t>
  </si>
  <si>
    <t>Arrasto De Poste Especial-1030101    GEMON GERAL DE ENGENHARIA E MONT S</t>
  </si>
  <si>
    <t>Inst Aterr Comp 1 Haste Cu/Galvanizada-1030101    GEMON GERAL DE ENGENHARIA E MONT S</t>
  </si>
  <si>
    <t>Inst Haste Adicional Cu/Galvan p/ Aterra-1030101    GEMON GERAL DE ENGENHARIA E MONT S</t>
  </si>
  <si>
    <t>Seccionamento De Cerca Com Aterramento-1030101    GEMON GERAL DE ENGENHARIA E MONT S</t>
  </si>
  <si>
    <t>Manutenção Aterramento - Conexões, Etc.-1030101    GEMON GERAL DE ENGENHARIA E MONT S</t>
  </si>
  <si>
    <t xml:space="preserve"> Medição De Resistividade Do Solo-1030101    GEMON GERAL DE ENGENHARIA E MONT S</t>
  </si>
  <si>
    <t>Medição Resistência Aterramento s/Neutro-1030101    GEMON GERAL DE ENGENHARIA E MONT S</t>
  </si>
  <si>
    <t>Medição Resistência Aterramento c/Neutro-1030101    GEMON GERAL DE ENGENHARIA E MONT S</t>
  </si>
  <si>
    <t>Moldura Para Aterramento-1030101    GEMON GERAL DE ENGENHARIA E MONT S</t>
  </si>
  <si>
    <t>Insp Linhas e Redes Aéreas Mt/Bt Urbano-1030101    GEMON GERAL DE ENGENHARIA E MONT S</t>
  </si>
  <si>
    <t>Insp Linhas e Redes Aéreas Mt/Bt Rural-1030101    GEMON GERAL DE ENGENHARIA E MONT S</t>
  </si>
  <si>
    <t>Atendimento improcedente-1030101    GEMON GERAL DE ENGENHARIA E MONT S</t>
  </si>
  <si>
    <t>Ligar e desligar cliente de BT-1030101    GEMON GERAL DE ENGENHARIA E MONT S</t>
  </si>
  <si>
    <t>Isolar trecho de baixa tensão-1030101    GEMON GERAL DE ENGENHARIA E MONT S</t>
  </si>
  <si>
    <t>Provisório em rede de BT ou cliente-1030101    GEMON GERAL DE ENGENHARIA E MONT S</t>
  </si>
  <si>
    <t>Instalar Comando Grupo, Chave Eletromag-1030101    GEMON GERAL DE ENGENHARIA E MONT S</t>
  </si>
  <si>
    <t>Retirar Comando Grupo, Chave Eletromag-1030101    GEMON GERAL DE ENGENHARIA E MONT S</t>
  </si>
  <si>
    <t>Substituir Comando Grupo,Chave Eletromag-1030101    GEMON GERAL DE ENGENHARIA E MONT S</t>
  </si>
  <si>
    <t>Substituir Lâmpada Em Luminária Aberta-1030101    GEMON GERAL DE ENGENHARIA E MONT S</t>
  </si>
  <si>
    <t>Substituir Lâmpada Em Luminária Fechada-1030101    GEMON GERAL DE ENGENHARIA E MONT S</t>
  </si>
  <si>
    <t>Limpeza Geral De Luminária-1030101    GEMON GERAL DE ENGENHARIA E MONT S</t>
  </si>
  <si>
    <t>Instalar Luminária Aberta Com Braço-1030101    GEMON GERAL DE ENGENHARIA E MONT S</t>
  </si>
  <si>
    <t>Retirar Luminária Aberta Com Braço-1030101    GEMON GERAL DE ENGENHARIA E MONT S</t>
  </si>
  <si>
    <t>Substituir Luminária Aberta Com Braço-1030101    GEMON GERAL DE ENGENHARIA E MONT S</t>
  </si>
  <si>
    <t>Instalar Luminária Fechada Com Braço-1030101    GEMON GERAL DE ENGENHARIA E MONT S</t>
  </si>
  <si>
    <t>Retirar Luminária Fechada Com Braço-1030101    GEMON GERAL DE ENGENHARIA E MONT S</t>
  </si>
  <si>
    <t>Substituir Luminária Fechada Com Braço-1030101    GEMON GERAL DE ENGENHARIA E MONT S</t>
  </si>
  <si>
    <t>Instalar Relé Foto-Elétrico Ou Reator-1030101    GEMON GERAL DE ENGENHARIA E MONT S</t>
  </si>
  <si>
    <t>Retirar Relé Foto-Elétrico Ou Reator-1030101    GEMON GERAL DE ENGENHARIA E MONT S</t>
  </si>
  <si>
    <t>Substituir Relé Foto-Elétrico Ou Reator-1030101    GEMON GERAL DE ENGENHARIA E MONT S</t>
  </si>
  <si>
    <t>Pintura De Luminária Completa-1030101    GEMON GERAL DE ENGENHARIA E MONT S</t>
  </si>
  <si>
    <t>InstMedGráf Corr/Tensão Bt-Equip/oCerj-1030101    GEMON GERAL DE ENGENHARIA E MONT S</t>
  </si>
  <si>
    <t>InstMed Gráf Corr/Tensão Bt-Equip Outros-1030101    GEMON GERAL DE ENGENHARIA E MONT S</t>
  </si>
  <si>
    <t>InstMed Gráf Corr/Tensão Mt-EquipCerj-1030101    GEMON GERAL DE ENGENHARIA E MONT S</t>
  </si>
  <si>
    <t>InstMed Gráf Corr/Tensão Mt-Equip Outros-1030101    GEMON GERAL DE ENGENHARIA E MONT S</t>
  </si>
  <si>
    <t>Medição Instantânea Corrente/Tensão Bt-1030101    GEMON GERAL DE ENGENHARIA E MONT S</t>
  </si>
  <si>
    <t>Corte De Árvore Com Recolhimento-1030101    GEMON GERAL DE ENGENHARIA E MONT S</t>
  </si>
  <si>
    <t>Corte De Árvoresem Recolhimento-1030101    GEMON GERAL DE ENGENHARIA E MONT S</t>
  </si>
  <si>
    <t>Corte De Arbusto Com Recolhimento-1030101    GEMON GERAL DE ENGENHARIA E MONT S</t>
  </si>
  <si>
    <t>Corte De Arbusto Sem Recolhimento-1030101    GEMON GERAL DE ENGENHARIA E MONT S</t>
  </si>
  <si>
    <t>Poda De Árvore Com Recolhimento-1030101    GEMON GERAL DE ENGENHARIA E MONT S</t>
  </si>
  <si>
    <t>Poda De Árvore Sem Recolhimento-1030101    GEMON GERAL DE ENGENHARIA E MONT S</t>
  </si>
  <si>
    <t>Instalar barramento de cobre-1030101    GEMON GERAL DE ENGENHARIA E MONT S</t>
  </si>
  <si>
    <t>Retirar barramento de cobre-1030101    GEMON GERAL DE ENGENHARIA E MONT S</t>
  </si>
  <si>
    <t>Substituir barramento de cobre-1030101    GEMON GERAL DE ENGENHARIA E MONT S</t>
  </si>
  <si>
    <t>Instalar bucha de passagem-1030101    GEMON GERAL DE ENGENHARIA E MONT S</t>
  </si>
  <si>
    <t>Retirar bucha de passagem-1030101    GEMON GERAL DE ENGENHARIA E MONT S</t>
  </si>
  <si>
    <t>Substituir bucha de passagem-1030101    GEMON GERAL DE ENGENHARIA E MONT S</t>
  </si>
  <si>
    <t>Instalar cabo de cobre nú-1030101    GEMON GERAL DE ENGENHARIA E MONT S</t>
  </si>
  <si>
    <t>Retirar cabo de cobre nú-1030101    GEMON GERAL DE ENGENHARIA E MONT S</t>
  </si>
  <si>
    <t>Inst cabo isolado monofásico 750 a 15kV-1030101    GEMON GERAL DE ENGENHARIA E MONT S</t>
  </si>
  <si>
    <t>Ret cabo isolado monofásico 750 a 15kV-1030101    GEMON GERAL DE ENGENHARIA E MONT S</t>
  </si>
  <si>
    <t>Subst cabo isolado monofásico 750 a 15kV-1030101    GEMON GERAL DE ENGENHARIA E MONT S</t>
  </si>
  <si>
    <t>Instalar conector/terminal mecânico cabo-1030101    GEMON GERAL DE ENGENHARIA E MONT S</t>
  </si>
  <si>
    <t>Subst conector/terminal mecânico cabo-1030101    GEMON GERAL DE ENGENHARIA E MONT S</t>
  </si>
  <si>
    <t>Inst eletroduto aço galvanizado 100mm/6m-1030101    GEMON GERAL DE ENGENHARIA E MONT S</t>
  </si>
  <si>
    <t>Subst eletroduto aço galvaniz 100mm/6m-1030101    GEMON GERAL DE ENGENHARIA E MONT S</t>
  </si>
  <si>
    <t>Instalar eletroduto de PVC 100mm/3m-1030101    GEMON GERAL DE ENGENHARIA E MONT S</t>
  </si>
  <si>
    <t>Retirar eletroduto de PVC 100mm/3m-1030101    GEMON GERAL DE ENGENHARIA E MONT S</t>
  </si>
  <si>
    <t>Substituir eletroduto de PVC 100mm/3m-1030101    GEMON GERAL DE ENGENHARIA E MONT S</t>
  </si>
  <si>
    <t>Inst emenda/Terminal TermoContrátil 15KV-1030101    GEMON GERAL DE ENGENHARIA E MONT S</t>
  </si>
  <si>
    <t>Retirar terminal de mufla trifásico 15kV-1030101    GEMON GERAL DE ENGENHARIA E MONT S</t>
  </si>
  <si>
    <t>Inst terminal mufla 1P porcelana 15kV-1030101    GEMON GERAL DE ENGENHARIA E MONT S</t>
  </si>
  <si>
    <t>Ret terminal mufla 1P em porcelana 15kV-1030101    GEMON GERAL DE ENGENHARIA E MONT S</t>
  </si>
  <si>
    <t>Subst terminal mufla 1P porcelana 15kV-1030101    GEMON GERAL DE ENGENHARIA E MONT S</t>
  </si>
  <si>
    <t>Inst terminal mufla 1P em polímero 15kV-1030101    GEMON GERAL DE ENGENHARIA E MONT S</t>
  </si>
  <si>
    <t>Ret terminal de mufla 1P polímero 15kV-1030101    GEMON GERAL DE ENGENHARIA E MONT S</t>
  </si>
  <si>
    <t>Subst terminal mufla 1P em polímero 15kV-1030101    GEMON GERAL DE ENGENHARIA E MONT S</t>
  </si>
  <si>
    <t>Instalar transformador cabine abrigada-1030101    GEMON GERAL DE ENGENHARIA E MONT S</t>
  </si>
  <si>
    <t>Retirar transformador em cabine abrigada-1030101    GEMON GERAL DE ENGENHARIA E MONT S</t>
  </si>
  <si>
    <t>Substituir transformador cabine abrigada-1030101    GEMON GERAL DE ENGENHARIA E MONT S</t>
  </si>
  <si>
    <t>Instalar Chave tripolar de BT-1030101    GEMON GERAL DE ENGENHARIA E MONT S</t>
  </si>
  <si>
    <t>Retirar Chave tripolar de BT-1030101    GEMON GERAL DE ENGENHARIA E MONT S</t>
  </si>
  <si>
    <t>Substituir Chave tripolar de BT-1030101    GEMON GERAL DE ENGENHARIA E MONT S</t>
  </si>
  <si>
    <t>Inst chave tripolar c/comando simultâneo-1030101    GEMON GERAL DE ENGENHARIA E MONT S</t>
  </si>
  <si>
    <t>Ret chave tripolar c/ comando simultâneo-1030101    GEMON GERAL DE ENGENHARIA E MONT S</t>
  </si>
  <si>
    <t>Substituir chave 3P c/comando simultâneo-1030101    GEMON GERAL DE ENGENHARIA E MONT S</t>
  </si>
  <si>
    <t>Instalar base de fusível HH monopalar-1030101    GEMON GERAL DE ENGENHARIA E MONT S</t>
  </si>
  <si>
    <t>Retirar base de fusível HH monopalar-1030101    GEMON GERAL DE ENGENHARIA E MONT S</t>
  </si>
  <si>
    <t>Substituir base de fusível HH monopalar-1030101    GEMON GERAL DE ENGENHARIA E MONT S</t>
  </si>
  <si>
    <t>Instalar punho alavanca de chave de MT-1030101    GEMON GERAL DE ENGENHARIA E MONT S</t>
  </si>
  <si>
    <t>Retirar punho alavanca de chave de MT-1030101    GEMON GERAL DE ENGENHARIA E MONT S</t>
  </si>
  <si>
    <t>Substituir punho alavanca de chave de MT-1030101    GEMON GERAL DE ENGENHARIA E MONT S</t>
  </si>
  <si>
    <t>Retitar chave 1P c/ elo fusível IN 100 A-1030101    GEMON GERAL DE ENGENHARIA E MONT S</t>
  </si>
  <si>
    <t>Subst chave 1P c/ elo fusível In=100A-1030101    GEMON GERAL DE ENGENHARIA E MONT S</t>
  </si>
  <si>
    <t>Instalar disjuntor PVO-1030101    GEMON GERAL DE ENGENHARIA E MONT S</t>
  </si>
  <si>
    <t>Retirar disjuntor pequeno volume de óleo-1030101    GEMON GERAL DE ENGENHARIA E MONT S</t>
  </si>
  <si>
    <t>Substituir disjuntor PVO-1030101    GEMON GERAL DE ENGENHARIA E MONT S</t>
  </si>
  <si>
    <t>Retirar disjuntor grande volume de óleo-1030101    GEMON GERAL DE ENGENHARIA E MONT S</t>
  </si>
  <si>
    <t>Instalar para-raio de MT-1030101    GEMON GERAL DE ENGENHARIA E MONT S</t>
  </si>
  <si>
    <t>Retirar para-raio de MT-1030101    GEMON GERAL DE ENGENHARIA E MONT S</t>
  </si>
  <si>
    <t>Substituir para-raio de MT-1030101    GEMON GERAL DE ENGENHARIA E MONT S</t>
  </si>
  <si>
    <t>Instalar armação secundária-1030101    GEMON GERAL DE ENGENHARIA E MONT S</t>
  </si>
  <si>
    <t>Retirar armação secundária-1030101    GEMON GERAL DE ENGENHARIA E MONT S</t>
  </si>
  <si>
    <t>Substituir armação secundária-1030101    GEMON GERAL DE ENGENHARIA E MONT S</t>
  </si>
  <si>
    <t>Instalar cantoneira para fixão de mufla-1030101    GEMON GERAL DE ENGENHARIA E MONT S</t>
  </si>
  <si>
    <t>Retirar cantoneira para fixão de mufla-1030101    GEMON GERAL DE ENGENHARIA E MONT S</t>
  </si>
  <si>
    <t>Substituir cantoneira fixação de mufla-1030101    GEMON GERAL DE ENGENHARIA E MONT S</t>
  </si>
  <si>
    <t>Instalar  isolador de pino interno-1030101    GEMON GERAL DE ENGENHARIA E MONT S</t>
  </si>
  <si>
    <t>Retirar  isolador de pino interno-1030101    GEMON GERAL DE ENGENHARIA E MONT S</t>
  </si>
  <si>
    <t>Substituir  isolador de pino interno-1030101    GEMON GERAL DE ENGENHARIA E MONT S</t>
  </si>
  <si>
    <t>Retirar cruzeta de madeira interna-1030101    GEMON GERAL DE ENGENHARIA E MONT S</t>
  </si>
  <si>
    <t>Instalar isolador pedestal-1030101    GEMON GERAL DE ENGENHARIA E MONT S</t>
  </si>
  <si>
    <t>Retirar isolador pedestal-1030101    GEMON GERAL DE ENGENHARIA E MONT S</t>
  </si>
  <si>
    <t>Substituir isolador pedestal-1030101    GEMON GERAL DE ENGENHARIA E MONT S</t>
  </si>
  <si>
    <t>Medir temperatura à distância-1030101    GEMON GERAL DE ENGENHARIA E MONT S</t>
  </si>
  <si>
    <t>Medir resistência de isolamento-1030101    GEMON GERAL DE ENGENHARIA E MONT S</t>
  </si>
  <si>
    <t>Medir resistência de contato-1030101    GEMON GERAL DE ENGENHARIA E MONT S</t>
  </si>
  <si>
    <t>Medir relação de transformação-1030101    GEMON GERAL DE ENGENHARIA E MONT S</t>
  </si>
  <si>
    <t>Medir rigidez dielétrica do óleo-1030101    GEMON GERAL DE ENGENHARIA E MONT S</t>
  </si>
  <si>
    <t>Medir o índice de neutralização-1030101    GEMON GERAL DE ENGENHARIA E MONT S</t>
  </si>
  <si>
    <t>Medir a resistência de cabos-1030101    GEMON GERAL DE ENGENHARIA E MONT S</t>
  </si>
  <si>
    <t>Medir a resistência de terra-1030101    GEMON GERAL DE ENGENHARIA E MONT S</t>
  </si>
  <si>
    <t>Ajuste e calibração de relés-1030101    GEMON GERAL DE ENGENHARIA E MONT S</t>
  </si>
  <si>
    <t>Caixa de passagem MT - BT-1030101    GEMON GERAL DE ENGENHARIA E MONT S</t>
  </si>
  <si>
    <t>Caixa de alvenaria para aterramento-1030101    GEMON GERAL DE ENGENHARIA E MONT S</t>
  </si>
  <si>
    <t>Manutenção preventiva geral-1030101    GEMON GERAL DE ENGENHARIA E MONT S</t>
  </si>
  <si>
    <t>Manutenção preventiva simples-1030101    GEMON GERAL DE ENGENHARIA E MONT S</t>
  </si>
  <si>
    <t>Mobilização da equipe pesada-1030101    GEMON GERAL DE ENGENHARIA E MONT S</t>
  </si>
  <si>
    <t>Mobilização da equipe leve-1030101    GEMON GERAL DE ENGENHARIA E MONT S</t>
  </si>
  <si>
    <t>Caminhão guindauto-1030101    GEMON GERAL DE ENGENHARIA E MONT S</t>
  </si>
  <si>
    <t>Equipe pesada-1030101    GEMON GERAL DE ENGENHARIA E MONT S</t>
  </si>
  <si>
    <t>Equipe leve-1030101    GEMON GERAL DE ENGENHARIA E MONT S</t>
  </si>
  <si>
    <t>Instalação de ramal monofásico-1030101    GEMON GERAL DE ENGENHARIA E MONT S</t>
  </si>
  <si>
    <t>Inst medidor disjuntor caixa mono poste-1030101    GEMON GERAL DE ENGENHARIA E MONT S</t>
  </si>
  <si>
    <t>Instalação de ramal bifásico-1030101    GEMON GERAL DE ENGENHARIA E MONT S</t>
  </si>
  <si>
    <t>Inst medidor disjuntor e caixa bif poste-1030101    GEMON GERAL DE ENGENHARIA E MONT S</t>
  </si>
  <si>
    <t>Instalação poste padrão de aço 5mt-1030101    GEMON GERAL DE ENGENHARIA E MONT S</t>
  </si>
  <si>
    <t>Instalação poste padrão de concreto 5mt-1030101    GEMON GERAL DE ENGENHARIA E MONT S</t>
  </si>
  <si>
    <t>Instalação poste padrão de concreto 7 mt-1030101    GEMON GERAL DE ENGENHARIA E MONT S</t>
  </si>
  <si>
    <t>Inst caixa medidor trifásico em poste-1030101    GEMON GERAL DE ENGENHARIA E MONT S</t>
  </si>
  <si>
    <t>Inst disjuntor e caixa trifásico poste-1030101    GEMON GERAL DE ENGENHARIA E MONT S</t>
  </si>
  <si>
    <t>Instalação poste padrão de aço 7mt-1030101    GEMON GERAL DE ENGENHARIA E MONT S</t>
  </si>
  <si>
    <t>Instalação de Medidor e ramal polifásico-1030101    GEMON GERAL DE ENGENHARIA E MONT S</t>
  </si>
  <si>
    <t>Instalação de ramal polifásico-1030101    GEMON GERAL DE ENGENHARIA E MONT S</t>
  </si>
  <si>
    <t>Instalação de medidor bifásico-1030101    GEMON GERAL DE ENGENHARIA E MONT S</t>
  </si>
  <si>
    <t>Instalação caixa medidor bifásico poste-1030101    GEMON GERAL DE ENGENHARIA E MONT S</t>
  </si>
  <si>
    <t>Instalação de disjuntor bifásico-1030101    GEMON GERAL DE ENGENHARIA E MONT S</t>
  </si>
  <si>
    <t>Instalação de ramal e disjuntor bifásico-1030101    GEMON GERAL DE ENGENHARIA E MONT S</t>
  </si>
  <si>
    <t>Instalação de medidor trifásico-1030101    GEMON GERAL DE ENGENHARIA E MONT S</t>
  </si>
  <si>
    <t>Instalação de ramal (15KVA) trifásico-1030101    GEMON GERAL DE ENGENHARIA E MONT S</t>
  </si>
  <si>
    <t>Instalação de disjuntor trifásico-1030101    GEMON GERAL DE ENGENHARIA E MONT S</t>
  </si>
  <si>
    <t>Inst ramal (15KVA) e disjuntor trifásico-1030101    GEMON GERAL DE ENGENHARIA E MONT S</t>
  </si>
  <si>
    <t>Aterramento-1030101    GEMON GERAL DE ENGENHARIA E MONT S</t>
  </si>
  <si>
    <t>Instalação de medidor monofásico-1030101    GEMON GERAL DE ENGENHARIA E MONT S</t>
  </si>
  <si>
    <t>Instal caixa medidor monofásico em poste-1030101    GEMON GERAL DE ENGENHARIA E MONT S</t>
  </si>
  <si>
    <t>Instalação de disjuntor monofásico-1030101    GEMON GERAL DE ENGENHARIA E MONT S</t>
  </si>
  <si>
    <t>Inst de ramal e disjuntor monofásico-1030101    GEMON GERAL DE ENGENHARIA E MONT S</t>
  </si>
  <si>
    <t>Piso indust alta resist "KORODUR"esp=8mm-1030101    GEMON GERAL DE ENGENHARIA E MONT S</t>
  </si>
  <si>
    <t>AVISO DE DESLIGAMENTO PROGRAMADO-1030101    GEMON GERAL DE ENGENHARIA E MONT S</t>
  </si>
  <si>
    <t>Visita sem execução de tarefa-1030101    GEMON GERAL DE ENGENHARIA E MONT S</t>
  </si>
  <si>
    <t>REAJUSTE / DESIQUILIBRIO CONTRATUAL-1030101    GEMON GERAL DE ENGENHARIA E MONT S</t>
  </si>
  <si>
    <t>Extintor 20kg, CO2 / pó químico,ao tempo-1030101    GEMON GERAL DE ENGENHARIA E MONT S</t>
  </si>
  <si>
    <t>Extintor CO2 / pó químico, 4 ou 6 kg-1030101    GEMON GERAL DE ENGENHARIA E MONT S</t>
  </si>
  <si>
    <t>Aparelho de ar condicionado  10.000 BTUS-1030101    GEMON GERAL DE ENGENHARIA E MONT S</t>
  </si>
  <si>
    <t>Aparelho de ar condicionado  21.000 BTUS-1030101    GEMON GERAL DE ENGENHARIA E MONT S</t>
  </si>
  <si>
    <t>Extintor 50 kg CO2, instalado ao tempo-1030101    GEMON GERAL DE ENGENHARIA E MONT S</t>
  </si>
  <si>
    <t>Caixa premoldada/madeira, p/ ar condic-1030101    GEMON GERAL DE ENGENHARIA E MONT S</t>
  </si>
  <si>
    <t>Limpeza da Obra, Casa de Comando-1030101    GEMON GERAL DE ENGENHARIA E MONT S</t>
  </si>
  <si>
    <t>Tampas chapa de Fe antiderrapante 3/16-1030101    GEMON GERAL DE ENGENHARIA E MONT S</t>
  </si>
  <si>
    <t>Suporte cabo perfil met galv ou tubo PVC-1030101    GEMON GERAL DE ENGENHARIA E MONT S</t>
  </si>
  <si>
    <t>Cobogó premold tipo ventilação indireta-1030101    GEMON GERAL DE ENGENHARIA E MONT S</t>
  </si>
  <si>
    <t>AlvenTijoloCerâm c/argam traço1:6e=0,10m-1030101    GEMON GERAL DE ENGENHARIA E MONT S</t>
  </si>
  <si>
    <t>AlvenTijoloCerâm c/argam traço1:6e=0,20m-1030101    GEMON GERAL DE ENGENHARIA E MONT S</t>
  </si>
  <si>
    <t>Corrimão/gradis/peças esp aço pintado-1030101    GEMON GERAL DE ENGENHARIA E MONT S</t>
  </si>
  <si>
    <t>Corrimão/gradis/peças especiais alumínio-1030101    GEMON GERAL DE ENGENHARIA E MONT S</t>
  </si>
  <si>
    <t>Chapa aço forma cruz, inst base giro trf-1030101    GEMON GERAL DE ENGENHARIA E MONT S</t>
  </si>
  <si>
    <t>Batentes extremidades trilhos via transf-1030101    GEMON GERAL DE ENGENHARIA E MONT S</t>
  </si>
  <si>
    <t>Trilho via de transferência de trf-1030101    GEMON GERAL DE ENGENHARIA E MONT S</t>
  </si>
  <si>
    <t>Dormentes "DORBRÁS" via transf de trf-1030101    GEMON GERAL DE ENGENHARIA E MONT S</t>
  </si>
  <si>
    <t>Lastro de brita 3 via de transferência-1030101    GEMON GERAL DE ENGENHARIA E MONT S</t>
  </si>
  <si>
    <t>Lastro de areia grossa ou pó-de-pedra-1030101    GEMON GERAL DE ENGENHARIA E MONT S</t>
  </si>
  <si>
    <t>Portão ext est tubular-fechamento chapa-1030101    GEMON GERAL DE ENGENHARIA E MONT S</t>
  </si>
  <si>
    <t>Portão est met-fecha em grade-abrigo TSA-1030101    GEMON GERAL DE ENGENHARIA E MONT S</t>
  </si>
  <si>
    <t>Caixa separadora de óleo(conc armado)-1030101    GEMON GERAL DE ENGENHARIA E MONT S</t>
  </si>
  <si>
    <t>Bueiro diâmetro 100cm-1030101    GEMON GERAL DE ENGENHARIA E MONT S</t>
  </si>
  <si>
    <t>Poços de visita em anéis concreto d&lt;=1m-1030101    GEMON GERAL DE ENGENHARIA E MONT S</t>
  </si>
  <si>
    <t>Complementos obras drenagem, conc armado-1030101    GEMON GERAL DE ENGENHARIA E MONT S</t>
  </si>
  <si>
    <t>Valetas de drenagem, com brita-1030101    GEMON GERAL DE ENGENHARIA E MONT S</t>
  </si>
  <si>
    <t>Calha de drenagem ( tipo meio tubo )-1030101    GEMON GERAL DE ENGENHARIA E MONT S</t>
  </si>
  <si>
    <t>Caixa com boca de lobo-1030101    GEMON GERAL DE ENGENHARIA E MONT S</t>
  </si>
  <si>
    <t>Manta de geotêxtil p/aplicações diversas-1030101    GEMON GERAL DE ENGENHARIA E MONT S</t>
  </si>
  <si>
    <t>Tubo em concreto armado d=60 cm-1030101    GEMON GERAL DE ENGENHARIA E MONT S</t>
  </si>
  <si>
    <t>Tubo em concreto armado d=40 cm-1030101    GEMON GERAL DE ENGENHARIA E MONT S</t>
  </si>
  <si>
    <t>Tubo em concreto simples d=30 cm-1030101    GEMON GERAL DE ENGENHARIA E MONT S</t>
  </si>
  <si>
    <t>Tubo em concreto simples d=20 cm-1030101    GEMON GERAL DE ENGENHARIA E MONT S</t>
  </si>
  <si>
    <t>Tubo de PVC rígido (VINILFORT) 300mm-1030101    GEMON GERAL DE ENGENHARIA E MONT S</t>
  </si>
  <si>
    <t>Tubo de PVC rígido (VINILFORT) 250mm-1030101    GEMON GERAL DE ENGENHARIA E MONT S</t>
  </si>
  <si>
    <t>Tubo de PVC rígido (VINILFORT) 200mm-1030101    GEMON GERAL DE ENGENHARIA E MONT S</t>
  </si>
  <si>
    <t>Tubo de PVC rígido (VINILFORT) 150mm-1030101    GEMON GERAL DE ENGENHARIA E MONT S</t>
  </si>
  <si>
    <t>Tubo PVC dreno-anel reforço-150mm filtro-1030101    GEMON GERAL DE ENGENHARIA E MONT S</t>
  </si>
  <si>
    <t>Tubo PVC dreno-anel reforço-100mm filtro-1030101    GEMON GERAL DE ENGENHARIA E MONT S</t>
  </si>
  <si>
    <t>Tubo aço galv s/costura d&lt;=150mm-1030101    GEMON GERAL DE ENGENHARIA E MONT S</t>
  </si>
  <si>
    <t>Eletrodutos de 6"" tipo "kanaflex"-1030101    GEMON GERAL DE ENGENHARIA E MONT S</t>
  </si>
  <si>
    <t>Eletrodutos de 5"" tipo "kanaflex"-1030101    GEMON GERAL DE ENGENHARIA E MONT S</t>
  </si>
  <si>
    <t>Eletrodutos de 4"" tipo "kanaflex"-1030101    GEMON GERAL DE ENGENHARIA E MONT S</t>
  </si>
  <si>
    <t>Eletrodutos de PVC rígido de 4""-1030101    GEMON GERAL DE ENGENHARIA E MONT S</t>
  </si>
  <si>
    <t>Eletrodutos de PVC rígido 3""-1030101    GEMON GERAL DE ENGENHARIA E MONT S</t>
  </si>
  <si>
    <t>Eletrodutos de PVC rígido 2 1/2 ""-1030101    GEMON GERAL DE ENGENHARIA E MONT S</t>
  </si>
  <si>
    <t>Eletrodutos de PVC rígido 1 1/2 ""-1030101    GEMON GERAL DE ENGENHARIA E MONT S</t>
  </si>
  <si>
    <t>Eletrodutos de PVC rígido 1""-1030101    GEMON GERAL DE ENGENHARIA E MONT S</t>
  </si>
  <si>
    <t>Caixa passagem para cabos, em alvenaria-1030101    GEMON GERAL DE ENGENHARIA E MONT S</t>
  </si>
  <si>
    <t>Caixa passagem para cabos, conc armado-1030101    GEMON GERAL DE ENGENHARIA E MONT S</t>
  </si>
  <si>
    <t>Canaleta para cabos em concreto armado-1030101    GEMON GERAL DE ENGENHARIA E MONT S</t>
  </si>
  <si>
    <t>Grades proteção, aço, janelas e portas-1030101    GEMON GERAL DE ENGENHARIA E MONT S</t>
  </si>
  <si>
    <t>JanelaAl anod-maximar-VidroLisoTransp4mm-1030101    GEMON GERAL DE ENGENHARIA E MONT S</t>
  </si>
  <si>
    <t>Peitoril mármore branco/granito,L&lt;=0,20m-1030101    GEMON GERAL DE ENGENHARIA E MONT S</t>
  </si>
  <si>
    <t>Porta em chapa metálica galvanizada-1030101    GEMON GERAL DE ENGENHARIA E MONT S</t>
  </si>
  <si>
    <t>Porta corta fogo-1030101    GEMON GERAL DE ENGENHARIA E MONT S</t>
  </si>
  <si>
    <t>Porta Paraná 0,80x2,10m, completa-1030101    GEMON GERAL DE ENGENHARIA E MONT S</t>
  </si>
  <si>
    <t>Porta Paraná 0,60x2,10m, completa-1030101    GEMON GERAL DE ENGENHARIA E MONT S</t>
  </si>
  <si>
    <t>Porta Paraná 0,70x2,10m, completa-1030101    GEMON GERAL DE ENGENHARIA E MONT S</t>
  </si>
  <si>
    <t>Concreto ciclópico, preparo e lançamento-1030101    GEMON GERAL DE ENGENHARIA E MONT S</t>
  </si>
  <si>
    <t>Formas conc estrutural (superestrutura)-1030101    GEMON GERAL DE ENGENHARIA E MONT S</t>
  </si>
  <si>
    <t>Armadura para estruturas de concreto-1030101    GEMON GERAL DE ENGENHARIA E MONT S</t>
  </si>
  <si>
    <t>Conc superestrutura,&gt;=15MPa,prep e lanç-1030101    GEMON GERAL DE ENGENHARIA E MONT S</t>
  </si>
  <si>
    <t>Lastro de concreto magro-1030101    GEMON GERAL DE ENGENHARIA E MONT S</t>
  </si>
  <si>
    <t>Estruturas de concreto armado-1030101    GEMON GERAL DE ENGENHARIA E MONT S</t>
  </si>
  <si>
    <t>Concreto simples 11 MPa,preparo e lanç-1030101    GEMON GERAL DE ENGENHARIA E MONT S</t>
  </si>
  <si>
    <t>Lastro conc imperm esp=6cm(contra-piso)-1030101    GEMON GERAL DE ENGENHARIA E MONT S</t>
  </si>
  <si>
    <t>Conc fund e infraest,&gt;=15MPa,prep e lanç-1030101    GEMON GERAL DE ENGENHARIA E MONT S</t>
  </si>
  <si>
    <t>Armadura para fundação e infraestrutura-1030101    GEMON GERAL DE ENGENHARIA E MONT S</t>
  </si>
  <si>
    <t>Formas madeira/metálicas,fund e infraest-1030101    GEMON GERAL DE ENGENHARIA E MONT S</t>
  </si>
  <si>
    <t>Mobiliz/Desmobiliz estanq perfil I/conc-1030101    GEMON GERAL DE ENGENHARIA E MONT S</t>
  </si>
  <si>
    <t>Estacas em perfis I de 10" x 4" x 5/8"-1030101    GEMON GERAL DE ENGENHARIA E MONT S</t>
  </si>
  <si>
    <t>Estacas moldadas d=40cm(Franki);&lt;=75t-1030101    GEMON GERAL DE ENGENHARIA E MONT S</t>
  </si>
  <si>
    <t>Estacas moldadasd=35cm(Franki)/;&lt;=55t-1030101    GEMON GERAL DE ENGENHARIA E MONT S</t>
  </si>
  <si>
    <t>Estacas em conc pré-moldado d=35cm,&lt;=55t-1030101    GEMON GERAL DE ENGENHARIA E MONT S</t>
  </si>
  <si>
    <t>Estacas em conc pré-moldado d=30cm,&lt;=45t-1030101    GEMON GERAL DE ENGENHARIA E MONT S</t>
  </si>
  <si>
    <t>Estacas em conc pré-moldado d=25cm,&lt;=35t-1030101    GEMON GERAL DE ENGENHARIA E MONT S</t>
  </si>
  <si>
    <t>Blocos coroamento estacas(conc 18 Mpa)-1030101    GEMON GERAL DE ENGENHARIA E MONT S</t>
  </si>
  <si>
    <t>Infraest em concreto simples/ciclópico-1030101    GEMON GERAL DE ENGENHARIA E MONT S</t>
  </si>
  <si>
    <t>Infraestrutura em concreto armado-1030101    GEMON GERAL DE ENGENHARIA E MONT S</t>
  </si>
  <si>
    <t>Laje pré-moldada concreto tipo treliçada-1030101    GEMON GERAL DE ENGENHARIA E MONT S</t>
  </si>
  <si>
    <t>Laje premoldada,escora e conc capeamento-1030101    GEMON GERAL DE ENGENHARIA E MONT S</t>
  </si>
  <si>
    <t>Temporizador circuito elétrico exaustor-1030101    GEMON GERAL DE ENGENHARIA E MONT S</t>
  </si>
  <si>
    <t>Eletrodutos de PVC rígido inst aparente-1030101    GEMON GERAL DE ENGENHARIA E MONT S</t>
  </si>
  <si>
    <t>QDL 24 seções, inst aparente e completo-1030101    GEMON GERAL DE ENGENHARIA E MONT S</t>
  </si>
  <si>
    <t>Inst El aparente comp, BT, abrigo do TSA-1030101    GEMON GERAL DE ENGENHARIA E MONT S</t>
  </si>
  <si>
    <t>Inst El aparente comp, BT, banheiro/copa-1030101    GEMON GERAL DE ENGENHARIA E MONT S</t>
  </si>
  <si>
    <t>Inst El aparente comp, BT, sala comando-1030101    GEMON GERAL DE ENGENHARIA E MONT S</t>
  </si>
  <si>
    <t>Inst El aparente comp, BT, sala baterias-1030101    GEMON GERAL DE ENGENHARIA E MONT S</t>
  </si>
  <si>
    <t>Inst El aparente,BT,sala cubículos blind-1030101    GEMON GERAL DE ENGENHARIA E MONT S</t>
  </si>
  <si>
    <t>Tubo de PVC rígido para esgoto 200mm-1030101    GEMON GERAL DE ENGENHARIA E MONT S</t>
  </si>
  <si>
    <t>Tubo de PVC rígido para esgoto 150mm-1030101    GEMON GERAL DE ENGENHARIA E MONT S</t>
  </si>
  <si>
    <t>Tubo de PVC rígido para esgoto 100mm-1030101    GEMON GERAL DE ENGENHARIA E MONT S</t>
  </si>
  <si>
    <t>Tubo de PVC rígido para esgoto 50mm-1030101    GEMON GERAL DE ENGENHARIA E MONT S</t>
  </si>
  <si>
    <t>Tubo de PVC rígido para esgoto 40mm-1030101    GEMON GERAL DE ENGENHARIA E MONT S</t>
  </si>
  <si>
    <t>Caixa d'água de fibrocimento cap. 250 l-1030101    GEMON GERAL DE ENGENHARIA E MONT S</t>
  </si>
  <si>
    <t>Caixa d'água de fibrocimento cap 1.000 l-1030101    GEMON GERAL DE ENGENHARIA E MONT S</t>
  </si>
  <si>
    <t>Cisterna em concreto armado, cap10.000 l-1030101    GEMON GERAL DE ENGENHARIA E MONT S</t>
  </si>
  <si>
    <t>Filtro anaeróbio para 20 contribuintes-1030101    GEMON GERAL DE ENGENHARIA E MONT S</t>
  </si>
  <si>
    <t>Sumidouro com cap. para 20 contribuintes-1030101    GEMON GERAL DE ENGENHARIA E MONT S</t>
  </si>
  <si>
    <t>Fossa  séptica cap para 20 contribuintes-1030101    GEMON GERAL DE ENGENHARIA E MONT S</t>
  </si>
  <si>
    <t>Poço artesiano,d=150mm, Vz mín=1,4 m³/h-1030101    GEMON GERAL DE ENGENHARIA E MONT S</t>
  </si>
  <si>
    <t>Bomba injetora, potência 1/2CV-1030101    GEMON GERAL DE ENGENHARIA E MONT S</t>
  </si>
  <si>
    <t>Casa de bomba-1030101    GEMON GERAL DE ENGENHARIA E MONT S</t>
  </si>
  <si>
    <t>Inst hidro-sanitária comp, sala baterias-1030101    GEMON GERAL DE ENGENHARIA E MONT S</t>
  </si>
  <si>
    <t>Inst hidro-sanitária comp,copa/sanitário-1030101    GEMON GERAL DE ENGENHARIA E MONT S</t>
  </si>
  <si>
    <t>Muro de arrimo, altura média até 3,0m-1030101    GEMON GERAL DE ENGENHARIA E MONT S</t>
  </si>
  <si>
    <t>Muro de arrimo, altura média até 1,5m-1030101    GEMON GERAL DE ENGENHARIA E MONT S</t>
  </si>
  <si>
    <t>Bota-fora até 5km-1030101    GEMON GERAL DE ENGENHARIA E MONT S</t>
  </si>
  <si>
    <t>Esgotamento cavas bomba imersão 1KW-8m-1030101    GEMON GERAL DE ENGENHARIA E MONT S</t>
  </si>
  <si>
    <t>Escoramento comum valas tipo descontínuo-1030101    GEMON GERAL DE ENGENHARIA E MONT S</t>
  </si>
  <si>
    <t>Escoramento comum de valas tipo contínuo-1030101    GEMON GERAL DE ENGENHARIA E MONT S</t>
  </si>
  <si>
    <t>Reaterro compactado, com solo-cimento-1030101    GEMON GERAL DE ENGENHARIA E MONT S</t>
  </si>
  <si>
    <t>Reaterro,compac,mat emprést-areia grossa-1030101    GEMON GERAL DE ENGENHARIA E MONT S</t>
  </si>
  <si>
    <t>Reaterro compactado,material escavações-1030101    GEMON GERAL DE ENGENHARIA E MONT S</t>
  </si>
  <si>
    <t>Escav manual rocha cavas poste explosivo-1030101    GEMON GERAL DE ENGENHARIA E MONT S</t>
  </si>
  <si>
    <t>Escav manual rocha valas c/ explosivos-1030101    GEMON GERAL DE ENGENHARIA E MONT S</t>
  </si>
  <si>
    <t>Escavação mecânica de valas,terra até 2m-1030101    GEMON GERAL DE ENGENHARIA E MONT S</t>
  </si>
  <si>
    <t>Escav manual valas para cabo malha terra-1030101    GEMON GERAL DE ENGENHARIA E MONT S</t>
  </si>
  <si>
    <t>Escav manual cava p/poste,escor AnelConc-1030101    GEMON GERAL DE ENGENHARIA E MONT S</t>
  </si>
  <si>
    <t>Escav manual cavas para postes-1030101    GEMON GERAL DE ENGENHARIA E MONT S</t>
  </si>
  <si>
    <t>Aterro compac,mec, c/ aquisição material-1030101    GEMON GERAL DE ENGENHARIA E MONT S</t>
  </si>
  <si>
    <t>Aterro compac,mec, s/ aquisição material-1030101    GEMON GERAL DE ENGENHARIA E MONT S</t>
  </si>
  <si>
    <t>Corte rocha c/explosivo e perfura manual-1030101    GEMON GERAL DE ENGENHARIA E MONT S</t>
  </si>
  <si>
    <t>Corte,mec,solo qq categoria,exceto rocha-1030101    GEMON GERAL DE ENGENHARIA E MONT S</t>
  </si>
  <si>
    <t>Escavação terreno 2ª categoria-prof&gt;2m-1030101    GEMON GERAL DE ENGENHARIA E MONT S</t>
  </si>
  <si>
    <t>Escavação manual terreno de 1ª categoria-1030101    GEMON GERAL DE ENGENHARIA E MONT S</t>
  </si>
  <si>
    <t>Apiloamento do fundo das cavas-1030101    GEMON GERAL DE ENGENHARIA E MONT S</t>
  </si>
  <si>
    <t>Escav manual valas rocha com explosivos-1030101    GEMON GERAL DE ENGENHARIA E MONT S</t>
  </si>
  <si>
    <t>Escavação mecânica valas em terra até 4m-1030101    GEMON GERAL DE ENGENHARIA E MONT S</t>
  </si>
  <si>
    <t>Revestimento cimentado-1030101    GEMON GERAL DE ENGENHARIA E MONT S</t>
  </si>
  <si>
    <t>Piso elevado est e placas met c/paviflex-1030101    GEMON GERAL DE ENGENHARIA E MONT S</t>
  </si>
  <si>
    <t>Piso paviflex-1030101    GEMON GERAL DE ENGENHARIA E MONT S</t>
  </si>
  <si>
    <t>Rodapé em mármore ou grainito, 7cm-1030101    GEMON GERAL DE ENGENHARIA E MONT S</t>
  </si>
  <si>
    <t>Rodapé Al anod preto perfil ""U"" 4x1 cm-1030101    GEMON GERAL DE ENGENHARIA E MONT S</t>
  </si>
  <si>
    <t>Soleira mármore bco/granito e=2cm l=25cm-1030101    GEMON GERAL DE ENGENHARIA E MONT S</t>
  </si>
  <si>
    <t>Soleira mármore bco/granito e=2cm l=15cm-1030101    GEMON GERAL DE ENGENHARIA E MONT S</t>
  </si>
  <si>
    <t>Cimentado argam traço1:4 c/AditivoImperm-1030101    GEMON GERAL DE ENGENHARIA E MONT S</t>
  </si>
  <si>
    <t>Cerâmica 30x30m argam préfabric rejuntam-1030101    GEMON GERAL DE ENGENHARIA E MONT S</t>
  </si>
  <si>
    <t>Cerâmica esmaltada 20x20m argam rejuntam-1030101    GEMON GERAL DE ENGENHARIA E MONT S</t>
  </si>
  <si>
    <t>Esmalte com base para ferro galvanizado-1030101    GEMON GERAL DE ENGENHARIA E MONT S</t>
  </si>
  <si>
    <t>Revestimento em textura acrílica-1030101    GEMON GERAL DE ENGENHARIA E MONT S</t>
  </si>
  <si>
    <t>Azulejo bco extra,assentado argam rejunt-1030101    GEMON GERAL DE ENGENHARIA E MONT S</t>
  </si>
  <si>
    <t>Emboço traço1:3:3(cimento/saibro/areia )-1030101    GEMON GERAL DE ENGENHARIA E MONT S</t>
  </si>
  <si>
    <t>Chapisco traço1:4-cimento e areia grossa-1030101    GEMON GERAL DE ENGENHARIA E MONT S</t>
  </si>
  <si>
    <t>Esmalte sintético p/ esquadrias de ferro-1030101    GEMON GERAL DE ENGENHARIA E MONT S</t>
  </si>
  <si>
    <t>Esmalte sintético p/ esquadrias madeira-1030101    GEMON GERAL DE ENGENHARIA E MONT S</t>
  </si>
  <si>
    <t>Verniz-1030101    GEMON GERAL DE ENGENHARIA E MONT S</t>
  </si>
  <si>
    <t>Latéx sem emassamento-1030101    GEMON GERAL DE ENGENHARIA E MONT S</t>
  </si>
  <si>
    <t>Latéx com emassamento-1030101    GEMON GERAL DE ENGENHARIA E MONT S</t>
  </si>
  <si>
    <t>Demol conc simples c/equip ar comprimido-1030101    GEMON GERAL DE ENGENHARIA E MONT S</t>
  </si>
  <si>
    <t>Demol conc armado c/ equip ar comprimido-1030101    GEMON GERAL DE ENGENHARIA E MONT S</t>
  </si>
  <si>
    <t>Demolição manual de concreto armado-1030101    GEMON GERAL DE ENGENHARIA E MONT S</t>
  </si>
  <si>
    <t>Demolição  manual de concreto simples-1030101    GEMON GERAL DE ENGENHARIA E MONT S</t>
  </si>
  <si>
    <t>Demolição manual de alvenarias-1030101    GEMON GERAL DE ENGENHARIA E MONT S</t>
  </si>
  <si>
    <t>Limpeza e raspagem do terreno-1030101    GEMON GERAL DE ENGENHARIA E MONT S</t>
  </si>
  <si>
    <t>Lançamento/conferência de poliginal-1030101    GEMON GERAL DE ENGENHARIA E MONT S</t>
  </si>
  <si>
    <t>Levantamento Planialtimétrico-1030101    GEMON GERAL DE ENGENHARIA E MONT S</t>
  </si>
  <si>
    <t>Sondagem à percussão-1030101    GEMON GERAL DE ENGENHARIA E MONT S</t>
  </si>
  <si>
    <t>Ligação prov de elet p/ obra c/ dist int-1030101    GEMON GERAL DE ENGENHARIA E MONT S</t>
  </si>
  <si>
    <t>Ligação provH20 p/obra c/poço inst sanit-1030101    GEMON GERAL DE ENGENHARIA E MONT S</t>
  </si>
  <si>
    <t>Ligação provH20 p/obra daRede inst sanit-1030101    GEMON GERAL DE ENGENHARIA E MONT S</t>
  </si>
  <si>
    <t>Tapume de chapa de madeira compensada-1030101    GEMON GERAL DE ENGENHARIA E MONT S</t>
  </si>
  <si>
    <t>Abrigo prov escritório e depósito-1030101    GEMON GERAL DE ENGENHARIA E MONT S</t>
  </si>
  <si>
    <t>Compart simples guarda mat ferramenta-1030101    GEMON GERAL DE ENGENHARIA E MONT S</t>
  </si>
  <si>
    <t>Sarjeta em concreto simples-1030101    GEMON GERAL DE ENGENHARIA E MONT S</t>
  </si>
  <si>
    <t>Sub-base de brita corrida-1030101    GEMON GERAL DE ENGENHARIA E MONT S</t>
  </si>
  <si>
    <t>Meio-fio premoldado de concreto-1030101    GEMON GERAL DE ENGENHARIA E MONT S</t>
  </si>
  <si>
    <t>Paviment bloco conc,areia,rejuntTraço1:3-1030101    GEMON GERAL DE ENGENHARIA E MONT S</t>
  </si>
  <si>
    <t>Paviment paralelep,areia,rejunt traço1:3-1030101    GEMON GERAL DE ENGENHARIA E MONT S</t>
  </si>
  <si>
    <t>Passeio em concreto-1030101    GEMON GERAL DE ENGENHARIA E MONT S</t>
  </si>
  <si>
    <t>Grama em placas-1030101    GEMON GERAL DE ENGENHARIA E MONT S</t>
  </si>
  <si>
    <t>Portão Fe galv,est tubular e fecha chapa-1030101    GEMON GERAL DE ENGENHARIA E MONT S</t>
  </si>
  <si>
    <t>MuroAlvTijolo1/2vez,Pilar ConcArm h=3,0m-1030101    GEMON GERAL DE ENGENHARIA E MONT S</t>
  </si>
  <si>
    <t>Muro blocos concreto aparente h=3,0m-1030101    GEMON GERAL DE ENGENHARIA E MONT S</t>
  </si>
  <si>
    <t>Cerca mourões concreto e arame farpado-1030101    GEMON GERAL DE ENGENHARIA E MONT S</t>
  </si>
  <si>
    <t>Grades de aço galvanizado-1030101    GEMON GERAL DE ENGENHARIA E MONT S</t>
  </si>
  <si>
    <t>Concertina de aço-1030101    GEMON GERAL DE ENGENHARIA E MONT S</t>
  </si>
  <si>
    <t>Barramento tubo alumínio (1"" a 2 1/2"")-1030101    GEMON GERAL DE ENGENHARIA E MONT S</t>
  </si>
  <si>
    <t>Barram duplo cabo Al ACSR336,4 a 477MCM-1030101    GEMON GERAL DE ENGENHARIA E MONT S</t>
  </si>
  <si>
    <t>Barramento duplo cabo Al 795 ACSR MCM-1030101    GEMON GERAL DE ENGENHARIA E MONT S</t>
  </si>
  <si>
    <t>Barramento duplo cabo Cu de 95 ou 120mm2-1030101    GEMON GERAL DE ENGENHARIA E MONT S</t>
  </si>
  <si>
    <t>Barra simples cabo Al ACSR336,4 a 477MCM-1030101    GEMON GERAL DE ENGENHARIA E MONT S</t>
  </si>
  <si>
    <t>Barramento simples cabo Al 795 ACSR MCM-1030101    GEMON GERAL DE ENGENHARIA E MONT S</t>
  </si>
  <si>
    <t>Barramento simples cabo Cu 95 ou 120mm2-1030101    GEMON GERAL DE ENGENHARIA E MONT S</t>
  </si>
  <si>
    <t>Interligação de Pára-raios-1030101    GEMON GERAL DE ENGENHARIA E MONT S</t>
  </si>
  <si>
    <t>Interligação monofásica Regulador Tensão-1030101    GEMON GERAL DE ENGENHARIA E MONT S</t>
  </si>
  <si>
    <t>Montagem tubo de cobre d=3/4 a 2,1/2-IPS-1030101    GEMON GERAL DE ENGENHARIA E MONT S</t>
  </si>
  <si>
    <t>Barra simples cabo de cobre de 240 mm2-1030101    GEMON GERAL DE ENGENHARIA E MONT S</t>
  </si>
  <si>
    <t>Barramento duplo cabo cobre 95 ou 120mm2-1030101    GEMON GERAL DE ENGENHARIA E MONT S</t>
  </si>
  <si>
    <t>Barramento duplo cabo cobre de 240 mm2-1030101    GEMON GERAL DE ENGENHARIA E MONT S</t>
  </si>
  <si>
    <t>Montag col isolador pedestal 15 e 34,5kV-1030101    GEMON GERAL DE ENGENHARIA E MONT S</t>
  </si>
  <si>
    <t>Interlig (3F) em tubo Al 34,5; 69; 138kV-1030101    GEMON GERAL DE ENGENHARIA E MONT S</t>
  </si>
  <si>
    <t>Interligações (3F) em tubo de cobre 15kV-1030101    GEMON GERAL DE ENGENHARIA E MONT S</t>
  </si>
  <si>
    <t>Desativ Barramento tubo Al 1"" a 2 1/2""-1030101    GEMON GERAL DE ENGENHARIA E MONT S</t>
  </si>
  <si>
    <t>Desativ Barra duplo cabo Al 336,4 a 477-1030101    GEMON GERAL DE ENGENHARIA E MONT S</t>
  </si>
  <si>
    <t>Desativ Barramento duplo cabo Al 795ACSR-1030101    GEMON GERAL DE ENGENHARIA E MONT S</t>
  </si>
  <si>
    <t>Desativ Barra duplo cabo Cu 95 ou 120mm2-1030101    GEMON GERAL DE ENGENHARIA E MONT S</t>
  </si>
  <si>
    <t>Desativ Barra simples cabo Al 336,4-477-1030101    GEMON GERAL DE ENGENHARIA E MONT S</t>
  </si>
  <si>
    <t>Desativ Barramento simples cabo Al 795-1030101    GEMON GERAL DE ENGENHARIA E MONT S</t>
  </si>
  <si>
    <t>Desativ Barra simples cabo Cu 95-120mm2-1030101    GEMON GERAL DE ENGENHARIA E MONT S</t>
  </si>
  <si>
    <t>Desmont colunas isoladores pedestal 69kV-1030101    GEMON GERAL DE ENGENHARIA E MONT S</t>
  </si>
  <si>
    <t>Desmont coluna isoladores pedestal 138kV-1030101    GEMON GERAL DE ENGENHARIA E MONT S</t>
  </si>
  <si>
    <t>Desmont col isolador pedestal 15-34,5kV-1030101    GEMON GERAL DE ENGENHARIA E MONT S</t>
  </si>
  <si>
    <t>Desativ cabo isolado 12/20kV, 240-630mm²-1030101    GEMON GERAL DE ENGENHARIA E MONT S</t>
  </si>
  <si>
    <t>Instal cabo isolado 12/20kV, 240-630mm²-1030101    GEMON GERAL DE ENGENHARIA E MONT S</t>
  </si>
  <si>
    <t>Instalação de terminações-1030101    GEMON GERAL DE ENGENHARIA E MONT S</t>
  </si>
  <si>
    <t>Lançamento de cabo da Malha de Terra-1030101    GEMON GERAL DE ENGENHARIA E MONT S</t>
  </si>
  <si>
    <t>Comissionamento de Banco de Capacitores-1030101    GEMON GERAL DE ENGENHARIA E MONT S</t>
  </si>
  <si>
    <t>Comissionamento de Seccionadora-1030101    GEMON GERAL DE ENGENHARIA E MONT S</t>
  </si>
  <si>
    <t>Comissionamento Chave Aterramento Rápido-1030101    GEMON GERAL DE ENGENHARIA E MONT S</t>
  </si>
  <si>
    <t>Comissionamento de Disjuntor/Religador-1030101    GEMON GERAL DE ENGENHARIA E MONT S</t>
  </si>
  <si>
    <t>Comissionamento de Pára-raios-1030101    GEMON GERAL DE ENGENHARIA E MONT S</t>
  </si>
  <si>
    <t>Comissionamento de Regulador de Tensão-1030101    GEMON GERAL DE ENGENHARIA E MONT S</t>
  </si>
  <si>
    <t>Comissionamento de TC-1030101    GEMON GERAL DE ENGENHARIA E MONT S</t>
  </si>
  <si>
    <t>Comissionamento de TP-1030101    GEMON GERAL DE ENGENHARIA E MONT S</t>
  </si>
  <si>
    <t>Comissionamento da Malha de Terra-1030101    GEMON GERAL DE ENGENHARIA E MONT S</t>
  </si>
  <si>
    <t>Comissionamento de cubículo blindado-1030101    GEMON GERAL DE ENGENHARIA E MONT S</t>
  </si>
  <si>
    <t>Desativ unidade capacitiva 100 a 200kVAr-1030101    GEMON GERAL DE ENGENHARIA E MONT S</t>
  </si>
  <si>
    <t>Desativ unidades capacitivas 300-500kVAr-1030101    GEMON GERAL DE ENGENHARIA E MONT S</t>
  </si>
  <si>
    <t>Desativação de cubículo blindado-1030101    GEMON GERAL DE ENGENHARIA E MONT S</t>
  </si>
  <si>
    <t>Mont unidades capacitivas 100 a 200kVAr-1030101    GEMON GERAL DE ENGENHARIA E MONT S</t>
  </si>
  <si>
    <t>Mont unidades capacitivas 300 a 500kVAr-1030101    GEMON GERAL DE ENGENHARIA E MONT S</t>
  </si>
  <si>
    <t>Mont Secc. Unipolar, Tanden e Fusível-1030101    GEMON GERAL DE ENGENHARIA E MONT S</t>
  </si>
  <si>
    <t>Mont Secc. Tetrapolar de aterramento-1030101    GEMON GERAL DE ENGENHARIA E MONT S</t>
  </si>
  <si>
    <t>Mont Secc. 3P-Alta c/ ou s/ Lâmina Terra-1030101    GEMON GERAL DE ENGENHARIA E MONT S</t>
  </si>
  <si>
    <t>Mont Secc 3P-Baixa c/ou s/ Lâmina Terra-1030101    GEMON GERAL DE ENGENHARIA E MONT S</t>
  </si>
  <si>
    <t>Mont Retificador Estático Trifásico-1030101    GEMON GERAL DE ENGENHARIA E MONT S</t>
  </si>
  <si>
    <t>Mont Banco Baterias Estacionário 125 Vcc-1030101    GEMON GERAL DE ENGENHARIA E MONT S</t>
  </si>
  <si>
    <t>Montagem de cubículos blindado-1030101    GEMON GERAL DE ENGENHARIA E MONT S</t>
  </si>
  <si>
    <t>Desativação de Seccionador Unipolar-1030101    GEMON GERAL DE ENGENHARIA E MONT S</t>
  </si>
  <si>
    <t>Desativação Secc Tetrapolar Aterramento-1030101    GEMON GERAL DE ENGENHARIA E MONT S</t>
  </si>
  <si>
    <t>Desativ Secc 3P-Alta c/ s/ Lâmina Terra-1030101    GEMON GERAL DE ENGENHARIA E MONT S</t>
  </si>
  <si>
    <t>Desativ Secc 3P-Baixa c/ s/ Lâmina Terra-1030101    GEMON GERAL DE ENGENHARIA E MONT S</t>
  </si>
  <si>
    <t>Desativ Retificador Estático Trifásico-1030101    GEMON GERAL DE ENGENHARIA E MONT S</t>
  </si>
  <si>
    <t>Desativ B. Baterias Estacionário 125Vcc-1030101    GEMON GERAL DE ENGENHARIA E MONT S</t>
  </si>
  <si>
    <t>Desativ Chave de Aterramento Rápido 69kV-1030101    GEMON GERAL DE ENGENHARIA E MONT S</t>
  </si>
  <si>
    <t>Desativação Disjuntor 34,5; 69 e 138kV-1030101    GEMON GERAL DE ENGENHARIA E MONT S</t>
  </si>
  <si>
    <t>Montagem Chave Aterramento Rápido 69kV-1030101    GEMON GERAL DE ENGENHARIA E MONT S</t>
  </si>
  <si>
    <t>Montagem de Disjuntor 34,5; 69 e 138kV-1030101    GEMON GERAL DE ENGENHARIA E MONT S</t>
  </si>
  <si>
    <t>Desativação de Cabos Pára-raios-1030101    GEMON GERAL DE ENGENHARIA E MONT S</t>
  </si>
  <si>
    <t>Desativação de Pára-raios-1030101    GEMON GERAL DE ENGENHARIA E MONT S</t>
  </si>
  <si>
    <t>Desativ Pára-raios em haste galvanizada-1030101    GEMON GERAL DE ENGENHARIA E MONT S</t>
  </si>
  <si>
    <t>Montagem de Cabos Pára-raios-1030101    GEMON GERAL DE ENGENHARIA E MONT S</t>
  </si>
  <si>
    <t>Montagem de Pára-raios-1030101    GEMON GERAL DE ENGENHARIA E MONT S</t>
  </si>
  <si>
    <t>Montagem Pára-raios em haste galvanizada-1030101    GEMON GERAL DE ENGENHARIA E MONT S</t>
  </si>
  <si>
    <t>Desativação de Regulador de Tensão-1030101    GEMON GERAL DE ENGENHARIA E MONT S</t>
  </si>
  <si>
    <t>Montagem de Regulador de Tensão-1030101    GEMON GERAL DE ENGENHARIA E MONT S</t>
  </si>
  <si>
    <t>Desativ Painéis Corrente Altern/Contínua-1030101    GEMON GERAL DE ENGENHARIA E MONT S</t>
  </si>
  <si>
    <t>Mont Painéis Corrente Alternada/Contínua-1030101    GEMON GERAL DE ENGENHARIA E MONT S</t>
  </si>
  <si>
    <t>Desativação de TC-1030101    GEMON GERAL DE ENGENHARIA E MONT S</t>
  </si>
  <si>
    <t>Montagem de TC-1030101    GEMON GERAL DE ENGENHARIA E MONT S</t>
  </si>
  <si>
    <t>Montagem de TP-1030101    GEMON GERAL DE ENGENHARIA E MONT S</t>
  </si>
  <si>
    <t>Desativação de Resistor de Aterramento-1030101    GEMON GERAL DE ENGENHARIA E MONT S</t>
  </si>
  <si>
    <t>Montagem de Resistor de Aterramento-1030101    GEMON GERAL DE ENGENHARIA E MONT S</t>
  </si>
  <si>
    <t>Mont coluna isolador pedestal 15-34,5kV-1030101    GEMON GERAL DE ENGENHARIA E MONT S</t>
  </si>
  <si>
    <t>Mont coluna isolador pedestal 69kV-1030101    GEMON GERAL DE ENGENHARIA E MONT S</t>
  </si>
  <si>
    <t>Mont coluna isolador pedestal 138kV-1030101    GEMON GERAL DE ENGENHARIA E MONT S</t>
  </si>
  <si>
    <t>Montagem transformador serviço auxiliar-1030101    GEMON GERAL DE ENGENHARIA E MONT S</t>
  </si>
  <si>
    <t>Desativ transformador serviço auxiliar-1030101    GEMON GERAL DE ENGENHARIA E MONT S</t>
  </si>
  <si>
    <t>Desativação transformador de aterramento-1030101    GEMON GERAL DE ENGENHARIA E MONT S</t>
  </si>
  <si>
    <t>Desativ bobina bloqueio e divisor cap-1030101    GEMON GERAL DE ENGENHARIA E MONT S</t>
  </si>
  <si>
    <t>Mont/Inst de Quadro de Serviço Auxiliar-1030101    GEMON GERAL DE ENGENHARIA E MONT S</t>
  </si>
  <si>
    <t>Instalação de poste de concreto-1030101    GEMON GERAL DE ENGENHARIA E MONT S</t>
  </si>
  <si>
    <t>Instalação de suporte de equipamentos-1030101    GEMON GERAL DE ENGENHARIA E MONT S</t>
  </si>
  <si>
    <t>Instalação de vigas de concreto-1030101    GEMON GERAL DE ENGENHARIA E MONT S</t>
  </si>
  <si>
    <t>Remoção de poste de concreto-1030101    GEMON GERAL DE ENGENHARIA E MONT S</t>
  </si>
  <si>
    <t>Remoção de estrutura de concreto-1030101    GEMON GERAL DE ENGENHARIA E MONT S</t>
  </si>
  <si>
    <t>Remoção de vigas de concreto-1030101    GEMON GERAL DE ENGENHARIA E MONT S</t>
  </si>
  <si>
    <t>Mont/Desativ est met treliç/tub 2,5-23m-1030101    GEMON GERAL DE ENGENHARIA E MONT S</t>
  </si>
  <si>
    <t>LançNivGrampCond 1/0-4/0 -Tensão Cont 1C-1030101    GEMON GERAL DE ENGENHARIA E MONT S</t>
  </si>
  <si>
    <t>LançNivGrampCond 266,8-477-TensãoCont 1C-1030101    GEMON GERAL DE ENGENHARIA E MONT S</t>
  </si>
  <si>
    <t>LançNivGrampCond 556,5-795-TensãoCont 1C-1030101    GEMON GERAL DE ENGENHARIA E MONT S</t>
  </si>
  <si>
    <t>LançNivGrampCaboPR 5/16"-3/8"-TensãoCont-1030101    GEMON GERAL DE ENGENHARIA E MONT S</t>
  </si>
  <si>
    <t>LançNivGrampCond 1/0 - 4/0 1C 3F-1030101    GEMON GERAL DE ENGENHARIA E MONT S</t>
  </si>
  <si>
    <t>LançNivGrampCond 266,8 - 477 1C 3F-1030101    GEMON GERAL DE ENGENHARIA E MONT S</t>
  </si>
  <si>
    <t>LançNivGramp CaboPR 5/16"HS - 3/8"EHS-1030101    GEMON GERAL DE ENGENHARIA E MONT S</t>
  </si>
  <si>
    <t>LançNivGrampCond 1/0-4/0-TensãoCont 2C3F-1030101    GEMON GERAL DE ENGENHARIA E MONT S</t>
  </si>
  <si>
    <t>LançNivGrampCond266,8/477-TensãoCont2C3F-1030101    GEMON GERAL DE ENGENHARIA E MONT S</t>
  </si>
  <si>
    <t>LançNivGrampCond556,6-795-TensãoCont2C3F-1030101    GEMON GERAL DE ENGENHARIA E MONT S</t>
  </si>
  <si>
    <t>LançNivGramp2CaboPR(5/16-3/8")TensãoCont-1030101    GEMON GERAL DE ENGENHARIA E MONT S</t>
  </si>
  <si>
    <t>LançNivGrampCond 1/0 - 4/0 2C 3F-1030101    GEMON GERAL DE ENGENHARIA E MONT S</t>
  </si>
  <si>
    <t>LançNivGrampCond 266,8-477 2C 3F-1030101    GEMON GERAL DE ENGENHARIA E MONT S</t>
  </si>
  <si>
    <t>Montagem de poste metálico-1030101    GEMON GERAL DE ENGENHARIA E MONT S</t>
  </si>
  <si>
    <t>Inst por est p/ estanq c/perfil met/conc-1030101    GEMON GERAL DE ENGENHARIA E MONT S</t>
  </si>
  <si>
    <t>Inst por est p/estanq c/EstacaHelicoidal-1030101    GEMON GERAL DE ENGENHARIA E MONT S</t>
  </si>
  <si>
    <t>Cravação, corte e solda de estaca I 10"-1030101    GEMON GERAL DE ENGENHARIA E MONT S</t>
  </si>
  <si>
    <t>Cravação corte e solda de estaca I 8"-1030101    GEMON GERAL DE ENGENHARIA E MONT S</t>
  </si>
  <si>
    <t>Cravação de estaca de concreto-1030101    GEMON GERAL DE ENGENHARIA E MONT S</t>
  </si>
  <si>
    <t>Cravação de estaca helicoidal-1030101    GEMON GERAL DE ENGENHARIA E MONT S</t>
  </si>
  <si>
    <t xml:space="preserve"> Instalação por estrutura estaca raiz-1030101    GEMON GERAL DE ENGENHARIA E MONT S</t>
  </si>
  <si>
    <t>Por metro de execução de estaca raiz-1030101    GEMON GERAL DE ENGENHARIA E MONT S</t>
  </si>
  <si>
    <t>Escavação Segunda Categoria-1030101    GEMON GERAL DE ENGENHARIA E MONT S</t>
  </si>
  <si>
    <t>Escavação Terceira Categoria-1030101    GEMON GERAL DE ENGENHARIA E MONT S</t>
  </si>
  <si>
    <t>Escavação Presença d'água-1030101    GEMON GERAL DE ENGENHARIA E MONT S</t>
  </si>
  <si>
    <t>Escavação- Fundação em Tubulão-1030101    GEMON GERAL DE ENGENHARIA E MONT S</t>
  </si>
  <si>
    <t>Perfuração em Rocha-1030101    GEMON GERAL DE ENGENHARIA E MONT S</t>
  </si>
  <si>
    <t>Areia-1030101    GEMON GERAL DE ENGENHARIA E MONT S</t>
  </si>
  <si>
    <t>Brita-1030101    GEMON GERAL DE ENGENHARIA E MONT S</t>
  </si>
  <si>
    <t>Anéis de Concreto-1030101    GEMON GERAL DE ENGENHARIA E MONT S</t>
  </si>
  <si>
    <t>Injeção de Nata de Concreto-1030101    GEMON GERAL DE ENGENHARIA E MONT S</t>
  </si>
  <si>
    <t>Projeto de Fundação-1030101    GEMON GERAL DE ENGENHARIA E MONT S</t>
  </si>
  <si>
    <t>Reaterro com Terra de Empréstimo-1030101    GEMON GERAL DE ENGENHARIA E MONT S</t>
  </si>
  <si>
    <t>Reaterro com Solo/Cimento-1030101    GEMON GERAL DE ENGENHARIA E MONT S</t>
  </si>
  <si>
    <t>Sondagem trado-1030101    GEMON GERAL DE ENGENHARIA E MONT S</t>
  </si>
  <si>
    <t>Instalação por furo sondagem à percussão-1030101    GEMON GERAL DE ENGENHARIA E MONT S</t>
  </si>
  <si>
    <t>Por metro de sondagem a percussão-1030101    GEMON GERAL DE ENGENHARIA E MONT S</t>
  </si>
  <si>
    <t>Mobiliz/Desmobiliz sondagem a percussão-1030101    GEMON GERAL DE ENGENHARIA E MONT S</t>
  </si>
  <si>
    <t>Mobiliz/Desmob p/ estaq c/ Perfil I/Conc-1030101    GEMON GERAL DE ENGENHARIA E MONT S</t>
  </si>
  <si>
    <t>Mobiliz/Desmob p/ estaq c/ estaca raiz-1030101    GEMON GERAL DE ENGENHARIA E MONT S</t>
  </si>
  <si>
    <t>Demarcação de Faixa-1030101    GEMON GERAL DE ENGENHARIA E MONT S</t>
  </si>
  <si>
    <t>Estudo de Traçado-1030101    GEMON GERAL DE ENGENHARIA E MONT S</t>
  </si>
  <si>
    <t>Levantamento de Perfil-1030101    GEMON GERAL DE ENGENHARIA E MONT S</t>
  </si>
  <si>
    <t>Locação de Torre-1030101    GEMON GERAL DE ENGENHARIA E MONT S</t>
  </si>
  <si>
    <t>Locação de Poste-1030101    GEMON GERAL DE ENGENHARIA E MONT S</t>
  </si>
  <si>
    <t>Levantamento planialtimétrico-1030101    GEMON GERAL DE ENGENHARIA E MONT S</t>
  </si>
  <si>
    <t>Levantamento cadastral-1030101    GEMON GERAL DE ENGENHARIA E MONT S</t>
  </si>
  <si>
    <t>INCENTIVO / DESCONTO - SOC-1030101    GEMON GERAL DE ENGENHARIA E MONT S</t>
  </si>
  <si>
    <t>LV_CONEXÃO (REAPERTO), EMENDA E ESTRIBOS-1030246    ENGELMIG ELETRICA LTDA.</t>
  </si>
  <si>
    <t>LV_ INST OU RET JUMPER MT-1030246    ENGELMIG ELETRICA LTDA.</t>
  </si>
  <si>
    <t>LV_INST OU RET ESPAÇADOR DE RD COMPACT-1030246    ENGELMIG ELETRICA LTDA.</t>
  </si>
  <si>
    <t>LV_SUBSTITUIR O ESPAÇADOR DE RD COMPACTA-1030246    ENGELMIG ELETRICA LTDA.</t>
  </si>
  <si>
    <t>LV_INST OU RET ESPAÇADOR REDE NUA DE MT-1030246    ENGELMIG ELETRICA LTDA.</t>
  </si>
  <si>
    <t>LV_SUBSTITUIR ESPAÇADOR DE RD NUA DE MT-1030246    ENGELMIG ELETRICA LTDA.</t>
  </si>
  <si>
    <t>LV_OBJ. ESTRA. REDE DE MT (POR VÃO)-1030246    ENGELMIG ELETRICA LTDA.</t>
  </si>
  <si>
    <t>LV_REEST. E/OU ALÍVIO TENSÃO MT (VÃO)-1030246    ENGELMIG ELETRICA LTDA.</t>
  </si>
  <si>
    <t>LV_SUBST JUMPER MT-1030246    ENGELMIG ELETRICA LTDA.</t>
  </si>
  <si>
    <t>LV_INST OU RET CHAVE FACA UNIPOLAR (UN)-1030246    ENGELMIG ELETRICA LTDA.</t>
  </si>
  <si>
    <t>LV_SUBST CHAVE FACA UNIPOLAR (UN)-1030246    ENGELMIG ELETRICA LTDA.</t>
  </si>
  <si>
    <t>LV_INST PÁRA-RAIOS (UN)-1030246    ENGELMIG ELETRICA LTDA.</t>
  </si>
  <si>
    <t>LV_SUBST PÁRA-RAIOS (UN)-1030246    ENGELMIG ELETRICA LTDA.</t>
  </si>
  <si>
    <t>LV_MANUT. CH. UNIPOLAR FACA-SECA E FUSÍV-1030246    ENGELMIG ELETRICA LTDA.</t>
  </si>
  <si>
    <t>LV_MANUT. CH. TRIP. CONTATOS APARENTES-1030246    ENGELMIG ELETRICA LTDA.</t>
  </si>
  <si>
    <t>LV_ISOLAR OU INTERL. EQUIP. A REDE DE MT-1030246    ENGELMIG ELETRICA LTDA.</t>
  </si>
  <si>
    <t>LV_INST/RET EST TIPO1:CRUZETA E ISOL PIN-1030246    ENGELMIG ELETRICA LTDA.</t>
  </si>
  <si>
    <t>LV_INST/RET ESTRUT ANTI-POLUIÇÃO TIPO 1A-1030246    ENGELMIG ELETRICA LTDA.</t>
  </si>
  <si>
    <t>LV_AMARRAÇÃO POR ISOLADOR  DE MT-1030246    ENGELMIG ELETRICA LTDA.</t>
  </si>
  <si>
    <t>LV_SUBST EST TIPO1:CRUZETA E ISOL PINO-1030246    ENGELMIG ELETRICA LTDA.</t>
  </si>
  <si>
    <t>LV_INST/RET EST TIPO2:CRUZ E ISOL PINO-1030246    ENGELMIG ELETRICA LTDA.</t>
  </si>
  <si>
    <t>LV_SUBST EST TIPO2:CRUZETA E ISOL PINO-1030246    ENGELMIG ELETRICA LTDA.</t>
  </si>
  <si>
    <t>LV_INST EST TIPO 3:CRUZETA E UM ENCABEÇ-1030246    ENGELMIG ELETRICA LTDA.</t>
  </si>
  <si>
    <t>LV_RET EST TIPO 3:CRUZETA E ENCABEÇ-1030246    ENGELMIG ELETRICA LTDA.</t>
  </si>
  <si>
    <t>LV_SUBST EST TIPO 3:CRUZETA E ENCABEÇ-1030246    ENGELMIG ELETRICA LTDA.</t>
  </si>
  <si>
    <t>LV_INST EST TIPO 4:CRUZETA E ENCABEÇ-1030246    ENGELMIG ELETRICA LTDA.</t>
  </si>
  <si>
    <t>LV_RET EST TIPO 4: CRUZETA E ENCABEÇ-1030246    ENGELMIG ELETRICA LTDA.</t>
  </si>
  <si>
    <t>LV_SUBST EST TIPO 4:CRUZETA E ENCABEÇ-1030246    ENGELMIG ELETRICA LTDA.</t>
  </si>
  <si>
    <t>LV_ INST ESTRUTURA TIPO LE-1030246    ENGELMIG ELETRICA LTDA.</t>
  </si>
  <si>
    <t>LV_ RET ESTRUTURA TIPO LE-1030246    ENGELMIG ELETRICA LTDA.</t>
  </si>
  <si>
    <t>LV_ SUBST ESTRUTURA TIPO LE-1030246    ENGELMIG ELETRICA LTDA.</t>
  </si>
  <si>
    <t>LV_INST ESTRUTURA TIPO HT-1030246    ENGELMIG ELETRICA LTDA.</t>
  </si>
  <si>
    <t>LV_RET ESTRUTURA TIPO HT-1030246    ENGELMIG ELETRICA LTDA.</t>
  </si>
  <si>
    <t>LV_SUBST ESTRUTURA TIPO HT-1030246    ENGELMIG ELETRICA LTDA.</t>
  </si>
  <si>
    <t>LV_INST ISOLADOR DE PINO (UN)-1030246    ENGELMIG ELETRICA LTDA.</t>
  </si>
  <si>
    <t>LV_SUBST ISOLADOR DE PINO (UN)-1030246    ENGELMIG ELETRICA LTDA.</t>
  </si>
  <si>
    <t>LV_INST ISOLADOR DE DISCO (CADEIA)-1030246    ENGELMIG ELETRICA LTDA.</t>
  </si>
  <si>
    <t>LV_SUBST ISOLADOR DE DISCO (CADEIA)-1030246    ENGELMIG ELETRICA LTDA.</t>
  </si>
  <si>
    <t>LV_NIVELAMENTO DE CRUZETA-1030246    ENGELMIG ELETRICA LTDA.</t>
  </si>
  <si>
    <t>LV_TRANSF. ESTRUT. TIPO 1 EM EST TIPO2-1030246    ENGELMIG ELETRICA LTDA.</t>
  </si>
  <si>
    <t>LV_TRANSF. ESTRUT. TIPO 1 EM EST TIPO4-1030246    ENGELMIG ELETRICA LTDA.</t>
  </si>
  <si>
    <t>LV_TRANSF. ESTRUT. TIPO 2 EM EST TIP04-1030246    ENGELMIG ELETRICA LTDA.</t>
  </si>
  <si>
    <t>LV_INSP. DE ESTRUT. COM REAPERTO-1030246    ENGELMIG ELETRICA LTDA.</t>
  </si>
  <si>
    <t>LV_SUBST ESTRUT. ANTI-POLUIÇÃO TIPO 1A.-1030246    ENGELMIG ELETRICA LTDA.</t>
  </si>
  <si>
    <t>LV_INST EST PARA RD COMPACTA TIPO CE-1030246    ENGELMIG ELETRICA LTDA.</t>
  </si>
  <si>
    <t>LV_RET EST PARA RD COMPACTA TIPO CE-1030246    ENGELMIG ELETRICA LTDA.</t>
  </si>
  <si>
    <t>LV_SUBST EST PARA RD COMPACTA TIPO CE-1030246    ENGELMIG ELETRICA LTDA.</t>
  </si>
  <si>
    <t>LV_INST EST PARA RD COMPACTA TIPO CE-1A-1030246    ENGELMIG ELETRICA LTDA.</t>
  </si>
  <si>
    <t>LV_RET EST PARA RD COMPACTA TIPO CE-1A-1030246    ENGELMIG ELETRICA LTDA.</t>
  </si>
  <si>
    <t>LV_SUBST EST PARA RD COMPACTA TIPO CE-1A-1030246    ENGELMIG ELETRICA LTDA.</t>
  </si>
  <si>
    <t>LV_INST EST PARA RD COMPACTA TIPO CE3-1030246    ENGELMIG ELETRICA LTDA.</t>
  </si>
  <si>
    <t>LV_RET EST PARA RD COMPACTA TIPO CE3-1030246    ENGELMIG ELETRICA LTDA.</t>
  </si>
  <si>
    <t>LV_SUBST EST PARA RD COMPACTA TIPO CE3-1030246    ENGELMIG ELETRICA LTDA.</t>
  </si>
  <si>
    <t>LV_INST EST PARA RD COMPACTA TIPO CE4-1030246    ENGELMIG ELETRICA LTDA.</t>
  </si>
  <si>
    <t>LV_RET EST PARA RD COMPACTA TIPO CE4-1030246    ENGELMIG ELETRICA LTDA.</t>
  </si>
  <si>
    <t>LV_SUBST EST PARA RD COMPACTA TIPO CE4-1030246    ENGELMIG ELETRICA LTDA.</t>
  </si>
  <si>
    <t>LV_INST EST PARA RD COMPACTA TIPO 2CE3-1030246    ENGELMIG ELETRICA LTDA.</t>
  </si>
  <si>
    <t>LV_RET EST PARA RD COMPAC. TIPO 2CE3-1030246    ENGELMIG ELETRICA LTDA.</t>
  </si>
  <si>
    <t>LV_SUBST EST PARA RD COMPACTA TIPO 2CE3-1030246    ENGELMIG ELETRICA LTDA.</t>
  </si>
  <si>
    <t>LV_INST EST PARA RD COMPACTA TIPO N3-1030246    ENGELMIG ELETRICA LTDA.</t>
  </si>
  <si>
    <t>LV_RET EST PARA RD COMPACTA TIPO N3-1030246    ENGELMIG ELETRICA LTDA.</t>
  </si>
  <si>
    <t>LV_SUBST EST PARA RD COMPACTA TIPO N3-1030246    ENGELMIG ELETRICA LTDA.</t>
  </si>
  <si>
    <t>LV_TRANSFORMAR ESTRUTURA N1 EM N3CE-1030246    ENGELMIG ELETRICA LTDA.</t>
  </si>
  <si>
    <t>LV_TRANSFORMAR ESTRUTURA N2 EM N3CE-1030246    ENGELMIG ELETRICA LTDA.</t>
  </si>
  <si>
    <t>LV_TRANSFORMAR ESTRUTURA N3 EM N3CE-1030246    ENGELMIG ELETRICA LTDA.</t>
  </si>
  <si>
    <t>LV_TRANSFORMAR ESTRUTURA N4 EM N3CE-1030246    ENGELMIG ELETRICA LTDA.</t>
  </si>
  <si>
    <t>LV_INST EST PARA RD COMPAC TIPO I-CE3-1030246    ENGELMIG ELETRICA LTDA.</t>
  </si>
  <si>
    <t>LV_RET EST PARA RD COMPACTA TIPO I-CE3-1030246    ENGELMIG ELETRICA LTDA.</t>
  </si>
  <si>
    <t>LV_SUBST EST PARA RD COMPAC TIPO I-CE3-1030246    ENGELMIG ELETRICA LTDA.</t>
  </si>
  <si>
    <t>LV_INST EST PARA RD COMPAC TIPO CE2N2-1030246    ENGELMIG ELETRICA LTDA.</t>
  </si>
  <si>
    <t>LV_RET EST PARA RD COMPAC TIPO CE2N2-1030246    ENGELMIG ELETRICA LTDA.</t>
  </si>
  <si>
    <t>LV_SUBST EST PARA RD COMPAC TIPO CE2N2-1030246    ENGELMIG ELETRICA LTDA.</t>
  </si>
  <si>
    <t>LV_INST EST PARA RD COMPAC TIPO CE2N3-1030246    ENGELMIG ELETRICA LTDA.</t>
  </si>
  <si>
    <t>LV_RET EST PARA RD COMPAC TIPO CE2N3-1030246    ENGELMIG ELETRICA LTDA.</t>
  </si>
  <si>
    <t>LV_SUBST EST RD COMPAC TIPO CE2N3-1030246    ENGELMIG ELETRICA LTDA.</t>
  </si>
  <si>
    <t>LV_INST EST PARA RD COMPAC TIPO CE2-CE3-1030246    ENGELMIG ELETRICA LTDA.</t>
  </si>
  <si>
    <t>LV_RET EST PARA REDE COMPAC TIPO CE2-CE3-1030246    ENGELMIG ELETRICA LTDA.</t>
  </si>
  <si>
    <t>LV_SUBST EST PARA RD COMPAC TIPO CE2-CE3-1030246    ENGELMIG ELETRICA LTDA.</t>
  </si>
  <si>
    <t>LV_INST EST PARA RD COMPAC TIPO CE2-3-1030246    ENGELMIG ELETRICA LTDA.</t>
  </si>
  <si>
    <t>LV_RET EST PARA RD COMPACTA TIPO CE2-3-1030246    ENGELMIG ELETRICA LTDA.</t>
  </si>
  <si>
    <t>LV_SUBST EST PARA RD COMPAC TIPO CE2-3-1030246    ENGELMIG ELETRICA LTDA.</t>
  </si>
  <si>
    <t>LV_INST EST PARA RD COMPACTA TIPO CE-TR-1030246    ENGELMIG ELETRICA LTDA.</t>
  </si>
  <si>
    <t>LV_RET EST PARA RD COMPACTA TIPO CE-TR-1030246    ENGELMIG ELETRICA LTDA.</t>
  </si>
  <si>
    <t>LV_SUBST EST PARA RD COMPACTA TIPO CE-TR-1030246    ENGELMIG ELETRICA LTDA.</t>
  </si>
  <si>
    <t>LV_INST EST PARA RD COMPACTA TIPO CE3-TR-1030246    ENGELMIG ELETRICA LTDA.</t>
  </si>
  <si>
    <t>LV_RET EST PARA RD COMPACTA TIPO CE3-TR-1030246    ENGELMIG ELETRICA LTDA.</t>
  </si>
  <si>
    <t>LV_SUBST EST P/REDE COMPACTA TIPO CE3-TR-1030246    ENGELMIG ELETRICA LTDA.</t>
  </si>
  <si>
    <t>LV_INST EST PARA RD COMPACTA TIPO CE2-1030246    ENGELMIG ELETRICA LTDA.</t>
  </si>
  <si>
    <t>LV_RET EST PARA RD COMPACTA TIPO CE2-1030246    ENGELMIG ELETRICA LTDA.</t>
  </si>
  <si>
    <t>LV_SUBST EST PARA RD COMPACTA TIPO CE2-1030246    ENGELMIG ELETRICA LTDA.</t>
  </si>
  <si>
    <t>LV_INST EST PARA RD COMPACTA TIPO CE4-FU-1030246    ENGELMIG ELETRICA LTDA.</t>
  </si>
  <si>
    <t>LV_RET EST PARA RD COMPACTA TIPO CE4-FU-1030246    ENGELMIG ELETRICA LTDA.</t>
  </si>
  <si>
    <t>LV_SUBST EST PARA RD COMPAC.TIPO CE4-FU-1030246    ENGELMIG ELETRICA LTDA.</t>
  </si>
  <si>
    <t>LV_INST EST PARA RD COMPACTA TIPO CE4-FA-1030246    ENGELMIG ELETRICA LTDA.</t>
  </si>
  <si>
    <t>LV_RET EST PARA RD COMPACTA TIPO CE4-FA-1030246    ENGELMIG ELETRICA LTDA.</t>
  </si>
  <si>
    <t>LV_SUBST EST PARA RD COMPAC TIPO CE4-FA-1030246    ENGELMIG ELETRICA LTDA.</t>
  </si>
  <si>
    <t>LV_INST EST PARA RD COMPACTA TIPO CE2-PR-1030246    ENGELMIG ELETRICA LTDA.</t>
  </si>
  <si>
    <t>LV_RET EST PARA RD COMPACTA TIPO CE2-PR-1030246    ENGELMIG ELETRICA LTDA.</t>
  </si>
  <si>
    <t>LV_SUBST EST PARA RD COMPAC TIPO CE2-PR-1030246    ENGELMIG ELETRICA LTDA.</t>
  </si>
  <si>
    <t>LV_INST OU RET POSTE COMUM, S/ EST-1030246    ENGELMIG ELETRICA LTDA.</t>
  </si>
  <si>
    <t>LV_SUBST POSTE COMUM, SEM ESTRUTURA-1030246    ENGELMIG ELETRICA LTDA.</t>
  </si>
  <si>
    <t>LV_INST OU RET POSTE ESPECIAL, S/ EST-1030246    ENGELMIG ELETRICA LTDA.</t>
  </si>
  <si>
    <t>LV_SUBST POSTE ESPECIAL, S/ESTRUTURA-1030246    ENGELMIG ELETRICA LTDA.</t>
  </si>
  <si>
    <t>LV_APRUMAR POSTE OU GIRAR POSTE-1030246    ENGELMIG ELETRICA LTDA.</t>
  </si>
  <si>
    <t>LV_LAV. REDES DE DISTRI. RERDE ENERGIZAD-1030246    ENGELMIG ELETRICA LTDA.</t>
  </si>
  <si>
    <t>LV_ FASEAMENTO DE MT-1030246    ENGELMIG ELETRICA LTDA.</t>
  </si>
  <si>
    <t>LV_PODA DE ÁRVORE EM MT-1030246    ENGELMIG ELETRICA LTDA.</t>
  </si>
  <si>
    <t>LV_Transf. de condutor(1 ckt-3 fases-vão-1030246    ENGELMIG ELETRICA LTDA.</t>
  </si>
  <si>
    <t>LV_Renivelamento de condutor 1 ckt/3 fas-1030246    ENGELMIG ELETRICA LTDA.</t>
  </si>
  <si>
    <t>LV_Desmontagem de condutor 1 ckt/ 3 fas-1030246    ENGELMIG ELETRICA LTDA.</t>
  </si>
  <si>
    <t>LV_Abrir/fechar jumper&gt;60kV 1 ckt/3 fas-1030246    ENGELMIG ELETRICA LTDA.</t>
  </si>
  <si>
    <t>LV_Abrir/fechar jumper&lt;60kV 1 ckt/3 fas-1030246    ENGELMIG ELETRICA LTDA.</t>
  </si>
  <si>
    <t>LV_Conexão/desconex - paralelismo de ckt-1030246    ENGELMIG ELETRICA LTDA.</t>
  </si>
  <si>
    <t>LV_Substituição de cabo condutor-1030246    ENGELMIG ELETRICA LTDA.</t>
  </si>
  <si>
    <t>LV_Instalação/substituição de reparo/eme-1030246    ENGELMIG ELETRICA LTDA.</t>
  </si>
  <si>
    <t>LV_Revisão/subst de conexões (&gt;60kV)-1030246    ENGELMIG ELETRICA LTDA.</t>
  </si>
  <si>
    <t>LV_Revisão/subst de conexões (&lt;60kV)-1030246    ENGELMIG ELETRICA LTDA.</t>
  </si>
  <si>
    <t>LV_Substituição de jumper (&gt;60kV)-1030246    ENGELMIG ELETRICA LTDA.</t>
  </si>
  <si>
    <t>LV_Subst de jumper (&gt;30kV e &lt;60kV)-1030246    ENGELMIG ELETRICA LTDA.</t>
  </si>
  <si>
    <t>LV_Substituição de jumper (&gt;30kV)-1030246    ENGELMIG ELETRICA LTDA.</t>
  </si>
  <si>
    <t>LV_Instalação / subst de amortecedor-1030246    ENGELMIG ELETRICA LTDA.</t>
  </si>
  <si>
    <t>LV_Retirada de Objetos Estranhos à Linha-1030246    ENGELMIG ELETRICA LTDA.</t>
  </si>
  <si>
    <t>LV_Inst. e/ou Subst. de Detector de Falh-1030246    ENGELMIG ELETRICA LTDA.</t>
  </si>
  <si>
    <t>LV_Inst./retirada/subst pára-raios ZnO-1030246    ENGELMIG ELETRICA LTDA.</t>
  </si>
  <si>
    <t>LV_Subst ferragens em ancoragem &gt;60kV-1030246    ENGELMIG ELETRICA LTDA.</t>
  </si>
  <si>
    <t>LV_Subst ferrag ancoragem dupla &gt;60kV-1030246    ENGELMIG ELETRICA LTDA.</t>
  </si>
  <si>
    <t>LV_Subst de ferragens ancoragem &lt;60kV-1030246    ENGELMIG ELETRICA LTDA.</t>
  </si>
  <si>
    <t>LV_Subst de ferragens suspensão &gt;60kV-1030246    ENGELMIG ELETRICA LTDA.</t>
  </si>
  <si>
    <t>LV_Subst ferragens suspensão dupla &gt;60kV-1030246    ENGELMIG ELETRICA LTDA.</t>
  </si>
  <si>
    <t>LV_Subst de ferragens suspensão &lt;60kV-1030246    ENGELMIG ELETRICA LTDA.</t>
  </si>
  <si>
    <t>LV_Instalação e/ou rebater contrapino-1030246    ENGELMIG ELETRICA LTDA.</t>
  </si>
  <si>
    <t>LV_Subst grampo ancorag passante &gt;60kV-1030246    ENGELMIG ELETRICA LTDA.</t>
  </si>
  <si>
    <t>LV_Subst grampo ancorage passant &lt;60kV-1030246    ENGELMIG ELETRICA LTDA.</t>
  </si>
  <si>
    <t>LV_Subst grampo susp s/ armadura &gt;60kV-1030246    ENGELMIG ELETRICA LTDA.</t>
  </si>
  <si>
    <t>LV_Subst grampo susp sem armadura &lt;60kV-1030246    ENGELMIG ELETRICA LTDA.</t>
  </si>
  <si>
    <t>LV_Subst grampo susp c/ armadura &gt;60kV-1030246    ENGELMIG ELETRICA LTDA.</t>
  </si>
  <si>
    <t>LV_Subst grampo susp c/ armadura &lt;60kV-1030246    ENGELMIG ELETRICA LTDA.</t>
  </si>
  <si>
    <t>LV_Subst de grampo de suspensão AGS-1030246    ENGELMIG ELETRICA LTDA.</t>
  </si>
  <si>
    <t>LV_Transform de susp em anc com balancim-1030246    ENGELMIG ELETRICA LTDA.</t>
  </si>
  <si>
    <t>LV_Subst de isol de ancoragem &gt;60kV-1030246    ENGELMIG ELETRICA LTDA.</t>
  </si>
  <si>
    <t>LV_Subst isol de ancoragem dupla &gt;60kV-1030246    ENGELMIG ELETRICA LTDA.</t>
  </si>
  <si>
    <t>LV_Subst de isol de ancoragem &lt;60kV-1030246    ENGELMIG ELETRICA LTDA.</t>
  </si>
  <si>
    <t>LV_Subst de isol de suspensão &gt;60kV-1030246    ENGELMIG ELETRICA LTDA.</t>
  </si>
  <si>
    <t>LV_Subst de isol de suspensão &lt;60kV-1030246    ENGELMIG ELETRICA LTDA.</t>
  </si>
  <si>
    <t>LV_Subst isol pino/pilar/line-post &gt;60kV-1030246    ENGELMIG ELETRICA LTDA.</t>
  </si>
  <si>
    <t>LV_Subst isoladores pino/line-post &lt;60kV-1030246    ENGELMIG ELETRICA LTDA.</t>
  </si>
  <si>
    <t>LV_Reaprumar cadeia de suspensão &gt;60kV-1030246    ENGELMIG ELETRICA LTDA.</t>
  </si>
  <si>
    <t>LV_Reaprumar cadeia suspensão &lt;60kV-1030246    ENGELMIG ELETRICA LTDA.</t>
  </si>
  <si>
    <t>LV_Limpeza Manual de Isoladores &gt;60kV-1030246    ENGELMIG ELETRICA LTDA.</t>
  </si>
  <si>
    <t>LV_Limpeza Manual de Isoladores &lt;60kV-1030246    ENGELMIG ELETRICA LTDA.</t>
  </si>
  <si>
    <t>LV_Instalar ou substituir amarração-1030246    ENGELMIG ELETRICA LTDA.</t>
  </si>
  <si>
    <t>LV_Lavagem de isolador &lt;60kV-1030246    ENGELMIG ELETRICA LTDA.</t>
  </si>
  <si>
    <t>LV_Lavagem de isolador &gt;60kV-1030246    ENGELMIG ELETRICA LTDA.</t>
  </si>
  <si>
    <t>LV_Subst ou inst de peças e parafusos-1030246    ENGELMIG ELETRICA LTDA.</t>
  </si>
  <si>
    <t>LV_Subst cruzeta/conj compacta-ancoragem-1030246    ENGELMIG ELETRICA LTDA.</t>
  </si>
  <si>
    <t>LV_Subst cruzeta/conj compactas-suspensa-1030246    ENGELMIG ELETRICA LTDA.</t>
  </si>
  <si>
    <t>LV_Subst de cruzetas em estrut tipo HT-1030246    ENGELMIG ELETRICA LTDA.</t>
  </si>
  <si>
    <t>LV_Nivelar Cruzeta-1030246    ENGELMIG ELETRICA LTDA.</t>
  </si>
  <si>
    <t>LV_Inst./subst./renivelamento de estai-1030246    ENGELMIG ELETRICA LTDA.</t>
  </si>
  <si>
    <t>LV_Subst/inst poste concreto/ferro/madei-1030246    ENGELMIG ELETRICA LTDA.</t>
  </si>
  <si>
    <t>LV_Aprumar Postes-1030246    ENGELMIG ELETRICA LTDA.</t>
  </si>
  <si>
    <t>LV_Inspeção Completa &gt;60kV-1030246    ENGELMIG ELETRICA LTDA.</t>
  </si>
  <si>
    <t>LV_Inspeção Completa &lt;60kV-1030246    ENGELMIG ELETRICA LTDA.</t>
  </si>
  <si>
    <t>LV_Insp condutor ponto grampeamento/emen-1030246    ENGELMIG ELETRICA LTDA.</t>
  </si>
  <si>
    <t>LV_Retirada de abelha e/ou marimbondo-1030246    ENGELMIG ELETRICA LTDA.</t>
  </si>
  <si>
    <t>LV_Poda de Árvore-1030246    ENGELMIG ELETRICA LTDA.</t>
  </si>
  <si>
    <t>LV_Transferencia de cabo pára-raios -vão-1030246    ENGELMIG ELETRICA LTDA.</t>
  </si>
  <si>
    <t>LV_Renivelamento de cabo pára-raios-1030246    ENGELMIG ELETRICA LTDA.</t>
  </si>
  <si>
    <t>LV_Desmontagem de cabo pára-raios-1030246    ENGELMIG ELETRICA LTDA.</t>
  </si>
  <si>
    <t>LV_Substituição de Cabo Pára-Raios-1030246    ENGELMIG ELETRICA LTDA.</t>
  </si>
  <si>
    <t>LV_Inst/subst/recon descida cb PR/PR ZnO-1030246    ENGELMIG ELETRICA LTDA.</t>
  </si>
  <si>
    <t>LV_Inst de reparo em cabo pára-raio-1030246    ENGELMIG ELETRICA LTDA.</t>
  </si>
  <si>
    <t>LV_Inst. e/ou Subst de esfera sinalizad-1030246    ENGELMIG ELETRICA LTDA.</t>
  </si>
  <si>
    <t>LV_Instalação cabo de fibra óptica-1030246    ENGELMIG ELETRICA LTDA.</t>
  </si>
  <si>
    <t>LV_Subst. de ferragens em cabo pára-raio-1030246    ENGELMIG ELETRICA LTDA.</t>
  </si>
  <si>
    <t>LV_Inst/retir de by-pass &gt;60kV-1030246    ENGELMIG ELETRICA LTDA.</t>
  </si>
  <si>
    <t>LV_Inst/retir de by-pass &gt;30kV-&lt;60kV-1030246    ENGELMIG ELETRICA LTDA.</t>
  </si>
  <si>
    <t>LV_Inst/retir de by-pass &lt;30kV-1030246    ENGELMIG ELETRICA LTDA.</t>
  </si>
  <si>
    <t>LV_Rev/Instal/Subst Conex &gt;30kV-1030246    ENGELMIG ELETRICA LTDA.</t>
  </si>
  <si>
    <t>LV_Rev/Instal/Subst Conex &lt;30kV-1030246    ENGELMIG ELETRICA LTDA.</t>
  </si>
  <si>
    <t>LV_Retirada de Objetos Estranhos na SE-1030246    ENGELMIG ELETRICA LTDA.</t>
  </si>
  <si>
    <t>LV_Rev/Inst/Subst de isol ped/pilar&gt;60kV-1030246    ENGELMIG ELETRICA LTDA.</t>
  </si>
  <si>
    <t>LV_Rev/inst/sub isol.ped/pilar &gt;30-&lt;60kV-1030246    ENGELMIG ELETRICA LTDA.</t>
  </si>
  <si>
    <t>LV_Rev/Inst/Subst isol ped/pilar &lt;30kV-1030246    ENGELMIG ELETRICA LTDA.</t>
  </si>
  <si>
    <t>LV_Rev/Inst/subs isol.ancor/suspe &gt;60kV-1030246    ENGELMIG ELETRICA LTDA.</t>
  </si>
  <si>
    <t>LV_Rev/Inst/subst isol.anc/sus &gt;30-&lt;60kV-1030246    ENGELMIG ELETRICA LTDA.</t>
  </si>
  <si>
    <t>LV_Rev/Inst/subs isol.ancor/suspe &lt;30kV-1030246    ENGELMIG ELETRICA LTDA.</t>
  </si>
  <si>
    <t>LV_Subs. ferragem cad Isol Barra &gt;60kV-1030246    ENGELMIG ELETRICA LTDA.</t>
  </si>
  <si>
    <t>LV_Subs.ferrag.cad.Isol.barra &gt;30-&lt;60kV-1030246    ENGELMIG ELETRICA LTDA.</t>
  </si>
  <si>
    <t>LV_Subs. ferragem cad. Isol. Barra &lt;30kV-1030246    ENGELMIG ELETRICA LTDA.</t>
  </si>
  <si>
    <t>LV_Subs/instal cabo para-raios sobre bar-1030246    ENGELMIG ELETRICA LTDA.</t>
  </si>
  <si>
    <t>LV_Rev/Instal/subst de barramento &gt;60kV-1030246    ENGELMIG ELETRICA LTDA.</t>
  </si>
  <si>
    <t>LV_Duplicação de barramento &gt;60kV-1030246    ENGELMIG ELETRICA LTDA.</t>
  </si>
  <si>
    <t>LV_Rev/instal/subst. Barra &gt;30-&lt;60kV-1030246    ENGELMIG ELETRICA LTDA.</t>
  </si>
  <si>
    <t>LV_Rev/instal/subst. barramento&lt;30kV-1030246    ENGELMIG ELETRICA LTDA.</t>
  </si>
  <si>
    <t>LV_Rev/ins/sub cb cnx equip/barra &gt;30kV-1030246    ENGELMIG ELETRICA LTDA.</t>
  </si>
  <si>
    <t>LV_Rev/ins/sub cb cnx equip/barra &lt;30kV-1030246    ENGELMIG ELETRICA LTDA.</t>
  </si>
  <si>
    <t>LV_Conex/desconexão de cond. em equipame-1030246    ENGELMIG ELETRICA LTDA.</t>
  </si>
  <si>
    <t>LV_Lavagem de SE - 138kV-1030246    ENGELMIG ELETRICA LTDA.</t>
  </si>
  <si>
    <t>LV_Lavagem de SE - 69kV-1030246    ENGELMIG ELETRICA LTDA.</t>
  </si>
  <si>
    <t>LV_Lavagem de SE - 34,5kV-1030246    ENGELMIG ELETRICA LTDA.</t>
  </si>
  <si>
    <t>LV_Rev/inst/subst pára-raios &gt;30kV-1030246    ENGELMIG ELETRICA LTDA.</t>
  </si>
  <si>
    <t>LV_Rev/inst/subst pára-raios &lt;30kV-1030246    ENGELMIG ELETRICA LTDA.</t>
  </si>
  <si>
    <t>LV_Rev/inst/subst chave secc Trip &gt;60kV-1030246    ENGELMIG ELETRICA LTDA.</t>
  </si>
  <si>
    <t>LV_Rev/inst/subst chv sec trip &gt;30-&lt;60kV-1030246    ENGELMIG ELETRICA LTDA.</t>
  </si>
  <si>
    <t>LV_Rev/inst/subst chave secc. Trip &lt;30kV-1030246    ENGELMIG ELETRICA LTDA.</t>
  </si>
  <si>
    <t>LV_Rev/inst/subst chave secc Monop &lt;30kV-1030246    ENGELMIG ELETRICA LTDA.</t>
  </si>
  <si>
    <t>LV_Ver/inst/subst de chave fusível &gt;30kV-1030246    ENGELMIG ELETRICA LTDA.</t>
  </si>
  <si>
    <t>LV_Ver/inst/subst de chave fusível &lt;30kV-1030246    ENGELMIG ELETRICA LTDA.</t>
  </si>
  <si>
    <t>LV_Reg/lubr chave secc. tripolar &gt;60kV-1030246    ENGELMIG ELETRICA LTDA.</t>
  </si>
  <si>
    <t>LV_Reg/lubr chave secc. Trip &gt;30-&lt;60kV-1030246    ENGELMIG ELETRICA LTDA.</t>
  </si>
  <si>
    <t>LV_Reg/lubr chave secc. tripolar &lt;30kV-1030246    ENGELMIG ELETRICA LTDA.</t>
  </si>
  <si>
    <t>LV_Reg/lubr chave secc. Monop &lt;30kV-1030246    ENGELMIG ELETRICA LTDA.</t>
  </si>
  <si>
    <t>LV_Reg/lubr chave fusível &gt;30kV-1030246    ENGELMIG ELETRICA LTDA.</t>
  </si>
  <si>
    <t>LV_Reg/lubr chave fusível &lt;30kV-1030246    ENGELMIG ELETRICA LTDA.</t>
  </si>
  <si>
    <t>LV_Rev/inst/subst. de TP e TC &gt;30kV-1030246    ENGELMIG ELETRICA LTDA.</t>
  </si>
  <si>
    <t>LV_Rev/inst/subst TP e TC &lt;30kV-1030246    ENGELMIG ELETRICA LTDA.</t>
  </si>
  <si>
    <t>LV_Lançamento de condutor-1030246    ENGELMIG ELETRICA LTDA.</t>
  </si>
  <si>
    <t>LV_Lançamento de cabo pára-raios-1030246    ENGELMIG ELETRICA LTDA.</t>
  </si>
  <si>
    <t>LV_Turma Manutenção LV - Horário Normal-1030246    ENGELMIG ELETRICA LTDA.</t>
  </si>
  <si>
    <t>LV_TEMPO DE ESPERA P/ EVENTO-1030246    ENGELMIG ELETRICA LTDA.</t>
  </si>
  <si>
    <t>LV_EQUIPE LEVE-1030246    ENGELMIG ELETRICA LTDA.</t>
  </si>
  <si>
    <t>LV_EQUIPE PESADA-1030246    ENGELMIG ELETRICA LTDA.</t>
  </si>
  <si>
    <t>REAJUSTE / DESIQUILIBRIO CONTRATUAL-1030246    ENGELMIG ELETRICA LTDA.</t>
  </si>
  <si>
    <t>LM_CHECK LIST 40&lt;POT INST&lt;100MVA-1030246    ENGELMIG ELETRICA LTDA.</t>
  </si>
  <si>
    <t>LM_CHECK LIST POT. INST. &lt;40 MVA-1030246    ENGELMIG ELETRICA LTDA.</t>
  </si>
  <si>
    <t>LM_CHECK LIST POT. INST.&gt;100 MVA-1030246    ENGELMIG ELETRICA LTDA.</t>
  </si>
  <si>
    <t>LM_INSP TERMOGRÁFICA 25&lt;POT INST&lt;=50MVA-1030246    ENGELMIG ELETRICA LTDA.</t>
  </si>
  <si>
    <t>LM_INSP TERMOGRÁFICA 50&lt;POT INST&lt;=100MVA-1030246    ENGELMIG ELETRICA LTDA.</t>
  </si>
  <si>
    <t>LM_INSP TERMOGRÁF 12,5&lt;POT INST&lt;=25MVA-1030246    ENGELMIG ELETRICA LTDA.</t>
  </si>
  <si>
    <t>LM_INSP TERMOGRÁFICA POT INST &gt; 100 MVA-1030246    ENGELMIG ELETRICA LTDA.</t>
  </si>
  <si>
    <t>LM_INSP TERMOGRÁFICA POT INST&lt;=12,5MVA-1030246    ENGELMIG ELETRICA LTDA.</t>
  </si>
  <si>
    <t>LM_PINTURA GERAL DOS EQUIPAMENTOS-1030246    ENGELMIG ELETRICA LTDA.</t>
  </si>
  <si>
    <t>LM_INSP ULTRA-SÔNICA POT INST&lt;12,5MVA-1030246    ENGELMIG ELETRICA LTDA.</t>
  </si>
  <si>
    <t>LM_INSP ULTRA-SÔNIC 12,5&lt;POT INST&lt;=25MVA-1030246    ENGELMIG ELETRICA LTDA.</t>
  </si>
  <si>
    <t>LM_INSP ULTRA-SÔNICA 25&lt;POT INST&lt;=50MVA-1030246    ENGELMIG ELETRICA LTDA.</t>
  </si>
  <si>
    <t>LM_INSP ULTRA-SÔNICA 50&lt;POT INST&lt;=100MVA-1030246    ENGELMIG ELETRICA LTDA.</t>
  </si>
  <si>
    <t>LM_INSP ULTRA-SÔNICA POT INST &gt; 100 MVA-1030246    ENGELMIG ELETRICA LTDA.</t>
  </si>
  <si>
    <t>LM_MANUT. CORRETIVA PONTO QUENTE AT/MT-1030246    ENGELMIG ELETRICA LTDA.</t>
  </si>
  <si>
    <t>LM_PINT. DA CASA DE COMANDO/DEPENDÊNCIAS-1030246    ENGELMIG ELETRICA LTDA.</t>
  </si>
  <si>
    <t>LM_RECUP. PISO DA CASA COMANDO/DEPEND.-1030246    ENGELMIG ELETRICA LTDA.</t>
  </si>
  <si>
    <t>LM_RECUP. TELHADOS C. DE COMANDO/DEPEND.-1030246    ENGELMIG ELETRICA LTDA.</t>
  </si>
  <si>
    <t>LM_RECUPERAÇÃO DE PORTAS OU JANELAS-1030246    ENGELMIG ELETRICA LTDA.</t>
  </si>
  <si>
    <t>LM_RECUPERAÇÃO DE TORNEIRAS-1030246    ENGELMIG ELETRICA LTDA.</t>
  </si>
  <si>
    <t>LM_RECUPERAÇÃO DE CANAIS FLUVIAIS-1030246    ENGELMIG ELETRICA LTDA.</t>
  </si>
  <si>
    <t>LM_RECUPERAÇÃO DAS CANALETAS-1030246    ENGELMIG ELETRICA LTDA.</t>
  </si>
  <si>
    <t>LM_RECUPERAÇÃO DE CALÇAMENTO E CALÇADAS-1030246    ENGELMIG ELETRICA LTDA.</t>
  </si>
  <si>
    <t>LM_MANUT. NOS CIRCUITOS ELÉTR. ILUMIN.-1030246    ENGELMIG ELETRICA LTDA.</t>
  </si>
  <si>
    <t>LM_PINTURA DE PORTAS E PORTÕES-1030246    ENGELMIG ELETRICA LTDA.</t>
  </si>
  <si>
    <t>LM_RECUPERAÇÃO DE CERCAS DE DELIMITAÇÃO-1030246    ENGELMIG ELETRICA LTDA.</t>
  </si>
  <si>
    <t>LM_RECUPERAÇÃO DE MUROS DE DELIMITAÇÃO-1030246    ENGELMIG ELETRICA LTDA.</t>
  </si>
  <si>
    <t>LM_REPOSIÇÃO BRITA EM PÁTIO ENERGIZADO-1030246    ENGELMIG ELETRICA LTDA.</t>
  </si>
  <si>
    <t>LM_RETIRADA DE VEGETAÇÃO NO PÁTIO DA SE-1030246    ENGELMIG ELETRICA LTDA.</t>
  </si>
  <si>
    <t>LM_PODA DE ÁRVORES NA ÁREA DA SUBESTAÇÃO-1030246    ENGELMIG ELETRICA LTDA.</t>
  </si>
  <si>
    <t>LM_RETIRADA DE ESCOMBROS-1030246    ENGELMIG ELETRICA LTDA.</t>
  </si>
  <si>
    <t>LM_REVISÃO PERIÓDICA DE BARRAMENTO-1030246    ENGELMIG ELETRICA LTDA.</t>
  </si>
  <si>
    <t>LM_LAVAGEM DOS ISOLADORES E BUCHAS-1030246    ENGELMIG ELETRICA LTDA.</t>
  </si>
  <si>
    <t>LM_LIMPEZA DOS ISOLADORES-1030246    ENGELMIG ELETRICA LTDA.</t>
  </si>
  <si>
    <t>LM_REVISÃO DE CONEXÕES-1030246    ENGELMIG ELETRICA LTDA.</t>
  </si>
  <si>
    <t>LM_RETIRADA E INSTALAÇÃO DE CONECTORES-1030246    ENGELMIG ELETRICA LTDA.</t>
  </si>
  <si>
    <t>LM_MEDIÇÃO DA RESISTÊNCIA DE ISOLAMENTO-1030246    ENGELMIG ELETRICA LTDA.</t>
  </si>
  <si>
    <t>LM_SUBST. DE ISOLADOR SUPORTE-1030246    ENGELMIG ELETRICA LTDA.</t>
  </si>
  <si>
    <t>LM_SUBSTIT. DE ‘JUMPERS’ DE INTERLIGAÇÃO-1030246    ENGELMIG ELETRICA LTDA.</t>
  </si>
  <si>
    <t>LM_REVISÃO PREVENTIVA REG-1030246    ENGELMIG ELETRICA LTDA.</t>
  </si>
  <si>
    <t>LM_INSPEÇÃO COMPLETA REG-1030246    ENGELMIG ELETRICA LTDA.</t>
  </si>
  <si>
    <t>LM_INSPEÇÃO PARCIAL REG-1030246    ENGELMIG ELETRICA LTDA.</t>
  </si>
  <si>
    <t>LM_MODIFIC. AJUSTE EM REGUL. DE TENSÃO-1030246    ENGELMIG ELETRICA LTDA.</t>
  </si>
  <si>
    <t>LM_MED. RESISTÊN. ÔHMICA TODOS OS TAPES-1030246    ENGELMIG ELETRICA LTDA.</t>
  </si>
  <si>
    <t>LM_MED. RELAÇÃO DE TENSÃO TODOS OS TAPES-1030246    ENGELMIG ELETRICA LTDA.</t>
  </si>
  <si>
    <t>LM_SUBST. DO CONTROLE AUTOMÁTICO-1030246    ENGELMIG ELETRICA LTDA.</t>
  </si>
  <si>
    <t>LM_SUBST. DE TP INTERNO REG-1030246    ENGELMIG ELETRICA LTDA.</t>
  </si>
  <si>
    <t>LM_TESTE DE RIGID. DIELÉTR. ÓLEO ISOL.-1030246    ENGELMIG ELETRICA LTDA.</t>
  </si>
  <si>
    <t>LM_SUBST. DE BUCHA REG-1030246    ENGELMIG ELETRICA LTDA.</t>
  </si>
  <si>
    <t>LM_SUBST. DE PÁRA-RAIOS SÉRIE REG-1030246    ENGELMIG ELETRICA LTDA.</t>
  </si>
  <si>
    <t>LM_SUBST. DE CONECTOR TERMINAL REG-1030246    ENGELMIG ELETRICA LTDA.</t>
  </si>
  <si>
    <t>LM_SUBST. JUNTA VED. DA JANELA DE INSP.-1030246    ENGELMIG ELETRICA LTDA.</t>
  </si>
  <si>
    <t>LM_SUBST. DO REGULADOR MONOFÁSICO-1030246    ENGELMIG ELETRICA LTDA.</t>
  </si>
  <si>
    <t>LM_SUBSTITUIR SÍLICA GEL-1030246    ENGELMIG ELETRICA LTDA.</t>
  </si>
  <si>
    <t>LM_INSP. PARCIAL DO TRAFO DE POTÊNCIA-1030246    ENGELMIG ELETRICA LTDA.</t>
  </si>
  <si>
    <t>LM_INSPECAO VISUAL DO TRAFO DE POTÊNCIA-1030246    ENGELMIG ELETRICA LTDA.</t>
  </si>
  <si>
    <t>LM_COLETAR ÓLEO P/ ANÁL. FQ E CROMO-1030246    ENGELMIG ELETRICA LTDA.</t>
  </si>
  <si>
    <t>LM_RECOND. ÓLEO ISOL. C/ TERMO-VÁCUO-1030246    ENGELMIG ELETRICA LTDA.</t>
  </si>
  <si>
    <t>LM_REGENERAÇÃO DE ÓLEO MINERAL ISOLANTE-1030246    ENGELMIG ELETRICA LTDA.</t>
  </si>
  <si>
    <t>LM_SUBSTITUIR MOTOVENTILADOR COM DEFEITO-1030246    ENGELMIG ELETRICA LTDA.</t>
  </si>
  <si>
    <t>LM_AFERIR O TERMÔMETRO DE ÓLEO-1030246    ENGELMIG ELETRICA LTDA.</t>
  </si>
  <si>
    <t>LM_MANUTENÇÃO DE OLTC FABRICAÇÃO ABB-1030246    ENGELMIG ELETRICA LTDA.</t>
  </si>
  <si>
    <t>LM_APOIO A MANUT. DE OLTC FABRICAÇÃO MR-1030246    ENGELMIG ELETRICA LTDA.</t>
  </si>
  <si>
    <t>LM_CORRIGIR OU SUBSTITUIR ACESSÓRIOS-1030246    ENGELMIG ELETRICA LTDA.</t>
  </si>
  <si>
    <t>LM_DESMONT TRF C/ ÓLEO ISOL POT &lt;=15MVA-1030246    ENGELMIG ELETRICA LTDA.</t>
  </si>
  <si>
    <t>LM_DESMONT. TRF S/ ÓLEO ISOL POT &lt;=15MVA-1030246    ENGELMIG ELETRICA LTDA.</t>
  </si>
  <si>
    <t>LM_DESM. TRF C/ ÓLEO ISOL 15&lt;POT&lt;=33MVA-1030246    ENGELMIG ELETRICA LTDA.</t>
  </si>
  <si>
    <t>LM_DESMONT. TRF C/ ÓLEO ISOL POT&gt;33MVA-1030246    ENGELMIG ELETRICA LTDA.</t>
  </si>
  <si>
    <t>LM_DESM. TRF S/ ÓLEO ISOL 15&lt;POT&lt;=33MVA-1030246    ENGELMIG ELETRICA LTDA.</t>
  </si>
  <si>
    <t>LM_DESMONT. TRF S/ ÓLEO ISOL. POT&gt;33 MVA-1030246    ENGELMIG ELETRICA LTDA.</t>
  </si>
  <si>
    <t>LM_INTERLIGAÇÃO DE TRF DE POT &lt; 25 MVA-1030246    ENGELMIG ELETRICA LTDA.</t>
  </si>
  <si>
    <t>LM_INTERLIGAÇÃO DE TRF POT = OU &gt; 25 MVA-1030246    ENGELMIG ELETRICA LTDA.</t>
  </si>
  <si>
    <t>LM_MONT. TRF C/ ÓLEO ISO 7,8&lt;POT&lt;=33MVA-1030246    ENGELMIG ELETRICA LTDA.</t>
  </si>
  <si>
    <t>LM_MONTAG. TRF COM ÓLEO ISOLANTE &gt;33MVA-1030246    ENGELMIG ELETRICA LTDA.</t>
  </si>
  <si>
    <t>LM_MONT. TRF S/ ÓLEO ISOL 7,8&lt;POT&lt;=33MVA-1030246    ENGELMIG ELETRICA LTDA.</t>
  </si>
  <si>
    <t>LM_MONTAG. TRF S/ ÓLEO ISOLANTE &gt; 33MVA-1030246    ENGELMIG ELETRICA LTDA.</t>
  </si>
  <si>
    <t>LM_MONTAGEM TRF C/ ÓLEO ISOL POT&lt;=7,8MVA-1030246    ENGELMIG ELETRICA LTDA.</t>
  </si>
  <si>
    <t>LM_MONTAGEM TRF S/ ÓLEO ISOL POT&lt;=7,8MVA-1030246    ENGELMIG ELETRICA LTDA.</t>
  </si>
  <si>
    <t>LM_PINTURA 12,5 &lt; POT. &lt; OU = 33 MVA-1030246    ENGELMIG ELETRICA LTDA.</t>
  </si>
  <si>
    <t>LM_PINTURA 7,8 &lt; POT. &lt; OU = 12,5 MVA-1030246    ENGELMIG ELETRICA LTDA.</t>
  </si>
  <si>
    <t>LM_PINTURA POT. &lt; OU = 7,8 MVA-1030246    ENGELMIG ELETRICA LTDA.</t>
  </si>
  <si>
    <t>LM_PINTURA  POT &gt; 33 MVA-1030246    ENGELMIG ELETRICA LTDA.</t>
  </si>
  <si>
    <t>LM_SUBST. DE VENTILADORES-1030246    ENGELMIG ELETRICA LTDA.</t>
  </si>
  <si>
    <t>LM_REV. E MANUT. PREV. TRAFO DE POTÊNCIA-1030246    ENGELMIG ELETRICA LTDA.</t>
  </si>
  <si>
    <t>LM_DESEMBALAR E MONTAR ACESSÓRIOS-1030246    ENGELMIG ELETRICA LTDA.</t>
  </si>
  <si>
    <t>LM_DESMONTAR E EMBALAR ACESSÓRIOS-1030246    ENGELMIG ELETRICA LTDA.</t>
  </si>
  <si>
    <t>LM_REPOS. DE ÓLEO ISOL. C/ TERMO-VÁCUO-1030246    ENGELMIG ELETRICA LTDA.</t>
  </si>
  <si>
    <t>LM_RETIRADA DA CARGA DE ÓLEO ISOLANTE-1030246    ENGELMIG ELETRICA LTDA.</t>
  </si>
  <si>
    <t>LM_SUBST. DE 01 BUCHA DE AT-1030246    ENGELMIG ELETRICA LTDA.</t>
  </si>
  <si>
    <t>LM_SUBST. DE 01 BUCHA DE BT-1030246    ENGELMIG ELETRICA LTDA.</t>
  </si>
  <si>
    <t>LM_SUBST. TERMINAIS CONECTORES DE AT/BT-1030246    ENGELMIG ELETRICA LTDA.</t>
  </si>
  <si>
    <t>LM_SUBST. TERMÔMETRO OU MONITOR DE TEMP.-1030246    ENGELMIG ELETRICA LTDA.</t>
  </si>
  <si>
    <t>LM_VER. CONEX.TERRA,TERMIN. BUCHAS AT/BT-1030246    ENGELMIG ELETRICA LTDA.</t>
  </si>
  <si>
    <t>LM_ENSAIOS ELÉTRICOS EM TRAFOS DE POTÊN.-1030246    ENGELMIG ELETRICA LTDA.</t>
  </si>
  <si>
    <t>LM_MEDIÇÃO DO FATOR DE POTÊNCIA-1030246    ENGELMIG ELETRICA LTDA.</t>
  </si>
  <si>
    <t>LM_MEDIÇÃO DA RIGIDEZ DIELÉTRICA-1030246    ENGELMIG ELETRICA LTDA.</t>
  </si>
  <si>
    <t>LM_MEDIÇÃO DO TEOR DE UMIDADE-1030246    ENGELMIG ELETRICA LTDA.</t>
  </si>
  <si>
    <t>LM_MEDIÇÃO DO ÍNDICE DE ACIDEZ-1030246    ENGELMIG ELETRICA LTDA.</t>
  </si>
  <si>
    <t>LM_MEDIÇÃO DA TENSÃO INTERFACIAL-1030246    ENGELMIG ELETRICA LTDA.</t>
  </si>
  <si>
    <t>LM_MEDIÇÃO DA DENSIDADE-1030246    ENGELMIG ELETRICA LTDA.</t>
  </si>
  <si>
    <t>LM_ÁNÁLISE CROMATOGRÁFICA-1030246    ENGELMIG ELETRICA LTDA.</t>
  </si>
  <si>
    <t>LM_MEDIÇÃO DO TEOR DE PCB-1030246    ENGELMIG ELETRICA LTDA.</t>
  </si>
  <si>
    <t>LM_MEDIÇÃO DE PRESENÇA ENXOFRE CORROSIVO-1030246    ENGELMIG ELETRICA LTDA.</t>
  </si>
  <si>
    <t>LM_ENSAIOS DE PARTÍCULAS-1030246    ENGELMIG ELETRICA LTDA.</t>
  </si>
  <si>
    <t>LM_ENSAIO DE FURFURALDEÍDO-1030246    ENGELMIG ELETRICA LTDA.</t>
  </si>
  <si>
    <t>LM_MANT. PREV. EM SECCIONADOR MONOPOLAR-1030246    ENGELMIG ELETRICA LTDA.</t>
  </si>
  <si>
    <t>LM_MANT.PREV. SEC.MT TRIFÁS. MOTOR./MAN.-1030246    ENGELMIG ELETRICA LTDA.</t>
  </si>
  <si>
    <t>LM_MANT.PREV.SEC. AT TRIFÁS. MOTOR./MAN.-1030246    ENGELMIG ELETRICA LTDA.</t>
  </si>
  <si>
    <t>LM_SUBST. DA BIELA-1030246    ENGELMIG ELETRICA LTDA.</t>
  </si>
  <si>
    <t>LM_SUBST. DE ISOLADOR AT-1030246    ENGELMIG ELETRICA LTDA.</t>
  </si>
  <si>
    <t>LM_SUBST. DE ISOLADOR MT-1030246    ENGELMIG ELETRICA LTDA.</t>
  </si>
  <si>
    <t>LM_SUBST. DE UM CONTATO FIXO-1030246    ENGELMIG ELETRICA LTDA.</t>
  </si>
  <si>
    <t>LM_SUBST. DE UM CONTATO MÓVEL-1030246    ENGELMIG ELETRICA LTDA.</t>
  </si>
  <si>
    <t>LM_SUBST. DE UM POLO COMPLETO AT-1030246    ENGELMIG ELETRICA LTDA.</t>
  </si>
  <si>
    <t>LM_SUBST. DE UM POLO COMPLETO MT-1030246    ENGELMIG ELETRICA LTDA.</t>
  </si>
  <si>
    <t>LM_SUBST. DE UMA CHAVE COMPLETA AT-1030246    ENGELMIG ELETRICA LTDA.</t>
  </si>
  <si>
    <t>LM_SUBST. DE UMA CHAVE COMPLETA MT-1030246    ENGELMIG ELETRICA LTDA.</t>
  </si>
  <si>
    <t>LM_SUBST. DO “JUMPER” DE INTERLIGAÇÃO-1030246    ENGELMIG ELETRICA LTDA.</t>
  </si>
  <si>
    <t>LM_SUBST. DO CONECTOR-1030246    ENGELMIG ELETRICA LTDA.</t>
  </si>
  <si>
    <t>LM_SUBST. MECANISMO OPERAÇÃO MOTORIZADO-1030246    ENGELMIG ELETRICA LTDA.</t>
  </si>
  <si>
    <t>LM_TESTES OPERACIONAIS-1030246    ENGELMIG ELETRICA LTDA.</t>
  </si>
  <si>
    <t>LM_VERIF. OXID. BASE E REAPERTAR FIXAÇÃO-1030246    ENGELMIG ELETRICA LTDA.</t>
  </si>
  <si>
    <t>LM_VERIFICAR O ESTADO DO ATERRAMENTO-1030246    ENGELMIG ELETRICA LTDA.</t>
  </si>
  <si>
    <t>LM_VERIF. ESTADO GERAL DA CHAVE SECCION.-1030246    ENGELMIG ELETRICA LTDA.</t>
  </si>
  <si>
    <t>LM_REV. PREV. CAPACIT. C/ CHAVE JOSLYN-1030246    ENGELMIG ELETRICA LTDA.</t>
  </si>
  <si>
    <t>LM_REV. PREV./COMISSION. BANCO CAPACITOR-1030246    ENGELMIG ELETRICA LTDA.</t>
  </si>
  <si>
    <t>LM_SUBST. DE CÉLULA DANIFICADA-1030246    ENGELMIG ELETRICA LTDA.</t>
  </si>
  <si>
    <t>LM_SUBST. DE ELO FUSÍVEL-1030246    ENGELMIG ELETRICA LTDA.</t>
  </si>
  <si>
    <t>LM_REVISÃO PREVENTIVA EM CHAVE A ÓLEO-1030246    ENGELMIG ELETRICA LTDA.</t>
  </si>
  <si>
    <t>LM_SUBST. DA CHAVE ÓLEO-1030246    ENGELMIG ELETRICA LTDA.</t>
  </si>
  <si>
    <t>LM_SUBST. DE BUCHA-1030246    ENGELMIG ELETRICA LTDA.</t>
  </si>
  <si>
    <t>LM_SUBST. DE ÓLEO ISOLANTE-1030246    ENGELMIG ELETRICA LTDA.</t>
  </si>
  <si>
    <t>LM_MANUTEN. NO MECANISMO DE ACIONAMENTO-1030246    ENGELMIG ELETRICA LTDA.</t>
  </si>
  <si>
    <t>LM_SUBSTITUIR  “JUMPER” DE INTERLIGAÇÃO-1030246    ENGELMIG ELETRICA LTDA.</t>
  </si>
  <si>
    <t>LM_REVISÃO PREVENTIVA PÁRA-RAIOS-1030246    ENGELMIG ELETRICA LTDA.</t>
  </si>
  <si>
    <t>LM_SUBST. DE PARA-RAIOS-1030246    ENGELMIG ELETRICA LTDA.</t>
  </si>
  <si>
    <t>LM_REVISÃO PREVENTIVA CHAVE FUSÍVEL MT-1030246    ENGELMIG ELETRICA LTDA.</t>
  </si>
  <si>
    <t>LM_REVISÃO PREVENTIVA CHAVE FUSÍVEL AT-1030246    ENGELMIG ELETRICA LTDA.</t>
  </si>
  <si>
    <t>LM_SUBST. DO ELO FUSÍVEL-1030246    ENGELMIG ELETRICA LTDA.</t>
  </si>
  <si>
    <t>LM_SUBST. DO CARTUCHO-1030246    ENGELMIG ELETRICA LTDA.</t>
  </si>
  <si>
    <t>LM_SUBST. DO CONTATO FIXO DE CHAVE MT.-1030246    ENGELMIG ELETRICA LTDA.</t>
  </si>
  <si>
    <t>LM_SUBST. DO CONTATO FIXO DE CHAVE AT.-1030246    ENGELMIG ELETRICA LTDA.</t>
  </si>
  <si>
    <t>LM_SUBST. DO CONTATO MÓVEL  DA CHAVE MT-1030246    ENGELMIG ELETRICA LTDA.</t>
  </si>
  <si>
    <t>LM_SUBST. DO CONTATO MÓVEL DA CHAVE AT-1030246    ENGELMIG ELETRICA LTDA.</t>
  </si>
  <si>
    <t>LM_SUBST. DE ISOLADOR DA CHAVE MT-1030246    ENGELMIG ELETRICA LTDA.</t>
  </si>
  <si>
    <t>LM_SUBST. DE ISOLADOR DE CHAVE AT-1030246    ENGELMIG ELETRICA LTDA.</t>
  </si>
  <si>
    <t>LM_SUBST. DE UM POLO DA CHAVE DE MT-1030246    ENGELMIG ELETRICA LTDA.</t>
  </si>
  <si>
    <t>LM_SUBST. DE UM POLO DA CHAVE DE AT-1030246    ENGELMIG ELETRICA LTDA.</t>
  </si>
  <si>
    <t>LM_SUBST. DA CHAVE COMPLETA DE MT-1030246    ENGELMIG ELETRICA LTDA.</t>
  </si>
  <si>
    <t>LM_SUBST. DA CHAVE COMPLETA DE AT-1030246    ENGELMIG ELETRICA LTDA.</t>
  </si>
  <si>
    <t>LM_REV. PREV. CHAVE DE ATERRAM. RÁPIDO-1030246    ENGELMIG ELETRICA LTDA.</t>
  </si>
  <si>
    <t>LM_SUBST. DA BOBINA DE FECHAMENTO-1030246    ENGELMIG ELETRICA LTDA.</t>
  </si>
  <si>
    <t>LM_VER.EST. GERAL/LUBRIF. MOLA ACIONAM.-1030246    ENGELMIG ELETRICA LTDA.</t>
  </si>
  <si>
    <t>LM_MEDIÇÃO DA RESISTÊNCIA DE CONTATO-1030246    ENGELMIG ELETRICA LTDA.</t>
  </si>
  <si>
    <t>LM_REVISÃO PREVENTIVA EM MALHA DE TERRA-1030246    ENGELMIG ELETRICA LTDA.</t>
  </si>
  <si>
    <t>LM_MEDIÇÃO RESISTÊN. DE TERRA DA MALHA-1030246    ENGELMIG ELETRICA LTDA.</t>
  </si>
  <si>
    <t>LM_MEDIÇÃO DAS TENSÕES DE PASSO E TOQUE-1030246    ENGELMIG ELETRICA LTDA.</t>
  </si>
  <si>
    <t>LM_REVISÃO PREVENTIVA EM CUBÍCULOS-1030246    ENGELMIG ELETRICA LTDA.</t>
  </si>
  <si>
    <t>LM_SUBST. DE BUCHA DE PASSAGEM-1030246    ENGELMIG ELETRICA LTDA.</t>
  </si>
  <si>
    <t>LM_REVISÃO PREVENTIVA EM MULFAS-1030246    ENGELMIG ELETRICA LTDA.</t>
  </si>
  <si>
    <t>LM_SUBST. DE MUFLA-1030246    ENGELMIG ELETRICA LTDA.</t>
  </si>
  <si>
    <t>LM_SUBST. DE CABO DE POTÊNCIA ISOLADO-1030246    ENGELMIG ELETRICA LTDA.</t>
  </si>
  <si>
    <t>LM_REVISÃO PREVENTIVA EM TSA-1030246    ENGELMIG ELETRICA LTDA.</t>
  </si>
  <si>
    <t>LM_SUBST. DE TSA-1030246    ENGELMIG ELETRICA LTDA.</t>
  </si>
  <si>
    <t>LM_REV. PREV. OU COMISSION. DE TIS-1030246    ENGELMIG ELETRICA LTDA.</t>
  </si>
  <si>
    <t>LM_SUBST. DO TC OU TP DE AT-1030246    ENGELMIG ELETRICA LTDA.</t>
  </si>
  <si>
    <t>LM_SUBST. DE TC OU TP DE MT-1030246    ENGELMIG ELETRICA LTDA.</t>
  </si>
  <si>
    <t>LM_MED. DE TEMPO DE ABERTURA DE DISJUN.-1030246    ENGELMIG ELETRICA LTDA.</t>
  </si>
  <si>
    <t>LM_REV. PREV. EXTERNA DE DISJUNTOR-1030246    ENGELMIG ELETRICA LTDA.</t>
  </si>
  <si>
    <t>LM_REV. PREV. EM DISJ. GVO 34,5/69/138KV-1030246    ENGELMIG ELETRICA LTDA.</t>
  </si>
  <si>
    <t>LM_REV. PREV. EM DISJ. PVO 34,5/69/138KV-1030246    ENGELMIG ELETRICA LTDA.</t>
  </si>
  <si>
    <t>LM_REV. PREV. DISJ. SF6/SPM/VÁCUO 15KV-1030246    ENGELMIG ELETRICA LTDA.</t>
  </si>
  <si>
    <t>LM_REV. PREV. EM DISJUNTOR PVO/RVO 15KV-1030246    ENGELMIG ELETRICA LTDA.</t>
  </si>
  <si>
    <t>LM_REV. PREV. EM DISJUNTOR GVO 15KV-1030246    ENGELMIG ELETRICA LTDA.</t>
  </si>
  <si>
    <t>LM_REV. PREV. DISJ. SF6 34,5/69/138KV-1030246    ENGELMIG ELETRICA LTDA.</t>
  </si>
  <si>
    <t>LM_INSPEÇÃO PARCIAL E COLETA DE DADOS-1030246    ENGELMIG ELETRICA LTDA.</t>
  </si>
  <si>
    <t>LM_SUBSTIUIÇÃO DE DISJUNTOR DE 15KV-1030246    ENGELMIG ELETRICA LTDA.</t>
  </si>
  <si>
    <t>LM_SUBST. DE DISJ. DE 34,5/69/138KV-1030246    ENGELMIG ELETRICA LTDA.</t>
  </si>
  <si>
    <t>LM_DESMONTAR OS POLOS DE DISJ. (POLO)-1030246    ENGELMIG ELETRICA LTDA.</t>
  </si>
  <si>
    <t>LM_FAZER VÁCUO PLENO E INJETAR GÁS SF6-1030246    ENGELMIG ELETRICA LTDA.</t>
  </si>
  <si>
    <t>LM_MED. DE RESISTÊN. DE CONTATO EM DISJ.-1030246    ENGELMIG ELETRICA LTDA.</t>
  </si>
  <si>
    <t>LM_MED. RESISTÊN. DE ISOL. CC EM DISJ.-1030246    ENGELMIG ELETRICA LTDA.</t>
  </si>
  <si>
    <t>LM_REMONTAR E REGULAR CONTATOS AT (POLO)-1030246    ENGELMIG ELETRICA LTDA.</t>
  </si>
  <si>
    <t>LM_REMONTAR E REGULAR CONTATOS MT (POLO)-1030246    ENGELMIG ELETRICA LTDA.</t>
  </si>
  <si>
    <t>LM_REMONTAR OS POLOS DE AT-1030246    ENGELMIG ELETRICA LTDA.</t>
  </si>
  <si>
    <t>LM_REMONTAR OS POLOS DE MT-1030246    ENGELMIG ELETRICA LTDA.</t>
  </si>
  <si>
    <t>LM_RETIRAR GÁS SF6-1030246    ENGELMIG ELETRICA LTDA.</t>
  </si>
  <si>
    <t>LM_SUBST. DE CONTATO FIXO OU MÓVEL-1030246    ENGELMIG ELETRICA LTDA.</t>
  </si>
  <si>
    <t>LM_SUBST. DE TC DE BUCHA-1030246    ENGELMIG ELETRICA LTDA.</t>
  </si>
  <si>
    <t>LM_SUBSTITUIR CÂMARAS DE INTERRUPÇÃO-1030246    ENGELMIG ELETRICA LTDA.</t>
  </si>
  <si>
    <t>LM_REV. PREV. DE BANCO DE BATERIAS.-1030246    ENGELMIG ELETRICA LTDA.</t>
  </si>
  <si>
    <t>LM_INSPEÇÃO PARCIAL EM BANCO DE BATERIAS-1030246    ENGELMIG ELETRICA LTDA.</t>
  </si>
  <si>
    <t>LM_RECARGA, MONIT. TENSÃO, DENS. E TEMP.-1030246    ENGELMIG ELETRICA LTDA.</t>
  </si>
  <si>
    <t>LM_CONECT. RETIF. BANCO DE BATER. DA SE.-1030246    ENGELMIG ELETRICA LTDA.</t>
  </si>
  <si>
    <t>LM_DESCAR. BANCO BATERIAS A CORREN CTE.-1030246    ENGELMIG ELETRICA LTDA.</t>
  </si>
  <si>
    <t>LM_DESC. RETIF. DO BANCO BATER. DA SE-1030246    ENGELMIG ELETRICA LTDA.</t>
  </si>
  <si>
    <t>LM_DESM. BANCO DE BATERIAS DA SE-1030246    ENGELMIG ELETRICA LTDA.</t>
  </si>
  <si>
    <t>LM_MONTAR BANCO DE BATERIAS DA SE-1030246    ENGELMIG ELETRICA LTDA.</t>
  </si>
  <si>
    <t>LM_SUBST. ELEMENTO DE BATERIA C/ DEFEITO-1030246    ENGELMIG ELETRICA LTDA.</t>
  </si>
  <si>
    <t>LM_TURMA MISTA DE MANUTENÇÃO EM SE E LT-1030246    ENGELMIG ELETRICA LTDA.</t>
  </si>
  <si>
    <t>LM_TURMA MANUTENÇÃO SE-1030246    ENGELMIG ELETRICA LTDA.</t>
  </si>
  <si>
    <t>LM_TURMA MANUTENÇÃO TRAFO-1030246    ENGELMIG ELETRICA LTDA.</t>
  </si>
  <si>
    <t>LM_AJUD. DE PEDREIRO/CARPINTEIRO/PINTOR-1030246    ENGELMIG ELETRICA LTDA.</t>
  </si>
  <si>
    <t>LM_AUXILIAR/AJUD. ELETRICISTA/MECÂNICO-1030246    ENGELMIG ELETRICA LTDA.</t>
  </si>
  <si>
    <t>LM_CAMINHÃO MUNCK/MOTORISTA OPERADOR-1030246    ENGELMIG ELETRICA LTDA.</t>
  </si>
  <si>
    <t>LM_DIÁRIAS DE VIAGEM-1030246    ENGELMIG ELETRICA LTDA.</t>
  </si>
  <si>
    <t>LM_ELETRICISTA/MECÂNICO MOTOR. MANUT.-1030246    ENGELMIG ELETRICA LTDA.</t>
  </si>
  <si>
    <t>LM_ENCARREGADO DE TURMA-1030246    ENGELMIG ELETRICA LTDA.</t>
  </si>
  <si>
    <t>LM_ENGENHEIRO RESIDENTE-1030246    ENGELMIG ELETRICA LTDA.</t>
  </si>
  <si>
    <t>LM_MOTORISTA OPERADOR GUINDAUTO-1030246    ENGELMIG ELETRICA LTDA.</t>
  </si>
  <si>
    <t>LM_PEDREIRO/CARPINTEIRO/PINTOR-1030246    ENGELMIG ELETRICA LTDA.</t>
  </si>
  <si>
    <t>LM_TÉCNICO SUPERV. EQUIP. DE POTÊNCIA-1030246    ENGELMIG ELETRICA LTDA.</t>
  </si>
  <si>
    <t>LM_TÉCNICO ELETROTÉCNICO/MECÂNICO/MED.-1030246    ENGELMIG ELETRICA LTDA.</t>
  </si>
  <si>
    <t>LM_TÉCNICO PROTEÇÃO/TELECOMUNICAÇÃO-1030246    ENGELMIG ELETRICA LTDA.</t>
  </si>
  <si>
    <t>LM_TÉCNICO SUPERV. PROT./TELECOM./MED.-1030246    ENGELMIG ELETRICA LTDA.</t>
  </si>
  <si>
    <t>LM_TÉCNICO SEGURANÇA-1030246    ENGELMIG ELETRICA LTDA.</t>
  </si>
  <si>
    <t>LM_TURMA LEVE DE MANUTENÇÃO-1030246    ENGELMIG ELETRICA LTDA.</t>
  </si>
  <si>
    <t>LM_OPERADOR FIXO-1030246    ENGELMIG ELETRICA LTDA.</t>
  </si>
  <si>
    <t>LM_TURMA CIVIL-1030246    ENGELMIG ELETRICA LTDA.</t>
  </si>
  <si>
    <t>TRANSF. DE CABO CONDUTOR (1CIRC.3 FASES)-1030246    ENGELMIG ELETRICA LTDA.</t>
  </si>
  <si>
    <t>TRANSFERENCIA DE CABO PÁRA-RAIOS-1030246    ENGELMIG ELETRICA LTDA.</t>
  </si>
  <si>
    <t>REINIVELAMENTO CONDUTOR (1 CIRC.3 FASES)-1030246    ENGELMIG ELETRICA LTDA.</t>
  </si>
  <si>
    <t>REINIVELAMENTO DE CABO PÁRA-RAIOS-1030246    ENGELMIG ELETRICA LTDA.</t>
  </si>
  <si>
    <t>ABERTURA OU FECHAMENTO DE JUMPER &gt; 60 KV-1030246    ENGELMIG ELETRICA LTDA.</t>
  </si>
  <si>
    <t>ABERTURA OU FECHAMENTO DE JUMPER &lt;60 KV-1030246    ENGELMIG ELETRICA LTDA.</t>
  </si>
  <si>
    <t>SUBST CONDUTOR CU2-4/0AWG;ACSR1/0-4/0AWG-1030246    ENGELMIG ELETRICA LTDA.</t>
  </si>
  <si>
    <t>SUBST CABO CONDUTOR ACSR 266 ATÉ 477 MCM-1030246    ENGELMIG ELETRICA LTDA.</t>
  </si>
  <si>
    <t>SUBSTITUIÇÃO DE CABO CONDUTOR &gt;ACSR 556-1030246    ENGELMIG ELETRICA LTDA.</t>
  </si>
  <si>
    <t>SUBSTITUIÇÃO DE CABO PÁRA-RAIOS-1030246    ENGELMIG ELETRICA LTDA.</t>
  </si>
  <si>
    <t>INS/SUB REP/EMENDA PREF-COMPR CU2-4/0AWG-1030246    ENGELMIG ELETRICA LTDA.</t>
  </si>
  <si>
    <t>INST/SUBST REPARO/EMENDA ACSR 266-477MCM-1030246    ENGELMIG ELETRICA LTDA.</t>
  </si>
  <si>
    <t>INST/SUBST REPARO/EMENDA ACSR 556-795MCM-1030246    ENGELMIG ELETRICA LTDA.</t>
  </si>
  <si>
    <t>INSTALAÇÃO / SUBSTITUIÇÃO DE AMORTECEDOR-1030246    ENGELMIG ELETRICA LTDA.</t>
  </si>
  <si>
    <t>DESMONTAGEM DE CONDUTOR (1 CIRC;3 FASES)-1030246    ENGELMIG ELETRICA LTDA.</t>
  </si>
  <si>
    <t>DESMONTAGEM DE CABO PÁRA-RAIOS-1030246    ENGELMIG ELETRICA LTDA.</t>
  </si>
  <si>
    <t>INSTALAÇÃO DE REPARO EM CABO PÁRA-RAIOS-1030246    ENGELMIG ELETRICA LTDA.</t>
  </si>
  <si>
    <t>SUBST DE CADEIA DE ANCORAGEM &gt; 60 KV-1030246    ENGELMIG ELETRICA LTDA.</t>
  </si>
  <si>
    <t>SUBST CADEIA SUSP/ISOLADOR PINO &gt; 60 KV-1030246    ENGELMIG ELETRICA LTDA.</t>
  </si>
  <si>
    <t>SUBST DE ISOLADORES DE PINO &gt; 60 KV-1030246    ENGELMIG ELETRICA LTDA.</t>
  </si>
  <si>
    <t>LIMPEZA MANUAL CADEIA ISOLADORES &gt;120 KV-1030246    ENGELMIG ELETRICA LTDA.</t>
  </si>
  <si>
    <t>LIMPEZA MANUAL ISOLADORES &gt;60KV E &lt;120KV-1030246    ENGELMIG ELETRICA LTDA.</t>
  </si>
  <si>
    <t>LIMPEZA MANUAL CADEIA ISOLADORES &lt; 60 KV-1030246    ENGELMIG ELETRICA LTDA.</t>
  </si>
  <si>
    <t>SUBSTITUIÇÃO DE AMARRAÇÃO-1030246    ENGELMIG ELETRICA LTDA.</t>
  </si>
  <si>
    <t>TRANSF CADEIA SUSP EM ANC COM BALANCIM-1030246    ENGELMIG ELETRICA LTDA.</t>
  </si>
  <si>
    <t>SUBST DE CADEIA DE ANCORAGEM &lt; 60 KV-1030246    ENGELMIG ELETRICA LTDA.</t>
  </si>
  <si>
    <t>SUBST CADEIA SUSP/ISOLADOR PINO &lt; 60 KV-1030246    ENGELMIG ELETRICA LTDA.</t>
  </si>
  <si>
    <t>INSTALAÇÃO/SUBSTIUIÇÃO DETETOR DE FALHA-1030246    ENGELMIG ELETRICA LTDA.</t>
  </si>
  <si>
    <t>INSTALAÇÃO PÁRA-RAIOS DE ÓXIDO DE ZINCO-1030246    ENGELMIG ELETRICA LTDA.</t>
  </si>
  <si>
    <t>SUBSTITUIÇÃO PÁRA-RAIOS ÓXIDO DE ZINCO-1030246    ENGELMIG ELETRICA LTDA.</t>
  </si>
  <si>
    <t>INSTALAÇÃO / SUBSTITUIÇÃO FIO CONTRAPESO-1030246    ENGELMIG ELETRICA LTDA.</t>
  </si>
  <si>
    <t>EMENDA E/OU CONEXÃO DE FIO CONTRAPESO-1030246    ENGELMIG ELETRICA LTDA.</t>
  </si>
  <si>
    <t>INSTALAÇÃO DE HASTES DE ATERRAMENTO-1030246    ENGELMIG ELETRICA LTDA.</t>
  </si>
  <si>
    <t>INST / SUBST DE ESFERA SINALIZADORA-1030246    ENGELMIG ELETRICA LTDA.</t>
  </si>
  <si>
    <t>DESMONTAGEM DE POSTES &lt; 14M-1030246    ENGELMIG ELETRICA LTDA.</t>
  </si>
  <si>
    <t>MONTAGEM DE TORRE-1030246    ENGELMIG ELETRICA LTDA.</t>
  </si>
  <si>
    <t>DESMONTAGEM DE TORRE-1030246    ENGELMIG ELETRICA LTDA.</t>
  </si>
  <si>
    <t>SUBSTITUIÇÃO / INSTALAÇÃO DE POSTES &lt;14M-1030246    ENGELMIG ELETRICA LTDA.</t>
  </si>
  <si>
    <t>DESMONTAGEM DE POSTES &gt; 14M-1030246    ENGELMIG ELETRICA LTDA.</t>
  </si>
  <si>
    <t>SUBSTITUIÇÃO / INSTALAÇÃO DE POSTES &gt;14M-1030246    ENGELMIG ELETRICA LTDA.</t>
  </si>
  <si>
    <t>MONTAGEM DE TORRE DE EMERGÊNCIA-1030246    ENGELMIG ELETRICA LTDA.</t>
  </si>
  <si>
    <t>DESMONTAGEM DE TORRES DE EMERGÊNCIA-1030246    ENGELMIG ELETRICA LTDA.</t>
  </si>
  <si>
    <t>APRUMAR POSTES-1030246    ENGELMIG ELETRICA LTDA.</t>
  </si>
  <si>
    <t>RECUPERAÇÃO CONCRETO ESTRUTURAL FUNDAÇÃO-1030246    ENGELMIG ELETRICA LTDA.</t>
  </si>
  <si>
    <t>REVISÃO E/OU SUBST DE CONEXÕES &gt; 60 KV-1030246    ENGELMIG ELETRICA LTDA.</t>
  </si>
  <si>
    <t>REVISÃO E/OU SUBST DE CONEXÕES &lt; 60 KV-1030246    ENGELMIG ELETRICA LTDA.</t>
  </si>
  <si>
    <t>SUBSTITUIÇÃO DE CRUZETAS ANCORAGEM-1030246    ENGELMIG ELETRICA LTDA.</t>
  </si>
  <si>
    <t>SUBSTITUIÇÃO DE CRUZETAS SUSPENSÃO-1030246    ENGELMIG ELETRICA LTDA.</t>
  </si>
  <si>
    <t>SUBST FERRAGENS EM ISOLADORES ANC &gt;60 KV-1030246    ENGELMIG ELETRICA LTDA.</t>
  </si>
  <si>
    <t>SUBST FERRAGENS EM ISOLADORES ANC &lt; 60KV-1030246    ENGELMIG ELETRICA LTDA.</t>
  </si>
  <si>
    <t>SUBST FERRAGENS EM ISOLADORES SUSP &gt;60KV-1030246    ENGELMIG ELETRICA LTDA.</t>
  </si>
  <si>
    <t>SUBST FERRAGENS EM ISOLADORES SUSP &lt;60KV-1030246    ENGELMIG ELETRICA LTDA.</t>
  </si>
  <si>
    <t>SUBST GRAMPO ANCORAGEM PASSANTE &gt; 60 KV-1030246    ENGELMIG ELETRICA LTDA.</t>
  </si>
  <si>
    <t>SUBST GRAMPO ANCORAGEM PASSANTE &lt; 60 KV-1030246    ENGELMIG ELETRICA LTDA.</t>
  </si>
  <si>
    <t>SUBST GRAMPO ANCORAGEM À COMPRESSÃO&gt;60KV-1030246    ENGELMIG ELETRICA LTDA.</t>
  </si>
  <si>
    <t>SUBST GRAMPO DE SUSP SEM ARMADURA &gt; 60KV-1030246    ENGELMIG ELETRICA LTDA.</t>
  </si>
  <si>
    <t>SUBST GRAMPO DE SUSP SEM ARMADURA &lt; 60KV-1030246    ENGELMIG ELETRICA LTDA.</t>
  </si>
  <si>
    <t>SUBST GRAMPO SUSP C/ ARMADURA PREF &gt;60KV-1030246    ENGELMIG ELETRICA LTDA.</t>
  </si>
  <si>
    <t>SUBST GRAMPO SUSP C/ ARMADURA PREF &lt;60KV-1030246    ENGELMIG ELETRICA LTDA.</t>
  </si>
  <si>
    <t>SUBST DE GRAMPO DE SUSPENSÃO AGS &gt; 60 KV-1030246    ENGELMIG ELETRICA LTDA.</t>
  </si>
  <si>
    <t>SUBST DE FERRAGENS EM CABO PÁRA-RAIOS-1030246    ENGELMIG ELETRICA LTDA.</t>
  </si>
  <si>
    <t>SUBSTITUIÇÃO DE CRUZETAS HT-1030246    ENGELMIG ELETRICA LTDA.</t>
  </si>
  <si>
    <t>SUBSTITUIÇÃO/INSTALAÇÃO PEÇAS/PARAFUSOS-1030246    ENGELMIG ELETRICA LTDA.</t>
  </si>
  <si>
    <t>NIVELAR CRUZETAS-1030246    ENGELMIG ELETRICA LTDA.</t>
  </si>
  <si>
    <t>INSTALAÇÃO OU SUBSTITUIÇÃO DE ESTAI-1030246    ENGELMIG ELETRICA LTDA.</t>
  </si>
  <si>
    <t>RETIRADA DE OBJETOS ESTRANHOS À LINHA-1030246    ENGELMIG ELETRICA LTDA.</t>
  </si>
  <si>
    <t>SUBST/RENIV OU INST PROTEÇÃO DO ESTAI-1030246    ENGELMIG ELETRICA LTDA.</t>
  </si>
  <si>
    <t>NUMERAÇÃO E SINALIZAÇÃO-1030246    ENGELMIG ELETRICA LTDA.</t>
  </si>
  <si>
    <t>ABERTURA DE VALETAS PARA DESVIO D´ÁGUA-1030246    ENGELMIG ELETRICA LTDA.</t>
  </si>
  <si>
    <t>INSPEÇÃO PARCIAL &gt; 60 KV-1030246    ENGELMIG ELETRICA LTDA.</t>
  </si>
  <si>
    <t>INSPEÇÃO PARCIAL &lt; 60 KV-1030246    ENGELMIG ELETRICA LTDA.</t>
  </si>
  <si>
    <t>INSPEÇÃO COMPLETA &gt; 60 KV-1030246    ENGELMIG ELETRICA LTDA.</t>
  </si>
  <si>
    <t>MEDIÇÃO DE ATERRAMENTO DE ESTRUTURA-1030246    ENGELMIG ELETRICA LTDA.</t>
  </si>
  <si>
    <t>INSPEÇÃO COMPLETA &lt; 60 KV-1030246    ENGELMIG ELETRICA LTDA.</t>
  </si>
  <si>
    <t>MED/VERIF ISOL POR RÁDIOFREQ EM ISOLADOR-1030246    ENGELMIG ELETRICA LTDA.</t>
  </si>
  <si>
    <t>INSPEÇÃO EXTRAORDINÁRIA-1030246    ENGELMIG ELETRICA LTDA.</t>
  </si>
  <si>
    <t>MEDIÇÃO DE ALTURA DE CONDUTORES-1030246    ENGELMIG ELETRICA LTDA.</t>
  </si>
  <si>
    <t>REVISÃO CONDUTORES EM PONTO GRAMPEAMENTO-1030246    ENGELMIG ELETRICA LTDA.</t>
  </si>
  <si>
    <t>INSP FUNDAÇÕES COM ESCAVAÇÃO DE TERRENO-1030246    ENGELMIG ELETRICA LTDA.</t>
  </si>
  <si>
    <t>TRAT ANTICORROSIVO E PINTURA FUNDAÇÕES-1030246    ENGELMIG ELETRICA LTDA.</t>
  </si>
  <si>
    <t>PINTURA DE ESTRUTURAS METÁLICAS-1030246    ENGELMIG ELETRICA LTDA.</t>
  </si>
  <si>
    <t>TRAT ANTICORROSIVO ESTRUTURAS METÁLICAS-1030246    ENGELMIG ELETRICA LTDA.</t>
  </si>
  <si>
    <t>LIMPEZA DE FAIXA BAMBUZAL E/OU CANAVIAL-1030246    ENGELMIG ELETRICA LTDA.</t>
  </si>
  <si>
    <t>LIMPEZA DE FAIXA REFLORESTAMENTO-1030246    ENGELMIG ELETRICA LTDA.</t>
  </si>
  <si>
    <t>LT-LIMPEZA DE ÁREA DE ESTRUTURAS-1030246    ENGELMIG ELETRICA LTDA.</t>
  </si>
  <si>
    <t>LT-LIMPEZA DE ÁREA DE POSTE - AT-1030246    ENGELMIG ELETRICA LTDA.</t>
  </si>
  <si>
    <t>LIMPEZA DO ACESSO ÀS ESTRUTURAS DAS LT´S-1030246    ENGELMIG ELETRICA LTDA.</t>
  </si>
  <si>
    <t>LIMPEZA DE FAIXA DE SERVIDÃO-1030246    ENGELMIG ELETRICA LTDA.</t>
  </si>
  <si>
    <t>PODA DE ÁRVORE-1030246    ENGELMIG ELETRICA LTDA.</t>
  </si>
  <si>
    <t>TURMA LEVE DE MANUTENÇÃO LT-1030246    ENGELMIG ELETRICA LTDA.</t>
  </si>
  <si>
    <t>TURMA MANUTENÇÃO LT-1030246    ENGELMIG ELETRICA LTDA.</t>
  </si>
  <si>
    <t>UTILITÁRIO TIPO PICK-UP-1030246    ENGELMIG ELETRICA LTDA.</t>
  </si>
  <si>
    <t>UTILITÁRIO PICK-UP COM TRAÇÃO INTEGRAL-1030246    ENGELMIG ELETRICA LTDA.</t>
  </si>
  <si>
    <t>FURGÃO PEQUENO-1030246    ENGELMIG ELETRICA LTDA.</t>
  </si>
  <si>
    <t>CAMINHÃO F-350-1030246    ENGELMIG ELETRICA LTDA.</t>
  </si>
  <si>
    <t>CAMINHÃO MUNCK-1030246    ENGELMIG ELETRICA LTDA.</t>
  </si>
  <si>
    <t>CARRO DE PASSEIO-1030246    ENGELMIG ELETRICA LTDA.</t>
  </si>
  <si>
    <t>UTILIZ. TENSIONADOR LANÇ. CABOS-1030246    ENGELMIG ELETRICA LTDA.</t>
  </si>
  <si>
    <t>PARAMETRIZAÇÃO DE PROTEÇÃO-1030246    ENGELMIG ELETRICA LTDA.</t>
  </si>
  <si>
    <t>SUBSTITUIÇÃO DE MÓD. DE PROT. E CONTROLE-1030246    ENGELMIG ELETRICA LTDA.</t>
  </si>
  <si>
    <t>EXECUÇÃO DE BACKUP MÓD.-1030246    ENGELMIG ELETRICA LTDA.</t>
  </si>
  <si>
    <t>INSTALAR CENTRAL DE ALARMES-1030246    ENGELMIG ELETRICA LTDA.</t>
  </si>
  <si>
    <t>SUBSTITUIÇÃO DECENTRAL DE ALARMES-1030246    ENGELMIG ELETRICA LTDA.</t>
  </si>
  <si>
    <t>INSTALAR INVERSOR-1030246    ENGELMIG ELETRICA LTDA.</t>
  </si>
  <si>
    <t>SUBST. OU INSTAL. ACESSÓRIO EM PAINEL-1030246    ENGELMIG ELETRICA LTDA.</t>
  </si>
  <si>
    <t>SUBST. OU INSTAL. UC / PAINEL COMUTAÇÃO.-1030246    ENGELMIG ELETRICA LTDA.</t>
  </si>
  <si>
    <t>EXECUÇÃO BACKUP UC-1030246    ENGELMIG ELETRICA LTDA.</t>
  </si>
  <si>
    <t>SUBSTITUIR HARDWARE-1030246    ENGELMIG ELETRICA LTDA.</t>
  </si>
  <si>
    <t>CONFIGURAÇÃO DE REMOTA-1030246    ENGELMIG ELETRICA LTDA.</t>
  </si>
  <si>
    <t>LIMPEZA HARDWARE/SOFTWARE-1030246    ENGELMIG ELETRICA LTDA.</t>
  </si>
  <si>
    <t>RESTABELECER COMUNICAÇÃO DE BAY-1030246    ENGELMIG ELETRICA LTDA.</t>
  </si>
  <si>
    <t>RESTABELECER COMUNICAÇÃO DE SE-1030246    ENGELMIG ELETRICA LTDA.</t>
  </si>
  <si>
    <t>MANUTENÇÃO ELÉTRICA-1030246    ENGELMIG ELETRICA LTDA.</t>
  </si>
  <si>
    <t>COLETAR REGISTROS-1030246    ENGELMIG ELETRICA LTDA.</t>
  </si>
  <si>
    <t>REPARO EM SOFTWARE / HARDWARE-1030246    ENGELMIG ELETRICA LTDA.</t>
  </si>
  <si>
    <t>REPARO EM MÓDULO DE PROTEÇÃO E CONTROLE-1030246    ENGELMIG ELETRICA LTDA.</t>
  </si>
  <si>
    <t>VERIFICAÇÃO DE DADOS-1030246    ENGELMIG ELETRICA LTDA.</t>
  </si>
  <si>
    <t>LANÇAMENTO DE CONDUTOR-1030246    ENGELMIG ELETRICA LTDA.</t>
  </si>
  <si>
    <t>INSPEÇÃO TÉCNICA-1030246    ENGELMIG ELETRICA LTDA.</t>
  </si>
  <si>
    <t>LEVANTAMENTO DE DADOS-1030246    ENGELMIG ELETRICA LTDA.</t>
  </si>
  <si>
    <t>TESTE DE ATUAÇÃO DE PROTEÇÃO-1030246    ENGELMIG ELETRICA LTDA.</t>
  </si>
  <si>
    <t>TESTES GERAIS EM TC’S E/OU TP'S-1030246    ENGELMIG ELETRICA LTDA.</t>
  </si>
  <si>
    <t>LIGAÇÃO DO SECUNDÁRIO DE TC’S E TP’S.-1030246    ENGELMIG ELETRICA LTDA.</t>
  </si>
  <si>
    <t>TESTE TEMPO DE ABERTURA DE DISJUNTORES-1030246    ENGELMIG ELETRICA LTDA.</t>
  </si>
  <si>
    <t>REGULAGEM CONTATOS AUXILIARES DE CHAVES-1030246    ENGELMIG ELETRICA LTDA.</t>
  </si>
  <si>
    <t>MANUTENÇÃO EM PAINÉIS DE C.A. E C.C.-1030246    ENGELMIG ELETRICA LTDA.</t>
  </si>
  <si>
    <t>COMISS. PROTEÇÕES PRÓPRIAS/SINALIZAÇÕES-1030246    ENGELMIG ELETRICA LTDA.</t>
  </si>
  <si>
    <t>INSTAL./MANUT. DISJUNTORES E CHAVES MOT.-1030246    ENGELMIG ELETRICA LTDA.</t>
  </si>
  <si>
    <t>INSTAL./MANUT. COMANDOS DE COMUTADORES-1030246    ENGELMIG ELETRICA LTDA.</t>
  </si>
  <si>
    <t>MANUT. SIST. VENTILAÇÃO DE TRANSFORM.-1030246    ENGELMIG ELETRICA LTDA.</t>
  </si>
  <si>
    <t>INSTAL. FONTE OU CARREGADOR DE BATERIAS-1030246    ENGELMIG ELETRICA LTDA.</t>
  </si>
  <si>
    <t>INTERLIGAÇÃO DE BANCO DE BATERIAS-1030246    ENGELMIG ELETRICA LTDA.</t>
  </si>
  <si>
    <t>INSTAL./SUBSTITUIÇÃO DE BATERIA 12 VOLTS-1030246    ENGELMIG ELETRICA LTDA.</t>
  </si>
  <si>
    <t>INSTALAÇÃO DE CABEAMENTO ELÉTRICO-1030246    ENGELMIG ELETRICA LTDA.</t>
  </si>
  <si>
    <t>INSTAL./CONFIG./TESTE CABOS COMUNICAÇÃO-1030246    ENGELMIG ELETRICA LTDA.</t>
  </si>
  <si>
    <t>COMISSIONAMENTO DE TELEPROTEÇÃO CARRIER-1030246    ENGELMIG ELETRICA LTDA.</t>
  </si>
  <si>
    <t>CONFIG. DE CARRIER ANALÓGICO OU DIGITAL.-1030246    ENGELMIG ELETRICA LTDA.</t>
  </si>
  <si>
    <t>INSTAL. BOBINA DE BLOQUEIO EM LT-1030246    ENGELMIG ELETRICA LTDA.</t>
  </si>
  <si>
    <t>INSTALAÇÃO DE TRANSCEPTOR CARRIER-1030246    ENGELMIG ELETRICA LTDA.</t>
  </si>
  <si>
    <t>INSTAL./AJUSTE DE DISP. SINTONIA CARRIER-1030246    ENGELMIG ELETRICA LTDA.</t>
  </si>
  <si>
    <t>MANUTENÇÃO DE EQUIPAMENTO CARRIER-1030246    ENGELMIG ELETRICA LTDA.</t>
  </si>
  <si>
    <t>INSTAL./MANUTENÇÃO DE CENTRAL DE ALARME-1030246    ENGELMIG ELETRICA LTDA.</t>
  </si>
  <si>
    <t>COMISS. SISTEMA DE COMUNICAÇÕES P/ SE-1030246    ENGELMIG ELETRICA LTDA.</t>
  </si>
  <si>
    <t>BACKUP DO SISTEMA DE GRAVAÇÃO DE VOZ-1030246    ENGELMIG ELETRICA LTDA.</t>
  </si>
  <si>
    <t>INSTAL./MANUT. SISTEMA GRAVAÇÃO DE VOZ-1030246    ENGELMIG ELETRICA LTDA.</t>
  </si>
  <si>
    <t>INSTAL./SUBST. DE AR CONDICIONADO-1030246    ENGELMIG ELETRICA LTDA.</t>
  </si>
  <si>
    <t>INSTALAÇÃO E TESTES DE CABEAMENTO LAN-1030246    ENGELMIG ELETRICA LTDA.</t>
  </si>
  <si>
    <t>MANUTENÇÃO EM MICROCOMPUTADOR-1030246    ENGELMIG ELETRICA LTDA.</t>
  </si>
  <si>
    <t>CONFIGURAÇÃO DE MODEM-1030246    ENGELMIG ELETRICA LTDA.</t>
  </si>
  <si>
    <t>INSTAL./CONFIG. E TESTES EM MUTIPLEXADOR-1030246    ENGELMIG ELETRICA LTDA.</t>
  </si>
  <si>
    <t>INSTAL./SUBST./PROGRAM. RÁDIO DADOS/VOZ-1030246    ENGELMIG ELETRICA LTDA.</t>
  </si>
  <si>
    <t>CONFIG. CONSOLE DE CONTROLE RÁDIO DE VOZ-1030246    ENGELMIG ELETRICA LTDA.</t>
  </si>
  <si>
    <t>ATIVIDADE EM TORRE DE TELECOM. ATÉ 12M-1030246    ENGELMIG ELETRICA LTDA.</t>
  </si>
  <si>
    <t>INSPEÇÃO E TESTES EM RÁDIO DE DADOS/VOZ-1030246    ENGELMIG ELETRICA LTDA.</t>
  </si>
  <si>
    <t>INSPEÇÃO E TESTES EM RÁDIO DE VIATURA-1030246    ENGELMIG ELETRICA LTDA.</t>
  </si>
  <si>
    <t>ATIVIDADE EM TORRE DE TELECOM. ACIMA 12M-1030246    ENGELMIG ELETRICA LTDA.</t>
  </si>
  <si>
    <t>INSTALAÇÃO DE POSTE DE CONCRETO-1030246    ENGELMIG ELETRICA LTDA.</t>
  </si>
  <si>
    <t>INSTAL/PROGRAM. RÁDIO/ANTENA EM VIATURA-1030246    ENGELMIG ELETRICA LTDA.</t>
  </si>
  <si>
    <t>LIMPEZA E MANUT. EM ESTAÇÃO REPETIDORA-1030246    ENGELMIG ELETRICA LTDA.</t>
  </si>
  <si>
    <t>SUBST. DE ACESSÓRIOS PARA RÁDIOS-1030246    ENGELMIG ELETRICA LTDA.</t>
  </si>
  <si>
    <t>SUBST.  RÁDIO OU MÓDULO DADOS/VOZ-1030246    ENGELMIG ELETRICA LTDA.</t>
  </si>
  <si>
    <t>TESTE/COMISS. RELIGADOR OU CHAVE MOT.-1030246    ENGELMIG ELETRICA LTDA.</t>
  </si>
  <si>
    <t>INSTAL. ACESSÓRIO RELIGADOR/CHAVE MOT.-1030246    ENGELMIG ELETRICA LTDA.</t>
  </si>
  <si>
    <t>PROSPECÇÃO E TESTES NÍVEL DE SINAL-1030246    ENGELMIG ELETRICA LTDA.</t>
  </si>
  <si>
    <t>SUBST. ACESS. EM RELIGADOR/CHAVE MOT.-1030246    ENGELMIG ELETRICA LTDA.</t>
  </si>
  <si>
    <t>INSTAL./MANUT. RETIF. 48VCC OU 125VCC-1030246    ENGELMIG ELETRICA LTDA.</t>
  </si>
  <si>
    <t>SUBST. MÓDULOS / FUSÍVEIS DE RETIFICADOR-1030246    ENGELMIG ELETRICA LTDA.</t>
  </si>
  <si>
    <t>INSTALAÇÃO DE SISTEMA DE ATERRAMENTO-1030246    ENGELMIG ELETRICA LTDA.</t>
  </si>
  <si>
    <t>SUBSTITUIÇÃO DE LÂMPADAS E ILUMINAÇÃO-1030246    ENGELMIG ELETRICA LTDA.</t>
  </si>
  <si>
    <t>INSTAL. ELEMENTOS DO SISTEMA CA E CC-1030246    ENGELMIG ELETRICA LTDA.</t>
  </si>
  <si>
    <t>INSTALAÇÃO DE RAMAL TELEFÔNICO-1030246    ENGELMIG ELETRICA LTDA.</t>
  </si>
  <si>
    <t>INSTAL./MANUT. DE CÂMERA DE VÍDEO-1030246    ENGELMIG ELETRICA LTDA.</t>
  </si>
  <si>
    <t>INSTAL./MANUT. CÂMERA PÓRTICO/ESTRUTURA-1030246    ENGELMIG ELETRICA LTDA.</t>
  </si>
  <si>
    <t>INSTAL./SUBST. DE GRAVADOR DE IMAGENS-1030246    ENGELMIG ELETRICA LTDA.</t>
  </si>
  <si>
    <t>TURMA PROTEÇÃO/TELECOMUNICAÇÃO-1030246    ENGELMIG ELETRICA LTDA.</t>
  </si>
  <si>
    <t>SECCIONAMENTO DE CERCA-1030246    ENGELMIG ELETRICA LTDA.</t>
  </si>
  <si>
    <t>CORTE DE ÁRVORE-1030246    ENGELMIG ELETRICA LTDA.</t>
  </si>
  <si>
    <t>REV.COMISSION. DE TC,TP, DISJ,PÁRA-RAIOS-1030246    ENGELMIG ELETRICA LTDA.</t>
  </si>
  <si>
    <t>EXTINTOR 25KG, CO2 AO TEMPO-1030246    ENGELMIG ELETRICA LTDA.</t>
  </si>
  <si>
    <t>EXTINTOR CO2 / PÓ QUÍMICO, 4 OU 6 KG-1030246    ENGELMIG ELETRICA LTDA.</t>
  </si>
  <si>
    <t>APARELHO DE AR CONDICIONADO  10.000 BTUS-1030246    ENGELMIG ELETRICA LTDA.</t>
  </si>
  <si>
    <t>APARELHO AR CONDICIONADO DE 21.000 BTU´S-1030246    ENGELMIG ELETRICA LTDA.</t>
  </si>
  <si>
    <t>LIMPEZA DA OBRA, PATIO-1030246    ENGELMIG ELETRICA LTDA.</t>
  </si>
  <si>
    <t>CAIXA PREMOLDADA/MADEIRA, P/ AR CONDIC-1030246    ENGELMIG ELETRICA LTDA.</t>
  </si>
  <si>
    <t>LIMPEZA DA OBRA, CASA DE COMANDO-1030246    ENGELMIG ELETRICA LTDA.</t>
  </si>
  <si>
    <t>TELHA CANALETE 49 C/MADEIRAMENTO E ACESS-1030246    ENGELMIG ELETRICA LTDA.</t>
  </si>
  <si>
    <t>TAMPA METÁLICA P/ CANALETA DE CASA COMAN-1030246    ENGELMIG ELETRICA LTDA.</t>
  </si>
  <si>
    <t>COBOGÓ PREMOLD TIPO VENTILAÇÃO INDIRETA-1030246    ENGELMIG ELETRICA LTDA.</t>
  </si>
  <si>
    <t>ALVENARIA DE TIJOLO CERÂMICO 1/2 VEZ-1030246    ENGELMIG ELETRICA LTDA.</t>
  </si>
  <si>
    <t>ALVENTIJOLOCERÂM C/ARGAM TRAÇO1:6E=0,20M-1030246    ENGELMIG ELETRICA LTDA.</t>
  </si>
  <si>
    <t>CORRIMÃO/GRADIS/PEÇAS ESP AÇO PINTADO-1030246    ENGELMIG ELETRICA LTDA.</t>
  </si>
  <si>
    <t>CORRIMÃO/GRADIS/PEÇAS ESPECIAIS ALUMÍNIO-1030246    ENGELMIG ELETRICA LTDA.</t>
  </si>
  <si>
    <t>CHAPA AÇO FORMA CRUZ, INST BASE GIRO TRF-1030246    ENGELMIG ELETRICA LTDA.</t>
  </si>
  <si>
    <t>BATENTES EXTREMIDADES TRILHOS VIA TRANSF-1030246    ENGELMIG ELETRICA LTDA.</t>
  </si>
  <si>
    <t>TRILHO VIA DE TRANSFERÊNCIA DE TRF-1030246    ENGELMIG ELETRICA LTDA.</t>
  </si>
  <si>
    <t>DORMENTES "DORBRÁS" VIA TRANSF DE TRF-1030246    ENGELMIG ELETRICA LTDA.</t>
  </si>
  <si>
    <t>LASTRO DE BRITA 3 VIA DE TRANSFERÊNCIA-1030246    ENGELMIG ELETRICA LTDA.</t>
  </si>
  <si>
    <t>LASTRO DE AREIA GROSSA OU PÓ-DE-PEDRA-1030246    ENGELMIG ELETRICA LTDA.</t>
  </si>
  <si>
    <t>PORTÃO EXT EST TUBULAR-FECHAMENTO CHAPA-1030246    ENGELMIG ELETRICA LTDA.</t>
  </si>
  <si>
    <t>PORTÃO EST MET-FECHA EM GRADE-ABRIGO TSA-1030246    ENGELMIG ELETRICA LTDA.</t>
  </si>
  <si>
    <t>RETIRADA E RECOLOCAÇÃO DE BRITA-1030246    ENGELMIG ELETRICA LTDA.</t>
  </si>
  <si>
    <t>FORNECIMENTO E INST DE CHUMBADOR DE 5/8"-1030246    ENGELMIG ELETRICA LTDA.</t>
  </si>
  <si>
    <t>CAIXA SEPARADORA DE ÓLEO(CONC ARMADO)-1030246    ENGELMIG ELETRICA LTDA.</t>
  </si>
  <si>
    <t>BUEIRO DIÂMETRO 100CM-1030246    ENGELMIG ELETRICA LTDA.</t>
  </si>
  <si>
    <t>POÇOS DE VISITA EM ANÉIS CONCRETO D&lt;=1M-1030246    ENGELMIG ELETRICA LTDA.</t>
  </si>
  <si>
    <t>COMPLEMENTOS OBRAS DRENAGEM, CONC ARMADO-1030246    ENGELMIG ELETRICA LTDA.</t>
  </si>
  <si>
    <t>VALETAS DE DRENAGEM, COM BRITA-1030246    ENGELMIG ELETRICA LTDA.</t>
  </si>
  <si>
    <t>CALHA DE DRENAGEM ( TIPO MEIO TUBO )-1030246    ENGELMIG ELETRICA LTDA.</t>
  </si>
  <si>
    <t>CAIXA COM BOCA DE LOBO-1030246    ENGELMIG ELETRICA LTDA.</t>
  </si>
  <si>
    <t>MANTA DE GEOTÊXTIL P/APLICAÇÕES DIVERSAS-1030246    ENGELMIG ELETRICA LTDA.</t>
  </si>
  <si>
    <t>FORN/INST.TUBO CONCRETO ARMADO D=60CM-1030246    ENGELMIG ELETRICA LTDA.</t>
  </si>
  <si>
    <t>FORN/INST.TUBO CONCRETO ARMADO D=40CM-1030246    ENGELMIG ELETRICA LTDA.</t>
  </si>
  <si>
    <t>FORN/INST.TUBO CONCRETO ARMADO D=30CM-1030246    ENGELMIG ELETRICA LTDA.</t>
  </si>
  <si>
    <t>FORN/INST.TUBO PVC RÍGIDO 300MM-1030246    ENGELMIG ELETRICA LTDA.</t>
  </si>
  <si>
    <t>FORN/INST.TUBO PVC RÍGIDO 250MM-1030246    ENGELMIG ELETRICA LTDA.</t>
  </si>
  <si>
    <t>FORN/INST.TUBO PVC RÍGIDO 200MM-1030246    ENGELMIG ELETRICA LTDA.</t>
  </si>
  <si>
    <t>FORN/INST.TUBO PVC RÍGIDO 150MM-1030246    ENGELMIG ELETRICA LTDA.</t>
  </si>
  <si>
    <t>FORN/INST.TUBO PVC DRENO-ANEL 150MM FILT-1030246    ENGELMIG ELETRICA LTDA.</t>
  </si>
  <si>
    <t>FORN/INST.TUBO PVC DRENO-ANEL 100MM FILT-1030246    ENGELMIG ELETRICA LTDA.</t>
  </si>
  <si>
    <t>FORN/INST.TUBO GALV S/COSTURA D&lt;=150MM-1030246    ENGELMIG ELETRICA LTDA.</t>
  </si>
  <si>
    <t>FORN/INST.ELETRODUTOS DE 6" TIPO KANAFLE-1030246    ENGELMIG ELETRICA LTDA.</t>
  </si>
  <si>
    <t>FORN/INST.ELETRODUTOS DE 5" TIPO KANAFLE-1030246    ENGELMIG ELETRICA LTDA.</t>
  </si>
  <si>
    <t>FORN/INST.ELETRODUTOS DE 4" TIPO KANAFLE-1030246    ENGELMIG ELETRICA LTDA.</t>
  </si>
  <si>
    <t>FORN/INST.ELETROD. DE PVC RÍGIDO DE 4"-1030246    ENGELMIG ELETRICA LTDA.</t>
  </si>
  <si>
    <t>FORN/INST.ELETROD. DE PVC RÍGIDO 3"-1030246    ENGELMIG ELETRICA LTDA.</t>
  </si>
  <si>
    <t>FORN/INST.ELETROD.  PVC RÍGIDO 2 1/2"-1030246    ENGELMIG ELETRICA LTDA.</t>
  </si>
  <si>
    <t>FORN/INST.ELETROD.  PVC RÍGIDO 2"-1030246    ENGELMIG ELETRICA LTDA.</t>
  </si>
  <si>
    <t>FORN/INST.ELETROD.  PVC RÍGIDO 1 1/2"-1030246    ENGELMIG ELETRICA LTDA.</t>
  </si>
  <si>
    <t>FORN/INST.ELETROD. PVC RÍGIDO 1"-1030246    ENGELMIG ELETRICA LTDA.</t>
  </si>
  <si>
    <t>CAIXA PASSAGEM PARA CABOS, EM ALVENARIA-1030246    ENGELMIG ELETRICA LTDA.</t>
  </si>
  <si>
    <t>CAIXA PASSAGEM PARA CABOS, CONC ARMADO-1030246    ENGELMIG ELETRICA LTDA.</t>
  </si>
  <si>
    <t>CANALETA PARA CABOS EM CONCRETO ARMADO-1030246    ENGELMIG ELETRICA LTDA.</t>
  </si>
  <si>
    <t>LANÇAM ELETRODUTO FLEXÍVEL SEALTUB&lt;=2"-1030246    ENGELMIG ELETRICA LTDA.</t>
  </si>
  <si>
    <t>GRADES PROTEÇÃO, AÇO, JANELAS E PORTAS-1030246    ENGELMIG ELETRICA LTDA.</t>
  </si>
  <si>
    <t>FORN/INST.JANELA AL-VIDROLISOTRANSP4MM-1030246    ENGELMIG ELETRICA LTDA.</t>
  </si>
  <si>
    <t>FORN/INST.PEITORIL MÁRMORE-L&lt;=0,2M-1030246    ENGELMIG ELETRICA LTDA.</t>
  </si>
  <si>
    <t>FORN/INST.PORTA CHAPA METÁL GALV.-1030246    ENGELMIG ELETRICA LTDA.</t>
  </si>
  <si>
    <t>FORN/INST. PORTA CORTA FOGO-1030246    ENGELMIG ELETRICA LTDA.</t>
  </si>
  <si>
    <t>FORN/INST.PORTA PARANÁ 0,8X2,10M,COMPL-1030246    ENGELMIG ELETRICA LTDA.</t>
  </si>
  <si>
    <t>FORN/INST.PORTA PARANÁ 0,6X2,10M,COMPL-1030246    ENGELMIG ELETRICA LTDA.</t>
  </si>
  <si>
    <t>FORN/INST.PORTA PARANÁ 0,7X2,10M,COMPL-1030246    ENGELMIG ELETRICA LTDA.</t>
  </si>
  <si>
    <t>CONCRETO CICLÓPICO, PREPARO E LANÇAMENTO-1030246    ENGELMIG ELETRICA LTDA.</t>
  </si>
  <si>
    <t>FORMAS CONC ESTRUTURAL (SUPERESTRUTURA)-1030246    ENGELMIG ELETRICA LTDA.</t>
  </si>
  <si>
    <t>ARMADURA PARA ESTRUTURAS DE CONCRETO-1030246    ENGELMIG ELETRICA LTDA.</t>
  </si>
  <si>
    <t>CONC SUPERESTRUTURA,&gt;=15MPA,PREP E LANÇ-1030246    ENGELMIG ELETRICA LTDA.</t>
  </si>
  <si>
    <t>LASTRO DE CONCRETO MAGRO-1030246    ENGELMIG ELETRICA LTDA.</t>
  </si>
  <si>
    <t>ESTRUTURAS DE CONCRETO ARMADO-1030246    ENGELMIG ELETRICA LTDA.</t>
  </si>
  <si>
    <t>LASTRO CONC IMPERM ESP=6CM(CONTRA-PISO)-1030246    ENGELMIG ELETRICA LTDA.</t>
  </si>
  <si>
    <t>CONCR. CONCRET TIPO 2 (18 E 25 MPA)-1030246    ENGELMIG ELETRICA LTDA.</t>
  </si>
  <si>
    <t>FORMAS MADEIRA/METÁLICAS,FUND E INFRAEST-1030246    ENGELMIG ELETRICA LTDA.</t>
  </si>
  <si>
    <t>ESTACAS EM PERFIS I DE 10" X 4" X 5/8"-1030246    ENGELMIG ELETRICA LTDA.</t>
  </si>
  <si>
    <t>ESTACAS MOLDADAS D=40CM(FRANKI);&lt;=75T-1030246    ENGELMIG ELETRICA LTDA.</t>
  </si>
  <si>
    <t>ESTACAS MOLDADASD=35CM(FRANKI)/;&lt;=55T-1030246    ENGELMIG ELETRICA LTDA.</t>
  </si>
  <si>
    <t>EST PRÉ-MOLD CONCRETO PROTENDIDO ATÉ 82T-1030246    ENGELMIG ELETRICA LTDA.</t>
  </si>
  <si>
    <t>EST PRÉ-MOLD CONCRETO PROTENDIDO ATÉ 40T-1030246    ENGELMIG ELETRICA LTDA.</t>
  </si>
  <si>
    <t>BLOCOS COROAMENTO ESTACAS(CONC 18 MPA)-1030246    ENGELMIG ELETRICA LTDA.</t>
  </si>
  <si>
    <t>INFRAEST EM CONCRETO SIMPLES/CICLÓPICO-1030246    ENGELMIG ELETRICA LTDA.</t>
  </si>
  <si>
    <t>INFRAESTRUTURA EM CONCRETO ARMADO-1030246    ENGELMIG ELETRICA LTDA.</t>
  </si>
  <si>
    <t>LAJE PRÉ-MOLDADA CONCRETO TIPO TRELIÇADA-1030246    ENGELMIG ELETRICA LTDA.</t>
  </si>
  <si>
    <t>LAJE PRE,ESCORA/CONC CAPEAM. VOLTERRANA-1030246    ENGELMIG ELETRICA LTDA.</t>
  </si>
  <si>
    <t>TEMPORIZADOR CIRCUITO ELÉTRICO EXAUSTOR-1030246    ENGELMIG ELETRICA LTDA.</t>
  </si>
  <si>
    <t>EXAUSTOR CONFORME ESPECIFICADO EM PROJ-1030246    ENGELMIG ELETRICA LTDA.</t>
  </si>
  <si>
    <t>FORN/INST.ELETROD PVC RÍG INST APARENTE-1030246    ENGELMIG ELETRICA LTDA.</t>
  </si>
  <si>
    <t>QDL 24 SEÇÕES, INST APARENTE E COMPLETO-1030246    ENGELMIG ELETRICA LTDA.</t>
  </si>
  <si>
    <t>INST EL APARENTE COMP, BT, ABRIGO DO TSA-1030246    ENGELMIG ELETRICA LTDA.</t>
  </si>
  <si>
    <t>INST EL APARENTE COMP, BT, BANHEIRO/COPA-1030246    ENGELMIG ELETRICA LTDA.</t>
  </si>
  <si>
    <t>INST EL APARENTE COMP, BT, SALA COMANDO-1030246    ENGELMIG ELETRICA LTDA.</t>
  </si>
  <si>
    <t>INST EL APARENTE COMP, BT, SALA BATERIAS-1030246    ENGELMIG ELETRICA LTDA.</t>
  </si>
  <si>
    <t>INST EL APARENTE,BT,SALA CUBÍCULOS BLIND-1030246    ENGELMIG ELETRICA LTDA.</t>
  </si>
  <si>
    <t>FORN/INST.TUBO PVC RÍG ESGOTO 200MM-1030246    ENGELMIG ELETRICA LTDA.</t>
  </si>
  <si>
    <t>FORN/INST.TUBO PVC RÍG ESGOTO 150MM-1030246    ENGELMIG ELETRICA LTDA.</t>
  </si>
  <si>
    <t>FORN/INST.TUBO PVC RÍG ESGOTO 100MM-1030246    ENGELMIG ELETRICA LTDA.</t>
  </si>
  <si>
    <t>FORN/INST.TUBO PVC RÍG ESGOTO 50MM-1030246    ENGELMIG ELETRICA LTDA.</t>
  </si>
  <si>
    <t>FORN/INST.TUBO PVC RÍG ESGOTO 40MM-1030246    ENGELMIG ELETRICA LTDA.</t>
  </si>
  <si>
    <t>FORN/INST.CX D'ÁGUA FIBROCIMENTO 250 L-1030246    ENGELMIG ELETRICA LTDA.</t>
  </si>
  <si>
    <t>FORN/INST.CX D'ÁGUA FIBROCIMENTO 1.000 L-1030246    ENGELMIG ELETRICA LTDA.</t>
  </si>
  <si>
    <t>FORN/INST.CIST CONCRETO ARM, 10.000 L-1030246    ENGELMIG ELETRICA LTDA.</t>
  </si>
  <si>
    <t>FORN/INST.FILTRO ANAERÓBIO 20 CONTRIB.-1030246    ENGELMIG ELETRICA LTDA.</t>
  </si>
  <si>
    <t>EXEC.SUMIDOURO PARA 20 CONTRIBUINTES-1030246    ENGELMIG ELETRICA LTDA.</t>
  </si>
  <si>
    <t>EXEC.FOSSA  SÉPTICA PARA 20 CONTRIB.-1030246    ENGELMIG ELETRICA LTDA.</t>
  </si>
  <si>
    <t>POÇO ARTESIANO,D=150MM, VZ MÍN=1,4 M³/H-1030246    ENGELMIG ELETRICA LTDA.</t>
  </si>
  <si>
    <t>FORN/INST.BOMBA INJETORA 1/2CV-1030246    ENGELMIG ELETRICA LTDA.</t>
  </si>
  <si>
    <t>EXECUÇÃO CASA DE BOMBA-1030246    ENGELMIG ELETRICA LTDA.</t>
  </si>
  <si>
    <t>INST HIDRO-SANITÁRIA COMP, SALA BATERIAS-1030246    ENGELMIG ELETRICA LTDA.</t>
  </si>
  <si>
    <t>INST HIDRO-SANITÁRIA COMP,COPA/SANITÁRIO-1030246    ENGELMIG ELETRICA LTDA.</t>
  </si>
  <si>
    <t>MURO DE ARRIMO, ALTURA MÉDIA ATÉ 3,0M-1030246    ENGELMIG ELETRICA LTDA.</t>
  </si>
  <si>
    <t>MURO DE ARRIMO, ALTURA MÉDIA ATÉ 1,5M-1030246    ENGELMIG ELETRICA LTDA.</t>
  </si>
  <si>
    <t>RETIR. ENTULHO E MATERIAL DE ESCAVACAO-1030246    ENGELMIG ELETRICA LTDA.</t>
  </si>
  <si>
    <t>ESGOTAMENTO CAVAS BOMBA IMERSÃO 1KW-8M-1030246    ENGELMIG ELETRICA LTDA.</t>
  </si>
  <si>
    <t>ESCORAMENTO DE EXCAVACOES-1030246    ENGELMIG ELETRICA LTDA.</t>
  </si>
  <si>
    <t>REATERRO,COMPAC,MAT EMPRÉST-AREIA GROSSA-1030246    ENGELMIG ELETRICA LTDA.</t>
  </si>
  <si>
    <t>ESCAV MANUAL CAVA P/POSTE,ESCOR ANELCONC-1030246    ENGELMIG ELETRICA LTDA.</t>
  </si>
  <si>
    <t>ATERRO COMPAC. MECÂN. C/ RESTOS DE CORTE-1030246    ENGELMIG ELETRICA LTDA.</t>
  </si>
  <si>
    <t>CORTE ROCHA C/EXPLOSIVO E PERFURA MANUAL-1030246    ENGELMIG ELETRICA LTDA.</t>
  </si>
  <si>
    <t>CORTE MEC. TERRENO QUALQUER;EXCETO ROCHA-1030246    ENGELMIG ELETRICA LTDA.</t>
  </si>
  <si>
    <t>ESCAVACAO MANUAL-1030246    ENGELMIG ELETRICA LTDA.</t>
  </si>
  <si>
    <t>APILOAMENTO DO FUNDO DAS CAVAS-1030246    ENGELMIG ELETRICA LTDA.</t>
  </si>
  <si>
    <t>ESCAVACAO MECÂNICA-1030246    ENGELMIG ELETRICA LTDA.</t>
  </si>
  <si>
    <t>REVESTIMENTO CIMENTADO-1030246    ENGELMIG ELETRICA LTDA.</t>
  </si>
  <si>
    <t>PISO ELEVADO EST E PLACAS MET C/PAVIFLEX-1030246    ENGELMIG ELETRICA LTDA.</t>
  </si>
  <si>
    <t>EXECUÇÃO DE PISO PAVIFLEX-1030246    ENGELMIG ELETRICA LTDA.</t>
  </si>
  <si>
    <t>RODAPÉ EM MÁRMORE OU GRAINITO, 7CM-1030246    ENGELMIG ELETRICA LTDA.</t>
  </si>
  <si>
    <t>FORN/INST.RODAPÉ AL PRETO PERFIL U 4X1CM-1030246    ENGELMIG ELETRICA LTDA.</t>
  </si>
  <si>
    <t>FORN/INST.SOL.MÁRM.GRANITO E=2CM L=25CM-1030246    ENGELMIG ELETRICA LTDA.</t>
  </si>
  <si>
    <t>FORN/INST.SOL.MÁRM. GRANITO E=2CM L=15CM-1030246    ENGELMIG ELETRICA LTDA.</t>
  </si>
  <si>
    <t>EXE.CIMEN. TRAÇO1:4 C/ADITIVOIMPERM-1030246    ENGELMIG ELETRICA LTDA.</t>
  </si>
  <si>
    <t>FORN/INST.CERÂMICA ESMAL. 0,30X0,30M-1030246    ENGELMIG ELETRICA LTDA.</t>
  </si>
  <si>
    <t>FORN/INST.CERÂMICA ESMAL. 0,20X0,20M-1030246    ENGELMIG ELETRICA LTDA.</t>
  </si>
  <si>
    <t>EXE.PISO INDUST ALTA RESIST ESP=8MM-1030246    ENGELMIG ELETRICA LTDA.</t>
  </si>
  <si>
    <t>PINTURA DE ESTRUTURAS EM CONCRETO-1030246    ENGELMIG ELETRICA LTDA.</t>
  </si>
  <si>
    <t>APL.ESMAL. C/ BASE P/ FERRO GALVAN.-1030246    ENGELMIG ELETRICA LTDA.</t>
  </si>
  <si>
    <t>REVESTIMENTO EM TEXTURA ACRÍLICA-1030246    ENGELMIG ELETRICA LTDA.</t>
  </si>
  <si>
    <t>AZULEJO BCO EXTRA,ASSENTADO ARGAM REJUNT-1030246    ENGELMIG ELETRICA LTDA.</t>
  </si>
  <si>
    <t>EMBOÇO/REBOCO-1030246    ENGELMIG ELETRICA LTDA.</t>
  </si>
  <si>
    <t>CHAPISCO TRAÇO1:4-CIMENTO E AREIA GROSSA-1030246    ENGELMIG ELETRICA LTDA.</t>
  </si>
  <si>
    <t>APL.ESMAL. SINT.P/ ESQUADRIAS DE FERRO-1030246    ENGELMIG ELETRICA LTDA.</t>
  </si>
  <si>
    <t>APL.ESMAL. SINT. P/ ESQUADRIAS MADEIRA-1030246    ENGELMIG ELETRICA LTDA.</t>
  </si>
  <si>
    <t>APLICAÇÃO DE VERNIZ-1030246    ENGELMIG ELETRICA LTDA.</t>
  </si>
  <si>
    <t>CAIAÇÃO EM TRÊS DEMÃOS-1030246    ENGELMIG ELETRICA LTDA.</t>
  </si>
  <si>
    <t>PINTURA LÁTEX SEM EMASSAMENTO-1030246    ENGELMIG ELETRICA LTDA.</t>
  </si>
  <si>
    <t>PINTURA LÁTEX COM EMASSAMENTO-1030246    ENGELMIG ELETRICA LTDA.</t>
  </si>
  <si>
    <t>DEMOL. CONCRETOS SIMPL/ARM.;COM ROMPEDOR-1030246    ENGELMIG ELETRICA LTDA.</t>
  </si>
  <si>
    <t>DEMOLIÇÃO MANUAL DE ALVENARIAS-1030246    ENGELMIG ELETRICA LTDA.</t>
  </si>
  <si>
    <t>LIMPEZA E RASPAGEM DO TERRENO-1030246    ENGELMIG ELETRICA LTDA.</t>
  </si>
  <si>
    <t>LANÇAMENTO/CONFERÊNCIA DE POLIGINAL-1030246    ENGELMIG ELETRICA LTDA.</t>
  </si>
  <si>
    <t>LEVANTAMENTO PLANIALTIMÉTRICO-1030246    ENGELMIG ELETRICA LTDA.</t>
  </si>
  <si>
    <t>LOCACAO DA OBRA-1030246    ENGELMIG ELETRICA LTDA.</t>
  </si>
  <si>
    <t>LIGAÇÃO PROV DE ELET P/ OBRA C/ DIST INT-1030246    ENGELMIG ELETRICA LTDA.</t>
  </si>
  <si>
    <t>LIGAÇÃO PROVH20 P/OBRA C/POÇO INST SANIT-1030246    ENGELMIG ELETRICA LTDA.</t>
  </si>
  <si>
    <t>LIGAÇÃO PROVH20 P/OBRA DAREDE INST SANIT-1030246    ENGELMIG ELETRICA LTDA.</t>
  </si>
  <si>
    <t>TAPUME DE CHAPA DE MADEIRA COMPENSADA-1030246    ENGELMIG ELETRICA LTDA.</t>
  </si>
  <si>
    <t>BARR. C/ INST. ELÉTRICA;HIDR.;SANITÁRIA-1030246    ENGELMIG ELETRICA LTDA.</t>
  </si>
  <si>
    <t>EX.SARJETA EM CONCRETO SIMPLES-1030246    ENGELMIG ELETRICA LTDA.</t>
  </si>
  <si>
    <t>FORN./ESPAL. LASTRO DE BRITA N° 2-1030246    ENGELMIG ELETRICA LTDA.</t>
  </si>
  <si>
    <t>EX. SUB-BASE DE BRITA CORRIDA-1030246    ENGELMIG ELETRICA LTDA.</t>
  </si>
  <si>
    <t>FORN/INST.MEIO-FIO PREMOLD CONCRETO-1030246    ENGELMIG ELETRICA LTDA.</t>
  </si>
  <si>
    <t>PAVIMENT BLOCO CONC,AREIA,REJUNTTRAÇO1:3-1030246    ENGELMIG ELETRICA LTDA.</t>
  </si>
  <si>
    <t>PAVIMENTO EM PARALELEPÍPEDOS-1030246    ENGELMIG ELETRICA LTDA.</t>
  </si>
  <si>
    <t>PASSEIO EM CONCRETO-1030246    ENGELMIG ELETRICA LTDA.</t>
  </si>
  <si>
    <t>PLANTIO GRAMA EM PLACAS-1030246    ENGELMIG ELETRICA LTDA.</t>
  </si>
  <si>
    <t>FORN/INST.PORT FE GALV,EST TUBULAR E CHA-1030246    ENGELMIG ELETRICA LTDA.</t>
  </si>
  <si>
    <t>MURO ALVEN. BLOCOS CONCRETO ALTURA DE 2M-1030246    ENGELMIG ELETRICA LTDA.</t>
  </si>
  <si>
    <t>CERCATELAGALV/PLAST2",MOURÃOCONC H=2,4M-1030246    ENGELMIG ELETRICA LTDA.</t>
  </si>
  <si>
    <t>CERCA ARAME FARPADO MOUROES DE CONCRETO-1030246    ENGELMIG ELETRICA LTDA.</t>
  </si>
  <si>
    <t>CONST. GRADES DE AÇO GALVANIZADO-1030246    ENGELMIG ELETRICA LTDA.</t>
  </si>
  <si>
    <t>INST.CONCERTINA DE AÇO-1030246    ENGELMIG ELETRICA LTDA.</t>
  </si>
  <si>
    <t>BARRAMENTO TUBO ALUMÍNIO OU COBRE-1030246    ENGELMIG ELETRICA LTDA.</t>
  </si>
  <si>
    <t>BARRAMENTO DUPLO CABO ALUMINIO OU COBRE-1030246    ENGELMIG ELETRICA LTDA.</t>
  </si>
  <si>
    <t>DESMON. DE BARRAM. COBRE OU ALUMINIO-1030246    ENGELMIG ELETRICA LTDA.</t>
  </si>
  <si>
    <t>DESMON.BARRAM.DUPLO CABO ALUMÍNIO/COBRE-1030246    ENGELMIG ELETRICA LTDA.</t>
  </si>
  <si>
    <t>DESMON.BARRA SIMPLES CABO COBRE/ALUMÍNIO-1030246    ENGELMIG ELETRICA LTDA.</t>
  </si>
  <si>
    <t>BARRA SIMPLES CABO DE COBRE OU ALUMÍNIO-1030246    ENGELMIG ELETRICA LTDA.</t>
  </si>
  <si>
    <t>INTERLIG. SIMPLES ENTRE EQUIP. E BARRAM-1030246    ENGELMIG ELETRICA LTDA.</t>
  </si>
  <si>
    <t>DESMONT COL ISOLADOR PEDESTAL 15-34,5KV-1030246    ENGELMIG ELETRICA LTDA.</t>
  </si>
  <si>
    <t>DESMON COLUNAS ISOLAD. PEDESTAL 69/138KV-1030246    ENGELMIG ELETRICA LTDA.</t>
  </si>
  <si>
    <t>MONTAG COL ISOLADOR PEDESTAL 15 E 34,5KV-1030246    ENGELMIG ELETRICA LTDA.</t>
  </si>
  <si>
    <t>DESATIV CABO ISOLADO 12/20KV;ATÉ 1000MM²-1030246    ENGELMIG ELETRICA LTDA.</t>
  </si>
  <si>
    <t>INSTAL CABO ISOLADO 12/20KV, ATÉ 1000MM²-1030246    ENGELMIG ELETRICA LTDA.</t>
  </si>
  <si>
    <t>INSTALAÇÃO DE TERMINAÇÕES-1030246    ENGELMIG ELETRICA LTDA.</t>
  </si>
  <si>
    <t>EXECUÇÃO DE SOLDA EXOTÉRMICA-1030246    ENGELMIG ELETRICA LTDA.</t>
  </si>
  <si>
    <t>LANÇAMENTO DE CABO DE MALHA DE TERRA-1030246    ENGELMIG ELETRICA LTDA.</t>
  </si>
  <si>
    <t>COMISSIONAMENTO DE SECCIONADORA-1030246    ENGELMIG ELETRICA LTDA.</t>
  </si>
  <si>
    <t>COMISSIONAMENTO DE REGULADOR DE TENSÃO-1030246    ENGELMIG ELETRICA LTDA.</t>
  </si>
  <si>
    <t>COMISSIONAMENTO DE CUBÍCULO BLINDADO-1030246    ENGELMIG ELETRICA LTDA.</t>
  </si>
  <si>
    <t>DESATIV UNIDADE CAPACITIVA 100 A 200KVAR-1030246    ENGELMIG ELETRICA LTDA.</t>
  </si>
  <si>
    <t>DESATIV UNIDADES CAPACITIVAS 300-500KVAR-1030246    ENGELMIG ELETRICA LTDA.</t>
  </si>
  <si>
    <t>DESATIVAÇÃO DE CUBÍCULO BLINDADO-1030246    ENGELMIG ELETRICA LTDA.</t>
  </si>
  <si>
    <t>MONT UNIDADES CAPACITIVAS 100 A 200KVAR-1030246    ENGELMIG ELETRICA LTDA.</t>
  </si>
  <si>
    <t>MONT UNIDADES CAPACITIVAS 300 A 500KVAR-1030246    ENGELMIG ELETRICA LTDA.</t>
  </si>
  <si>
    <t>INSTAL./RETIR.SEC/FUSÍVEL/CH TANDEM 15KV-1030246    ENGELMIG ELETRICA LTDA.</t>
  </si>
  <si>
    <t>RETIRADA DE SECCIONADOR TRI 69 ATÉ 245KV-1030246    ENGELMIG ELETRICA LTDA.</t>
  </si>
  <si>
    <t>INSTAL. DE SECC TRIPOLAR 69 ATÉ 245 KV-1030246    ENGELMIG ELETRICA LTDA.</t>
  </si>
  <si>
    <t>INSTAL. DE SECC. TRIPOLAR MENOR QUE 69KV-1030246    ENGELMIG ELETRICA LTDA.</t>
  </si>
  <si>
    <t>MONT RETIFICADOR ESTÁTICO TRIFÁSICO-1030246    ENGELMIG ELETRICA LTDA.</t>
  </si>
  <si>
    <t>MONT BANCO BATERIAS ESTACIONÁRIO 125 VCC-1030246    ENGELMIG ELETRICA LTDA.</t>
  </si>
  <si>
    <t>MONTAGEM DE CUBÍCULOS BLINDADO-1030246    ENGELMIG ELETRICA LTDA.</t>
  </si>
  <si>
    <t>DESATIVAÇÃO DE SECCIONADOR UNIPOLAR-1030246    ENGELMIG ELETRICA LTDA.</t>
  </si>
  <si>
    <t>DESATIVAÇÃO SECC TETRAPOLAR ATERRAMENTO-1030246    ENGELMIG ELETRICA LTDA.</t>
  </si>
  <si>
    <t>DESATIV RETIFICADOR ESTÁTICO TRIFÁSICO-1030246    ENGELMIG ELETRICA LTDA.</t>
  </si>
  <si>
    <t>DESATIV B. BATERIAS ESTACIONÁRIO 125VCC-1030246    ENGELMIG ELETRICA LTDA.</t>
  </si>
  <si>
    <t>INSTAL/RETIRADA DE DISJ. &gt;= A 69KV-1030246    ENGELMIG ELETRICA LTDA.</t>
  </si>
  <si>
    <t>INSTALAÇÃO OU RETIRADA CHAVES 15KV-1030246    ENGELMIG ELETRICA LTDA.</t>
  </si>
  <si>
    <t>DESATIVAÇÃO DE CABOS PÁRA-RAIOS-1030246    ENGELMIG ELETRICA LTDA.</t>
  </si>
  <si>
    <t>DESATIVAÇÃO DE PÁRA-RAIOS-1030246    ENGELMIG ELETRICA LTDA.</t>
  </si>
  <si>
    <t>DESATIV PÁRA-RAIOS EM HASTE GALVANIZADA-1030246    ENGELMIG ELETRICA LTDA.</t>
  </si>
  <si>
    <t>MONTAGEM DE CABOS PÁRA-RAIOS-1030246    ENGELMIG ELETRICA LTDA.</t>
  </si>
  <si>
    <t>MONTAGEM DE PÁRA-RAIOS-1030246    ENGELMIG ELETRICA LTDA.</t>
  </si>
  <si>
    <t>MONTAGEM PÁRA-RAIOS EM HASTE GALVANIZADA-1030246    ENGELMIG ELETRICA LTDA.</t>
  </si>
  <si>
    <t>DESATIVAÇÃO DE REGULADOR DE TENSÃO-1030246    ENGELMIG ELETRICA LTDA.</t>
  </si>
  <si>
    <t>DESATIV PAINÉIS CORRENTE ALTERN/CONTÍNUA-1030246    ENGELMIG ELETRICA LTDA.</t>
  </si>
  <si>
    <t>MONT PAINÉIS CORRENTE ALTERNADA/CONTÍNUA-1030246    ENGELMIG ELETRICA LTDA.</t>
  </si>
  <si>
    <t>DESATIVAÇÃO DE TC-1030246    ENGELMIG ELETRICA LTDA.</t>
  </si>
  <si>
    <t>DESATIVAÇÃO DE TP-1030246    ENGELMIG ELETRICA LTDA.</t>
  </si>
  <si>
    <t>MONTAGEM DE TC-1030246    ENGELMIG ELETRICA LTDA.</t>
  </si>
  <si>
    <t>MONTAGEM DE TP-1030246    ENGELMIG ELETRICA LTDA.</t>
  </si>
  <si>
    <t>DESATIVAÇÃO DE RESISTOR DE ATERRAMENTO-1030246    ENGELMIG ELETRICA LTDA.</t>
  </si>
  <si>
    <t>MONTAGEM DE RESISTOR DE ATERRAMENTO-1030246    ENGELMIG ELETRICA LTDA.</t>
  </si>
  <si>
    <t>MONT COLUNA ISOLADOR PEDESTAL 69/138KV-1030246    ENGELMIG ELETRICA LTDA.</t>
  </si>
  <si>
    <t>MONTAGEM TRANSFORMADOR SERVIÇO AUXILIAR-1030246    ENGELMIG ELETRICA LTDA.</t>
  </si>
  <si>
    <t>DESATIVAÇÃO TRANSFORMADOR DE ATERRAMENTO-1030246    ENGELMIG ELETRICA LTDA.</t>
  </si>
  <si>
    <t>DESATIV BOBINA BLOQUEIO E DIVISOR CAP-1030246    ENGELMIG ELETRICA LTDA.</t>
  </si>
  <si>
    <t>MONT/INST DE QUADRO DE SERVIÇO AUXILIAR-1030246    ENGELMIG ELETRICA LTDA.</t>
  </si>
  <si>
    <t>INSTALAÇÃO DE VIGAS DE CONCRETO-1030246    ENGELMIG ELETRICA LTDA.</t>
  </si>
  <si>
    <t>REMOÇÃO DE POSTE DE CONCRETO-1030246    ENGELMIG ELETRICA LTDA.</t>
  </si>
  <si>
    <t>REMOÇÃO DE ESTRUTURA DE CONCRETO-1030246    ENGELMIG ELETRICA LTDA.</t>
  </si>
  <si>
    <t>MONT/DESMON DE ESTRUTURA METÁLICA DE SE-1030246    ENGELMIG ELETRICA LTDA.</t>
  </si>
  <si>
    <t>LANCAMENTO CONDUTOR AT - TIPO 6-1030246    ENGELMIG ELETRICA LTDA.</t>
  </si>
  <si>
    <t>LANÇAM.CABO PÁRA-RAIO C/ TENSAO CONTROL.-1030246    ENGELMIG ELETRICA LTDA.</t>
  </si>
  <si>
    <t>LANCAMENTO CONDUTOR AT - TIPO 1-1030246    ENGELMIG ELETRICA LTDA.</t>
  </si>
  <si>
    <t>LANCAMENTO CONDUTOR AT - TIPO 2-1030246    ENGELMIG ELETRICA LTDA.</t>
  </si>
  <si>
    <t>LANÇAM.CABO PÁRA-RAIO S/ TENSAO CONTROL.-1030246    ENGELMIG ELETRICA LTDA.</t>
  </si>
  <si>
    <t>LANCAMENTO CONDUTOR AT - TIPO 3-1030246    ENGELMIG ELETRICA LTDA.</t>
  </si>
  <si>
    <t>LANCAMENTO CONDUTOR AT - TIPO 7-1030246    ENGELMIG ELETRICA LTDA.</t>
  </si>
  <si>
    <t>LANCAMENTO CONDUTOR AT - TIPO 8-1030246    ENGELMIG ELETRICA LTDA.</t>
  </si>
  <si>
    <t>LANÇ.2 CABOS PÁRA-RAIO C/ TENSAO CONTROL-1030246    ENGELMIG ELETRICA LTDA.</t>
  </si>
  <si>
    <t>LANCAMENTO CONDUTOR AT - TIPO 9-1030246    ENGELMIG ELETRICA LTDA.</t>
  </si>
  <si>
    <t>LANCAMENTO CONDUTOR AT - TIPO 10-1030246    ENGELMIG ELETRICA LTDA.</t>
  </si>
  <si>
    <t>INST POR EST P/ ESTANQ C/PERFIL MET/CONC-1030246    ENGELMIG ELETRICA LTDA.</t>
  </si>
  <si>
    <t>CRAVAÇÃO, CORTE E SOLDA DE ESTACA I 10"-1030246    ENGELMIG ELETRICA LTDA.</t>
  </si>
  <si>
    <t>CRAVAÇÃO CORTE E SOLDA DE ESTACA I 8"-1030246    ENGELMIG ELETRICA LTDA.</t>
  </si>
  <si>
    <t>CRAVAÇÃO DE ESTACA DE CONCRETO-1030246    ENGELMIG ELETRICA LTDA.</t>
  </si>
  <si>
    <t>ESCAVAÇÃO TERCEIRA CATEGORIA-1030246    ENGELMIG ELETRICA LTDA.</t>
  </si>
  <si>
    <t>ESCAVAÇÃO- FUNDAÇÃO EM TUBULÃO-1030246    ENGELMIG ELETRICA LTDA.</t>
  </si>
  <si>
    <t>PERFURAÇÃO EM ROCHA-1030246    ENGELMIG ELETRICA LTDA.</t>
  </si>
  <si>
    <t>CONCRETO E CONCRETAGEM ATÉ 17,5 MPA-1030246    ENGELMIG ELETRICA LTDA.</t>
  </si>
  <si>
    <t>REATERRO COM AREIA-1030246    ENGELMIG ELETRICA LTDA.</t>
  </si>
  <si>
    <t>REATERRO COM BRITA-1030246    ENGELMIG ELETRICA LTDA.</t>
  </si>
  <si>
    <t>FORNEC. ANÉIS DE CONCRETO-1030246    ENGELMIG ELETRICA LTDA.</t>
  </si>
  <si>
    <t>INJEÇÃO DE NATA DE CONCRETO-1030246    ENGELMIG ELETRICA LTDA.</t>
  </si>
  <si>
    <t>PROJETO DE FUNDAÇÃO-1030246    ENGELMIG ELETRICA LTDA.</t>
  </si>
  <si>
    <t>REATERRO COM TERRA DE EMPRÉSTIMO-1030246    ENGELMIG ELETRICA LTDA.</t>
  </si>
  <si>
    <t>REATERRO COM SOLO/CIMENTO-1030246    ENGELMIG ELETRICA LTDA.</t>
  </si>
  <si>
    <t>SONDAGEM TRADO-1030246    ENGELMIG ELETRICA LTDA.</t>
  </si>
  <si>
    <t>DEMARCAÇÃO DE FAIXA-1030246    ENGELMIG ELETRICA LTDA.</t>
  </si>
  <si>
    <t>ESTUDO DE TRAÇADO-1030246    ENGELMIG ELETRICA LTDA.</t>
  </si>
  <si>
    <t>LEVANTAMENTO DE PERFIL-1030246    ENGELMIG ELETRICA LTDA.</t>
  </si>
  <si>
    <t>LOCAÇÃO DE TORRE-1030246    ENGELMIG ELETRICA LTDA.</t>
  </si>
  <si>
    <t>LEVANTAMENTO CADASTRAL-1030246    ENGELMIG ELETRICA LTDA.</t>
  </si>
  <si>
    <t>FORN/INST.ARMAD. P/ FUNDAÇAO-CA50-1030246    ENGELMIG ELETRICA LTDA.</t>
  </si>
  <si>
    <t>INSTAL CABO GUARDA C/ FIBRA TIPO OPGW-1030246    ENGELMIG ELETRICA LTDA.</t>
  </si>
  <si>
    <t>FABRIC.TAMPA DE CONCRETO-1030246    ENGELMIG ELETRICA LTDA.</t>
  </si>
  <si>
    <t>FORN/INST.ABRIGO EXTINTOR INCÊNDIO-1030246    ENGELMIG ELETRICA LTDA.</t>
  </si>
  <si>
    <t>DESATIV TRANSFORMADOR SERVIÇO AUXILIAR-1030246    ENGELMIG ELETRICA LTDA.</t>
  </si>
  <si>
    <t>FORN/INST.EXTINTOR 20KG, PÓ QUÍMICO-1030246    ENGELMIG ELETRICA LTDA.</t>
  </si>
  <si>
    <t>FORN/INST.EXTINTOR 50KG, CO2-1030246    ENGELMIG ELETRICA LTDA.</t>
  </si>
  <si>
    <t>FORN/INST.EXTIN. PÓ QUÍM. 50KG ESM-23-1030246    ENGELMIG ELETRICA LTDA.</t>
  </si>
  <si>
    <t>DEMOL. MANUAL CONCRETOS SIMPLES/ARMADOS-1030246    ENGELMIG ELETRICA LTDA.</t>
  </si>
  <si>
    <t>CRAVAMENTO DE HASTE DE ATERRAMENTO-1030246    ENGELMIG ELETRICA LTDA.</t>
  </si>
  <si>
    <t>RETIRADA DE SECCIONADOR TRIPOLAR &lt; 69KV-1030246    ENGELMIG ELETRICA LTDA.</t>
  </si>
  <si>
    <t>LV_CONEXÃO (REAPERTO), EMENDA E ESTRIBOS-1030972    ENDICON ENG.INSTALACOES E CONST.LTD</t>
  </si>
  <si>
    <t>LV_ INST OU RET JUMPER MT-1030972    ENDICON ENG.INSTALACOES E CONST.LTD</t>
  </si>
  <si>
    <t>LV_INST OU RET ESPAÇADOR DE RD COMPACT-1030972    ENDICON ENG.INSTALACOES E CONST.LTD</t>
  </si>
  <si>
    <t>LV_SUBSTITUIR O ESPAÇADOR DE RD COMPACTA-1030972    ENDICON ENG.INSTALACOES E CONST.LTD</t>
  </si>
  <si>
    <t>LV_INST OU RET ESPAÇADOR REDE NUA DE MT-1030972    ENDICON ENG.INSTALACOES E CONST.LTD</t>
  </si>
  <si>
    <t>LV_SUBSTITUIR ESPAÇADOR DE RD NUA DE MT-1030972    ENDICON ENG.INSTALACOES E CONST.LTD</t>
  </si>
  <si>
    <t>LV_OBJ. ESTRA. REDE DE MT (POR VÃO)-1030972    ENDICON ENG.INSTALACOES E CONST.LTD</t>
  </si>
  <si>
    <t>LV_REEST. E/OU ALÍVIO TENSÃO MT (VÃO)-1030972    ENDICON ENG.INSTALACOES E CONST.LTD</t>
  </si>
  <si>
    <t>LV_SUBST JUMPER MT-1030972    ENDICON ENG.INSTALACOES E CONST.LTD</t>
  </si>
  <si>
    <t>LV_INST OU RET CHAVE FACA UNIPOLAR (UN)-1030972    ENDICON ENG.INSTALACOES E CONST.LTD</t>
  </si>
  <si>
    <t>LV_SUBST CHAVE FACA UNIPOLAR (UN)-1030972    ENDICON ENG.INSTALACOES E CONST.LTD</t>
  </si>
  <si>
    <t>LV_INST PÁRA-RAIOS (UN)-1030972    ENDICON ENG.INSTALACOES E CONST.LTD</t>
  </si>
  <si>
    <t>LV_SUBST PÁRA-RAIOS (UN)-1030972    ENDICON ENG.INSTALACOES E CONST.LTD</t>
  </si>
  <si>
    <t>LV_MANUT. CH. UNIPOLAR FACA-SECA E FUSÍV-1030972    ENDICON ENG.INSTALACOES E CONST.LTD</t>
  </si>
  <si>
    <t>LV_MANUT. CH. TRIP. CONTATOS APARENTES-1030972    ENDICON ENG.INSTALACOES E CONST.LTD</t>
  </si>
  <si>
    <t>LV_ISOLAR OU INTERL. EQUIP. A REDE DE MT-1030972    ENDICON ENG.INSTALACOES E CONST.LTD</t>
  </si>
  <si>
    <t>LV_INST/RET EST TIPO1:CRUZETA E ISOL PIN-1030972    ENDICON ENG.INSTALACOES E CONST.LTD</t>
  </si>
  <si>
    <t>LV_INST/RET ESTRUT ANTI-POLUIÇÃO TIPO 1A-1030972    ENDICON ENG.INSTALACOES E CONST.LTD</t>
  </si>
  <si>
    <t>LV_AMARRAÇÃO POR ISOLADOR  DE MT-1030972    ENDICON ENG.INSTALACOES E CONST.LTD</t>
  </si>
  <si>
    <t>LV_SUBST EST TIPO1:CRUZETA E ISOL PINO-1030972    ENDICON ENG.INSTALACOES E CONST.LTD</t>
  </si>
  <si>
    <t>LV_INST/RET EST TIPO2:CRUZ E ISOL PINO-1030972    ENDICON ENG.INSTALACOES E CONST.LTD</t>
  </si>
  <si>
    <t>LV_SUBST EST TIPO2:CRUZETA E ISOL PINO-1030972    ENDICON ENG.INSTALACOES E CONST.LTD</t>
  </si>
  <si>
    <t>LV_INST EST TIPO 3:CRUZETA E UM ENCABEÇ-1030972    ENDICON ENG.INSTALACOES E CONST.LTD</t>
  </si>
  <si>
    <t>LV_RET EST TIPO 3:CRUZETA E ENCABEÇ-1030972    ENDICON ENG.INSTALACOES E CONST.LTD</t>
  </si>
  <si>
    <t>LV_SUBST EST TIPO 3:CRUZETA E ENCABEÇ-1030972    ENDICON ENG.INSTALACOES E CONST.LTD</t>
  </si>
  <si>
    <t>LV_INST EST TIPO 4:CRUZETA E ENCABEÇ-1030972    ENDICON ENG.INSTALACOES E CONST.LTD</t>
  </si>
  <si>
    <t>LV_RET EST TIPO 4: CRUZETA E ENCABEÇ-1030972    ENDICON ENG.INSTALACOES E CONST.LTD</t>
  </si>
  <si>
    <t>LV_SUBST EST TIPO 4:CRUZETA E ENCABEÇ-1030972    ENDICON ENG.INSTALACOES E CONST.LTD</t>
  </si>
  <si>
    <t>LV_ INST ESTRUTURA TIPO LE-1030972    ENDICON ENG.INSTALACOES E CONST.LTD</t>
  </si>
  <si>
    <t>LV_ RET ESTRUTURA TIPO LE-1030972    ENDICON ENG.INSTALACOES E CONST.LTD</t>
  </si>
  <si>
    <t>LV_ SUBST ESTRUTURA TIPO LE-1030972    ENDICON ENG.INSTALACOES E CONST.LTD</t>
  </si>
  <si>
    <t>LV_INST ESTRUTURA TIPO HT-1030972    ENDICON ENG.INSTALACOES E CONST.LTD</t>
  </si>
  <si>
    <t>LV_RET ESTRUTURA TIPO HT-1030972    ENDICON ENG.INSTALACOES E CONST.LTD</t>
  </si>
  <si>
    <t>LV_SUBST ESTRUTURA TIPO HT-1030972    ENDICON ENG.INSTALACOES E CONST.LTD</t>
  </si>
  <si>
    <t>LV_INST ISOLADOR DE PINO (UN)-1030972    ENDICON ENG.INSTALACOES E CONST.LTD</t>
  </si>
  <si>
    <t>LV_SUBST ISOLADOR DE PINO (UN)-1030972    ENDICON ENG.INSTALACOES E CONST.LTD</t>
  </si>
  <si>
    <t>LV_INST ISOLADOR DE DISCO (CADEIA)-1030972    ENDICON ENG.INSTALACOES E CONST.LTD</t>
  </si>
  <si>
    <t>LV_SUBST ISOLADOR DE DISCO (CADEIA)-1030972    ENDICON ENG.INSTALACOES E CONST.LTD</t>
  </si>
  <si>
    <t>LV_NIVELAMENTO DE CRUZETA-1030972    ENDICON ENG.INSTALACOES E CONST.LTD</t>
  </si>
  <si>
    <t>LV_TRANSF. ESTRUT. TIPO 1 EM EST TIPO2-1030972    ENDICON ENG.INSTALACOES E CONST.LTD</t>
  </si>
  <si>
    <t>LV_TRANSF. ESTRUT. TIPO 1 EM EST TIPO4-1030972    ENDICON ENG.INSTALACOES E CONST.LTD</t>
  </si>
  <si>
    <t>LV_TRANSF. ESTRUT. TIPO 2 EM EST TIP04-1030972    ENDICON ENG.INSTALACOES E CONST.LTD</t>
  </si>
  <si>
    <t>LV_INSP. DE ESTRUT. COM REAPERTO-1030972    ENDICON ENG.INSTALACOES E CONST.LTD</t>
  </si>
  <si>
    <t>LV_SUBST ESTRUT. ANTI-POLUIÇÃO TIPO 1A.-1030972    ENDICON ENG.INSTALACOES E CONST.LTD</t>
  </si>
  <si>
    <t>LV_INST EST PARA RD COMPACTA TIPO CE-1030972    ENDICON ENG.INSTALACOES E CONST.LTD</t>
  </si>
  <si>
    <t>LV_RET EST PARA RD COMPACTA TIPO CE-1030972    ENDICON ENG.INSTALACOES E CONST.LTD</t>
  </si>
  <si>
    <t>LV_SUBST EST PARA RD COMPACTA TIPO CE-1030972    ENDICON ENG.INSTALACOES E CONST.LTD</t>
  </si>
  <si>
    <t>LV_INST EST PARA RD COMPACTA TIPO CE-1A-1030972    ENDICON ENG.INSTALACOES E CONST.LTD</t>
  </si>
  <si>
    <t>LV_RET EST PARA RD COMPACTA TIPO CE-1A-1030972    ENDICON ENG.INSTALACOES E CONST.LTD</t>
  </si>
  <si>
    <t>LV_SUBST EST PARA RD COMPACTA TIPO CE-1A-1030972    ENDICON ENG.INSTALACOES E CONST.LTD</t>
  </si>
  <si>
    <t>LV_INST EST PARA RD COMPACTA TIPO CE3-1030972    ENDICON ENG.INSTALACOES E CONST.LTD</t>
  </si>
  <si>
    <t>LV_RET EST PARA RD COMPACTA TIPO CE3-1030972    ENDICON ENG.INSTALACOES E CONST.LTD</t>
  </si>
  <si>
    <t>LV_SUBST EST PARA RD COMPACTA TIPO CE3-1030972    ENDICON ENG.INSTALACOES E CONST.LTD</t>
  </si>
  <si>
    <t>LV_INST EST PARA RD COMPACTA TIPO CE4-1030972    ENDICON ENG.INSTALACOES E CONST.LTD</t>
  </si>
  <si>
    <t>LV_RET EST PARA RD COMPACTA TIPO CE4-1030972    ENDICON ENG.INSTALACOES E CONST.LTD</t>
  </si>
  <si>
    <t>LV_SUBST EST PARA RD COMPACTA TIPO CE4-1030972    ENDICON ENG.INSTALACOES E CONST.LTD</t>
  </si>
  <si>
    <t>LV_INST EST PARA RD COMPACTA TIPO 2CE3-1030972    ENDICON ENG.INSTALACOES E CONST.LTD</t>
  </si>
  <si>
    <t>LV_RET EST PARA RD COMPAC. TIPO 2CE3-1030972    ENDICON ENG.INSTALACOES E CONST.LTD</t>
  </si>
  <si>
    <t>LV_SUBST EST PARA RD COMPACTA TIPO 2CE3-1030972    ENDICON ENG.INSTALACOES E CONST.LTD</t>
  </si>
  <si>
    <t>LV_INST EST PARA RD COMPACTA TIPO N3-1030972    ENDICON ENG.INSTALACOES E CONST.LTD</t>
  </si>
  <si>
    <t>LV_RET EST PARA RD COMPACTA TIPO N3-1030972    ENDICON ENG.INSTALACOES E CONST.LTD</t>
  </si>
  <si>
    <t>LV_SUBST EST PARA RD COMPACTA TIPO N3-1030972    ENDICON ENG.INSTALACOES E CONST.LTD</t>
  </si>
  <si>
    <t>LV_TRANSFORMAR ESTRUTURA N1 EM N3CE-1030972    ENDICON ENG.INSTALACOES E CONST.LTD</t>
  </si>
  <si>
    <t>LV_TRANSFORMAR ESTRUTURA N2 EM N3CE-1030972    ENDICON ENG.INSTALACOES E CONST.LTD</t>
  </si>
  <si>
    <t>LV_TRANSFORMAR ESTRUTURA N3 EM N3CE-1030972    ENDICON ENG.INSTALACOES E CONST.LTD</t>
  </si>
  <si>
    <t>LV_TRANSFORMAR ESTRUTURA N4 EM N3CE-1030972    ENDICON ENG.INSTALACOES E CONST.LTD</t>
  </si>
  <si>
    <t>LV_INST EST PARA RD COMPAC TIPO I-CE3-1030972    ENDICON ENG.INSTALACOES E CONST.LTD</t>
  </si>
  <si>
    <t>LV_RET EST PARA RD COMPACTA TIPO I-CE3-1030972    ENDICON ENG.INSTALACOES E CONST.LTD</t>
  </si>
  <si>
    <t>LV_SUBST EST PARA RD COMPAC TIPO I-CE3-1030972    ENDICON ENG.INSTALACOES E CONST.LTD</t>
  </si>
  <si>
    <t>LV_INST EST PARA RD COMPAC TIPO CE2N2-1030972    ENDICON ENG.INSTALACOES E CONST.LTD</t>
  </si>
  <si>
    <t>LV_RET EST PARA RD COMPAC TIPO CE2N2-1030972    ENDICON ENG.INSTALACOES E CONST.LTD</t>
  </si>
  <si>
    <t>LV_SUBST EST PARA RD COMPAC TIPO CE2N2-1030972    ENDICON ENG.INSTALACOES E CONST.LTD</t>
  </si>
  <si>
    <t>LV_INST EST PARA RD COMPAC TIPO CE2N3-1030972    ENDICON ENG.INSTALACOES E CONST.LTD</t>
  </si>
  <si>
    <t>LV_RET EST PARA RD COMPAC TIPO CE2N3-1030972    ENDICON ENG.INSTALACOES E CONST.LTD</t>
  </si>
  <si>
    <t>LV_SUBST EST RD COMPAC TIPO CE2N3-1030972    ENDICON ENG.INSTALACOES E CONST.LTD</t>
  </si>
  <si>
    <t>LV_INST EST PARA RD COMPAC TIPO CE2-CE3-1030972    ENDICON ENG.INSTALACOES E CONST.LTD</t>
  </si>
  <si>
    <t>LV_RET EST PARA REDE COMPAC TIPO CE2-CE3-1030972    ENDICON ENG.INSTALACOES E CONST.LTD</t>
  </si>
  <si>
    <t>LV_SUBST EST PARA RD COMPAC TIPO CE2-CE3-1030972    ENDICON ENG.INSTALACOES E CONST.LTD</t>
  </si>
  <si>
    <t>LV_INST EST PARA RD COMPAC TIPO CE2-3-1030972    ENDICON ENG.INSTALACOES E CONST.LTD</t>
  </si>
  <si>
    <t>LV_RET EST PARA RD COMPACTA TIPO CE2-3-1030972    ENDICON ENG.INSTALACOES E CONST.LTD</t>
  </si>
  <si>
    <t>LV_SUBST EST PARA RD COMPAC TIPO CE2-3-1030972    ENDICON ENG.INSTALACOES E CONST.LTD</t>
  </si>
  <si>
    <t>LV_INST EST PARA RD COMPACTA TIPO CE-TR-1030972    ENDICON ENG.INSTALACOES E CONST.LTD</t>
  </si>
  <si>
    <t>LV_RET EST PARA RD COMPACTA TIPO CE-TR-1030972    ENDICON ENG.INSTALACOES E CONST.LTD</t>
  </si>
  <si>
    <t>LV_SUBST EST PARA RD COMPACTA TIPO CE-TR-1030972    ENDICON ENG.INSTALACOES E CONST.LTD</t>
  </si>
  <si>
    <t>LV_INST EST PARA RD COMPACTA TIPO CE3-TR-1030972    ENDICON ENG.INSTALACOES E CONST.LTD</t>
  </si>
  <si>
    <t>LV_RET EST PARA RD COMPACTA TIPO CE3-TR-1030972    ENDICON ENG.INSTALACOES E CONST.LTD</t>
  </si>
  <si>
    <t>LV_SUBST EST P/REDE COMPACTA TIPO CE3-TR-1030972    ENDICON ENG.INSTALACOES E CONST.LTD</t>
  </si>
  <si>
    <t>LV_INST EST PARA RD COMPACTA TIPO CE2-1030972    ENDICON ENG.INSTALACOES E CONST.LTD</t>
  </si>
  <si>
    <t>LV_RET EST PARA RD COMPACTA TIPO CE2-1030972    ENDICON ENG.INSTALACOES E CONST.LTD</t>
  </si>
  <si>
    <t>LV_SUBST EST PARA RD COMPACTA TIPO CE2-1030972    ENDICON ENG.INSTALACOES E CONST.LTD</t>
  </si>
  <si>
    <t>LV_INST EST PARA RD COMPACTA TIPO CE4-FU-1030972    ENDICON ENG.INSTALACOES E CONST.LTD</t>
  </si>
  <si>
    <t>LV_RET EST PARA RD COMPACTA TIPO CE4-FU-1030972    ENDICON ENG.INSTALACOES E CONST.LTD</t>
  </si>
  <si>
    <t>LV_SUBST EST PARA RD COMPAC.TIPO CE4-FU-1030972    ENDICON ENG.INSTALACOES E CONST.LTD</t>
  </si>
  <si>
    <t>LV_INST EST PARA RD COMPACTA TIPO CE4-FA-1030972    ENDICON ENG.INSTALACOES E CONST.LTD</t>
  </si>
  <si>
    <t>LV_RET EST PARA RD COMPACTA TIPO CE4-FA-1030972    ENDICON ENG.INSTALACOES E CONST.LTD</t>
  </si>
  <si>
    <t>LV_SUBST EST PARA RD COMPAC TIPO CE4-FA-1030972    ENDICON ENG.INSTALACOES E CONST.LTD</t>
  </si>
  <si>
    <t>LV_INST EST PARA RD COMPACTA TIPO CE2-PR-1030972    ENDICON ENG.INSTALACOES E CONST.LTD</t>
  </si>
  <si>
    <t>LV_RET EST PARA RD COMPACTA TIPO CE2-PR-1030972    ENDICON ENG.INSTALACOES E CONST.LTD</t>
  </si>
  <si>
    <t>LV_SUBST EST PARA RD COMPAC TIPO CE2-PR-1030972    ENDICON ENG.INSTALACOES E CONST.LTD</t>
  </si>
  <si>
    <t>LV_INST OU RET POSTE COMUM, S/ EST-1030972    ENDICON ENG.INSTALACOES E CONST.LTD</t>
  </si>
  <si>
    <t>LV_SUBST POSTE COMUM, SEM ESTRUTURA-1030972    ENDICON ENG.INSTALACOES E CONST.LTD</t>
  </si>
  <si>
    <t>LV_INST OU RET POSTE ESPECIAL, S/ EST-1030972    ENDICON ENG.INSTALACOES E CONST.LTD</t>
  </si>
  <si>
    <t>LV_SUBST POSTE ESPECIAL, S/ESTRUTURA-1030972    ENDICON ENG.INSTALACOES E CONST.LTD</t>
  </si>
  <si>
    <t>LV_APRUMAR POSTE OU GIRAR POSTE-1030972    ENDICON ENG.INSTALACOES E CONST.LTD</t>
  </si>
  <si>
    <t>LV_LAV. REDES DE DISTRI. RERDE ENERGIZAD-1030972    ENDICON ENG.INSTALACOES E CONST.LTD</t>
  </si>
  <si>
    <t>LV_ FASEAMENTO DE MT-1030972    ENDICON ENG.INSTALACOES E CONST.LTD</t>
  </si>
  <si>
    <t>LV_PODA DE ÁRVORE EM MT-1030972    ENDICON ENG.INSTALACOES E CONST.LTD</t>
  </si>
  <si>
    <t>LV_Transf. de condutor(1 ckt-3 fases-vão-1030972    ENDICON ENG.INSTALACOES E CONST.LTD</t>
  </si>
  <si>
    <t>LV_Renivelamento de condutor 1 ckt/3 fas-1030972    ENDICON ENG.INSTALACOES E CONST.LTD</t>
  </si>
  <si>
    <t>LV_Desmontagem de condutor 1 ckt/ 3 fas-1030972    ENDICON ENG.INSTALACOES E CONST.LTD</t>
  </si>
  <si>
    <t>LV_Abrir/fechar jumper&gt;60kV 1 ckt/3 fas-1030972    ENDICON ENG.INSTALACOES E CONST.LTD</t>
  </si>
  <si>
    <t>LV_Abrir/fechar jumper&lt;60kV 1 ckt/3 fas-1030972    ENDICON ENG.INSTALACOES E CONST.LTD</t>
  </si>
  <si>
    <t>LV_Conexão/desconex - paralelismo de ckt-1030972    ENDICON ENG.INSTALACOES E CONST.LTD</t>
  </si>
  <si>
    <t>LV_Substituição de cabo condutor-1030972    ENDICON ENG.INSTALACOES E CONST.LTD</t>
  </si>
  <si>
    <t>LV_Instalação/substituição de reparo/eme-1030972    ENDICON ENG.INSTALACOES E CONST.LTD</t>
  </si>
  <si>
    <t>LV_Revisão/subst de conexões (&gt;60kV)-1030972    ENDICON ENG.INSTALACOES E CONST.LTD</t>
  </si>
  <si>
    <t>LV_Revisão/subst de conexões (&lt;60kV)-1030972    ENDICON ENG.INSTALACOES E CONST.LTD</t>
  </si>
  <si>
    <t>LV_Substituição de jumper (&gt;60kV)-1030972    ENDICON ENG.INSTALACOES E CONST.LTD</t>
  </si>
  <si>
    <t>LV_Subst de jumper (&gt;30kV e &lt;60kV)-1030972    ENDICON ENG.INSTALACOES E CONST.LTD</t>
  </si>
  <si>
    <t>LV_Substituição de jumper (&gt;30kV)-1030972    ENDICON ENG.INSTALACOES E CONST.LTD</t>
  </si>
  <si>
    <t>LV_Instalação / subst de amortecedor-1030972    ENDICON ENG.INSTALACOES E CONST.LTD</t>
  </si>
  <si>
    <t>LV_Retirada de Objetos Estranhos à Linha-1030972    ENDICON ENG.INSTALACOES E CONST.LTD</t>
  </si>
  <si>
    <t>LV_Inst. e/ou Subst. de Detector de Falh-1030972    ENDICON ENG.INSTALACOES E CONST.LTD</t>
  </si>
  <si>
    <t>LV_Inst./retirada/subst pára-raios ZnO-1030972    ENDICON ENG.INSTALACOES E CONST.LTD</t>
  </si>
  <si>
    <t>LV_Subst ferragens em ancoragem &gt;60kV-1030972    ENDICON ENG.INSTALACOES E CONST.LTD</t>
  </si>
  <si>
    <t>LV_Subst ferrag ancoragem dupla &gt;60kV-1030972    ENDICON ENG.INSTALACOES E CONST.LTD</t>
  </si>
  <si>
    <t>LV_Subst de ferragens ancoragem &lt;60kV-1030972    ENDICON ENG.INSTALACOES E CONST.LTD</t>
  </si>
  <si>
    <t>LV_Subst de ferragens suspensão &gt;60kV-1030972    ENDICON ENG.INSTALACOES E CONST.LTD</t>
  </si>
  <si>
    <t>LV_Subst ferragens suspensão dupla &gt;60kV-1030972    ENDICON ENG.INSTALACOES E CONST.LTD</t>
  </si>
  <si>
    <t>LV_Subst de ferragens suspensão &lt;60kV-1030972    ENDICON ENG.INSTALACOES E CONST.LTD</t>
  </si>
  <si>
    <t>LV_Instalação e/ou rebater contrapino-1030972    ENDICON ENG.INSTALACOES E CONST.LTD</t>
  </si>
  <si>
    <t>LV_Subst grampo ancorag passante &gt;60kV-1030972    ENDICON ENG.INSTALACOES E CONST.LTD</t>
  </si>
  <si>
    <t>LV_Subst grampo ancorage passant &lt;60kV-1030972    ENDICON ENG.INSTALACOES E CONST.LTD</t>
  </si>
  <si>
    <t>LV_Subst grampo susp s/ armadura &gt;60kV-1030972    ENDICON ENG.INSTALACOES E CONST.LTD</t>
  </si>
  <si>
    <t>LV_Subst grampo susp sem armadura &lt;60kV-1030972    ENDICON ENG.INSTALACOES E CONST.LTD</t>
  </si>
  <si>
    <t>LV_Subst grampo susp c/ armadura &gt;60kV-1030972    ENDICON ENG.INSTALACOES E CONST.LTD</t>
  </si>
  <si>
    <t>LV_Subst grampo susp c/ armadura &lt;60kV-1030972    ENDICON ENG.INSTALACOES E CONST.LTD</t>
  </si>
  <si>
    <t>LV_Subst de grampo de suspensão AGS-1030972    ENDICON ENG.INSTALACOES E CONST.LTD</t>
  </si>
  <si>
    <t>LV_Transform de susp em anc com balancim-1030972    ENDICON ENG.INSTALACOES E CONST.LTD</t>
  </si>
  <si>
    <t>LV_Subst de isol de ancoragem &gt;60kV-1030972    ENDICON ENG.INSTALACOES E CONST.LTD</t>
  </si>
  <si>
    <t>LV_Subst isol de ancoragem dupla &gt;60kV-1030972    ENDICON ENG.INSTALACOES E CONST.LTD</t>
  </si>
  <si>
    <t>LV_Subst de isol de ancoragem &lt;60kV-1030972    ENDICON ENG.INSTALACOES E CONST.LTD</t>
  </si>
  <si>
    <t>LV_Subst de isol de suspensão &gt;60kV-1030972    ENDICON ENG.INSTALACOES E CONST.LTD</t>
  </si>
  <si>
    <t>LV_Subst de isol de suspensão &lt;60kV-1030972    ENDICON ENG.INSTALACOES E CONST.LTD</t>
  </si>
  <si>
    <t>LV_Subst isol pino/pilar/line-post &gt;60kV-1030972    ENDICON ENG.INSTALACOES E CONST.LTD</t>
  </si>
  <si>
    <t>LV_Subst isoladores pino/line-post &lt;60kV-1030972    ENDICON ENG.INSTALACOES E CONST.LTD</t>
  </si>
  <si>
    <t>LV_Reaprumar cadeia de suspensão &gt;60kV-1030972    ENDICON ENG.INSTALACOES E CONST.LTD</t>
  </si>
  <si>
    <t>LV_Reaprumar cadeia suspensão &lt;60kV-1030972    ENDICON ENG.INSTALACOES E CONST.LTD</t>
  </si>
  <si>
    <t>LV_Limpeza Manual de Isoladores &gt;60kV-1030972    ENDICON ENG.INSTALACOES E CONST.LTD</t>
  </si>
  <si>
    <t>LV_Limpeza Manual de Isoladores &lt;60kV-1030972    ENDICON ENG.INSTALACOES E CONST.LTD</t>
  </si>
  <si>
    <t>LV_Instalar ou substituir amarração-1030972    ENDICON ENG.INSTALACOES E CONST.LTD</t>
  </si>
  <si>
    <t>LV_Lavagem de isolador &lt;60kV-1030972    ENDICON ENG.INSTALACOES E CONST.LTD</t>
  </si>
  <si>
    <t>LV_Lavagem de isolador &gt;60kV-1030972    ENDICON ENG.INSTALACOES E CONST.LTD</t>
  </si>
  <si>
    <t>LV_Subst ou inst de peças e parafusos-1030972    ENDICON ENG.INSTALACOES E CONST.LTD</t>
  </si>
  <si>
    <t>LV_Subst cruzeta/conj compacta-ancoragem-1030972    ENDICON ENG.INSTALACOES E CONST.LTD</t>
  </si>
  <si>
    <t>LV_Subst cruzeta/conj compactas-suspensa-1030972    ENDICON ENG.INSTALACOES E CONST.LTD</t>
  </si>
  <si>
    <t>LV_Subst de cruzetas em estrut tipo HT-1030972    ENDICON ENG.INSTALACOES E CONST.LTD</t>
  </si>
  <si>
    <t>LV_Nivelar Cruzeta-1030972    ENDICON ENG.INSTALACOES E CONST.LTD</t>
  </si>
  <si>
    <t>LV_Inst./subst./renivelamento de estai-1030972    ENDICON ENG.INSTALACOES E CONST.LTD</t>
  </si>
  <si>
    <t>LV_Subst/inst poste concreto/ferro/madei-1030972    ENDICON ENG.INSTALACOES E CONST.LTD</t>
  </si>
  <si>
    <t>LV_Aprumar Postes-1030972    ENDICON ENG.INSTALACOES E CONST.LTD</t>
  </si>
  <si>
    <t>LV_Inspeção Completa &gt;60kV-1030972    ENDICON ENG.INSTALACOES E CONST.LTD</t>
  </si>
  <si>
    <t>LV_Inspeção Completa &lt;60kV-1030972    ENDICON ENG.INSTALACOES E CONST.LTD</t>
  </si>
  <si>
    <t>LV_Insp condutor ponto grampeamento/emen-1030972    ENDICON ENG.INSTALACOES E CONST.LTD</t>
  </si>
  <si>
    <t>LV_Retirada de abelha e/ou marimbondo-1030972    ENDICON ENG.INSTALACOES E CONST.LTD</t>
  </si>
  <si>
    <t>LV_Poda de Árvore-1030972    ENDICON ENG.INSTALACOES E CONST.LTD</t>
  </si>
  <si>
    <t>LV_Transferencia de cabo pára-raios -vão-1030972    ENDICON ENG.INSTALACOES E CONST.LTD</t>
  </si>
  <si>
    <t>LV_Renivelamento de cabo pára-raios-1030972    ENDICON ENG.INSTALACOES E CONST.LTD</t>
  </si>
  <si>
    <t>LV_Desmontagem de cabo pára-raios-1030972    ENDICON ENG.INSTALACOES E CONST.LTD</t>
  </si>
  <si>
    <t>LV_Substituição de Cabo Pára-Raios-1030972    ENDICON ENG.INSTALACOES E CONST.LTD</t>
  </si>
  <si>
    <t>LV_Inst/subst/recon descida cb PR/PR ZnO-1030972    ENDICON ENG.INSTALACOES E CONST.LTD</t>
  </si>
  <si>
    <t>LV_Inst de reparo em cabo pára-raio-1030972    ENDICON ENG.INSTALACOES E CONST.LTD</t>
  </si>
  <si>
    <t>LV_Inst. e/ou Subst de esfera sinalizad-1030972    ENDICON ENG.INSTALACOES E CONST.LTD</t>
  </si>
  <si>
    <t>LV_Instalação cabo de fibra óptica-1030972    ENDICON ENG.INSTALACOES E CONST.LTD</t>
  </si>
  <si>
    <t>LV_Subst. de ferragens em cabo pára-raio-1030972    ENDICON ENG.INSTALACOES E CONST.LTD</t>
  </si>
  <si>
    <t>LV_Inst/retir de by-pass &gt;60kV-1030972    ENDICON ENG.INSTALACOES E CONST.LTD</t>
  </si>
  <si>
    <t>LV_Inst/retir de by-pass &gt;30kV-&lt;60kV-1030972    ENDICON ENG.INSTALACOES E CONST.LTD</t>
  </si>
  <si>
    <t>LV_Inst/retir de by-pass &lt;30kV-1030972    ENDICON ENG.INSTALACOES E CONST.LTD</t>
  </si>
  <si>
    <t>LV_Rev/Instal/Subst Conex &gt;30kV-1030972    ENDICON ENG.INSTALACOES E CONST.LTD</t>
  </si>
  <si>
    <t>LV_Rev/Instal/Subst Conex &lt;30kV-1030972    ENDICON ENG.INSTALACOES E CONST.LTD</t>
  </si>
  <si>
    <t>LV_Retirada de Objetos Estranhos na SE-1030972    ENDICON ENG.INSTALACOES E CONST.LTD</t>
  </si>
  <si>
    <t>LV_Rev/Inst/Subst de isol ped/pilar&gt;60kV-1030972    ENDICON ENG.INSTALACOES E CONST.LTD</t>
  </si>
  <si>
    <t>LV_Rev/inst/sub isol.ped/pilar &gt;30-&lt;60kV-1030972    ENDICON ENG.INSTALACOES E CONST.LTD</t>
  </si>
  <si>
    <t>LV_Rev/Inst/Subst isol ped/pilar &lt;30kV-1030972    ENDICON ENG.INSTALACOES E CONST.LTD</t>
  </si>
  <si>
    <t>LV_Rev/Inst/subs isol.ancor/suspe &gt;60kV-1030972    ENDICON ENG.INSTALACOES E CONST.LTD</t>
  </si>
  <si>
    <t>LV_Rev/Inst/subst isol.anc/sus &gt;30-&lt;60kV-1030972    ENDICON ENG.INSTALACOES E CONST.LTD</t>
  </si>
  <si>
    <t>LV_Rev/Inst/subs isol.ancor/suspe &lt;30kV-1030972    ENDICON ENG.INSTALACOES E CONST.LTD</t>
  </si>
  <si>
    <t>LV_Subs. ferragem cad Isol Barra &gt;60kV-1030972    ENDICON ENG.INSTALACOES E CONST.LTD</t>
  </si>
  <si>
    <t>LV_Subs.ferrag.cad.Isol.barra &gt;30-&lt;60kV-1030972    ENDICON ENG.INSTALACOES E CONST.LTD</t>
  </si>
  <si>
    <t>LV_Subs. ferragem cad. Isol. Barra &lt;30kV-1030972    ENDICON ENG.INSTALACOES E CONST.LTD</t>
  </si>
  <si>
    <t>LV_Subs/instal cabo para-raios sobre bar-1030972    ENDICON ENG.INSTALACOES E CONST.LTD</t>
  </si>
  <si>
    <t>LV_Rev/Instal/subst de barramento &gt;60kV-1030972    ENDICON ENG.INSTALACOES E CONST.LTD</t>
  </si>
  <si>
    <t>LV_Duplicação de barramento &gt;60kV-1030972    ENDICON ENG.INSTALACOES E CONST.LTD</t>
  </si>
  <si>
    <t>LV_Rev/instal/subst. Barra &gt;30-&lt;60kV-1030972    ENDICON ENG.INSTALACOES E CONST.LTD</t>
  </si>
  <si>
    <t>LV_Rev/instal/subst. barramento&lt;30kV-1030972    ENDICON ENG.INSTALACOES E CONST.LTD</t>
  </si>
  <si>
    <t>LV_Rev/ins/sub cb cnx equip/barra &gt;30kV-1030972    ENDICON ENG.INSTALACOES E CONST.LTD</t>
  </si>
  <si>
    <t>LV_Rev/ins/sub cb cnx equip/barra &lt;30kV-1030972    ENDICON ENG.INSTALACOES E CONST.LTD</t>
  </si>
  <si>
    <t>LV_Conex/desconexão de cond. em equipame-1030972    ENDICON ENG.INSTALACOES E CONST.LTD</t>
  </si>
  <si>
    <t>LV_Lavagem de SE - 138kV-1030972    ENDICON ENG.INSTALACOES E CONST.LTD</t>
  </si>
  <si>
    <t>LV_Lavagem de SE - 69kV-1030972    ENDICON ENG.INSTALACOES E CONST.LTD</t>
  </si>
  <si>
    <t>LV_Lavagem de SE - 34,5kV-1030972    ENDICON ENG.INSTALACOES E CONST.LTD</t>
  </si>
  <si>
    <t>LV_Rev/inst/subst pára-raios &gt;30kV-1030972    ENDICON ENG.INSTALACOES E CONST.LTD</t>
  </si>
  <si>
    <t>LV_Rev/inst/subst pára-raios &lt;30kV-1030972    ENDICON ENG.INSTALACOES E CONST.LTD</t>
  </si>
  <si>
    <t>LV_Rev/inst/subst chave secc Trip &gt;60kV-1030972    ENDICON ENG.INSTALACOES E CONST.LTD</t>
  </si>
  <si>
    <t>LV_Rev/inst/subst chv sec trip &gt;30-&lt;60kV-1030972    ENDICON ENG.INSTALACOES E CONST.LTD</t>
  </si>
  <si>
    <t>LV_Rev/inst/subst chave secc. Trip &lt;30kV-1030972    ENDICON ENG.INSTALACOES E CONST.LTD</t>
  </si>
  <si>
    <t>LV_Rev/inst/subst chave secc Monop &lt;30kV-1030972    ENDICON ENG.INSTALACOES E CONST.LTD</t>
  </si>
  <si>
    <t>LV_Ver/inst/subst de chave fusível &gt;30kV-1030972    ENDICON ENG.INSTALACOES E CONST.LTD</t>
  </si>
  <si>
    <t>LV_Ver/inst/subst de chave fusível &lt;30kV-1030972    ENDICON ENG.INSTALACOES E CONST.LTD</t>
  </si>
  <si>
    <t>LV_Reg/lubr chave secc. tripolar &gt;60kV-1030972    ENDICON ENG.INSTALACOES E CONST.LTD</t>
  </si>
  <si>
    <t>LV_Reg/lubr chave secc. Trip &gt;30-&lt;60kV-1030972    ENDICON ENG.INSTALACOES E CONST.LTD</t>
  </si>
  <si>
    <t>LV_Reg/lubr chave secc. tripolar &lt;30kV-1030972    ENDICON ENG.INSTALACOES E CONST.LTD</t>
  </si>
  <si>
    <t>LV_Reg/lubr chave secc. Monop &lt;30kV-1030972    ENDICON ENG.INSTALACOES E CONST.LTD</t>
  </si>
  <si>
    <t>LV_Reg/lubr chave fusível &gt;30kV-1030972    ENDICON ENG.INSTALACOES E CONST.LTD</t>
  </si>
  <si>
    <t>LV_Reg/lubr chave fusível &lt;30kV-1030972    ENDICON ENG.INSTALACOES E CONST.LTD</t>
  </si>
  <si>
    <t>LV_Rev/inst/subst. de TP e TC &gt;30kV-1030972    ENDICON ENG.INSTALACOES E CONST.LTD</t>
  </si>
  <si>
    <t>LV_Rev/inst/subst TP e TC &lt;30kV-1030972    ENDICON ENG.INSTALACOES E CONST.LTD</t>
  </si>
  <si>
    <t>LV_Lançamento de condutor-1030972    ENDICON ENG.INSTALACOES E CONST.LTD</t>
  </si>
  <si>
    <t>LV_Lançamento de cabo pára-raios-1030972    ENDICON ENG.INSTALACOES E CONST.LTD</t>
  </si>
  <si>
    <t>LV_Turma Manutenção LV - Horário Normal-1030972    ENDICON ENG.INSTALACOES E CONST.LTD</t>
  </si>
  <si>
    <t>LV_TEMPO DE ESPERA P/ EVENTO-1030972    ENDICON ENG.INSTALACOES E CONST.LTD</t>
  </si>
  <si>
    <t>LV_EQUIPE LEVE-1030972    ENDICON ENG.INSTALACOES E CONST.LTD</t>
  </si>
  <si>
    <t>LV_EQUIPE PESADA-1030972    ENDICON ENG.INSTALACOES E CONST.LTD</t>
  </si>
  <si>
    <t>REAJUSTE / DESIQUILIBRIO CONTRATUAL-1030972    ENDICON ENG.INSTALACOES E CONST.LTD</t>
  </si>
  <si>
    <t>INCENTIVO / DESCONTO - SOC-1030972    ENDICON ENG.INSTALACOES E CONST.LTD</t>
  </si>
  <si>
    <t>LM_Instalação de Poste Tipo 1 (&lt; 13m)-1052905    CET ENGENHARIA LTDA</t>
  </si>
  <si>
    <t>LM_Inst Cabo PR BT (bifasi e trifasi)-1052905    CET ENGENHARIA LTDA</t>
  </si>
  <si>
    <t>LM_Instalar Condutor de Mt Nu-1052905    CET ENGENHARIA LTDA</t>
  </si>
  <si>
    <t>LM_Inst ou Ret armação secundária-1052905    CET ENGENHARIA LTDA</t>
  </si>
  <si>
    <t>LM_Inst est MT (peq âng) Tipo 2-1052905    CET ENGENHARIA LTDA</t>
  </si>
  <si>
    <t>LM_Inst monofásica domiciliar LPT-1052905    CET ENGENHARIA LTDA</t>
  </si>
  <si>
    <t>LM_Inst estai âncora ou contra-poste-1052905    CET ENGENHARIA LTDA</t>
  </si>
  <si>
    <t>LM_Subst Poste - Tipo 1 (&lt;13 m)-1052905    CET ENGENHARIA LTDA</t>
  </si>
  <si>
    <t>LM_Inst 01 haste aterr Cu ou galvaniz-1052905    CET ENGENHARIA LTDA</t>
  </si>
  <si>
    <t>LM_Inst cxa prot ou deriv sec DAE/DAC-1052905    CET ENGENHARIA LTDA</t>
  </si>
  <si>
    <t>LM_Retirada de Poste (Tipos 1 ou 2)-1052905    CET ENGENHARIA LTDA</t>
  </si>
  <si>
    <t>LM_Turma Manut Pesada - CL 15kV e BT-1052905    CET ENGENHARIA LTDA</t>
  </si>
  <si>
    <t>LM_Inst est MT ancorag / deriv Tipo 3-1052905    CET ENGENHARIA LTDA</t>
  </si>
  <si>
    <t>LM_Inst condutor compact c/ espacador-1052905    CET ENGENHARIA LTDA</t>
  </si>
  <si>
    <t>LM_Inst est MT alinham ou pass Tipo 1-1052905    CET ENGENHARIA LTDA</t>
  </si>
  <si>
    <t>LM_Inst transf tri / conj med compact-1052905    CET ENGENHARIA LTDA</t>
  </si>
  <si>
    <t>LM_Arrasto de Poste-1052905    CET ENGENHARIA LTDA</t>
  </si>
  <si>
    <t>LM_Concretagem de base de poste-1052905    CET ENGENHARIA LTDA</t>
  </si>
  <si>
    <t>LM_Inst / ret ch fus, secc unip ou pr-1052905    CET ENGENHARIA LTDA</t>
  </si>
  <si>
    <t>LM_Inst est MT encabeçamento Tipo 4-1052905    CET ENGENHARIA LTDA</t>
  </si>
  <si>
    <t>LM_Turma Manut Leve - CL 15kV e BT-1052905    CET ENGENHARIA LTDA</t>
  </si>
  <si>
    <t>LM_Escavação em rocha-1052905    CET ENGENHARIA LTDA</t>
  </si>
  <si>
    <t>LM_Inst bifasica domiciliar LPT-1052905    CET ENGENHARIA LTDA</t>
  </si>
  <si>
    <t>LM_Retirar Condutor  de Mt Nu-1052905    CET ENGENHARIA LTDA</t>
  </si>
  <si>
    <t>LM_Retension condutor/alívio tens mec-1052905    CET ENGENHARIA LTDA</t>
  </si>
  <si>
    <t>LM_Inst transf monofásico-1052905    CET ENGENHARIA LTDA</t>
  </si>
  <si>
    <t>LM_Inst Deriv Consumidores BT Aéreo-1052905    CET ENGENHARIA LTDA</t>
  </si>
  <si>
    <t>LM_Subst transf tri/conj med compacto-1052905    CET ENGENHARIA LTDA</t>
  </si>
  <si>
    <t>LM_Instalacao poste Tipo 2 (&gt;= 13m)-1052905    CET ENGENHARIA LTDA</t>
  </si>
  <si>
    <t>LM_Retirada de condutor BT Nu-1052905    CET ENGENHARIA LTDA</t>
  </si>
  <si>
    <t>LM_Operação equipamento de rede MT-1052905    CET ENGENHARIA LTDA</t>
  </si>
  <si>
    <t>LM_Ret Cabo PR BT bifásico/trifásico-1052905    CET ENGENHARIA LTDA</t>
  </si>
  <si>
    <t>LM_Ret est MT alinham/pass Tipo 1-1052905    CET ENGENHARIA LTDA</t>
  </si>
  <si>
    <t>LM_Subst est MT pequeno ângulo Tipo 2-1052905    CET ENGENHARIA LTDA</t>
  </si>
  <si>
    <t>LM_Inst Espaç Para Rede Compacta-1052905    CET ENGENHARIA LTDA</t>
  </si>
  <si>
    <t>LM_Ret transf trif/conjun med compact-1052905    CET ENGENHARIA LTDA</t>
  </si>
  <si>
    <t>LM_Subst cabos isolados saída trafos-1052905    CET ENGENHARIA LTDA</t>
  </si>
  <si>
    <t>LM_Ret est MT pequeno ângulo Tipo 2-1052905    CET ENGENHARIA LTDA</t>
  </si>
  <si>
    <t>LM_InstMedGráf Corr/Tens BT-Eq AMPLA-1052905    CET ENGENHARIA LTDA</t>
  </si>
  <si>
    <t>LM_Subst est MT alinham/pass Tipo 1-1052905    CET ENGENHARIA LTDA</t>
  </si>
  <si>
    <t>LM_Inst cb mens - cord Rede Compacta-1052905    CET ENGENHARIA LTDA</t>
  </si>
  <si>
    <t>LM_Subst/Reap jump-inst estrib flytap-1052905    CET ENGENHARIA LTDA</t>
  </si>
  <si>
    <t>LM_Instalacao de estai sem escavacao-1052905    CET ENGENHARIA LTDA</t>
  </si>
  <si>
    <t>LM_Inst 1 haste adicional ater Cu/gal-1052905    CET ENGENHARIA LTDA</t>
  </si>
  <si>
    <t>LM_Inst Big-Jumper-1052905    CET ENGENHARIA LTDA</t>
  </si>
  <si>
    <t>LM_Subst cabo PR BT bif e trif-1052905    CET ENGENHARIA LTDA</t>
  </si>
  <si>
    <t>LM_Inst Condutores de BT Concentrico-1052905    CET ENGENHARIA LTDA</t>
  </si>
  <si>
    <t>LM_Refazer Passeio / Calçada-1052905    CET ENGENHARIA LTDA</t>
  </si>
  <si>
    <t>LM_Subst de armação secundária.-1052905    CET ENGENHARIA LTDA</t>
  </si>
  <si>
    <t>LM_Subst est MT ancorag/deriv Tipo 3-1052905    CET ENGENHARIA LTDA</t>
  </si>
  <si>
    <t>LM_Arrasto de Transformador-1052905    CET ENGENHARIA LTDA</t>
  </si>
  <si>
    <t>LM_Substituir Condutor de Mt Nu-1052905    CET ENGENHARIA LTDA</t>
  </si>
  <si>
    <t>LM_Num pontos e aviso risco elétrico-1052905    CET ENGENHARIA LTDA</t>
  </si>
  <si>
    <t>LM_Subst est MT encabecamento Tipo 4-1052905    CET ENGENHARIA LTDA</t>
  </si>
  <si>
    <t>LM_Inst Est Rede Compacta Ce2-1052905    CET ENGENHARIA LTDA</t>
  </si>
  <si>
    <t>LM_Retirada Big-Jumper (Linha Morta)-1052905    CET ENGENHARIA LTDA</t>
  </si>
  <si>
    <t>LM_Subst Elo/cartucho ch fus MT-1052905    CET ENGENHARIA LTDA</t>
  </si>
  <si>
    <t>LM_Seccionamento cerca com aterram-1052905    CET ENGENHARIA LTDA</t>
  </si>
  <si>
    <t>LM_Inst Relé Foto-Elétrico Ou Reator-1052905    CET ENGENHARIA LTDA</t>
  </si>
  <si>
    <t>LM_Aprumar Poste Ou Girar Poste-1052905    CET ENGENHARIA LTDA</t>
  </si>
  <si>
    <t>LM_Ret est MT ancorag/derivac Tipo 3-1052905    CET ENGENHARIA LTDA</t>
  </si>
  <si>
    <t>LM_Subst ch fus,secc unip ou p-raios.-1052905    CET ENGENHARIA LTDA</t>
  </si>
  <si>
    <t>LM_Inst Est Rede Compacta N3Ce-1052905    CET ENGENHARIA LTDA</t>
  </si>
  <si>
    <t>LM_Ret est MT encabeçamento Tipo 4-1052905    CET ENGENHARIA LTDA</t>
  </si>
  <si>
    <t>LM_Ret transf monofásico-1052905    CET ENGENHARIA LTDA</t>
  </si>
  <si>
    <t>LM_Inst Est Rd Compacta Ce4 - 2 encab-1052905    CET ENGENHARIA LTDA</t>
  </si>
  <si>
    <t>LM_Inst Est Rede Compacta Ce-Tr-1052905    CET ENGENHARIA LTDA</t>
  </si>
  <si>
    <t>LM_Subst transformador monofásico-1052905    CET ENGENHARIA LTDA</t>
  </si>
  <si>
    <t>LM_Faseamento De Mt-1052905    CET ENGENHARIA LTDA</t>
  </si>
  <si>
    <t>LM_Insp equipamentos Rd Distribuição-1052905    CET ENGENHARIA LTDA</t>
  </si>
  <si>
    <t>LM_Subst cx prot/deriv secun DAE/DAC-1052905    CET ENGENHARIA LTDA</t>
  </si>
  <si>
    <t>LM_Inst poste padrão de concreto 7 mt-1052905    CET ENGENHARIA LTDA</t>
  </si>
  <si>
    <t>LM_Inst Est Rd Compacta Ce3 - 1 encab-1052905    CET ENGENHARIA LTDA</t>
  </si>
  <si>
    <t>LM_Ret Relé Foto-Elétrico ou Reator-1052905    CET ENGENHARIA LTDA</t>
  </si>
  <si>
    <t>LM_Subst est Rede Compacta Ce2N3-1052905    CET ENGENHARIA LTDA</t>
  </si>
  <si>
    <t>LM_Instalar Cabo Pré-Reunido Mt-1052905    CET ENGENHARIA LTDA</t>
  </si>
  <si>
    <t>LM_Inst ou ret religad / seccionaliza-1052905    CET ENGENHARIA LTDA</t>
  </si>
  <si>
    <t>LM_AVISO DE DESLIGAMENTO PROGRAMADO-1052905    CET ENGENHARIA LTDA</t>
  </si>
  <si>
    <t>LM_Subst est Rede Compacta N3Ce-1052905    CET ENGENHARIA LTDA</t>
  </si>
  <si>
    <t>LM_Inst est Rede Compacta Tipo Ce1-1052905    CET ENGENHARIA LTDA</t>
  </si>
  <si>
    <t>LM_Instalação poste padrão de aço 5mt-1052905    CET ENGENHARIA LTDA</t>
  </si>
  <si>
    <t>LM_Subst est Rede Compacta Ce2-3-1052905    CET ENGENHARIA LTDA</t>
  </si>
  <si>
    <t>LM_Reest/Alívio tens mec deriv consBT-1052905    CET ENGENHARIA LTDA</t>
  </si>
  <si>
    <t>LM_InstMed Gráf Corr/Tens BT-EqOutros-1052905    CET ENGENHARIA LTDA</t>
  </si>
  <si>
    <t>LM_Inst Est Rede Compacta Ce2-Ce3-1052905    CET ENGENHARIA LTDA</t>
  </si>
  <si>
    <t>LM_Subst est Rede Compacta Ce4-Fu-1052905    CET ENGENHARIA LTDA</t>
  </si>
  <si>
    <t>LM_Subst est Rede Compacta I-Ce3-1052905    CET ENGENHARIA LTDA</t>
  </si>
  <si>
    <t>LM_Turma Medição - Cl 15kV e BT-1052905    CET ENGENHARIA LTDA</t>
  </si>
  <si>
    <t>LM_Amarração Por Isolador Mt Ou Bt-1052905    CET ENGENHARIA LTDA</t>
  </si>
  <si>
    <t>LM_Inst cabo isolado monof 750 a 15kV-1052905    CET ENGENHARIA LTDA</t>
  </si>
  <si>
    <t>LM_Subst Est Rd Compact 2Ce3 2encabeç-1052905    CET ENGENHARIA LTDA</t>
  </si>
  <si>
    <t>LM_Retension / retirada de estai-1052905    CET ENGENHARIA LTDA</t>
  </si>
  <si>
    <t>LM_Inst Est Rede Compacta Tipo Ce1A-1052905    CET ENGENHARIA LTDA</t>
  </si>
  <si>
    <t>LM_Moldura Para Aterramento-1052905    CET ENGENHARIA LTDA</t>
  </si>
  <si>
    <t>LM_Inst Est Rede Compacta Ce2-3-1052905    CET ENGENHARIA LTDA</t>
  </si>
  <si>
    <t>LM_Inst Est Rede Compacta Ce3-Tr-1052905    CET ENGENHARIA LTDA</t>
  </si>
  <si>
    <t>LM_Ret est Rede Compacta N3Ce-1052905    CET ENGENHARIA LTDA</t>
  </si>
  <si>
    <t>LM_Inst Est Rede Compacta Ce4-Fa-1052905    CET ENGENHARIA LTDA</t>
  </si>
  <si>
    <t>LM_Insp Linha e Rd Aérea MT/BT Urbano-1052905    CET ENGENHARIA LTDA</t>
  </si>
  <si>
    <t>LM_Instalar Estrutura Tipo Le-1052905    CET ENGENHARIA LTDA</t>
  </si>
  <si>
    <t>LM_Subst est Rede Compacta Ce2N2-1052905    CET ENGENHARIA LTDA</t>
  </si>
  <si>
    <t>LM_Inst Est Rede Compacta Ce2N2-1052905    CET ENGENHARIA LTDA</t>
  </si>
  <si>
    <t>LM_Med Instant Corrente/Tensão BT-1052905    CET ENGENHARIA LTDA</t>
  </si>
  <si>
    <t>LM_Instalação poste padrão de aço 7mt-1052905    CET ENGENHARIA LTDA</t>
  </si>
  <si>
    <t>LM_Insp Linha e Rd Aérea MT/BT Rural-1052905    CET ENGENHARIA LTDA</t>
  </si>
  <si>
    <t>LM_Ret est Rede Compacta Ce3-Tr-1052905    CET ENGENHARIA LTDA</t>
  </si>
  <si>
    <t>LM_Subst Relé Foto-Elétrico Ou Reator-1052905    CET ENGENHARIA LTDA</t>
  </si>
  <si>
    <t>LM_Subst Condutores de Bt Concentrico-1052905    CET ENGENHARIA LTDA</t>
  </si>
  <si>
    <t>LM_Subst est Rede Compacta Ce-Tr-1052905    CET ENGENHARIA LTDA</t>
  </si>
  <si>
    <t>LM_Subst est Rede Compacta “Ce2”-1052905    CET ENGENHARIA LTDA</t>
  </si>
  <si>
    <t>LM_Inst Chave 3P Op Carga Contat Apar-1052905    CET ENGENHARIA LTDA</t>
  </si>
  <si>
    <t>LM_Afastador De Bt (Por Unidade)-1052905    CET ENGENHARIA LTDA</t>
  </si>
  <si>
    <t>LM_Ret Condutores BT Concentrico-1052905    CET ENGENHARIA LTDA</t>
  </si>
  <si>
    <t>LM_Subst Est Rd Compacta Ce3 1encabeç-1052905    CET ENGENHARIA LTDA</t>
  </si>
  <si>
    <t>LM_Ret Est Rd Compacta 2Ce3 2encabeç-1052905    CET ENGENHARIA LTDA</t>
  </si>
  <si>
    <t>LM_Subst cabo isolado mono 750 a 15kV-1052905    CET ENGENHARIA LTDA</t>
  </si>
  <si>
    <t>LM_Subst ou Inst Ferragens-1052905    CET ENGENHARIA LTDA</t>
  </si>
  <si>
    <t>LM_Ret Est Rd Compacta Ce3 01encabeç-1052905    CET ENGENHARIA LTDA</t>
  </si>
  <si>
    <t>LM_Inst Est Rede Compacta I-Ce3-1052905    CET ENGENHARIA LTDA</t>
  </si>
  <si>
    <t>LM_Ret Est Rede Compacta I-Ce3-1052905    CET ENGENHARIA LTDA</t>
  </si>
  <si>
    <t>LM_Ret Est Rede Compacta Ce2N2-1052905    CET ENGENHARIA LTDA</t>
  </si>
  <si>
    <t>LM_Inst Regulador De Tensão Em Poste-1052905    CET ENGENHARIA LTDA</t>
  </si>
  <si>
    <t>LM_Ret Est Rede Compacta Ce-Tr-1052905    CET ENGENHARIA LTDA</t>
  </si>
  <si>
    <t>LM_Subst religador ou seccionalizador-1052905    CET ENGENHARIA LTDA</t>
  </si>
  <si>
    <t>LM_Inst Est Rede Compacta Ce2-Pr-1052905    CET ENGENHARIA LTDA</t>
  </si>
  <si>
    <t>LM_Subst Espaçadores Rede Compacta-1052905    CET ENGENHARIA LTDA</t>
  </si>
  <si>
    <t>LM_Extratificação do Solo-1052905    CET ENGENHARIA LTDA</t>
  </si>
  <si>
    <t>LM_InstEmenda/Term Termo-Contr 15KV-1052905    CET ENGENHARIA LTDA</t>
  </si>
  <si>
    <t>LM_Instalar estrutura Tipo Ht-1052905    CET ENGENHARIA LTDA</t>
  </si>
  <si>
    <t>LM_Subst Est Rede Compacta “Ce2-Pr”-1052905    CET ENGENHARIA LTDA</t>
  </si>
  <si>
    <t>LM_Ret Est Rede Compacta Ce2-Ce3-1052905    CET ENGENHARIA LTDA</t>
  </si>
  <si>
    <t>LM_Inst Ch Aberta Carga Contatos Int-1052905    CET ENGENHARIA LTDA</t>
  </si>
  <si>
    <t>LM_Substituir Cabo Pré-Reunido Mt-1052905    CET ENGENHARIA LTDA</t>
  </si>
  <si>
    <t>LM_Subst de Poste Tipo 2 (&gt;=13 m)-1052905    CET ENGENHARIA LTDA</t>
  </si>
  <si>
    <t>LM_Inst Est Rede Compacta Ce4-Fu-1052905    CET ENGENHARIA LTDA</t>
  </si>
  <si>
    <t>LM_Retirar Banco De Capacitores Fixo-1052905    CET ENGENHARIA LTDA</t>
  </si>
  <si>
    <t>LM_Instalar Banco De Capacitores Fixo-1052905    CET ENGENHARIA LTDA</t>
  </si>
  <si>
    <t>LM_Ret Est Rede Compacta Ce4-Fa-1052905    CET ENGENHARIA LTDA</t>
  </si>
  <si>
    <t>LM_Ret Cb Mensageir-Cordoalha Rd Comp-1052905    CET ENGENHARIA LTDA</t>
  </si>
  <si>
    <t>LM_Subst Est Rede Compacta Tipo “Ce1”-1052905    CET ENGENHARIA LTDA</t>
  </si>
  <si>
    <t>LM_Subst Ch aberta carga contato int-1052905    CET ENGENHARIA LTDA</t>
  </si>
  <si>
    <t>LM_Subst Est Rede Compacta Tipo Ce1A-1052905    CET ENGENHARIA LTDA</t>
  </si>
  <si>
    <t>LM_Transformar Est Tipo 2 Em Tipo 4-1052905    CET ENGENHARIA LTDA</t>
  </si>
  <si>
    <t>LM_Inst Est Rede Compacta Ce2N3-1052905    CET ENGENHARIA LTDA</t>
  </si>
  <si>
    <t>LM_Substituir Estrutura Tipo Le-1052905    CET ENGENHARIA LTDA</t>
  </si>
  <si>
    <t>LM_Objetos Estranhos Rede MT e BT-1052905    CET ENGENHARIA LTDA</t>
  </si>
  <si>
    <t>LM_Subst Est Rede Compacta “Ce4-Fa”-1052905    CET ENGENHARIA LTDA</t>
  </si>
  <si>
    <t>LM_Manut sistema de aterramento-1052905    CET ENGENHARIA LTDA</t>
  </si>
  <si>
    <t>LM_Retirar Cabo Pré-Reunido Mt-1052905    CET ENGENHARIA LTDA</t>
  </si>
  <si>
    <t>LM_Ret Regulador de Tensão Em Poste-1052905    CET ENGENHARIA LTDA</t>
  </si>
  <si>
    <t>LM_Retirar Estrutura Tipo Le-1052905    CET ENGENHARIA LTDA</t>
  </si>
  <si>
    <t>LM_Ret Regulador Tensão Em Plataforma-1052905    CET ENGENHARIA LTDA</t>
  </si>
  <si>
    <t>LM_Ret Est Rd Compac Ce4 e 2 encabeç-1052905    CET ENGENHARIA LTDA</t>
  </si>
  <si>
    <t>LM_Ret Est Rede Compacta Tipo “Ce1A”-1052905    CET ENGENHARIA LTDA</t>
  </si>
  <si>
    <t>LM_InstMed Gráf Corr/Tens MT EqAMPLA-1052905    CET ENGENHARIA LTDA</t>
  </si>
  <si>
    <t>LM_Subst Est Rede Compacta Ce3-Tr-1052905    CET ENGENHARIA LTDA</t>
  </si>
  <si>
    <t>LM_Ret Estrutura Rede Compacta “Ce2”-1052905    CET ENGENHARIA LTDA</t>
  </si>
  <si>
    <t>LM_Subst Cb Mens-cordoalha Rd Compact-1052905    CET ENGENHARIA LTDA</t>
  </si>
  <si>
    <t>LM_Inst Banco Capacitores Automático-1052905    CET ENGENHARIA LTDA</t>
  </si>
  <si>
    <t>LM_Subst Regulador De Tensão Em Poste-1052905    CET ENGENHARIA LTDA</t>
  </si>
  <si>
    <t>LM_InstMed Gráf Corr/Tens MT-EqOutros-1052905    CET ENGENHARIA LTDA</t>
  </si>
  <si>
    <t>LM_Ret Ch 3P Op carga contato aparent-1052905    CET ENGENHARIA LTDA</t>
  </si>
  <si>
    <t>LM_Retirar Abelha-1052905    CET ENGENHARIA LTDA</t>
  </si>
  <si>
    <t>LM_Ret Ch abertura carga contato int-1052905    CET ENGENHARIA LTDA</t>
  </si>
  <si>
    <t>LM_Subst condutor compacto espacador-1052905    CET ENGENHARIA LTDA</t>
  </si>
  <si>
    <t>LM_Medição de Resistência de Terra-1052905    CET ENGENHARIA LTDA</t>
  </si>
  <si>
    <t>LM_Ret Est Rede Compacta Tipo Ce1-1052905    CET ENGENHARIA LTDA</t>
  </si>
  <si>
    <t>LM_Subst Regulador Tensão Plataforma-1052905    CET ENGENHARIA LTDA</t>
  </si>
  <si>
    <t>LM_Subst Est Rede Compacta Ce2-Ce3-1052905    CET ENGENHARIA LTDA</t>
  </si>
  <si>
    <t>LM_Revisão B. Capacitores 15kV Poste-1052905    CET ENGENHARIA LTDA</t>
  </si>
  <si>
    <t>LM_Ret cabo isolado mono 750 a 15kV-1052905    CET ENGENHARIA LTDA</t>
  </si>
  <si>
    <t>LM_Transformar Estrutura N2 Em “N3Ce”-1052905    CET ENGENHARIA LTDA</t>
  </si>
  <si>
    <t>LM_Ret est Rede Compacta Ce2-3-1052905    CET ENGENHARIA LTDA</t>
  </si>
  <si>
    <t>LM_Transformar Estrutura N3 Em “N3Ce”-1052905    CET ENGENHARIA LTDA</t>
  </si>
  <si>
    <t>LM_Inst terminal mufla 1P polím 15kV-1052905    CET ENGENHARIA LTDA</t>
  </si>
  <si>
    <t>LM_Subst Ch 3P Op Carga c/ Cont Apar-1052905    CET ENGENHARIA LTDA</t>
  </si>
  <si>
    <t>LM_Retirar Estrutura Tipo Ht-1052905    CET ENGENHARIA LTDA</t>
  </si>
  <si>
    <t>LM_Substituir Estrutura Tipo Ht-1052905    CET ENGENHARIA LTDA</t>
  </si>
  <si>
    <t>LM_Transformar Estrutura N1 Em “N3Ce”-1052905    CET ENGENHARIA LTDA</t>
  </si>
  <si>
    <t>LM_Equilíbrio De Fase De Bt-1052905    CET ENGENHARIA LTDA</t>
  </si>
  <si>
    <t>LM_Ret Banco Capacitores Automático-1052905    CET ENGENHARIA LTDA</t>
  </si>
  <si>
    <t>LM_Manut chave unip faca e fusível-1052905    CET ENGENHARIA LTDA</t>
  </si>
  <si>
    <t>LM_Subst Ch Comando Bc Capacitores-1052905    CET ENGENHARIA LTDA</t>
  </si>
  <si>
    <t>LM_Substituir barramento de cobre-1052905    CET ENGENHARIA LTDA</t>
  </si>
  <si>
    <t>LM_Ret Est Rede Compacta Ce4-Fu-1052905    CET ENGENHARIA LTDA</t>
  </si>
  <si>
    <t>LM_Limpeza De Base De Poste-1052905    CET ENGENHARIA LTDA</t>
  </si>
  <si>
    <t>LM_Ret Est Rede Compacta Ce2N3-1052905    CET ENGENHARIA LTDA</t>
  </si>
  <si>
    <t>LM_Ret Estrutura Rede Compacta Ce2-Pr-1052905    CET ENGENHARIA LTDA</t>
  </si>
  <si>
    <t>LM_Substituir Isolador de Pino-1052905    CET ENGENHARIA LTDA</t>
  </si>
  <si>
    <t>LM_Inst est antipoluição1A-1Cruz 2Enc-1052905    CET ENGENHARIA LTDA</t>
  </si>
  <si>
    <t>LM_Subst terminal mufla 1P polím 15kV-1052905    CET ENGENHARIA LTDA</t>
  </si>
  <si>
    <t>LM_Inst Controle Auto Banco Capacitor-1052905    CET ENGENHARIA LTDA</t>
  </si>
  <si>
    <t>LM_Retirar barramento de cobre-1052905    CET ENGENHARIA LTDA</t>
  </si>
  <si>
    <t>LM_Ret Controle Autom Banco Capacitor-1052905    CET ENGENHARIA LTDA</t>
  </si>
  <si>
    <t>LM_Transformar Estrutura N4 Em “N3Ce”-1052905    CET ENGENHARIA LTDA</t>
  </si>
  <si>
    <t>LM_Manutenção preventiva simples-1052905    CET ENGENHARIA LTDA</t>
  </si>
  <si>
    <t>LM_Inst Comando Grupo Ch Eletromag-1052905    CET ENGENHARIA LTDA</t>
  </si>
  <si>
    <t>LM_Limpeza Geral De Luminária-1052905    CET ENGENHARIA LTDA</t>
  </si>
  <si>
    <t>LM_Instalar disjuntor PVO-1052905    CET ENGENHARIA LTDA</t>
  </si>
  <si>
    <t>LM_Nivelar Cruzetas-1052905    CET ENGENHARIA LTDA</t>
  </si>
  <si>
    <t>LM_Instalar barramento de cobre-1052905    CET ENGENHARIA LTDA</t>
  </si>
  <si>
    <t>LM_Isolar trecho de baixa tensão-1052905    CET ENGENHARIA LTDA</t>
  </si>
  <si>
    <t>LM_Ret Comando Grupo, Chave Eletromag-1052905    CET ENGENHARIA LTDA</t>
  </si>
  <si>
    <t>LM_Pintura De Luminária Completa-1052905    CET ENGENHARIA LTDA</t>
  </si>
  <si>
    <t>LM_Subst Comando Grupo, Ch Eletromag-1052905    CET ENGENHARIA LTDA</t>
  </si>
  <si>
    <t>LM_Ret condutor compacto espacador-1052905    CET ENGENHARIA LTDA</t>
  </si>
  <si>
    <t>LM_Retirar Isolador de pino-1052905    CET ENGENHARIA LTDA</t>
  </si>
  <si>
    <t>LM_Instalar Isolador de pino-1052905    CET ENGENHARIA LTDA</t>
  </si>
  <si>
    <t>LM_Retirar Isolador de disco-1052905    CET ENGENHARIA LTDA</t>
  </si>
  <si>
    <t>LM_Instalar Isolador de disco-1052905    CET ENGENHARIA LTDA</t>
  </si>
  <si>
    <t>LM_Inst Espaçador de MT - Rede Nua-1052905    CET ENGENHARIA LTDA</t>
  </si>
  <si>
    <t>LM_Inst Espaçador de BT - Rede Nua-1052905    CET ENGENHARIA LTDA</t>
  </si>
  <si>
    <t>LM_Substituir Isolador de disco-1052905    CET ENGENHARIA LTDA</t>
  </si>
  <si>
    <t>LM_Ret cx prot/deriv secund DAE/DAC-1052905    CET ENGENHARIA LTDA</t>
  </si>
  <si>
    <t>LM_Inst / ret chave fusível religador-1052905    CET ENGENHARIA LTDA</t>
  </si>
  <si>
    <t>LM_Subst chave fusível religadora-1052905    CET ENGENHARIA LTDA</t>
  </si>
  <si>
    <t>LM_Ret eletroduto 100mm - 3 ou 6m-1052905    CET ENGENHARIA LTDA</t>
  </si>
  <si>
    <t>LM_Substituição de Cruzeta-1052905    CET ENGENHARIA LTDA</t>
  </si>
  <si>
    <t>LM_Inst eletroduto 100mm - 3 ou 6m-1052905    CET ENGENHARIA LTDA</t>
  </si>
  <si>
    <t>LM_Subst eletroduto 100mm - 3 ou 6m-1052905    CET ENGENHARIA LTDA</t>
  </si>
  <si>
    <t>LM_Substituir bucha de passagem-1052905    CET ENGENHARIA LTDA</t>
  </si>
  <si>
    <t>LM_Ajuste e calibração de relés-1052905    CET ENGENHARIA LTDA</t>
  </si>
  <si>
    <t>LM_Instalação de Relés Secundários-1052905    CET ENGENHARIA LTDA</t>
  </si>
  <si>
    <t>LM_Inst/Ret cxa proteção bucha secund-1052905    CET ENGENHARIA LTDA</t>
  </si>
  <si>
    <t>LM_Subst cx proteção Bucha Secundária-1052905    CET ENGENHARIA LTDA</t>
  </si>
  <si>
    <t>LM_Inst/Ret Prot Elétrica-bucha secun-1052905    CET ENGENHARIA LTDA</t>
  </si>
  <si>
    <t>LM_Subst Prot Elétrica - Bucha Secund-1052905    CET ENGENHARIA LTDA</t>
  </si>
  <si>
    <t>LM_Inst/Ret perfil fixação de caixa-1052905    CET ENGENHARIA LTDA</t>
  </si>
  <si>
    <t>LM_Subst perfil fixação de caixa-1052905    CET ENGENHARIA LTDA</t>
  </si>
  <si>
    <t>LM_Inst e ret gerador portatil-1052905    CET ENGENHARIA LTDA</t>
  </si>
  <si>
    <t>LM_Inst ou ret de TC de janela-1052905    CET ENGENHARIA LTDA</t>
  </si>
  <si>
    <t>LM_Substituição de TC de janela-1052905    CET ENGENHARIA LTDA</t>
  </si>
  <si>
    <t>LM_Instalação de by-pass-1052905    CET ENGENHARIA LTDA</t>
  </si>
  <si>
    <t>LM_Retirada de by-pass-1052905    CET ENGENHARIA LTDA</t>
  </si>
  <si>
    <t>LM_Inst isolador e pino-blindagem rd-1052905    CET ENGENHARIA LTDA</t>
  </si>
  <si>
    <t>LM_Ret isolador e pino blindagem rede-1052905    CET ENGENHARIA LTDA</t>
  </si>
  <si>
    <t>LM_Inst ou ret cx concent secund/prim-1052905    CET ENGENHARIA LTDA</t>
  </si>
  <si>
    <t>LM_Subst Cx Concentradora Secund/Prim-1052905    CET ENGENHARIA LTDA</t>
  </si>
  <si>
    <t>LM_Corte De Árvore Com Recolhimento-1052905    CET ENGENHARIA LTDA</t>
  </si>
  <si>
    <t>LM_Corte De Árvoresem Recolhimento-1052905    CET ENGENHARIA LTDA</t>
  </si>
  <si>
    <t>LM_Corte De Arbusto Com Recolhimento-1052905    CET ENGENHARIA LTDA</t>
  </si>
  <si>
    <t>LM_Corte De Arbusto Sem Recolhimento-1052905    CET ENGENHARIA LTDA</t>
  </si>
  <si>
    <t>LM_Limpeza De Faixa De Servidão-1052905    CET ENGENHARIA LTDA</t>
  </si>
  <si>
    <t>LM_Poda De Árvore Com Recolhimento-1052905    CET ENGENHARIA LTDA</t>
  </si>
  <si>
    <t>LM_Poda De Árvore Sem Recolhimento-1052905    CET ENGENHARIA LTDA</t>
  </si>
  <si>
    <t>LM_Atendimento Concluído-1052905    CET ENGENHARIA LTDA</t>
  </si>
  <si>
    <t>LM_Atend Parcial Concluído-1052905    CET ENGENHARIA LTDA</t>
  </si>
  <si>
    <t>LM_Atendimento Visita-1052905    CET ENGENHARIA LTDA</t>
  </si>
  <si>
    <t>LM_Atendimento Serviço Extra-1052905    CET ENGENHARIA LTDA</t>
  </si>
  <si>
    <t>LM_Atendimento concluído - AT-1052905    CET ENGENHARIA LTDA</t>
  </si>
  <si>
    <t>LM_Atend Parcial Concluído - AT-1052905    CET ENGENHARIA LTDA</t>
  </si>
  <si>
    <t>LM_Atendimento Visita - AT-1052905    CET ENGENHARIA LTDA</t>
  </si>
  <si>
    <t>LM_Atendimento Manobra-1052905    CET ENGENHARIA LTDA</t>
  </si>
  <si>
    <t>LM_Atendimento concluído Ampla Chip-1052905    CET ENGENHARIA LTDA</t>
  </si>
  <si>
    <t>LM_Atendimento  concluído DAT-1052905    CET ENGENHARIA LTDA</t>
  </si>
  <si>
    <t>LM_Turma de Emergência Leve-1052905    CET ENGENHARIA LTDA</t>
  </si>
  <si>
    <t>LM_Turma de Emergência Pesada-1052905    CET ENGENHARIA LTDA</t>
  </si>
  <si>
    <t>LM_Turma de Emergência em Moto-1052905    CET ENGENHARIA LTDA</t>
  </si>
  <si>
    <t>LM_Turma de Emergência DAT-1052905    CET ENGENHARIA LTDA</t>
  </si>
  <si>
    <t>LM_Turma Emergência DAT - Ampla chip-1052905    CET ENGENHARIA LTDA</t>
  </si>
  <si>
    <t>LM_Subst Lâmpada em Luminária Aberta-1052905    CET ENGENHARIA LTDA</t>
  </si>
  <si>
    <t>LM_Subst Lâmpada Em Luminária Fechada-1052905    CET ENGENHARIA LTDA</t>
  </si>
  <si>
    <t>LM_Inst lumin aberta com braço-1052905    CET ENGENHARIA LTDA</t>
  </si>
  <si>
    <t>LM_Retirar Luminária Aberta Com Braço-1052905    CET ENGENHARIA LTDA</t>
  </si>
  <si>
    <t>LM_Subst Luminária Aberta Com Braço-1052905    CET ENGENHARIA LTDA</t>
  </si>
  <si>
    <t>LM_Inst lumin fechada com braço-1052905    CET ENGENHARIA LTDA</t>
  </si>
  <si>
    <t>LM_Retirar Lumin Fechada Com Braço-1052905    CET ENGENHARIA LTDA</t>
  </si>
  <si>
    <t>LM_Subst Luminária Fechada Com Braço-1052905    CET ENGENHARIA LTDA</t>
  </si>
  <si>
    <t>INCENTIVO / DESCONTO - SOC-1052905    CET ENGENHARIA LTDA</t>
  </si>
  <si>
    <t>LM_CHECK LIST 40&lt;POT INST&lt;100MVA-1150263    MEDRAL SERV ENG INFRA-ESTRUTURA LTD</t>
  </si>
  <si>
    <t>LM_CHECK LIST POT. INST. &lt;40 MVA-1150263    MEDRAL SERV ENG INFRA-ESTRUTURA LTD</t>
  </si>
  <si>
    <t>LM_CHECK LIST POT. INST.&gt;100 MVA-1150263    MEDRAL SERV ENG INFRA-ESTRUTURA LTD</t>
  </si>
  <si>
    <t>LM_INSP TERMOGRÁFICA 25&lt;POT INST&lt;=50MVA-1150263    MEDRAL SERV ENG INFRA-ESTRUTURA LTD</t>
  </si>
  <si>
    <t>LM_INSP TERMOGRÁFICA 50&lt;POT INST&lt;=100MVA-1150263    MEDRAL SERV ENG INFRA-ESTRUTURA LTD</t>
  </si>
  <si>
    <t>LM_INSP TERMOGRÁF 12,5&lt;POT INST&lt;=25MVA-1150263    MEDRAL SERV ENG INFRA-ESTRUTURA LTD</t>
  </si>
  <si>
    <t>LM_INSP TERMOGRÁFICA POT INST &gt; 100 MVA-1150263    MEDRAL SERV ENG INFRA-ESTRUTURA LTD</t>
  </si>
  <si>
    <t>LM_INSP TERMOGRÁFICA POT INST&lt;=12,5MVA-1150263    MEDRAL SERV ENG INFRA-ESTRUTURA LTD</t>
  </si>
  <si>
    <t>LM_PINTURA GERAL DOS EQUIPAMENTOS-1150263    MEDRAL SERV ENG INFRA-ESTRUTURA LTD</t>
  </si>
  <si>
    <t>LM_INSP ULTRA-SÔNICA POT INST&lt;12,5MVA-1150263    MEDRAL SERV ENG INFRA-ESTRUTURA LTD</t>
  </si>
  <si>
    <t>LM_INSP ULTRA-SÔNIC 12,5&lt;POT INST&lt;=25MVA-1150263    MEDRAL SERV ENG INFRA-ESTRUTURA LTD</t>
  </si>
  <si>
    <t>LM_INSP ULTRA-SÔNICA 25&lt;POT INST&lt;=50MVA-1150263    MEDRAL SERV ENG INFRA-ESTRUTURA LTD</t>
  </si>
  <si>
    <t>LM_INSP ULTRA-SÔNICA 50&lt;POT INST&lt;=100MVA-1150263    MEDRAL SERV ENG INFRA-ESTRUTURA LTD</t>
  </si>
  <si>
    <t>LM_INSP ULTRA-SÔNICA POT INST &gt; 100 MVA-1150263    MEDRAL SERV ENG INFRA-ESTRUTURA LTD</t>
  </si>
  <si>
    <t>LM_MANUT. CORRETIVA PONTO QUENTE AT/MT-1150263    MEDRAL SERV ENG INFRA-ESTRUTURA LTD</t>
  </si>
  <si>
    <t>LM_PINT. DA CASA DE COMANDO/DEPENDÊNCIAS-1150263    MEDRAL SERV ENG INFRA-ESTRUTURA LTD</t>
  </si>
  <si>
    <t>LM_RECUP. PISO DA CASA COMANDO/DEPEND.-1150263    MEDRAL SERV ENG INFRA-ESTRUTURA LTD</t>
  </si>
  <si>
    <t>LM_RECUP. TELHADOS C. DE COMANDO/DEPEND.-1150263    MEDRAL SERV ENG INFRA-ESTRUTURA LTD</t>
  </si>
  <si>
    <t>LM_RECUPERAÇÃO DE PORTAS OU JANELAS-1150263    MEDRAL SERV ENG INFRA-ESTRUTURA LTD</t>
  </si>
  <si>
    <t>LM_RECUPERAÇÃO DE TORNEIRAS-1150263    MEDRAL SERV ENG INFRA-ESTRUTURA LTD</t>
  </si>
  <si>
    <t>LM_RECUPERAÇÃO DE CANAIS FLUVIAIS-1150263    MEDRAL SERV ENG INFRA-ESTRUTURA LTD</t>
  </si>
  <si>
    <t>LM_RECUPERAÇÃO DAS CANALETAS-1150263    MEDRAL SERV ENG INFRA-ESTRUTURA LTD</t>
  </si>
  <si>
    <t>LM_RECUPERAÇÃO DE CALÇAMENTO E CALÇADAS-1150263    MEDRAL SERV ENG INFRA-ESTRUTURA LTD</t>
  </si>
  <si>
    <t>LM_MANUT. NOS CIRCUITOS ELÉTR. ILUMIN.-1150263    MEDRAL SERV ENG INFRA-ESTRUTURA LTD</t>
  </si>
  <si>
    <t>LM_PINTURA DE PORTAS E PORTÕES-1150263    MEDRAL SERV ENG INFRA-ESTRUTURA LTD</t>
  </si>
  <si>
    <t>LM_RECUPERAÇÃO DE CERCAS DE DELIMITAÇÃO-1150263    MEDRAL SERV ENG INFRA-ESTRUTURA LTD</t>
  </si>
  <si>
    <t>LM_RECUPERAÇÃO DE MUROS DE DELIMITAÇÃO-1150263    MEDRAL SERV ENG INFRA-ESTRUTURA LTD</t>
  </si>
  <si>
    <t>LM_REPOSIÇÃO BRITA EM PÁTIO ENERGIZADO-1150263    MEDRAL SERV ENG INFRA-ESTRUTURA LTD</t>
  </si>
  <si>
    <t>LM_RETIRADA DE VEGETAÇÃO NO PÁTIO DA SE-1150263    MEDRAL SERV ENG INFRA-ESTRUTURA LTD</t>
  </si>
  <si>
    <t>LM_PODA DE ÁRVORES NA ÁREA DA SUBESTAÇÃO-1150263    MEDRAL SERV ENG INFRA-ESTRUTURA LTD</t>
  </si>
  <si>
    <t>LM_RETIRADA DE ESCOMBROS-1150263    MEDRAL SERV ENG INFRA-ESTRUTURA LTD</t>
  </si>
  <si>
    <t>LM_REVISÃO PERIÓDICA DE BARRAMENTO-1150263    MEDRAL SERV ENG INFRA-ESTRUTURA LTD</t>
  </si>
  <si>
    <t>LM_LAVAGEM DOS ISOLADORES E BUCHAS-1150263    MEDRAL SERV ENG INFRA-ESTRUTURA LTD</t>
  </si>
  <si>
    <t>LM_LIMPEZA DOS ISOLADORES-1150263    MEDRAL SERV ENG INFRA-ESTRUTURA LTD</t>
  </si>
  <si>
    <t>LM_REVISÃO DE CONEXÕES-1150263    MEDRAL SERV ENG INFRA-ESTRUTURA LTD</t>
  </si>
  <si>
    <t>LM_RETIRADA E INSTALAÇÃO DE CONECTORES-1150263    MEDRAL SERV ENG INFRA-ESTRUTURA LTD</t>
  </si>
  <si>
    <t>LM_MEDIÇÃO DA RESISTÊNCIA DE ISOLAMENTO-1150263    MEDRAL SERV ENG INFRA-ESTRUTURA LTD</t>
  </si>
  <si>
    <t>LM_SUBST. DE ISOLADOR SUPORTE-1150263    MEDRAL SERV ENG INFRA-ESTRUTURA LTD</t>
  </si>
  <si>
    <t>LM_SUBSTIT. DE ‘JUMPERS’ DE INTERLIGAÇÃO-1150263    MEDRAL SERV ENG INFRA-ESTRUTURA LTD</t>
  </si>
  <si>
    <t>LM_REVISÃO PREVENTIVA REG-1150263    MEDRAL SERV ENG INFRA-ESTRUTURA LTD</t>
  </si>
  <si>
    <t>LM_INSPEÇÃO COMPLETA REG-1150263    MEDRAL SERV ENG INFRA-ESTRUTURA LTD</t>
  </si>
  <si>
    <t>LM_INSPEÇÃO PARCIAL REG-1150263    MEDRAL SERV ENG INFRA-ESTRUTURA LTD</t>
  </si>
  <si>
    <t>LM_MODIFIC. AJUSTE EM REGUL. DE TENSÃO-1150263    MEDRAL SERV ENG INFRA-ESTRUTURA LTD</t>
  </si>
  <si>
    <t>LM_MED. RESISTÊN. ÔHMICA TODOS OS TAPES-1150263    MEDRAL SERV ENG INFRA-ESTRUTURA LTD</t>
  </si>
  <si>
    <t>LM_MED. RELAÇÃO DE TENSÃO TODOS OS TAPES-1150263    MEDRAL SERV ENG INFRA-ESTRUTURA LTD</t>
  </si>
  <si>
    <t>LM_SUBST. DO CONTROLE AUTOMÁTICO-1150263    MEDRAL SERV ENG INFRA-ESTRUTURA LTD</t>
  </si>
  <si>
    <t>LM_SUBST. DE TP INTERNO REG-1150263    MEDRAL SERV ENG INFRA-ESTRUTURA LTD</t>
  </si>
  <si>
    <t>LM_TESTE DE RIGID. DIELÉTR. ÓLEO ISOL.-1150263    MEDRAL SERV ENG INFRA-ESTRUTURA LTD</t>
  </si>
  <si>
    <t>LM_SUBST. DE BUCHA REG-1150263    MEDRAL SERV ENG INFRA-ESTRUTURA LTD</t>
  </si>
  <si>
    <t>LM_SUBST. DE PÁRA-RAIOS SÉRIE REG-1150263    MEDRAL SERV ENG INFRA-ESTRUTURA LTD</t>
  </si>
  <si>
    <t>LM_SUBST. DE CONECTOR TERMINAL REG-1150263    MEDRAL SERV ENG INFRA-ESTRUTURA LTD</t>
  </si>
  <si>
    <t>LM_SUBST. JUNTA VED. DA JANELA DE INSP.-1150263    MEDRAL SERV ENG INFRA-ESTRUTURA LTD</t>
  </si>
  <si>
    <t>LM_SUBST. DO REGULADOR MONOFÁSICO-1150263    MEDRAL SERV ENG INFRA-ESTRUTURA LTD</t>
  </si>
  <si>
    <t>LM_SUBSTITUIR SÍLICA GEL-1150263    MEDRAL SERV ENG INFRA-ESTRUTURA LTD</t>
  </si>
  <si>
    <t>LM_INSP. PARCIAL DO TRAFO DE POTÊNCIA-1150263    MEDRAL SERV ENG INFRA-ESTRUTURA LTD</t>
  </si>
  <si>
    <t>LM_INSPECAO VISUAL DO TRAFO DE POTÊNCIA-1150263    MEDRAL SERV ENG INFRA-ESTRUTURA LTD</t>
  </si>
  <si>
    <t>LM_COLETAR ÓLEO P/ ANÁL. FQ E CROMO-1150263    MEDRAL SERV ENG INFRA-ESTRUTURA LTD</t>
  </si>
  <si>
    <t>LM_RECOND. ÓLEO ISOL. C/ TERMO-VÁCUO-1150263    MEDRAL SERV ENG INFRA-ESTRUTURA LTD</t>
  </si>
  <si>
    <t>LM_REGENERAÇÃO DE ÓLEO MINERAL ISOLANTE-1150263    MEDRAL SERV ENG INFRA-ESTRUTURA LTD</t>
  </si>
  <si>
    <t>LM_SUBSTITUIR MOTOVENTILADOR COM DEFEITO-1150263    MEDRAL SERV ENG INFRA-ESTRUTURA LTD</t>
  </si>
  <si>
    <t>LM_AFERIR O TERMÔMETRO DE ÓLEO-1150263    MEDRAL SERV ENG INFRA-ESTRUTURA LTD</t>
  </si>
  <si>
    <t>LM_MANUTENÇÃO DE OLTC FABRICAÇÃO ABB-1150263    MEDRAL SERV ENG INFRA-ESTRUTURA LTD</t>
  </si>
  <si>
    <t>LM_APOIO A MANUT. DE OLTC FABRICAÇÃO MR-1150263    MEDRAL SERV ENG INFRA-ESTRUTURA LTD</t>
  </si>
  <si>
    <t>LM_CORRIGIR OU SUBSTITUIR ACESSÓRIOS-1150263    MEDRAL SERV ENG INFRA-ESTRUTURA LTD</t>
  </si>
  <si>
    <t>LM_DESMONT TRF C/ ÓLEO ISOL POT &lt;=15MVA-1150263    MEDRAL SERV ENG INFRA-ESTRUTURA LTD</t>
  </si>
  <si>
    <t>LM_DESMONT. TRF S/ ÓLEO ISOL POT &lt;=15MVA-1150263    MEDRAL SERV ENG INFRA-ESTRUTURA LTD</t>
  </si>
  <si>
    <t>LM_DESM. TRF C/ ÓLEO ISOL 15&lt;POT&lt;=33MVA-1150263    MEDRAL SERV ENG INFRA-ESTRUTURA LTD</t>
  </si>
  <si>
    <t>LM_DESMONT. TRF C/ ÓLEO ISOL POT&gt;33MVA-1150263    MEDRAL SERV ENG INFRA-ESTRUTURA LTD</t>
  </si>
  <si>
    <t>LM_DESM. TRF S/ ÓLEO ISOL 15&lt;POT&lt;=33MVA-1150263    MEDRAL SERV ENG INFRA-ESTRUTURA LTD</t>
  </si>
  <si>
    <t>LM_DESMONT. TRF S/ ÓLEO ISOL. POT&gt;33 MVA-1150263    MEDRAL SERV ENG INFRA-ESTRUTURA LTD</t>
  </si>
  <si>
    <t>LM_INTERLIGAÇÃO DE TRF DE POT &lt; 25 MVA-1150263    MEDRAL SERV ENG INFRA-ESTRUTURA LTD</t>
  </si>
  <si>
    <t>LM_INTERLIGAÇÃO DE TRF POT = OU &gt; 25 MVA-1150263    MEDRAL SERV ENG INFRA-ESTRUTURA LTD</t>
  </si>
  <si>
    <t>LM_MONT. TRF C/ ÓLEO ISO 7,8&lt;POT&lt;=33MVA-1150263    MEDRAL SERV ENG INFRA-ESTRUTURA LTD</t>
  </si>
  <si>
    <t>LM_MONTAG. TRF COM ÓLEO ISOLANTE &gt;33MVA-1150263    MEDRAL SERV ENG INFRA-ESTRUTURA LTD</t>
  </si>
  <si>
    <t>LM_MONT. TRF S/ ÓLEO ISOL 7,8&lt;POT&lt;=33MVA-1150263    MEDRAL SERV ENG INFRA-ESTRUTURA LTD</t>
  </si>
  <si>
    <t>LM_MONTAG. TRF S/ ÓLEO ISOLANTE &gt; 33MVA-1150263    MEDRAL SERV ENG INFRA-ESTRUTURA LTD</t>
  </si>
  <si>
    <t>LM_MONTAGEM TRF C/ ÓLEO ISOL POT&lt;=7,8MVA-1150263    MEDRAL SERV ENG INFRA-ESTRUTURA LTD</t>
  </si>
  <si>
    <t>LM_MONTAGEM TRF S/ ÓLEO ISOL POT&lt;=7,8MVA-1150263    MEDRAL SERV ENG INFRA-ESTRUTURA LTD</t>
  </si>
  <si>
    <t>LM_PINTURA 12,5 &lt; POT. &lt; OU = 33 MVA-1150263    MEDRAL SERV ENG INFRA-ESTRUTURA LTD</t>
  </si>
  <si>
    <t>LM_PINTURA 7,8 &lt; POT. &lt; OU = 12,5 MVA-1150263    MEDRAL SERV ENG INFRA-ESTRUTURA LTD</t>
  </si>
  <si>
    <t>LM_PINTURA POT. &lt; OU = 7,8 MVA-1150263    MEDRAL SERV ENG INFRA-ESTRUTURA LTD</t>
  </si>
  <si>
    <t>LM_PINTURA  POT &gt; 33 MVA-1150263    MEDRAL SERV ENG INFRA-ESTRUTURA LTD</t>
  </si>
  <si>
    <t>LM_SUBST. DE VENTILADORES-1150263    MEDRAL SERV ENG INFRA-ESTRUTURA LTD</t>
  </si>
  <si>
    <t>LM_REV. E MANUT. PREV. TRAFO DE POTÊNCIA-1150263    MEDRAL SERV ENG INFRA-ESTRUTURA LTD</t>
  </si>
  <si>
    <t>LM_DESEMBALAR E MONTAR ACESSÓRIOS-1150263    MEDRAL SERV ENG INFRA-ESTRUTURA LTD</t>
  </si>
  <si>
    <t>LM_DESMONTAR E EMBALAR ACESSÓRIOS-1150263    MEDRAL SERV ENG INFRA-ESTRUTURA LTD</t>
  </si>
  <si>
    <t>LM_REPOS. DE ÓLEO ISOL. C/ TERMO-VÁCUO-1150263    MEDRAL SERV ENG INFRA-ESTRUTURA LTD</t>
  </si>
  <si>
    <t>LM_RETIRADA DA CARGA DE ÓLEO ISOLANTE-1150263    MEDRAL SERV ENG INFRA-ESTRUTURA LTD</t>
  </si>
  <si>
    <t>LM_SUBST. DE 01 BUCHA DE AT-1150263    MEDRAL SERV ENG INFRA-ESTRUTURA LTD</t>
  </si>
  <si>
    <t>LM_SUBST. DE 01 BUCHA DE BT-1150263    MEDRAL SERV ENG INFRA-ESTRUTURA LTD</t>
  </si>
  <si>
    <t>LM_SUBST. TERMINAIS CONECTORES DE AT/BT-1150263    MEDRAL SERV ENG INFRA-ESTRUTURA LTD</t>
  </si>
  <si>
    <t>LM_SUBST. TERMÔMETRO OU MONITOR DE TEMP.-1150263    MEDRAL SERV ENG INFRA-ESTRUTURA LTD</t>
  </si>
  <si>
    <t>LM_VER. CONEX.TERRA,TERMIN. BUCHAS AT/BT-1150263    MEDRAL SERV ENG INFRA-ESTRUTURA LTD</t>
  </si>
  <si>
    <t>LM_ENSAIOS ELÉTRICOS EM TRAFOS DE POTÊN.-1150263    MEDRAL SERV ENG INFRA-ESTRUTURA LTD</t>
  </si>
  <si>
    <t>LM_MEDIÇÃO DO FATOR DE POTÊNCIA-1150263    MEDRAL SERV ENG INFRA-ESTRUTURA LTD</t>
  </si>
  <si>
    <t>LM_MEDIÇÃO DA RIGIDEZ DIELÉTRICA-1150263    MEDRAL SERV ENG INFRA-ESTRUTURA LTD</t>
  </si>
  <si>
    <t>LM_MEDIÇÃO DO TEOR DE UMIDADE-1150263    MEDRAL SERV ENG INFRA-ESTRUTURA LTD</t>
  </si>
  <si>
    <t>LM_MEDIÇÃO DO ÍNDICE DE ACIDEZ-1150263    MEDRAL SERV ENG INFRA-ESTRUTURA LTD</t>
  </si>
  <si>
    <t>LM_MEDIÇÃO DA TENSÃO INTERFACIAL-1150263    MEDRAL SERV ENG INFRA-ESTRUTURA LTD</t>
  </si>
  <si>
    <t>LM_MEDIÇÃO DA DENSIDADE-1150263    MEDRAL SERV ENG INFRA-ESTRUTURA LTD</t>
  </si>
  <si>
    <t>LM_ÁNÁLISE CROMATOGRÁFICA-1150263    MEDRAL SERV ENG INFRA-ESTRUTURA LTD</t>
  </si>
  <si>
    <t>LM_MEDIÇÃO DO TEOR DE PCB-1150263    MEDRAL SERV ENG INFRA-ESTRUTURA LTD</t>
  </si>
  <si>
    <t>LM_MEDIÇÃO DE PRESENÇA ENXOFRE CORROSIVO-1150263    MEDRAL SERV ENG INFRA-ESTRUTURA LTD</t>
  </si>
  <si>
    <t>LM_ENSAIOS DE PARTÍCULAS-1150263    MEDRAL SERV ENG INFRA-ESTRUTURA LTD</t>
  </si>
  <si>
    <t>LM_ENSAIO DE FURFURALDEÍDO-1150263    MEDRAL SERV ENG INFRA-ESTRUTURA LTD</t>
  </si>
  <si>
    <t>LM_MANT. PREV. EM SECCIONADOR MONOPOLAR-1150263    MEDRAL SERV ENG INFRA-ESTRUTURA LTD</t>
  </si>
  <si>
    <t>LM_MANT.PREV. SEC.MT TRIFÁS. MOTOR./MAN.-1150263    MEDRAL SERV ENG INFRA-ESTRUTURA LTD</t>
  </si>
  <si>
    <t>LM_MANT.PREV.SEC. AT TRIFÁS. MOTOR./MAN.-1150263    MEDRAL SERV ENG INFRA-ESTRUTURA LTD</t>
  </si>
  <si>
    <t>LM_SUBST. DA BIELA-1150263    MEDRAL SERV ENG INFRA-ESTRUTURA LTD</t>
  </si>
  <si>
    <t>LM_SUBST. DE ISOLADOR AT-1150263    MEDRAL SERV ENG INFRA-ESTRUTURA LTD</t>
  </si>
  <si>
    <t>LM_SUBST. DE ISOLADOR MT-1150263    MEDRAL SERV ENG INFRA-ESTRUTURA LTD</t>
  </si>
  <si>
    <t>LM_SUBST. DE UM CONTATO FIXO-1150263    MEDRAL SERV ENG INFRA-ESTRUTURA LTD</t>
  </si>
  <si>
    <t>LM_SUBST. DE UM CONTATO MÓVEL-1150263    MEDRAL SERV ENG INFRA-ESTRUTURA LTD</t>
  </si>
  <si>
    <t>LM_SUBST. DE UM POLO COMPLETO AT-1150263    MEDRAL SERV ENG INFRA-ESTRUTURA LTD</t>
  </si>
  <si>
    <t>LM_SUBST. DE UM POLO COMPLETO MT-1150263    MEDRAL SERV ENG INFRA-ESTRUTURA LTD</t>
  </si>
  <si>
    <t>LM_SUBST. DE UMA CHAVE COMPLETA AT-1150263    MEDRAL SERV ENG INFRA-ESTRUTURA LTD</t>
  </si>
  <si>
    <t>LM_SUBST. DE UMA CHAVE COMPLETA MT-1150263    MEDRAL SERV ENG INFRA-ESTRUTURA LTD</t>
  </si>
  <si>
    <t>LM_SUBST. DO “JUMPER” DE INTERLIGAÇÃO-1150263    MEDRAL SERV ENG INFRA-ESTRUTURA LTD</t>
  </si>
  <si>
    <t>LM_SUBST. DO CONECTOR-1150263    MEDRAL SERV ENG INFRA-ESTRUTURA LTD</t>
  </si>
  <si>
    <t>LM_SUBST. MECANISMO OPERAÇÃO MOTORIZADO-1150263    MEDRAL SERV ENG INFRA-ESTRUTURA LTD</t>
  </si>
  <si>
    <t>LM_TESTES OPERACIONAIS-1150263    MEDRAL SERV ENG INFRA-ESTRUTURA LTD</t>
  </si>
  <si>
    <t>LM_VERIF. OXID. BASE E REAPERTAR FIXAÇÃO-1150263    MEDRAL SERV ENG INFRA-ESTRUTURA LTD</t>
  </si>
  <si>
    <t>LM_VERIFICAR O ESTADO DO ATERRAMENTO-1150263    MEDRAL SERV ENG INFRA-ESTRUTURA LTD</t>
  </si>
  <si>
    <t>LM_VERIF. ESTADO GERAL DA CHAVE SECCION.-1150263    MEDRAL SERV ENG INFRA-ESTRUTURA LTD</t>
  </si>
  <si>
    <t>LM_REV. PREV. CAPACIT. C/ CHAVE JOSLYN-1150263    MEDRAL SERV ENG INFRA-ESTRUTURA LTD</t>
  </si>
  <si>
    <t>LM_REV. PREV./COMISSION. BANCO CAPACITOR-1150263    MEDRAL SERV ENG INFRA-ESTRUTURA LTD</t>
  </si>
  <si>
    <t>LM_SUBST. DE CÉLULA DANIFICADA-1150263    MEDRAL SERV ENG INFRA-ESTRUTURA LTD</t>
  </si>
  <si>
    <t>LM_SUBST. DE ELO FUSÍVEL-1150263    MEDRAL SERV ENG INFRA-ESTRUTURA LTD</t>
  </si>
  <si>
    <t>LM_REVISÃO PREVENTIVA EM CHAVE A ÓLEO-1150263    MEDRAL SERV ENG INFRA-ESTRUTURA LTD</t>
  </si>
  <si>
    <t>LM_SUBST. DA CHAVE ÓLEO-1150263    MEDRAL SERV ENG INFRA-ESTRUTURA LTD</t>
  </si>
  <si>
    <t>LM_SUBST. DE BUCHA-1150263    MEDRAL SERV ENG INFRA-ESTRUTURA LTD</t>
  </si>
  <si>
    <t>LM_SUBST. DE ÓLEO ISOLANTE-1150263    MEDRAL SERV ENG INFRA-ESTRUTURA LTD</t>
  </si>
  <si>
    <t>LM_MANUTEN. NO MECANISMO DE ACIONAMENTO-1150263    MEDRAL SERV ENG INFRA-ESTRUTURA LTD</t>
  </si>
  <si>
    <t>LM_SUBSTITUIR  “JUMPER” DE INTERLIGAÇÃO-1150263    MEDRAL SERV ENG INFRA-ESTRUTURA LTD</t>
  </si>
  <si>
    <t>LM_REVISÃO PREVENTIVA PÁRA-RAIOS-1150263    MEDRAL SERV ENG INFRA-ESTRUTURA LTD</t>
  </si>
  <si>
    <t>LM_SUBST. DE PARA-RAIOS-1150263    MEDRAL SERV ENG INFRA-ESTRUTURA LTD</t>
  </si>
  <si>
    <t>LM_REVISÃO PREVENTIVA CHAVE FUSÍVEL MT-1150263    MEDRAL SERV ENG INFRA-ESTRUTURA LTD</t>
  </si>
  <si>
    <t>LM_REVISÃO PREVENTIVA CHAVE FUSÍVEL AT-1150263    MEDRAL SERV ENG INFRA-ESTRUTURA LTD</t>
  </si>
  <si>
    <t>LM_SUBST. DO ELO FUSÍVEL-1150263    MEDRAL SERV ENG INFRA-ESTRUTURA LTD</t>
  </si>
  <si>
    <t>LM_SUBST. DO CARTUCHO-1150263    MEDRAL SERV ENG INFRA-ESTRUTURA LTD</t>
  </si>
  <si>
    <t>LM_SUBST. DO CONTATO FIXO DE CHAVE MT.-1150263    MEDRAL SERV ENG INFRA-ESTRUTURA LTD</t>
  </si>
  <si>
    <t>LM_SUBST. DO CONTATO FIXO DE CHAVE AT.-1150263    MEDRAL SERV ENG INFRA-ESTRUTURA LTD</t>
  </si>
  <si>
    <t>LM_SUBST. DO CONTATO MÓVEL  DA CHAVE MT-1150263    MEDRAL SERV ENG INFRA-ESTRUTURA LTD</t>
  </si>
  <si>
    <t>LM_SUBST. DO CONTATO MÓVEL DA CHAVE AT-1150263    MEDRAL SERV ENG INFRA-ESTRUTURA LTD</t>
  </si>
  <si>
    <t>LM_SUBST. DE ISOLADOR DA CHAVE MT-1150263    MEDRAL SERV ENG INFRA-ESTRUTURA LTD</t>
  </si>
  <si>
    <t>LM_SUBST. DE ISOLADOR DE CHAVE AT-1150263    MEDRAL SERV ENG INFRA-ESTRUTURA LTD</t>
  </si>
  <si>
    <t>LM_SUBST. DE UM POLO DA CHAVE DE MT-1150263    MEDRAL SERV ENG INFRA-ESTRUTURA LTD</t>
  </si>
  <si>
    <t>LM_SUBST. DE UM POLO DA CHAVE DE AT-1150263    MEDRAL SERV ENG INFRA-ESTRUTURA LTD</t>
  </si>
  <si>
    <t>LM_SUBST. DA CHAVE COMPLETA DE MT-1150263    MEDRAL SERV ENG INFRA-ESTRUTURA LTD</t>
  </si>
  <si>
    <t>LM_SUBST. DA CHAVE COMPLETA DE AT-1150263    MEDRAL SERV ENG INFRA-ESTRUTURA LTD</t>
  </si>
  <si>
    <t>LM_REV. PREV. CHAVE DE ATERRAM. RÁPIDO-1150263    MEDRAL SERV ENG INFRA-ESTRUTURA LTD</t>
  </si>
  <si>
    <t>LM_SUBST. DA BOBINA DE FECHAMENTO-1150263    MEDRAL SERV ENG INFRA-ESTRUTURA LTD</t>
  </si>
  <si>
    <t>LM_VER.EST. GERAL/LUBRIF. MOLA ACIONAM.-1150263    MEDRAL SERV ENG INFRA-ESTRUTURA LTD</t>
  </si>
  <si>
    <t>LM_MEDIÇÃO DA RESISTÊNCIA DE CONTATO-1150263    MEDRAL SERV ENG INFRA-ESTRUTURA LTD</t>
  </si>
  <si>
    <t>LM_REVISÃO PREVENTIVA EM MALHA DE TERRA-1150263    MEDRAL SERV ENG INFRA-ESTRUTURA LTD</t>
  </si>
  <si>
    <t>LM_MEDIÇÃO RESISTÊN. DE TERRA DA MALHA-1150263    MEDRAL SERV ENG INFRA-ESTRUTURA LTD</t>
  </si>
  <si>
    <t>LM_MEDIÇÃO DAS TENSÕES DE PASSO E TOQUE-1150263    MEDRAL SERV ENG INFRA-ESTRUTURA LTD</t>
  </si>
  <si>
    <t>LM_REVISÃO PREVENTIVA EM CUBÍCULOS-1150263    MEDRAL SERV ENG INFRA-ESTRUTURA LTD</t>
  </si>
  <si>
    <t>LM_SUBST. DE BUCHA DE PASSAGEM-1150263    MEDRAL SERV ENG INFRA-ESTRUTURA LTD</t>
  </si>
  <si>
    <t>LM_REVISÃO PREVENTIVA EM MULFAS-1150263    MEDRAL SERV ENG INFRA-ESTRUTURA LTD</t>
  </si>
  <si>
    <t>LM_SUBST. DE MUFLA-1150263    MEDRAL SERV ENG INFRA-ESTRUTURA LTD</t>
  </si>
  <si>
    <t>LM_SUBST. DE CABO DE POTÊNCIA ISOLADO-1150263    MEDRAL SERV ENG INFRA-ESTRUTURA LTD</t>
  </si>
  <si>
    <t>LM_REVISÃO PREVENTIVA EM TSA-1150263    MEDRAL SERV ENG INFRA-ESTRUTURA LTD</t>
  </si>
  <si>
    <t>LM_SUBST. DE TSA-1150263    MEDRAL SERV ENG INFRA-ESTRUTURA LTD</t>
  </si>
  <si>
    <t>LM_REV. PREV. OU COMISSION. DE TIS-1150263    MEDRAL SERV ENG INFRA-ESTRUTURA LTD</t>
  </si>
  <si>
    <t>LM_SUBST. DO TC OU TP DE AT-1150263    MEDRAL SERV ENG INFRA-ESTRUTURA LTD</t>
  </si>
  <si>
    <t>LM_SUBST. DE TC OU TP DE MT-1150263    MEDRAL SERV ENG INFRA-ESTRUTURA LTD</t>
  </si>
  <si>
    <t>LM_MED. DE TEMPO DE ABERTURA DE DISJUN.-1150263    MEDRAL SERV ENG INFRA-ESTRUTURA LTD</t>
  </si>
  <si>
    <t>LM_REV. PREV. EXTERNA DE DISJUNTOR-1150263    MEDRAL SERV ENG INFRA-ESTRUTURA LTD</t>
  </si>
  <si>
    <t>LM_REV. PREV. EM DISJ. GVO 34,5/69/138KV-1150263    MEDRAL SERV ENG INFRA-ESTRUTURA LTD</t>
  </si>
  <si>
    <t>LM_REV. PREV. EM DISJ. PVO 34,5/69/138KV-1150263    MEDRAL SERV ENG INFRA-ESTRUTURA LTD</t>
  </si>
  <si>
    <t>LM_REV. PREV. DISJ. SF6/SPM/VÁCUO 15KV-1150263    MEDRAL SERV ENG INFRA-ESTRUTURA LTD</t>
  </si>
  <si>
    <t>LM_REV. PREV. EM DISJUNTOR PVO/RVO 15KV-1150263    MEDRAL SERV ENG INFRA-ESTRUTURA LTD</t>
  </si>
  <si>
    <t>LM_REV. PREV. EM DISJUNTOR GVO 15KV-1150263    MEDRAL SERV ENG INFRA-ESTRUTURA LTD</t>
  </si>
  <si>
    <t>LM_REV. PREV. DISJ. SF6 34,5/69/138KV-1150263    MEDRAL SERV ENG INFRA-ESTRUTURA LTD</t>
  </si>
  <si>
    <t>LM_INSPEÇÃO PARCIAL E COLETA DE DADOS-1150263    MEDRAL SERV ENG INFRA-ESTRUTURA LTD</t>
  </si>
  <si>
    <t>LM_SUBSTIUIÇÃO DE DISJUNTOR DE 15KV-1150263    MEDRAL SERV ENG INFRA-ESTRUTURA LTD</t>
  </si>
  <si>
    <t>LM_SUBST. DE DISJ. DE 34,5/69/138KV-1150263    MEDRAL SERV ENG INFRA-ESTRUTURA LTD</t>
  </si>
  <si>
    <t>LM_DESMONTAR OS POLOS DE DISJ. (POLO)-1150263    MEDRAL SERV ENG INFRA-ESTRUTURA LTD</t>
  </si>
  <si>
    <t>LM_FAZER VÁCUO PLENO E INJETAR GÁS SF6-1150263    MEDRAL SERV ENG INFRA-ESTRUTURA LTD</t>
  </si>
  <si>
    <t>LM_MED. DE RESISTÊN. DE CONTATO EM DISJ.-1150263    MEDRAL SERV ENG INFRA-ESTRUTURA LTD</t>
  </si>
  <si>
    <t>LM_MED. RESISTÊN. DE ISOL. CC EM DISJ.-1150263    MEDRAL SERV ENG INFRA-ESTRUTURA LTD</t>
  </si>
  <si>
    <t>LM_REMONTAR E REGULAR CONTATOS AT (POLO)-1150263    MEDRAL SERV ENG INFRA-ESTRUTURA LTD</t>
  </si>
  <si>
    <t>LM_REMONTAR E REGULAR CONTATOS MT (POLO)-1150263    MEDRAL SERV ENG INFRA-ESTRUTURA LTD</t>
  </si>
  <si>
    <t>LM_REMONTAR OS POLOS DE AT-1150263    MEDRAL SERV ENG INFRA-ESTRUTURA LTD</t>
  </si>
  <si>
    <t>LM_REMONTAR OS POLOS DE MT-1150263    MEDRAL SERV ENG INFRA-ESTRUTURA LTD</t>
  </si>
  <si>
    <t>LM_RETIRAR GÁS SF6-1150263    MEDRAL SERV ENG INFRA-ESTRUTURA LTD</t>
  </si>
  <si>
    <t>LM_SUBST. DE CONTATO FIXO OU MÓVEL-1150263    MEDRAL SERV ENG INFRA-ESTRUTURA LTD</t>
  </si>
  <si>
    <t>LM_SUBST. DE TC DE BUCHA-1150263    MEDRAL SERV ENG INFRA-ESTRUTURA LTD</t>
  </si>
  <si>
    <t>LM_SUBSTITUIR CÂMARAS DE INTERRUPÇÃO-1150263    MEDRAL SERV ENG INFRA-ESTRUTURA LTD</t>
  </si>
  <si>
    <t>LM_REV. PREV. DE BANCO DE BATERIAS.-1150263    MEDRAL SERV ENG INFRA-ESTRUTURA LTD</t>
  </si>
  <si>
    <t>LM_INSPEÇÃO PARCIAL EM BANCO DE BATERIAS-1150263    MEDRAL SERV ENG INFRA-ESTRUTURA LTD</t>
  </si>
  <si>
    <t>LM_RECARGA, MONIT. TENSÃO, DENS. E TEMP.-1150263    MEDRAL SERV ENG INFRA-ESTRUTURA LTD</t>
  </si>
  <si>
    <t>LM_CONECT. RETIF. BANCO DE BATER. DA SE.-1150263    MEDRAL SERV ENG INFRA-ESTRUTURA LTD</t>
  </si>
  <si>
    <t>LM_DESCAR. BANCO BATERIAS A CORREN CTE.-1150263    MEDRAL SERV ENG INFRA-ESTRUTURA LTD</t>
  </si>
  <si>
    <t>LM_DESC. RETIF. DO BANCO BATER. DA SE-1150263    MEDRAL SERV ENG INFRA-ESTRUTURA LTD</t>
  </si>
  <si>
    <t>LM_DESM. BANCO DE BATERIAS DA SE-1150263    MEDRAL SERV ENG INFRA-ESTRUTURA LTD</t>
  </si>
  <si>
    <t>LM_MONTAR BANCO DE BATERIAS DA SE-1150263    MEDRAL SERV ENG INFRA-ESTRUTURA LTD</t>
  </si>
  <si>
    <t>LM_SUBST. ELEMENTO DE BATERIA C/ DEFEITO-1150263    MEDRAL SERV ENG INFRA-ESTRUTURA LTD</t>
  </si>
  <si>
    <t>LM_TURMA MISTA DE MANUTENÇÃO EM SE E LT-1150263    MEDRAL SERV ENG INFRA-ESTRUTURA LTD</t>
  </si>
  <si>
    <t>LM_TURMA MANUTENÇÃO SE-1150263    MEDRAL SERV ENG INFRA-ESTRUTURA LTD</t>
  </si>
  <si>
    <t>LM_TURMA MANUTENÇÃO TRAFO-1150263    MEDRAL SERV ENG INFRA-ESTRUTURA LTD</t>
  </si>
  <si>
    <t>LM_AJUD. DE PEDREIRO/CARPINTEIRO/PINTOR-1150263    MEDRAL SERV ENG INFRA-ESTRUTURA LTD</t>
  </si>
  <si>
    <t>LM_AUXILIAR/AJUD. ELETRICISTA/MECÂNICO-1150263    MEDRAL SERV ENG INFRA-ESTRUTURA LTD</t>
  </si>
  <si>
    <t>LM_CAMINHÃO MUNCK/MOTORISTA OPERADOR-1150263    MEDRAL SERV ENG INFRA-ESTRUTURA LTD</t>
  </si>
  <si>
    <t>LM_DIÁRIAS DE VIAGEM-1150263    MEDRAL SERV ENG INFRA-ESTRUTURA LTD</t>
  </si>
  <si>
    <t>LM_ELETRICISTA/MECÂNICO MOTOR. MANUT.-1150263    MEDRAL SERV ENG INFRA-ESTRUTURA LTD</t>
  </si>
  <si>
    <t>LM_ENCARREGADO DE TURMA-1150263    MEDRAL SERV ENG INFRA-ESTRUTURA LTD</t>
  </si>
  <si>
    <t>LM_ENGENHEIRO RESIDENTE-1150263    MEDRAL SERV ENG INFRA-ESTRUTURA LTD</t>
  </si>
  <si>
    <t>LM_MOTORISTA OPERADOR GUINDAUTO-1150263    MEDRAL SERV ENG INFRA-ESTRUTURA LTD</t>
  </si>
  <si>
    <t>LM_PEDREIRO/CARPINTEIRO/PINTOR-1150263    MEDRAL SERV ENG INFRA-ESTRUTURA LTD</t>
  </si>
  <si>
    <t>LM_TÉCNICO SUPERV. EQUIP. DE POTÊNCIA-1150263    MEDRAL SERV ENG INFRA-ESTRUTURA LTD</t>
  </si>
  <si>
    <t>LM_TÉCNICO ELETROTÉCNICO/MECÂNICO/MED.-1150263    MEDRAL SERV ENG INFRA-ESTRUTURA LTD</t>
  </si>
  <si>
    <t>LM_TÉCNICO PROTEÇÃO/TELECOMUNICAÇÃO-1150263    MEDRAL SERV ENG INFRA-ESTRUTURA LTD</t>
  </si>
  <si>
    <t>LM_TÉCNICO SUPERV. PROT./TELECOM./MED.-1150263    MEDRAL SERV ENG INFRA-ESTRUTURA LTD</t>
  </si>
  <si>
    <t>LM_TÉCNICO SEGURANÇA-1150263    MEDRAL SERV ENG INFRA-ESTRUTURA LTD</t>
  </si>
  <si>
    <t>LM_TURMA LEVE DE MANUTENÇÃO-1150263    MEDRAL SERV ENG INFRA-ESTRUTURA LTD</t>
  </si>
  <si>
    <t>LM_OPERADOR FIXO-1150263    MEDRAL SERV ENG INFRA-ESTRUTURA LTD</t>
  </si>
  <si>
    <t>LM_TURMA CIVIL-1150263    MEDRAL SERV ENG INFRA-ESTRUTURA LTD</t>
  </si>
  <si>
    <t>TRANSF. DE CABO CONDUTOR (1CIRC.3 FASES)-1150263    MEDRAL SERV ENG INFRA-ESTRUTURA LTD</t>
  </si>
  <si>
    <t>TRANSFERENCIA DE CABO PÁRA-RAIOS-1150263    MEDRAL SERV ENG INFRA-ESTRUTURA LTD</t>
  </si>
  <si>
    <t>REINIVELAMENTO CONDUTOR (1 CIRC.3 FASES)-1150263    MEDRAL SERV ENG INFRA-ESTRUTURA LTD</t>
  </si>
  <si>
    <t>REINIVELAMENTO DE CABO PÁRA-RAIOS-1150263    MEDRAL SERV ENG INFRA-ESTRUTURA LTD</t>
  </si>
  <si>
    <t>ABERTURA OU FECHAMENTO DE JUMPER &gt; 60 KV-1150263    MEDRAL SERV ENG INFRA-ESTRUTURA LTD</t>
  </si>
  <si>
    <t>ABERTURA OU FECHAMENTO DE JUMPER &lt;60 KV-1150263    MEDRAL SERV ENG INFRA-ESTRUTURA LTD</t>
  </si>
  <si>
    <t>SUBST CONDUTOR CU2-4/0AWG;ACSR1/0-4/0AWG-1150263    MEDRAL SERV ENG INFRA-ESTRUTURA LTD</t>
  </si>
  <si>
    <t>SUBST CABO CONDUTOR ACSR 266 ATÉ 477 MCM-1150263    MEDRAL SERV ENG INFRA-ESTRUTURA LTD</t>
  </si>
  <si>
    <t>SUBSTITUIÇÃO DE CABO CONDUTOR &gt;ACSR 556-1150263    MEDRAL SERV ENG INFRA-ESTRUTURA LTD</t>
  </si>
  <si>
    <t>SUBSTITUIÇÃO DE CABO PÁRA-RAIOS-1150263    MEDRAL SERV ENG INFRA-ESTRUTURA LTD</t>
  </si>
  <si>
    <t>INS/SUB REP/EMENDA PREF-COMPR CU2-4/0AWG-1150263    MEDRAL SERV ENG INFRA-ESTRUTURA LTD</t>
  </si>
  <si>
    <t>INST/SUBST REPARO/EMENDA ACSR 266-477MCM-1150263    MEDRAL SERV ENG INFRA-ESTRUTURA LTD</t>
  </si>
  <si>
    <t>INST/SUBST REPARO/EMENDA ACSR 556-795MCM-1150263    MEDRAL SERV ENG INFRA-ESTRUTURA LTD</t>
  </si>
  <si>
    <t>INSTALAÇÃO / SUBSTITUIÇÃO DE AMORTECEDOR-1150263    MEDRAL SERV ENG INFRA-ESTRUTURA LTD</t>
  </si>
  <si>
    <t>DESMONTAGEM DE CONDUTOR (1 CIRC;3 FASES)-1150263    MEDRAL SERV ENG INFRA-ESTRUTURA LTD</t>
  </si>
  <si>
    <t>DESMONTAGEM DE CABO PÁRA-RAIOS-1150263    MEDRAL SERV ENG INFRA-ESTRUTURA LTD</t>
  </si>
  <si>
    <t>INSTALAÇÃO DE REPARO EM CABO PÁRA-RAIOS-1150263    MEDRAL SERV ENG INFRA-ESTRUTURA LTD</t>
  </si>
  <si>
    <t>SUBST DE CADEIA DE ANCORAGEM &gt; 60 KV-1150263    MEDRAL SERV ENG INFRA-ESTRUTURA LTD</t>
  </si>
  <si>
    <t>SUBST CADEIA SUSP/ISOLADOR PINO &gt; 60 KV-1150263    MEDRAL SERV ENG INFRA-ESTRUTURA LTD</t>
  </si>
  <si>
    <t>SUBST DE ISOLADORES DE PINO &gt; 60 KV-1150263    MEDRAL SERV ENG INFRA-ESTRUTURA LTD</t>
  </si>
  <si>
    <t>LIMPEZA MANUAL CADEIA ISOLADORES &gt;120 KV-1150263    MEDRAL SERV ENG INFRA-ESTRUTURA LTD</t>
  </si>
  <si>
    <t>LIMPEZA MANUAL ISOLADORES &gt;60KV E &lt;120KV-1150263    MEDRAL SERV ENG INFRA-ESTRUTURA LTD</t>
  </si>
  <si>
    <t>LIMPEZA MANUAL CADEIA ISOLADORES &lt; 60 KV-1150263    MEDRAL SERV ENG INFRA-ESTRUTURA LTD</t>
  </si>
  <si>
    <t>SUBSTITUIÇÃO DE AMARRAÇÃO-1150263    MEDRAL SERV ENG INFRA-ESTRUTURA LTD</t>
  </si>
  <si>
    <t>TRANSF CADEIA SUSP EM ANC COM BALANCIM-1150263    MEDRAL SERV ENG INFRA-ESTRUTURA LTD</t>
  </si>
  <si>
    <t>SUBST DE CADEIA DE ANCORAGEM &lt; 60 KV-1150263    MEDRAL SERV ENG INFRA-ESTRUTURA LTD</t>
  </si>
  <si>
    <t>SUBST CADEIA SUSP/ISOLADOR PINO &lt; 60 KV-1150263    MEDRAL SERV ENG INFRA-ESTRUTURA LTD</t>
  </si>
  <si>
    <t>INSTALAÇÃO/SUBSTIUIÇÃO DETETOR DE FALHA-1150263    MEDRAL SERV ENG INFRA-ESTRUTURA LTD</t>
  </si>
  <si>
    <t>INSTALAÇÃO PÁRA-RAIOS DE ÓXIDO DE ZINCO-1150263    MEDRAL SERV ENG INFRA-ESTRUTURA LTD</t>
  </si>
  <si>
    <t>SUBSTITUIÇÃO PÁRA-RAIOS ÓXIDO DE ZINCO-1150263    MEDRAL SERV ENG INFRA-ESTRUTURA LTD</t>
  </si>
  <si>
    <t>INSTALAÇÃO / SUBSTITUIÇÃO FIO CONTRAPESO-1150263    MEDRAL SERV ENG INFRA-ESTRUTURA LTD</t>
  </si>
  <si>
    <t>EMENDA E/OU CONEXÃO DE FIO CONTRAPESO-1150263    MEDRAL SERV ENG INFRA-ESTRUTURA LTD</t>
  </si>
  <si>
    <t>INSTALAÇÃO DE HASTES DE ATERRAMENTO-1150263    MEDRAL SERV ENG INFRA-ESTRUTURA LTD</t>
  </si>
  <si>
    <t>INST / SUBST DE ESFERA SINALIZADORA-1150263    MEDRAL SERV ENG INFRA-ESTRUTURA LTD</t>
  </si>
  <si>
    <t>DESMONTAGEM DE POSTES &lt; 14M-1150263    MEDRAL SERV ENG INFRA-ESTRUTURA LTD</t>
  </si>
  <si>
    <t>MONTAGEM DE TORRE-1150263    MEDRAL SERV ENG INFRA-ESTRUTURA LTD</t>
  </si>
  <si>
    <t>DESMONTAGEM DE TORRE-1150263    MEDRAL SERV ENG INFRA-ESTRUTURA LTD</t>
  </si>
  <si>
    <t>SUBSTITUIÇÃO / INSTALAÇÃO DE POSTES &lt;14M-1150263    MEDRAL SERV ENG INFRA-ESTRUTURA LTD</t>
  </si>
  <si>
    <t>DESMONTAGEM DE POSTES &gt; 14M-1150263    MEDRAL SERV ENG INFRA-ESTRUTURA LTD</t>
  </si>
  <si>
    <t>SUBSTITUIÇÃO / INSTALAÇÃO DE POSTES &gt;14M-1150263    MEDRAL SERV ENG INFRA-ESTRUTURA LTD</t>
  </si>
  <si>
    <t>MONTAGEM DE TORRE DE EMERGÊNCIA-1150263    MEDRAL SERV ENG INFRA-ESTRUTURA LTD</t>
  </si>
  <si>
    <t>DESMONTAGEM DE TORRES DE EMERGÊNCIA-1150263    MEDRAL SERV ENG INFRA-ESTRUTURA LTD</t>
  </si>
  <si>
    <t>APRUMAR POSTES-1150263    MEDRAL SERV ENG INFRA-ESTRUTURA LTD</t>
  </si>
  <si>
    <t>RECUPERAÇÃO CONCRETO ESTRUTURAL FUNDAÇÃO-1150263    MEDRAL SERV ENG INFRA-ESTRUTURA LTD</t>
  </si>
  <si>
    <t>REVISÃO E/OU SUBST DE CONEXÕES &gt; 60 KV-1150263    MEDRAL SERV ENG INFRA-ESTRUTURA LTD</t>
  </si>
  <si>
    <t>REVISÃO E/OU SUBST DE CONEXÕES &lt; 60 KV-1150263    MEDRAL SERV ENG INFRA-ESTRUTURA LTD</t>
  </si>
  <si>
    <t>SUBSTITUIÇÃO DE CRUZETAS ANCORAGEM-1150263    MEDRAL SERV ENG INFRA-ESTRUTURA LTD</t>
  </si>
  <si>
    <t>SUBSTITUIÇÃO DE CRUZETAS SUSPENSÃO-1150263    MEDRAL SERV ENG INFRA-ESTRUTURA LTD</t>
  </si>
  <si>
    <t>SUBST FERRAGENS EM ISOLADORES ANC &gt;60 KV-1150263    MEDRAL SERV ENG INFRA-ESTRUTURA LTD</t>
  </si>
  <si>
    <t>SUBST FERRAGENS EM ISOLADORES ANC &lt; 60KV-1150263    MEDRAL SERV ENG INFRA-ESTRUTURA LTD</t>
  </si>
  <si>
    <t>SUBST FERRAGENS EM ISOLADORES SUSP &gt;60KV-1150263    MEDRAL SERV ENG INFRA-ESTRUTURA LTD</t>
  </si>
  <si>
    <t>SUBST FERRAGENS EM ISOLADORES SUSP &lt;60KV-1150263    MEDRAL SERV ENG INFRA-ESTRUTURA LTD</t>
  </si>
  <si>
    <t>SUBST GRAMPO ANCORAGEM PASSANTE &gt; 60 KV-1150263    MEDRAL SERV ENG INFRA-ESTRUTURA LTD</t>
  </si>
  <si>
    <t>SUBST GRAMPO ANCORAGEM PASSANTE &lt; 60 KV-1150263    MEDRAL SERV ENG INFRA-ESTRUTURA LTD</t>
  </si>
  <si>
    <t>SUBST GRAMPO ANCORAGEM À COMPRESSÃO&gt;60KV-1150263    MEDRAL SERV ENG INFRA-ESTRUTURA LTD</t>
  </si>
  <si>
    <t>SUBST GRAMPO DE SUSP SEM ARMADURA &gt; 60KV-1150263    MEDRAL SERV ENG INFRA-ESTRUTURA LTD</t>
  </si>
  <si>
    <t>SUBST GRAMPO DE SUSP SEM ARMADURA &lt; 60KV-1150263    MEDRAL SERV ENG INFRA-ESTRUTURA LTD</t>
  </si>
  <si>
    <t>SUBST GRAMPO SUSP C/ ARMADURA PREF &gt;60KV-1150263    MEDRAL SERV ENG INFRA-ESTRUTURA LTD</t>
  </si>
  <si>
    <t>SUBST GRAMPO SUSP C/ ARMADURA PREF &lt;60KV-1150263    MEDRAL SERV ENG INFRA-ESTRUTURA LTD</t>
  </si>
  <si>
    <t>SUBST DE GRAMPO DE SUSPENSÃO AGS &gt; 60 KV-1150263    MEDRAL SERV ENG INFRA-ESTRUTURA LTD</t>
  </si>
  <si>
    <t>SUBST DE FERRAGENS EM CABO PÁRA-RAIOS-1150263    MEDRAL SERV ENG INFRA-ESTRUTURA LTD</t>
  </si>
  <si>
    <t>SUBSTITUIÇÃO DE CRUZETAS HT-1150263    MEDRAL SERV ENG INFRA-ESTRUTURA LTD</t>
  </si>
  <si>
    <t>SUBSTITUIÇÃO/INSTALAÇÃO PEÇAS/PARAFUSOS-1150263    MEDRAL SERV ENG INFRA-ESTRUTURA LTD</t>
  </si>
  <si>
    <t>NIVELAR CRUZETAS-1150263    MEDRAL SERV ENG INFRA-ESTRUTURA LTD</t>
  </si>
  <si>
    <t>INSTALAÇÃO OU SUBSTITUIÇÃO DE ESTAI-1150263    MEDRAL SERV ENG INFRA-ESTRUTURA LTD</t>
  </si>
  <si>
    <t>RETIRADA DE OBJETOS ESTRANHOS À LINHA-1150263    MEDRAL SERV ENG INFRA-ESTRUTURA LTD</t>
  </si>
  <si>
    <t>SUBST/RENIV OU INST PROTEÇÃO DO ESTAI-1150263    MEDRAL SERV ENG INFRA-ESTRUTURA LTD</t>
  </si>
  <si>
    <t>NUMERAÇÃO E SINALIZAÇÃO-1150263    MEDRAL SERV ENG INFRA-ESTRUTURA LTD</t>
  </si>
  <si>
    <t>ABERTURA DE VALETAS PARA DESVIO D´ÁGUA-1150263    MEDRAL SERV ENG INFRA-ESTRUTURA LTD</t>
  </si>
  <si>
    <t>INSPEÇÃO PARCIAL &gt; 60 KV-1150263    MEDRAL SERV ENG INFRA-ESTRUTURA LTD</t>
  </si>
  <si>
    <t>INSPEÇÃO PARCIAL &lt; 60 KV-1150263    MEDRAL SERV ENG INFRA-ESTRUTURA LTD</t>
  </si>
  <si>
    <t>INSPEÇÃO COMPLETA &gt; 60 KV-1150263    MEDRAL SERV ENG INFRA-ESTRUTURA LTD</t>
  </si>
  <si>
    <t>MEDIÇÃO DE ATERRAMENTO DE ESTRUTURA-1150263    MEDRAL SERV ENG INFRA-ESTRUTURA LTD</t>
  </si>
  <si>
    <t>INSPEÇÃO COMPLETA &lt; 60 KV-1150263    MEDRAL SERV ENG INFRA-ESTRUTURA LTD</t>
  </si>
  <si>
    <t>MED/VERIF ISOL POR RÁDIOFREQ EM ISOLADOR-1150263    MEDRAL SERV ENG INFRA-ESTRUTURA LTD</t>
  </si>
  <si>
    <t>INSPEÇÃO EXTRAORDINÁRIA-1150263    MEDRAL SERV ENG INFRA-ESTRUTURA LTD</t>
  </si>
  <si>
    <t>MEDIÇÃO DE ALTURA DE CONDUTORES-1150263    MEDRAL SERV ENG INFRA-ESTRUTURA LTD</t>
  </si>
  <si>
    <t>REVISÃO CONDUTORES EM PONTO GRAMPEAMENTO-1150263    MEDRAL SERV ENG INFRA-ESTRUTURA LTD</t>
  </si>
  <si>
    <t>INSP FUNDAÇÕES COM ESCAVAÇÃO DE TERRENO-1150263    MEDRAL SERV ENG INFRA-ESTRUTURA LTD</t>
  </si>
  <si>
    <t>TRAT ANTICORROSIVO E PINTURA FUNDAÇÕES-1150263    MEDRAL SERV ENG INFRA-ESTRUTURA LTD</t>
  </si>
  <si>
    <t>PINTURA DE ESTRUTURAS METÁLICAS-1150263    MEDRAL SERV ENG INFRA-ESTRUTURA LTD</t>
  </si>
  <si>
    <t>TRAT ANTICORROSIVO ESTRUTURAS METÁLICAS-1150263    MEDRAL SERV ENG INFRA-ESTRUTURA LTD</t>
  </si>
  <si>
    <t>LIMPEZA DE FAIXA BAMBUZAL E/OU CANAVIAL-1150263    MEDRAL SERV ENG INFRA-ESTRUTURA LTD</t>
  </si>
  <si>
    <t>LIMPEZA DE FAIXA REFLORESTAMENTO-1150263    MEDRAL SERV ENG INFRA-ESTRUTURA LTD</t>
  </si>
  <si>
    <t>LT-LIMPEZA DE ÁREA DE ESTRUTURAS-1150263    MEDRAL SERV ENG INFRA-ESTRUTURA LTD</t>
  </si>
  <si>
    <t>LT-LIMPEZA DE ÁREA DE POSTE - AT-1150263    MEDRAL SERV ENG INFRA-ESTRUTURA LTD</t>
  </si>
  <si>
    <t>LIMPEZA DO ACESSO ÀS ESTRUTURAS DAS LT´S-1150263    MEDRAL SERV ENG INFRA-ESTRUTURA LTD</t>
  </si>
  <si>
    <t>LIMPEZA DE FAIXA DE SERVIDÃO-1150263    MEDRAL SERV ENG INFRA-ESTRUTURA LTD</t>
  </si>
  <si>
    <t>PODA DE ÁRVORE-1150263    MEDRAL SERV ENG INFRA-ESTRUTURA LTD</t>
  </si>
  <si>
    <t>TURMA LEVE DE MANUTENÇÃO LT-1150263    MEDRAL SERV ENG INFRA-ESTRUTURA LTD</t>
  </si>
  <si>
    <t>TURMA MANUTENÇÃO LT-1150263    MEDRAL SERV ENG INFRA-ESTRUTURA LTD</t>
  </si>
  <si>
    <t>UTILITÁRIO TIPO PICK-UP-1150263    MEDRAL SERV ENG INFRA-ESTRUTURA LTD</t>
  </si>
  <si>
    <t>UTILITÁRIO PICK-UP COM TRAÇÃO INTEGRAL-1150263    MEDRAL SERV ENG INFRA-ESTRUTURA LTD</t>
  </si>
  <si>
    <t>FURGÃO PEQUENO-1150263    MEDRAL SERV ENG INFRA-ESTRUTURA LTD</t>
  </si>
  <si>
    <t>CAMINHÃO F-350-1150263    MEDRAL SERV ENG INFRA-ESTRUTURA LTD</t>
  </si>
  <si>
    <t>CAMINHÃO MUNCK-1150263    MEDRAL SERV ENG INFRA-ESTRUTURA LTD</t>
  </si>
  <si>
    <t>CARRO DE PASSEIO-1150263    MEDRAL SERV ENG INFRA-ESTRUTURA LTD</t>
  </si>
  <si>
    <t>UTILIZ. TENSIONADOR LANÇ. CABOS-1150263    MEDRAL SERV ENG INFRA-ESTRUTURA LTD</t>
  </si>
  <si>
    <t>PARAMETRIZAÇÃO DE PROTEÇÃO-1150263    MEDRAL SERV ENG INFRA-ESTRUTURA LTD</t>
  </si>
  <si>
    <t>SUBSTITUIÇÃO DE MÓD. DE PROT. E CONTROLE-1150263    MEDRAL SERV ENG INFRA-ESTRUTURA LTD</t>
  </si>
  <si>
    <t>EXECUÇÃO DE BACKUP MÓD.-1150263    MEDRAL SERV ENG INFRA-ESTRUTURA LTD</t>
  </si>
  <si>
    <t>INSTALAR CENTRAL DE ALARMES-1150263    MEDRAL SERV ENG INFRA-ESTRUTURA LTD</t>
  </si>
  <si>
    <t>SUBSTITUIÇÃO DECENTRAL DE ALARMES-1150263    MEDRAL SERV ENG INFRA-ESTRUTURA LTD</t>
  </si>
  <si>
    <t>INSTALAR INVERSOR-1150263    MEDRAL SERV ENG INFRA-ESTRUTURA LTD</t>
  </si>
  <si>
    <t>SUBST. OU INSTAL. ACESSÓRIO EM PAINEL-1150263    MEDRAL SERV ENG INFRA-ESTRUTURA LTD</t>
  </si>
  <si>
    <t>SUBST. OU INSTAL. UC / PAINEL COMUTAÇÃO.-1150263    MEDRAL SERV ENG INFRA-ESTRUTURA LTD</t>
  </si>
  <si>
    <t>EXECUÇÃO BACKUP UC-1150263    MEDRAL SERV ENG INFRA-ESTRUTURA LTD</t>
  </si>
  <si>
    <t>SUBSTITUIR HARDWARE-1150263    MEDRAL SERV ENG INFRA-ESTRUTURA LTD</t>
  </si>
  <si>
    <t>CONFIGURAÇÃO DE REMOTA-1150263    MEDRAL SERV ENG INFRA-ESTRUTURA LTD</t>
  </si>
  <si>
    <t>LIMPEZA HARDWARE/SOFTWARE-1150263    MEDRAL SERV ENG INFRA-ESTRUTURA LTD</t>
  </si>
  <si>
    <t>RESTABELECER COMUNICAÇÃO DE BAY-1150263    MEDRAL SERV ENG INFRA-ESTRUTURA LTD</t>
  </si>
  <si>
    <t>RESTABELECER COMUNICAÇÃO DE SE-1150263    MEDRAL SERV ENG INFRA-ESTRUTURA LTD</t>
  </si>
  <si>
    <t>MANUTENÇÃO ELÉTRICA-1150263    MEDRAL SERV ENG INFRA-ESTRUTURA LTD</t>
  </si>
  <si>
    <t>COLETAR REGISTROS-1150263    MEDRAL SERV ENG INFRA-ESTRUTURA LTD</t>
  </si>
  <si>
    <t>REPARO EM SOFTWARE / HARDWARE-1150263    MEDRAL SERV ENG INFRA-ESTRUTURA LTD</t>
  </si>
  <si>
    <t>REPARO EM MÓDULO DE PROTEÇÃO E CONTROLE-1150263    MEDRAL SERV ENG INFRA-ESTRUTURA LTD</t>
  </si>
  <si>
    <t>VERIFICAÇÃO DE DADOS-1150263    MEDRAL SERV ENG INFRA-ESTRUTURA LTD</t>
  </si>
  <si>
    <t>LANÇAMENTO DE CONDUTOR-1150263    MEDRAL SERV ENG INFRA-ESTRUTURA LTD</t>
  </si>
  <si>
    <t>INSPEÇÃO TÉCNICA-1150263    MEDRAL SERV ENG INFRA-ESTRUTURA LTD</t>
  </si>
  <si>
    <t>LEVANTAMENTO DE DADOS-1150263    MEDRAL SERV ENG INFRA-ESTRUTURA LTD</t>
  </si>
  <si>
    <t>TESTE DE ATUAÇÃO DE PROTEÇÃO-1150263    MEDRAL SERV ENG INFRA-ESTRUTURA LTD</t>
  </si>
  <si>
    <t>TESTES GERAIS EM TC’S E/OU TP'S-1150263    MEDRAL SERV ENG INFRA-ESTRUTURA LTD</t>
  </si>
  <si>
    <t>LIGAÇÃO DO SECUNDÁRIO DE TC’S E TP’S.-1150263    MEDRAL SERV ENG INFRA-ESTRUTURA LTD</t>
  </si>
  <si>
    <t>TESTE TEMPO DE ABERTURA DE DISJUNTORES-1150263    MEDRAL SERV ENG INFRA-ESTRUTURA LTD</t>
  </si>
  <si>
    <t>REGULAGEM CONTATOS AUXILIARES DE CHAVES-1150263    MEDRAL SERV ENG INFRA-ESTRUTURA LTD</t>
  </si>
  <si>
    <t>MANUTENÇÃO EM PAINÉIS DE C.A. E C.C.-1150263    MEDRAL SERV ENG INFRA-ESTRUTURA LTD</t>
  </si>
  <si>
    <t>COMISS. PROTEÇÕES PRÓPRIAS/SINALIZAÇÕES-1150263    MEDRAL SERV ENG INFRA-ESTRUTURA LTD</t>
  </si>
  <si>
    <t>INSTAL./MANUT. DISJUNTORES E CHAVES MOT.-1150263    MEDRAL SERV ENG INFRA-ESTRUTURA LTD</t>
  </si>
  <si>
    <t>INSTAL./MANUT. COMANDOS DE COMUTADORES-1150263    MEDRAL SERV ENG INFRA-ESTRUTURA LTD</t>
  </si>
  <si>
    <t>MANUT. SIST. VENTILAÇÃO DE TRANSFORM.-1150263    MEDRAL SERV ENG INFRA-ESTRUTURA LTD</t>
  </si>
  <si>
    <t>INSTAL. FONTE OU CARREGADOR DE BATERIAS-1150263    MEDRAL SERV ENG INFRA-ESTRUTURA LTD</t>
  </si>
  <si>
    <t>INTERLIGAÇÃO DE BANCO DE BATERIAS-1150263    MEDRAL SERV ENG INFRA-ESTRUTURA LTD</t>
  </si>
  <si>
    <t>INSTAL./SUBSTITUIÇÃO DE BATERIA 12 VOLTS-1150263    MEDRAL SERV ENG INFRA-ESTRUTURA LTD</t>
  </si>
  <si>
    <t>INSTALAÇÃO DE CABEAMENTO ELÉTRICO-1150263    MEDRAL SERV ENG INFRA-ESTRUTURA LTD</t>
  </si>
  <si>
    <t>INSTAL./CONFIG./TESTE CABOS COMUNICAÇÃO-1150263    MEDRAL SERV ENG INFRA-ESTRUTURA LTD</t>
  </si>
  <si>
    <t>COMISSIONAMENTO DE TELEPROTEÇÃO CARRIER-1150263    MEDRAL SERV ENG INFRA-ESTRUTURA LTD</t>
  </si>
  <si>
    <t>CONFIG. DE CARRIER ANALÓGICO OU DIGITAL.-1150263    MEDRAL SERV ENG INFRA-ESTRUTURA LTD</t>
  </si>
  <si>
    <t>INSTAL. BOBINA DE BLOQUEIO EM LT-1150263    MEDRAL SERV ENG INFRA-ESTRUTURA LTD</t>
  </si>
  <si>
    <t>INSTALAÇÃO DE TRANSCEPTOR CARRIER-1150263    MEDRAL SERV ENG INFRA-ESTRUTURA LTD</t>
  </si>
  <si>
    <t>INSTAL./AJUSTE DE DISP. SINTONIA CARRIER-1150263    MEDRAL SERV ENG INFRA-ESTRUTURA LTD</t>
  </si>
  <si>
    <t>MANUTENÇÃO DE EQUIPAMENTO CARRIER-1150263    MEDRAL SERV ENG INFRA-ESTRUTURA LTD</t>
  </si>
  <si>
    <t>INSTAL./MANUTENÇÃO DE CENTRAL DE ALARME-1150263    MEDRAL SERV ENG INFRA-ESTRUTURA LTD</t>
  </si>
  <si>
    <t>COMISS. SISTEMA DE COMUNICAÇÕES P/ SE-1150263    MEDRAL SERV ENG INFRA-ESTRUTURA LTD</t>
  </si>
  <si>
    <t>BACKUP DO SISTEMA DE GRAVAÇÃO DE VOZ-1150263    MEDRAL SERV ENG INFRA-ESTRUTURA LTD</t>
  </si>
  <si>
    <t>INSTAL./MANUT. SISTEMA GRAVAÇÃO DE VOZ-1150263    MEDRAL SERV ENG INFRA-ESTRUTURA LTD</t>
  </si>
  <si>
    <t>INSTAL./SUBST. DE AR CONDICIONADO-1150263    MEDRAL SERV ENG INFRA-ESTRUTURA LTD</t>
  </si>
  <si>
    <t>INSTALAÇÃO E TESTES DE CABEAMENTO LAN-1150263    MEDRAL SERV ENG INFRA-ESTRUTURA LTD</t>
  </si>
  <si>
    <t>MANUTENÇÃO EM MICROCOMPUTADOR-1150263    MEDRAL SERV ENG INFRA-ESTRUTURA LTD</t>
  </si>
  <si>
    <t>CONFIGURAÇÃO DE MODEM-1150263    MEDRAL SERV ENG INFRA-ESTRUTURA LTD</t>
  </si>
  <si>
    <t>INSTAL./CONFIG. E TESTES EM MUTIPLEXADOR-1150263    MEDRAL SERV ENG INFRA-ESTRUTURA LTD</t>
  </si>
  <si>
    <t>INSTAL./SUBST./PROGRAM. RÁDIO DADOS/VOZ-1150263    MEDRAL SERV ENG INFRA-ESTRUTURA LTD</t>
  </si>
  <si>
    <t>CONFIG. CONSOLE DE CONTROLE RÁDIO DE VOZ-1150263    MEDRAL SERV ENG INFRA-ESTRUTURA LTD</t>
  </si>
  <si>
    <t>ATIVIDADE EM TORRE DE TELECOM. ATÉ 12M-1150263    MEDRAL SERV ENG INFRA-ESTRUTURA LTD</t>
  </si>
  <si>
    <t>INSPEÇÃO E TESTES EM RÁDIO DE DADOS/VOZ-1150263    MEDRAL SERV ENG INFRA-ESTRUTURA LTD</t>
  </si>
  <si>
    <t>INSPEÇÃO E TESTES EM RÁDIO DE VIATURA-1150263    MEDRAL SERV ENG INFRA-ESTRUTURA LTD</t>
  </si>
  <si>
    <t>ATIVIDADE EM TORRE DE TELECOM. ACIMA 12M-1150263    MEDRAL SERV ENG INFRA-ESTRUTURA LTD</t>
  </si>
  <si>
    <t>INSTALAÇÃO DE POSTE DE CONCRETO-1150263    MEDRAL SERV ENG INFRA-ESTRUTURA LTD</t>
  </si>
  <si>
    <t>INSTAL/PROGRAM. RÁDIO/ANTENA EM VIATURA-1150263    MEDRAL SERV ENG INFRA-ESTRUTURA LTD</t>
  </si>
  <si>
    <t>LIMPEZA E MANUT. EM ESTAÇÃO REPETIDORA-1150263    MEDRAL SERV ENG INFRA-ESTRUTURA LTD</t>
  </si>
  <si>
    <t>SUBST. DE ACESSÓRIOS PARA RÁDIOS-1150263    MEDRAL SERV ENG INFRA-ESTRUTURA LTD</t>
  </si>
  <si>
    <t>SUBST.  RÁDIO OU MÓDULO DADOS/VOZ-1150263    MEDRAL SERV ENG INFRA-ESTRUTURA LTD</t>
  </si>
  <si>
    <t>TESTE/COMISS. RELIGADOR OU CHAVE MOT.-1150263    MEDRAL SERV ENG INFRA-ESTRUTURA LTD</t>
  </si>
  <si>
    <t>INSTAL. ACESSÓRIO RELIGADOR/CHAVE MOT.-1150263    MEDRAL SERV ENG INFRA-ESTRUTURA LTD</t>
  </si>
  <si>
    <t>PROSPECÇÃO E TESTES NÍVEL DE SINAL-1150263    MEDRAL SERV ENG INFRA-ESTRUTURA LTD</t>
  </si>
  <si>
    <t>SUBST. ACESS. EM RELIGADOR/CHAVE MOT.-1150263    MEDRAL SERV ENG INFRA-ESTRUTURA LTD</t>
  </si>
  <si>
    <t>INSTAL./MANUT. RETIF. 48VCC OU 125VCC-1150263    MEDRAL SERV ENG INFRA-ESTRUTURA LTD</t>
  </si>
  <si>
    <t>SUBST. MÓDULOS / FUSÍVEIS DE RETIFICADOR-1150263    MEDRAL SERV ENG INFRA-ESTRUTURA LTD</t>
  </si>
  <si>
    <t>INSTALAÇÃO DE SISTEMA DE ATERRAMENTO-1150263    MEDRAL SERV ENG INFRA-ESTRUTURA LTD</t>
  </si>
  <si>
    <t>SUBSTITUIÇÃO DE LÂMPADAS E ILUMINAÇÃO-1150263    MEDRAL SERV ENG INFRA-ESTRUTURA LTD</t>
  </si>
  <si>
    <t>INSTAL. ELEMENTOS DO SISTEMA CA E CC-1150263    MEDRAL SERV ENG INFRA-ESTRUTURA LTD</t>
  </si>
  <si>
    <t>INSTALAÇÃO DE RAMAL TELEFÔNICO-1150263    MEDRAL SERV ENG INFRA-ESTRUTURA LTD</t>
  </si>
  <si>
    <t>INSTAL./MANUT. DE CÂMERA DE VÍDEO-1150263    MEDRAL SERV ENG INFRA-ESTRUTURA LTD</t>
  </si>
  <si>
    <t>INSTAL./MANUT. CÂMERA PÓRTICO/ESTRUTURA-1150263    MEDRAL SERV ENG INFRA-ESTRUTURA LTD</t>
  </si>
  <si>
    <t>INSTAL./SUBST. DE GRAVADOR DE IMAGENS-1150263    MEDRAL SERV ENG INFRA-ESTRUTURA LTD</t>
  </si>
  <si>
    <t>TURMA PROTEÇÃO/TELECOMUNICAÇÃO-1150263    MEDRAL SERV ENG INFRA-ESTRUTURA LTD</t>
  </si>
  <si>
    <t>SECCIONAMENTO DE CERCA-1150263    MEDRAL SERV ENG INFRA-ESTRUTURA LTD</t>
  </si>
  <si>
    <t>CORTE DE ÁRVORE-1150263    MEDRAL SERV ENG INFRA-ESTRUTURA LTD</t>
  </si>
  <si>
    <t>REV.COMISSION. DE TC,TP, DISJ,PÁRA-RAIOS-1150263    MEDRAL SERV ENG INFRA-ESTRUTURA LTD</t>
  </si>
  <si>
    <t>EXTINTOR 25KG, CO2 AO TEMPO-1150263    MEDRAL SERV ENG INFRA-ESTRUTURA LTD</t>
  </si>
  <si>
    <t>EXTINTOR CO2 / PÓ QUÍMICO, 4 OU 6 KG-1150263    MEDRAL SERV ENG INFRA-ESTRUTURA LTD</t>
  </si>
  <si>
    <t>APARELHO DE AR CONDICIONADO  10.000 BTUS-1150263    MEDRAL SERV ENG INFRA-ESTRUTURA LTD</t>
  </si>
  <si>
    <t>APARELHO AR CONDICIONADO DE 21.000 BTU´S-1150263    MEDRAL SERV ENG INFRA-ESTRUTURA LTD</t>
  </si>
  <si>
    <t>LIMPEZA DA OBRA, PATIO-1150263    MEDRAL SERV ENG INFRA-ESTRUTURA LTD</t>
  </si>
  <si>
    <t>CAIXA PREMOLDADA/MADEIRA, P/ AR CONDIC-1150263    MEDRAL SERV ENG INFRA-ESTRUTURA LTD</t>
  </si>
  <si>
    <t>LIMPEZA DA OBRA, CASA DE COMANDO-1150263    MEDRAL SERV ENG INFRA-ESTRUTURA LTD</t>
  </si>
  <si>
    <t>TELHA CANALETE 49 C/MADEIRAMENTO E ACESS-1150263    MEDRAL SERV ENG INFRA-ESTRUTURA LTD</t>
  </si>
  <si>
    <t>TAMPA METÁLICA P/ CANALETA DE CASA COMAN-1150263    MEDRAL SERV ENG INFRA-ESTRUTURA LTD</t>
  </si>
  <si>
    <t>COBOGÓ PREMOLD TIPO VENTILAÇÃO INDIRETA-1150263    MEDRAL SERV ENG INFRA-ESTRUTURA LTD</t>
  </si>
  <si>
    <t>ALVENARIA DE TIJOLO CERÂMICO 1/2 VEZ-1150263    MEDRAL SERV ENG INFRA-ESTRUTURA LTD</t>
  </si>
  <si>
    <t>ALVENTIJOLOCERÂM C/ARGAM TRAÇO1:6E=0,20M-1150263    MEDRAL SERV ENG INFRA-ESTRUTURA LTD</t>
  </si>
  <si>
    <t>CORRIMÃO/GRADIS/PEÇAS ESP AÇO PINTADO-1150263    MEDRAL SERV ENG INFRA-ESTRUTURA LTD</t>
  </si>
  <si>
    <t>CORRIMÃO/GRADIS/PEÇAS ESPECIAIS ALUMÍNIO-1150263    MEDRAL SERV ENG INFRA-ESTRUTURA LTD</t>
  </si>
  <si>
    <t>CHAPA AÇO FORMA CRUZ, INST BASE GIRO TRF-1150263    MEDRAL SERV ENG INFRA-ESTRUTURA LTD</t>
  </si>
  <si>
    <t>BATENTES EXTREMIDADES TRILHOS VIA TRANSF-1150263    MEDRAL SERV ENG INFRA-ESTRUTURA LTD</t>
  </si>
  <si>
    <t>TRILHO VIA DE TRANSFERÊNCIA DE TRF-1150263    MEDRAL SERV ENG INFRA-ESTRUTURA LTD</t>
  </si>
  <si>
    <t>DORMENTES "DORBRÁS" VIA TRANSF DE TRF-1150263    MEDRAL SERV ENG INFRA-ESTRUTURA LTD</t>
  </si>
  <si>
    <t>LASTRO DE BRITA 3 VIA DE TRANSFERÊNCIA-1150263    MEDRAL SERV ENG INFRA-ESTRUTURA LTD</t>
  </si>
  <si>
    <t>LASTRO DE AREIA GROSSA OU PÓ-DE-PEDRA-1150263    MEDRAL SERV ENG INFRA-ESTRUTURA LTD</t>
  </si>
  <si>
    <t>PORTÃO EXT EST TUBULAR-FECHAMENTO CHAPA-1150263    MEDRAL SERV ENG INFRA-ESTRUTURA LTD</t>
  </si>
  <si>
    <t>PORTÃO EST MET-FECHA EM GRADE-ABRIGO TSA-1150263    MEDRAL SERV ENG INFRA-ESTRUTURA LTD</t>
  </si>
  <si>
    <t>RETIRADA E RECOLOCAÇÃO DE BRITA-1150263    MEDRAL SERV ENG INFRA-ESTRUTURA LTD</t>
  </si>
  <si>
    <t>FORNECIMENTO E INST DE CHUMBADOR DE 5/8"-1150263    MEDRAL SERV ENG INFRA-ESTRUTURA LTD</t>
  </si>
  <si>
    <t>CAIXA SEPARADORA DE ÓLEO(CONC ARMADO)-1150263    MEDRAL SERV ENG INFRA-ESTRUTURA LTD</t>
  </si>
  <si>
    <t>BUEIRO DIÂMETRO 100CM-1150263    MEDRAL SERV ENG INFRA-ESTRUTURA LTD</t>
  </si>
  <si>
    <t>POÇOS DE VISITA EM ANÉIS CONCRETO D&lt;=1M-1150263    MEDRAL SERV ENG INFRA-ESTRUTURA LTD</t>
  </si>
  <si>
    <t>COMPLEMENTOS OBRAS DRENAGEM, CONC ARMADO-1150263    MEDRAL SERV ENG INFRA-ESTRUTURA LTD</t>
  </si>
  <si>
    <t>VALETAS DE DRENAGEM, COM BRITA-1150263    MEDRAL SERV ENG INFRA-ESTRUTURA LTD</t>
  </si>
  <si>
    <t>CALHA DE DRENAGEM ( TIPO MEIO TUBO )-1150263    MEDRAL SERV ENG INFRA-ESTRUTURA LTD</t>
  </si>
  <si>
    <t>CAIXA COM BOCA DE LOBO-1150263    MEDRAL SERV ENG INFRA-ESTRUTURA LTD</t>
  </si>
  <si>
    <t>MANTA DE GEOTÊXTIL P/APLICAÇÕES DIVERSAS-1150263    MEDRAL SERV ENG INFRA-ESTRUTURA LTD</t>
  </si>
  <si>
    <t>FORN/INST.TUBO CONCRETO ARMADO D=60CM-1150263    MEDRAL SERV ENG INFRA-ESTRUTURA LTD</t>
  </si>
  <si>
    <t>FORN/INST.TUBO CONCRETO ARMADO D=40CM-1150263    MEDRAL SERV ENG INFRA-ESTRUTURA LTD</t>
  </si>
  <si>
    <t>FORN/INST.TUBO CONCRETO ARMADO D=30CM-1150263    MEDRAL SERV ENG INFRA-ESTRUTURA LTD</t>
  </si>
  <si>
    <t>FORN/INST.TUBO PVC RÍGIDO 300MM-1150263    MEDRAL SERV ENG INFRA-ESTRUTURA LTD</t>
  </si>
  <si>
    <t>FORN/INST.TUBO PVC RÍGIDO 250MM-1150263    MEDRAL SERV ENG INFRA-ESTRUTURA LTD</t>
  </si>
  <si>
    <t>FORN/INST.TUBO PVC RÍGIDO 200MM-1150263    MEDRAL SERV ENG INFRA-ESTRUTURA LTD</t>
  </si>
  <si>
    <t>FORN/INST.TUBO PVC RÍGIDO 150MM-1150263    MEDRAL SERV ENG INFRA-ESTRUTURA LTD</t>
  </si>
  <si>
    <t>FORN/INST.TUBO PVC DRENO-ANEL 150MM FILT-1150263    MEDRAL SERV ENG INFRA-ESTRUTURA LTD</t>
  </si>
  <si>
    <t>FORN/INST.TUBO PVC DRENO-ANEL 100MM FILT-1150263    MEDRAL SERV ENG INFRA-ESTRUTURA LTD</t>
  </si>
  <si>
    <t>FORN/INST.TUBO GALV S/COSTURA D&lt;=150MM-1150263    MEDRAL SERV ENG INFRA-ESTRUTURA LTD</t>
  </si>
  <si>
    <t>FORN/INST.ELETRODUTOS DE 6" TIPO KANAFLE-1150263    MEDRAL SERV ENG INFRA-ESTRUTURA LTD</t>
  </si>
  <si>
    <t>FORN/INST.ELETRODUTOS DE 5" TIPO KANAFLE-1150263    MEDRAL SERV ENG INFRA-ESTRUTURA LTD</t>
  </si>
  <si>
    <t>FORN/INST.ELETRODUTOS DE 4" TIPO KANAFLE-1150263    MEDRAL SERV ENG INFRA-ESTRUTURA LTD</t>
  </si>
  <si>
    <t>FORN/INST.ELETROD. DE PVC RÍGIDO DE 4"-1150263    MEDRAL SERV ENG INFRA-ESTRUTURA LTD</t>
  </si>
  <si>
    <t>FORN/INST.ELETROD. DE PVC RÍGIDO 3"-1150263    MEDRAL SERV ENG INFRA-ESTRUTURA LTD</t>
  </si>
  <si>
    <t>FORN/INST.ELETROD.  PVC RÍGIDO 2 1/2"-1150263    MEDRAL SERV ENG INFRA-ESTRUTURA LTD</t>
  </si>
  <si>
    <t>FORN/INST.ELETROD.  PVC RÍGIDO 2"-1150263    MEDRAL SERV ENG INFRA-ESTRUTURA LTD</t>
  </si>
  <si>
    <t>FORN/INST.ELETROD.  PVC RÍGIDO 1 1/2"-1150263    MEDRAL SERV ENG INFRA-ESTRUTURA LTD</t>
  </si>
  <si>
    <t>FORN/INST.ELETROD. PVC RÍGIDO 1"-1150263    MEDRAL SERV ENG INFRA-ESTRUTURA LTD</t>
  </si>
  <si>
    <t>CAIXA PASSAGEM PARA CABOS, EM ALVENARIA-1150263    MEDRAL SERV ENG INFRA-ESTRUTURA LTD</t>
  </si>
  <si>
    <t>CAIXA PASSAGEM PARA CABOS, CONC ARMADO-1150263    MEDRAL SERV ENG INFRA-ESTRUTURA LTD</t>
  </si>
  <si>
    <t>CANALETA PARA CABOS EM CONCRETO ARMADO-1150263    MEDRAL SERV ENG INFRA-ESTRUTURA LTD</t>
  </si>
  <si>
    <t>LANÇAM ELETRODUTO FLEXÍVEL SEALTUB&lt;=2"-1150263    MEDRAL SERV ENG INFRA-ESTRUTURA LTD</t>
  </si>
  <si>
    <t>GRADES PROTEÇÃO, AÇO, JANELAS E PORTAS-1150263    MEDRAL SERV ENG INFRA-ESTRUTURA LTD</t>
  </si>
  <si>
    <t>FORN/INST.JANELA AL-VIDROLISOTRANSP4MM-1150263    MEDRAL SERV ENG INFRA-ESTRUTURA LTD</t>
  </si>
  <si>
    <t>FORN/INST.PEITORIL MÁRMORE-L&lt;=0,2M-1150263    MEDRAL SERV ENG INFRA-ESTRUTURA LTD</t>
  </si>
  <si>
    <t>FORN/INST.PORTA CHAPA METÁL GALV.-1150263    MEDRAL SERV ENG INFRA-ESTRUTURA LTD</t>
  </si>
  <si>
    <t>FORN/INST. PORTA CORTA FOGO-1150263    MEDRAL SERV ENG INFRA-ESTRUTURA LTD</t>
  </si>
  <si>
    <t>FORN/INST.PORTA PARANÁ 0,8X2,10M,COMPL-1150263    MEDRAL SERV ENG INFRA-ESTRUTURA LTD</t>
  </si>
  <si>
    <t>FORN/INST.PORTA PARANÁ 0,6X2,10M,COMPL-1150263    MEDRAL SERV ENG INFRA-ESTRUTURA LTD</t>
  </si>
  <si>
    <t>FORN/INST.PORTA PARANÁ 0,7X2,10M,COMPL-1150263    MEDRAL SERV ENG INFRA-ESTRUTURA LTD</t>
  </si>
  <si>
    <t>CONCRETO CICLÓPICO, PREPARO E LANÇAMENTO-1150263    MEDRAL SERV ENG INFRA-ESTRUTURA LTD</t>
  </si>
  <si>
    <t>FORMAS CONC ESTRUTURAL (SUPERESTRUTURA)-1150263    MEDRAL SERV ENG INFRA-ESTRUTURA LTD</t>
  </si>
  <si>
    <t>ARMADURA PARA ESTRUTURAS DE CONCRETO-1150263    MEDRAL SERV ENG INFRA-ESTRUTURA LTD</t>
  </si>
  <si>
    <t>CONC SUPERESTRUTURA,&gt;=15MPA,PREP E LANÇ-1150263    MEDRAL SERV ENG INFRA-ESTRUTURA LTD</t>
  </si>
  <si>
    <t>LASTRO DE CONCRETO MAGRO-1150263    MEDRAL SERV ENG INFRA-ESTRUTURA LTD</t>
  </si>
  <si>
    <t>ESTRUTURAS DE CONCRETO ARMADO-1150263    MEDRAL SERV ENG INFRA-ESTRUTURA LTD</t>
  </si>
  <si>
    <t>LASTRO CONC IMPERM ESP=6CM(CONTRA-PISO)-1150263    MEDRAL SERV ENG INFRA-ESTRUTURA LTD</t>
  </si>
  <si>
    <t>CONCR. CONCRET TIPO 2 (18 E 25 MPA)-1150263    MEDRAL SERV ENG INFRA-ESTRUTURA LTD</t>
  </si>
  <si>
    <t>FORMAS MADEIRA/METÁLICAS,FUND E INFRAEST-1150263    MEDRAL SERV ENG INFRA-ESTRUTURA LTD</t>
  </si>
  <si>
    <t>ESTACAS EM PERFIS I DE 10" X 4" X 5/8"-1150263    MEDRAL SERV ENG INFRA-ESTRUTURA LTD</t>
  </si>
  <si>
    <t>ESTACAS MOLDADAS D=40CM(FRANKI);&lt;=75T-1150263    MEDRAL SERV ENG INFRA-ESTRUTURA LTD</t>
  </si>
  <si>
    <t>ESTACAS MOLDADASD=35CM(FRANKI)/;&lt;=55T-1150263    MEDRAL SERV ENG INFRA-ESTRUTURA LTD</t>
  </si>
  <si>
    <t>EST PRÉ-MOLD CONCRETO PROTENDIDO ATÉ 82T-1150263    MEDRAL SERV ENG INFRA-ESTRUTURA LTD</t>
  </si>
  <si>
    <t>EST PRÉ-MOLD CONCRETO PROTENDIDO ATÉ 40T-1150263    MEDRAL SERV ENG INFRA-ESTRUTURA LTD</t>
  </si>
  <si>
    <t>BLOCOS COROAMENTO ESTACAS(CONC 18 MPA)-1150263    MEDRAL SERV ENG INFRA-ESTRUTURA LTD</t>
  </si>
  <si>
    <t>INFRAEST EM CONCRETO SIMPLES/CICLÓPICO-1150263    MEDRAL SERV ENG INFRA-ESTRUTURA LTD</t>
  </si>
  <si>
    <t>INFRAESTRUTURA EM CONCRETO ARMADO-1150263    MEDRAL SERV ENG INFRA-ESTRUTURA LTD</t>
  </si>
  <si>
    <t>LAJE PRÉ-MOLDADA CONCRETO TIPO TRELIÇADA-1150263    MEDRAL SERV ENG INFRA-ESTRUTURA LTD</t>
  </si>
  <si>
    <t>LAJE PRE,ESCORA/CONC CAPEAM. VOLTERRANA-1150263    MEDRAL SERV ENG INFRA-ESTRUTURA LTD</t>
  </si>
  <si>
    <t>TEMPORIZADOR CIRCUITO ELÉTRICO EXAUSTOR-1150263    MEDRAL SERV ENG INFRA-ESTRUTURA LTD</t>
  </si>
  <si>
    <t>EXAUSTOR CONFORME ESPECIFICADO EM PROJ-1150263    MEDRAL SERV ENG INFRA-ESTRUTURA LTD</t>
  </si>
  <si>
    <t>FORN/INST.ELETROD PVC RÍG INST APARENTE-1150263    MEDRAL SERV ENG INFRA-ESTRUTURA LTD</t>
  </si>
  <si>
    <t>QDL 24 SEÇÕES, INST APARENTE E COMPLETO-1150263    MEDRAL SERV ENG INFRA-ESTRUTURA LTD</t>
  </si>
  <si>
    <t>INST EL APARENTE COMP, BT, ABRIGO DO TSA-1150263    MEDRAL SERV ENG INFRA-ESTRUTURA LTD</t>
  </si>
  <si>
    <t>INST EL APARENTE COMP, BT, BANHEIRO/COPA-1150263    MEDRAL SERV ENG INFRA-ESTRUTURA LTD</t>
  </si>
  <si>
    <t>INST EL APARENTE COMP, BT, SALA COMANDO-1150263    MEDRAL SERV ENG INFRA-ESTRUTURA LTD</t>
  </si>
  <si>
    <t>INST EL APARENTE COMP, BT, SALA BATERIAS-1150263    MEDRAL SERV ENG INFRA-ESTRUTURA LTD</t>
  </si>
  <si>
    <t>INST EL APARENTE,BT,SALA CUBÍCULOS BLIND-1150263    MEDRAL SERV ENG INFRA-ESTRUTURA LTD</t>
  </si>
  <si>
    <t>FORN/INST.TUBO PVC RÍG ESGOTO 200MM-1150263    MEDRAL SERV ENG INFRA-ESTRUTURA LTD</t>
  </si>
  <si>
    <t>FORN/INST.TUBO PVC RÍG ESGOTO 150MM-1150263    MEDRAL SERV ENG INFRA-ESTRUTURA LTD</t>
  </si>
  <si>
    <t>FORN/INST.TUBO PVC RÍG ESGOTO 100MM-1150263    MEDRAL SERV ENG INFRA-ESTRUTURA LTD</t>
  </si>
  <si>
    <t>FORN/INST.TUBO PVC RÍG ESGOTO 50MM-1150263    MEDRAL SERV ENG INFRA-ESTRUTURA LTD</t>
  </si>
  <si>
    <t>FORN/INST.TUBO PVC RÍG ESGOTO 40MM-1150263    MEDRAL SERV ENG INFRA-ESTRUTURA LTD</t>
  </si>
  <si>
    <t>FORN/INST.CX D'ÁGUA FIBROCIMENTO 250 L-1150263    MEDRAL SERV ENG INFRA-ESTRUTURA LTD</t>
  </si>
  <si>
    <t>FORN/INST.CX D'ÁGUA FIBROCIMENTO 1.000 L-1150263    MEDRAL SERV ENG INFRA-ESTRUTURA LTD</t>
  </si>
  <si>
    <t>FORN/INST.CIST CONCRETO ARM, 10.000 L-1150263    MEDRAL SERV ENG INFRA-ESTRUTURA LTD</t>
  </si>
  <si>
    <t>FORN/INST.FILTRO ANAERÓBIO 20 CONTRIB.-1150263    MEDRAL SERV ENG INFRA-ESTRUTURA LTD</t>
  </si>
  <si>
    <t>EXEC.SUMIDOURO PARA 20 CONTRIBUINTES-1150263    MEDRAL SERV ENG INFRA-ESTRUTURA LTD</t>
  </si>
  <si>
    <t>EXEC.FOSSA  SÉPTICA PARA 20 CONTRIB.-1150263    MEDRAL SERV ENG INFRA-ESTRUTURA LTD</t>
  </si>
  <si>
    <t>POÇO ARTESIANO,D=150MM, VZ MÍN=1,4 M³/H-1150263    MEDRAL SERV ENG INFRA-ESTRUTURA LTD</t>
  </si>
  <si>
    <t>FORN/INST.BOMBA INJETORA 1/2CV-1150263    MEDRAL SERV ENG INFRA-ESTRUTURA LTD</t>
  </si>
  <si>
    <t>EXECUÇÃO CASA DE BOMBA-1150263    MEDRAL SERV ENG INFRA-ESTRUTURA LTD</t>
  </si>
  <si>
    <t>INST HIDRO-SANITÁRIA COMP, SALA BATERIAS-1150263    MEDRAL SERV ENG INFRA-ESTRUTURA LTD</t>
  </si>
  <si>
    <t>INST HIDRO-SANITÁRIA COMP,COPA/SANITÁRIO-1150263    MEDRAL SERV ENG INFRA-ESTRUTURA LTD</t>
  </si>
  <si>
    <t>MURO DE ARRIMO, ALTURA MÉDIA ATÉ 3,0M-1150263    MEDRAL SERV ENG INFRA-ESTRUTURA LTD</t>
  </si>
  <si>
    <t>MURO DE ARRIMO, ALTURA MÉDIA ATÉ 1,5M-1150263    MEDRAL SERV ENG INFRA-ESTRUTURA LTD</t>
  </si>
  <si>
    <t>RETIR. ENTULHO E MATERIAL DE ESCAVACAO-1150263    MEDRAL SERV ENG INFRA-ESTRUTURA LTD</t>
  </si>
  <si>
    <t>ESGOTAMENTO CAVAS BOMBA IMERSÃO 1KW-8M-1150263    MEDRAL SERV ENG INFRA-ESTRUTURA LTD</t>
  </si>
  <si>
    <t>ESCORAMENTO DE EXCAVACOES-1150263    MEDRAL SERV ENG INFRA-ESTRUTURA LTD</t>
  </si>
  <si>
    <t>REATERRO,COMPAC,MAT EMPRÉST-AREIA GROSSA-1150263    MEDRAL SERV ENG INFRA-ESTRUTURA LTD</t>
  </si>
  <si>
    <t>ESCAV MANUAL CAVA P/POSTE,ESCOR ANELCONC-1150263    MEDRAL SERV ENG INFRA-ESTRUTURA LTD</t>
  </si>
  <si>
    <t>ATERRO COMPAC. MECÂN. C/ RESTOS DE CORTE-1150263    MEDRAL SERV ENG INFRA-ESTRUTURA LTD</t>
  </si>
  <si>
    <t>CORTE ROCHA C/EXPLOSIVO E PERFURA MANUAL-1150263    MEDRAL SERV ENG INFRA-ESTRUTURA LTD</t>
  </si>
  <si>
    <t>CORTE MEC. TERRENO QUALQUER;EXCETO ROCHA-1150263    MEDRAL SERV ENG INFRA-ESTRUTURA LTD</t>
  </si>
  <si>
    <t>ESCAVACAO MANUAL-1150263    MEDRAL SERV ENG INFRA-ESTRUTURA LTD</t>
  </si>
  <si>
    <t>APILOAMENTO DO FUNDO DAS CAVAS-1150263    MEDRAL SERV ENG INFRA-ESTRUTURA LTD</t>
  </si>
  <si>
    <t>ESCAVACAO MECÂNICA-1150263    MEDRAL SERV ENG INFRA-ESTRUTURA LTD</t>
  </si>
  <si>
    <t>REVESTIMENTO CIMENTADO-1150263    MEDRAL SERV ENG INFRA-ESTRUTURA LTD</t>
  </si>
  <si>
    <t>PISO ELEVADO EST E PLACAS MET C/PAVIFLEX-1150263    MEDRAL SERV ENG INFRA-ESTRUTURA LTD</t>
  </si>
  <si>
    <t>EXECUÇÃO DE PISO PAVIFLEX-1150263    MEDRAL SERV ENG INFRA-ESTRUTURA LTD</t>
  </si>
  <si>
    <t>RODAPÉ EM MÁRMORE OU GRAINITO, 7CM-1150263    MEDRAL SERV ENG INFRA-ESTRUTURA LTD</t>
  </si>
  <si>
    <t>FORN/INST.RODAPÉ AL PRETO PERFIL U 4X1CM-1150263    MEDRAL SERV ENG INFRA-ESTRUTURA LTD</t>
  </si>
  <si>
    <t>FORN/INST.SOL.MÁRM.GRANITO E=2CM L=25CM-1150263    MEDRAL SERV ENG INFRA-ESTRUTURA LTD</t>
  </si>
  <si>
    <t>FORN/INST.SOL.MÁRM. GRANITO E=2CM L=15CM-1150263    MEDRAL SERV ENG INFRA-ESTRUTURA LTD</t>
  </si>
  <si>
    <t>EXE.CIMEN. TRAÇO1:4 C/ADITIVOIMPERM-1150263    MEDRAL SERV ENG INFRA-ESTRUTURA LTD</t>
  </si>
  <si>
    <t>FORN/INST.CERÂMICA ESMAL. 0,30X0,30M-1150263    MEDRAL SERV ENG INFRA-ESTRUTURA LTD</t>
  </si>
  <si>
    <t>FORN/INST.CERÂMICA ESMAL. 0,20X0,20M-1150263    MEDRAL SERV ENG INFRA-ESTRUTURA LTD</t>
  </si>
  <si>
    <t>EXE.PISO INDUST ALTA RESIST ESP=8MM-1150263    MEDRAL SERV ENG INFRA-ESTRUTURA LTD</t>
  </si>
  <si>
    <t>PINTURA DE ESTRUTURAS EM CONCRETO-1150263    MEDRAL SERV ENG INFRA-ESTRUTURA LTD</t>
  </si>
  <si>
    <t>APL.ESMAL. C/ BASE P/ FERRO GALVAN.-1150263    MEDRAL SERV ENG INFRA-ESTRUTURA LTD</t>
  </si>
  <si>
    <t>REVESTIMENTO EM TEXTURA ACRÍLICA-1150263    MEDRAL SERV ENG INFRA-ESTRUTURA LTD</t>
  </si>
  <si>
    <t>AZULEJO BCO EXTRA,ASSENTADO ARGAM REJUNT-1150263    MEDRAL SERV ENG INFRA-ESTRUTURA LTD</t>
  </si>
  <si>
    <t>EMBOÇO/REBOCO-1150263    MEDRAL SERV ENG INFRA-ESTRUTURA LTD</t>
  </si>
  <si>
    <t>CHAPISCO TRAÇO1:4-CIMENTO E AREIA GROSSA-1150263    MEDRAL SERV ENG INFRA-ESTRUTURA LTD</t>
  </si>
  <si>
    <t>APL.ESMAL. SINT.P/ ESQUADRIAS DE FERRO-1150263    MEDRAL SERV ENG INFRA-ESTRUTURA LTD</t>
  </si>
  <si>
    <t>APL.ESMAL. SINT. P/ ESQUADRIAS MADEIRA-1150263    MEDRAL SERV ENG INFRA-ESTRUTURA LTD</t>
  </si>
  <si>
    <t>APLICAÇÃO DE VERNIZ-1150263    MEDRAL SERV ENG INFRA-ESTRUTURA LTD</t>
  </si>
  <si>
    <t>CAIAÇÃO EM TRÊS DEMÃOS-1150263    MEDRAL SERV ENG INFRA-ESTRUTURA LTD</t>
  </si>
  <si>
    <t>PINTURA LÁTEX SEM EMASSAMENTO-1150263    MEDRAL SERV ENG INFRA-ESTRUTURA LTD</t>
  </si>
  <si>
    <t>PINTURA LÁTEX COM EMASSAMENTO-1150263    MEDRAL SERV ENG INFRA-ESTRUTURA LTD</t>
  </si>
  <si>
    <t>DEMOL. CONCRETOS SIMPL/ARM.;COM ROMPEDOR-1150263    MEDRAL SERV ENG INFRA-ESTRUTURA LTD</t>
  </si>
  <si>
    <t>DEMOLIÇÃO MANUAL DE ALVENARIAS-1150263    MEDRAL SERV ENG INFRA-ESTRUTURA LTD</t>
  </si>
  <si>
    <t>LIMPEZA E RASPAGEM DO TERRENO-1150263    MEDRAL SERV ENG INFRA-ESTRUTURA LTD</t>
  </si>
  <si>
    <t>LANÇAMENTO/CONFERÊNCIA DE POLIGINAL-1150263    MEDRAL SERV ENG INFRA-ESTRUTURA LTD</t>
  </si>
  <si>
    <t>LEVANTAMENTO PLANIALTIMÉTRICO-1150263    MEDRAL SERV ENG INFRA-ESTRUTURA LTD</t>
  </si>
  <si>
    <t>LOCACAO DA OBRA-1150263    MEDRAL SERV ENG INFRA-ESTRUTURA LTD</t>
  </si>
  <si>
    <t>LIGAÇÃO PROV DE ELET P/ OBRA C/ DIST INT-1150263    MEDRAL SERV ENG INFRA-ESTRUTURA LTD</t>
  </si>
  <si>
    <t>LIGAÇÃO PROVH20 P/OBRA C/POÇO INST SANIT-1150263    MEDRAL SERV ENG INFRA-ESTRUTURA LTD</t>
  </si>
  <si>
    <t>LIGAÇÃO PROVH20 P/OBRA DAREDE INST SANIT-1150263    MEDRAL SERV ENG INFRA-ESTRUTURA LTD</t>
  </si>
  <si>
    <t>TAPUME DE CHAPA DE MADEIRA COMPENSADA-1150263    MEDRAL SERV ENG INFRA-ESTRUTURA LTD</t>
  </si>
  <si>
    <t>BARR. C/ INST. ELÉTRICA;HIDR.;SANITÁRIA-1150263    MEDRAL SERV ENG INFRA-ESTRUTURA LTD</t>
  </si>
  <si>
    <t>EX.SARJETA EM CONCRETO SIMPLES-1150263    MEDRAL SERV ENG INFRA-ESTRUTURA LTD</t>
  </si>
  <si>
    <t>FORN./ESPAL. LASTRO DE BRITA N° 2-1150263    MEDRAL SERV ENG INFRA-ESTRUTURA LTD</t>
  </si>
  <si>
    <t>EX. SUB-BASE DE BRITA CORRIDA-1150263    MEDRAL SERV ENG INFRA-ESTRUTURA LTD</t>
  </si>
  <si>
    <t>FORN/INST.MEIO-FIO PREMOLD CONCRETO-1150263    MEDRAL SERV ENG INFRA-ESTRUTURA LTD</t>
  </si>
  <si>
    <t>PAVIMENT BLOCO CONC,AREIA,REJUNTTRAÇO1:3-1150263    MEDRAL SERV ENG INFRA-ESTRUTURA LTD</t>
  </si>
  <si>
    <t>PAVIMENTO EM PARALELEPÍPEDOS-1150263    MEDRAL SERV ENG INFRA-ESTRUTURA LTD</t>
  </si>
  <si>
    <t>PASSEIO EM CONCRETO-1150263    MEDRAL SERV ENG INFRA-ESTRUTURA LTD</t>
  </si>
  <si>
    <t>PLANTIO GRAMA EM PLACAS-1150263    MEDRAL SERV ENG INFRA-ESTRUTURA LTD</t>
  </si>
  <si>
    <t>FORN/INST.PORT FE GALV,EST TUBULAR E CHA-1150263    MEDRAL SERV ENG INFRA-ESTRUTURA LTD</t>
  </si>
  <si>
    <t>MURO ALVEN. BLOCOS CONCRETO ALTURA DE 2M-1150263    MEDRAL SERV ENG INFRA-ESTRUTURA LTD</t>
  </si>
  <si>
    <t>CERCATELAGALV/PLAST2",MOURÃOCONC H=2,4M-1150263    MEDRAL SERV ENG INFRA-ESTRUTURA LTD</t>
  </si>
  <si>
    <t>CERCA ARAME FARPADO MOUROES DE CONCRETO-1150263    MEDRAL SERV ENG INFRA-ESTRUTURA LTD</t>
  </si>
  <si>
    <t>CONST. GRADES DE AÇO GALVANIZADO-1150263    MEDRAL SERV ENG INFRA-ESTRUTURA LTD</t>
  </si>
  <si>
    <t>INST.CONCERTINA DE AÇO-1150263    MEDRAL SERV ENG INFRA-ESTRUTURA LTD</t>
  </si>
  <si>
    <t>BARRAMENTO TUBO ALUMÍNIO OU COBRE-1150263    MEDRAL SERV ENG INFRA-ESTRUTURA LTD</t>
  </si>
  <si>
    <t>BARRAMENTO DUPLO CABO ALUMINIO OU COBRE-1150263    MEDRAL SERV ENG INFRA-ESTRUTURA LTD</t>
  </si>
  <si>
    <t>DESMON. DE BARRAM. COBRE OU ALUMINIO-1150263    MEDRAL SERV ENG INFRA-ESTRUTURA LTD</t>
  </si>
  <si>
    <t>DESMON.BARRAM.DUPLO CABO ALUMÍNIO/COBRE-1150263    MEDRAL SERV ENG INFRA-ESTRUTURA LTD</t>
  </si>
  <si>
    <t>DESMON.BARRA SIMPLES CABO COBRE/ALUMÍNIO-1150263    MEDRAL SERV ENG INFRA-ESTRUTURA LTD</t>
  </si>
  <si>
    <t>BARRA SIMPLES CABO DE COBRE OU ALUMÍNIO-1150263    MEDRAL SERV ENG INFRA-ESTRUTURA LTD</t>
  </si>
  <si>
    <t>INTERLIG. SIMPLES ENTRE EQUIP. E BARRAM-1150263    MEDRAL SERV ENG INFRA-ESTRUTURA LTD</t>
  </si>
  <si>
    <t>DESMONT COL ISOLADOR PEDESTAL 15-34,5KV-1150263    MEDRAL SERV ENG INFRA-ESTRUTURA LTD</t>
  </si>
  <si>
    <t>DESMON COLUNAS ISOLAD. PEDESTAL 69/138KV-1150263    MEDRAL SERV ENG INFRA-ESTRUTURA LTD</t>
  </si>
  <si>
    <t>MONTAG COL ISOLADOR PEDESTAL 15 E 34,5KV-1150263    MEDRAL SERV ENG INFRA-ESTRUTURA LTD</t>
  </si>
  <si>
    <t>DESATIV CABO ISOLADO 12/20KV;ATÉ 1000MM²-1150263    MEDRAL SERV ENG INFRA-ESTRUTURA LTD</t>
  </si>
  <si>
    <t>INSTAL CABO ISOLADO 12/20KV, ATÉ 1000MM²-1150263    MEDRAL SERV ENG INFRA-ESTRUTURA LTD</t>
  </si>
  <si>
    <t>INSTALAÇÃO DE TERMINAÇÕES-1150263    MEDRAL SERV ENG INFRA-ESTRUTURA LTD</t>
  </si>
  <si>
    <t>EXECUÇÃO DE SOLDA EXOTÉRMICA-1150263    MEDRAL SERV ENG INFRA-ESTRUTURA LTD</t>
  </si>
  <si>
    <t>LANÇAMENTO DE CABO DE MALHA DE TERRA-1150263    MEDRAL SERV ENG INFRA-ESTRUTURA LTD</t>
  </si>
  <si>
    <t>COMISSIONAMENTO DE SECCIONADORA-1150263    MEDRAL SERV ENG INFRA-ESTRUTURA LTD</t>
  </si>
  <si>
    <t>COMISSIONAMENTO DE REGULADOR DE TENSÃO-1150263    MEDRAL SERV ENG INFRA-ESTRUTURA LTD</t>
  </si>
  <si>
    <t>COMISSIONAMENTO DE CUBÍCULO BLINDADO-1150263    MEDRAL SERV ENG INFRA-ESTRUTURA LTD</t>
  </si>
  <si>
    <t>DESATIV UNIDADE CAPACITIVA 100 A 200KVAR-1150263    MEDRAL SERV ENG INFRA-ESTRUTURA LTD</t>
  </si>
  <si>
    <t>DESATIV UNIDADES CAPACITIVAS 300-500KVAR-1150263    MEDRAL SERV ENG INFRA-ESTRUTURA LTD</t>
  </si>
  <si>
    <t>DESATIVAÇÃO DE CUBÍCULO BLINDADO-1150263    MEDRAL SERV ENG INFRA-ESTRUTURA LTD</t>
  </si>
  <si>
    <t>MONT UNIDADES CAPACITIVAS 100 A 200KVAR-1150263    MEDRAL SERV ENG INFRA-ESTRUTURA LTD</t>
  </si>
  <si>
    <t>MONT UNIDADES CAPACITIVAS 300 A 500KVAR-1150263    MEDRAL SERV ENG INFRA-ESTRUTURA LTD</t>
  </si>
  <si>
    <t>INSTAL./RETIR.SEC/FUSÍVEL/CH TANDEM 15KV-1150263    MEDRAL SERV ENG INFRA-ESTRUTURA LTD</t>
  </si>
  <si>
    <t>RETIRADA DE SECCIONADOR TRI 69 ATÉ 245KV-1150263    MEDRAL SERV ENG INFRA-ESTRUTURA LTD</t>
  </si>
  <si>
    <t>INSTAL. DE SECC TRIPOLAR 69 ATÉ 245 KV-1150263    MEDRAL SERV ENG INFRA-ESTRUTURA LTD</t>
  </si>
  <si>
    <t>INSTAL. DE SECC. TRIPOLAR MENOR QUE 69KV-1150263    MEDRAL SERV ENG INFRA-ESTRUTURA LTD</t>
  </si>
  <si>
    <t>MONT RETIFICADOR ESTÁTICO TRIFÁSICO-1150263    MEDRAL SERV ENG INFRA-ESTRUTURA LTD</t>
  </si>
  <si>
    <t>MONT BANCO BATERIAS ESTACIONÁRIO 125 VCC-1150263    MEDRAL SERV ENG INFRA-ESTRUTURA LTD</t>
  </si>
  <si>
    <t>MONTAGEM DE CUBÍCULOS BLINDADO-1150263    MEDRAL SERV ENG INFRA-ESTRUTURA LTD</t>
  </si>
  <si>
    <t>DESATIVAÇÃO DE SECCIONADOR UNIPOLAR-1150263    MEDRAL SERV ENG INFRA-ESTRUTURA LTD</t>
  </si>
  <si>
    <t>DESATIVAÇÃO SECC TETRAPOLAR ATERRAMENTO-1150263    MEDRAL SERV ENG INFRA-ESTRUTURA LTD</t>
  </si>
  <si>
    <t>DESATIV RETIFICADOR ESTÁTICO TRIFÁSICO-1150263    MEDRAL SERV ENG INFRA-ESTRUTURA LTD</t>
  </si>
  <si>
    <t>DESATIV B. BATERIAS ESTACIONÁRIO 125VCC-1150263    MEDRAL SERV ENG INFRA-ESTRUTURA LTD</t>
  </si>
  <si>
    <t>INSTAL/RETIRADA DE DISJ. &gt;= A 69KV-1150263    MEDRAL SERV ENG INFRA-ESTRUTURA LTD</t>
  </si>
  <si>
    <t>INSTALAÇÃO OU RETIRADA CHAVES 15KV-1150263    MEDRAL SERV ENG INFRA-ESTRUTURA LTD</t>
  </si>
  <si>
    <t>DESATIVAÇÃO DE CABOS PÁRA-RAIOS-1150263    MEDRAL SERV ENG INFRA-ESTRUTURA LTD</t>
  </si>
  <si>
    <t>DESATIVAÇÃO DE PÁRA-RAIOS-1150263    MEDRAL SERV ENG INFRA-ESTRUTURA LTD</t>
  </si>
  <si>
    <t>DESATIV PÁRA-RAIOS EM HASTE GALVANIZADA-1150263    MEDRAL SERV ENG INFRA-ESTRUTURA LTD</t>
  </si>
  <si>
    <t>MONTAGEM DE CABOS PÁRA-RAIOS-1150263    MEDRAL SERV ENG INFRA-ESTRUTURA LTD</t>
  </si>
  <si>
    <t>MONTAGEM DE PÁRA-RAIOS-1150263    MEDRAL SERV ENG INFRA-ESTRUTURA LTD</t>
  </si>
  <si>
    <t>MONTAGEM PÁRA-RAIOS EM HASTE GALVANIZADA-1150263    MEDRAL SERV ENG INFRA-ESTRUTURA LTD</t>
  </si>
  <si>
    <t>DESATIVAÇÃO DE REGULADOR DE TENSÃO-1150263    MEDRAL SERV ENG INFRA-ESTRUTURA LTD</t>
  </si>
  <si>
    <t>DESATIV PAINÉIS CORRENTE ALTERN/CONTÍNUA-1150263    MEDRAL SERV ENG INFRA-ESTRUTURA LTD</t>
  </si>
  <si>
    <t>MONT PAINÉIS CORRENTE ALTERNADA/CONTÍNUA-1150263    MEDRAL SERV ENG INFRA-ESTRUTURA LTD</t>
  </si>
  <si>
    <t>DESATIVAÇÃO DE TC-1150263    MEDRAL SERV ENG INFRA-ESTRUTURA LTD</t>
  </si>
  <si>
    <t>DESATIVAÇÃO DE TP-1150263    MEDRAL SERV ENG INFRA-ESTRUTURA LTD</t>
  </si>
  <si>
    <t>MONTAGEM DE TC-1150263    MEDRAL SERV ENG INFRA-ESTRUTURA LTD</t>
  </si>
  <si>
    <t>MONTAGEM DE TP-1150263    MEDRAL SERV ENG INFRA-ESTRUTURA LTD</t>
  </si>
  <si>
    <t>DESATIVAÇÃO DE RESISTOR DE ATERRAMENTO-1150263    MEDRAL SERV ENG INFRA-ESTRUTURA LTD</t>
  </si>
  <si>
    <t>MONTAGEM DE RESISTOR DE ATERRAMENTO-1150263    MEDRAL SERV ENG INFRA-ESTRUTURA LTD</t>
  </si>
  <si>
    <t>MONT COLUNA ISOLADOR PEDESTAL 69/138KV-1150263    MEDRAL SERV ENG INFRA-ESTRUTURA LTD</t>
  </si>
  <si>
    <t>MONTAGEM TRANSFORMADOR SERVIÇO AUXILIAR-1150263    MEDRAL SERV ENG INFRA-ESTRUTURA LTD</t>
  </si>
  <si>
    <t>DESATIVAÇÃO TRANSFORMADOR DE ATERRAMENTO-1150263    MEDRAL SERV ENG INFRA-ESTRUTURA LTD</t>
  </si>
  <si>
    <t>DESATIV BOBINA BLOQUEIO E DIVISOR CAP-1150263    MEDRAL SERV ENG INFRA-ESTRUTURA LTD</t>
  </si>
  <si>
    <t>MONT/INST DE QUADRO DE SERVIÇO AUXILIAR-1150263    MEDRAL SERV ENG INFRA-ESTRUTURA LTD</t>
  </si>
  <si>
    <t>INSTALAÇÃO DE VIGAS DE CONCRETO-1150263    MEDRAL SERV ENG INFRA-ESTRUTURA LTD</t>
  </si>
  <si>
    <t>REMOÇÃO DE POSTE DE CONCRETO-1150263    MEDRAL SERV ENG INFRA-ESTRUTURA LTD</t>
  </si>
  <si>
    <t>REMOÇÃO DE ESTRUTURA DE CONCRETO-1150263    MEDRAL SERV ENG INFRA-ESTRUTURA LTD</t>
  </si>
  <si>
    <t>MONT/DESMON DE ESTRUTURA METÁLICA DE SE-1150263    MEDRAL SERV ENG INFRA-ESTRUTURA LTD</t>
  </si>
  <si>
    <t>LANCAMENTO CONDUTOR AT - TIPO 6-1150263    MEDRAL SERV ENG INFRA-ESTRUTURA LTD</t>
  </si>
  <si>
    <t>LANÇAM.CABO PÁRA-RAIO C/ TENSAO CONTROL.-1150263    MEDRAL SERV ENG INFRA-ESTRUTURA LTD</t>
  </si>
  <si>
    <t>LANCAMENTO CONDUTOR AT - TIPO 1-1150263    MEDRAL SERV ENG INFRA-ESTRUTURA LTD</t>
  </si>
  <si>
    <t>LANCAMENTO CONDUTOR AT - TIPO 2-1150263    MEDRAL SERV ENG INFRA-ESTRUTURA LTD</t>
  </si>
  <si>
    <t>LANÇAM.CABO PÁRA-RAIO S/ TENSAO CONTROL.-1150263    MEDRAL SERV ENG INFRA-ESTRUTURA LTD</t>
  </si>
  <si>
    <t>LANCAMENTO CONDUTOR AT - TIPO 3-1150263    MEDRAL SERV ENG INFRA-ESTRUTURA LTD</t>
  </si>
  <si>
    <t>LANCAMENTO CONDUTOR AT - TIPO 7-1150263    MEDRAL SERV ENG INFRA-ESTRUTURA LTD</t>
  </si>
  <si>
    <t>LANCAMENTO CONDUTOR AT - TIPO 8-1150263    MEDRAL SERV ENG INFRA-ESTRUTURA LTD</t>
  </si>
  <si>
    <t>LANÇ.2 CABOS PÁRA-RAIO C/ TENSAO CONTROL-1150263    MEDRAL SERV ENG INFRA-ESTRUTURA LTD</t>
  </si>
  <si>
    <t>LANCAMENTO CONDUTOR AT - TIPO 9-1150263    MEDRAL SERV ENG INFRA-ESTRUTURA LTD</t>
  </si>
  <si>
    <t>LANCAMENTO CONDUTOR AT - TIPO 10-1150263    MEDRAL SERV ENG INFRA-ESTRUTURA LTD</t>
  </si>
  <si>
    <t>INST POR EST P/ ESTANQ C/PERFIL MET/CONC-1150263    MEDRAL SERV ENG INFRA-ESTRUTURA LTD</t>
  </si>
  <si>
    <t>CRAVAÇÃO, CORTE E SOLDA DE ESTACA I 10"-1150263    MEDRAL SERV ENG INFRA-ESTRUTURA LTD</t>
  </si>
  <si>
    <t>CRAVAÇÃO CORTE E SOLDA DE ESTACA I 8"-1150263    MEDRAL SERV ENG INFRA-ESTRUTURA LTD</t>
  </si>
  <si>
    <t>CRAVAÇÃO DE ESTACA DE CONCRETO-1150263    MEDRAL SERV ENG INFRA-ESTRUTURA LTD</t>
  </si>
  <si>
    <t>ESCAVAÇÃO TERCEIRA CATEGORIA-1150263    MEDRAL SERV ENG INFRA-ESTRUTURA LTD</t>
  </si>
  <si>
    <t>ESCAVAÇÃO- FUNDAÇÃO EM TUBULÃO-1150263    MEDRAL SERV ENG INFRA-ESTRUTURA LTD</t>
  </si>
  <si>
    <t>PERFURAÇÃO EM ROCHA-1150263    MEDRAL SERV ENG INFRA-ESTRUTURA LTD</t>
  </si>
  <si>
    <t>CONCRETO E CONCRETAGEM ATÉ 17,5 MPA-1150263    MEDRAL SERV ENG INFRA-ESTRUTURA LTD</t>
  </si>
  <si>
    <t>REATERRO COM AREIA-1150263    MEDRAL SERV ENG INFRA-ESTRUTURA LTD</t>
  </si>
  <si>
    <t>REATERRO COM BRITA-1150263    MEDRAL SERV ENG INFRA-ESTRUTURA LTD</t>
  </si>
  <si>
    <t>FORNEC. ANÉIS DE CONCRETO-1150263    MEDRAL SERV ENG INFRA-ESTRUTURA LTD</t>
  </si>
  <si>
    <t>INJEÇÃO DE NATA DE CONCRETO-1150263    MEDRAL SERV ENG INFRA-ESTRUTURA LTD</t>
  </si>
  <si>
    <t>PROJETO DE FUNDAÇÃO-1150263    MEDRAL SERV ENG INFRA-ESTRUTURA LTD</t>
  </si>
  <si>
    <t>REATERRO COM TERRA DE EMPRÉSTIMO-1150263    MEDRAL SERV ENG INFRA-ESTRUTURA LTD</t>
  </si>
  <si>
    <t>REATERRO COM SOLO/CIMENTO-1150263    MEDRAL SERV ENG INFRA-ESTRUTURA LTD</t>
  </si>
  <si>
    <t>SONDAGEM TRADO-1150263    MEDRAL SERV ENG INFRA-ESTRUTURA LTD</t>
  </si>
  <si>
    <t>DEMARCAÇÃO DE FAIXA-1150263    MEDRAL SERV ENG INFRA-ESTRUTURA LTD</t>
  </si>
  <si>
    <t>ESTUDO DE TRAÇADO-1150263    MEDRAL SERV ENG INFRA-ESTRUTURA LTD</t>
  </si>
  <si>
    <t>LEVANTAMENTO DE PERFIL-1150263    MEDRAL SERV ENG INFRA-ESTRUTURA LTD</t>
  </si>
  <si>
    <t>LOCAÇÃO DE TORRE-1150263    MEDRAL SERV ENG INFRA-ESTRUTURA LTD</t>
  </si>
  <si>
    <t>LEVANTAMENTO CADASTRAL-1150263    MEDRAL SERV ENG INFRA-ESTRUTURA LTD</t>
  </si>
  <si>
    <t>FORN/INST.ARMAD. P/ FUNDAÇAO-CA50-1150263    MEDRAL SERV ENG INFRA-ESTRUTURA LTD</t>
  </si>
  <si>
    <t>INSTAL CABO GUARDA C/ FIBRA TIPO OPGW-1150263    MEDRAL SERV ENG INFRA-ESTRUTURA LTD</t>
  </si>
  <si>
    <t>FABRIC.TAMPA DE CONCRETO-1150263    MEDRAL SERV ENG INFRA-ESTRUTURA LTD</t>
  </si>
  <si>
    <t>FORN/INST.ABRIGO EXTINTOR INCÊNDIO-1150263    MEDRAL SERV ENG INFRA-ESTRUTURA LTD</t>
  </si>
  <si>
    <t>DESATIV TRANSFORMADOR SERVIÇO AUXILIAR-1150263    MEDRAL SERV ENG INFRA-ESTRUTURA LTD</t>
  </si>
  <si>
    <t>FORN/INST.EXTINTOR 20KG, PÓ QUÍMICO-1150263    MEDRAL SERV ENG INFRA-ESTRUTURA LTD</t>
  </si>
  <si>
    <t>FORN/INST.EXTINTOR 50KG, CO2-1150263    MEDRAL SERV ENG INFRA-ESTRUTURA LTD</t>
  </si>
  <si>
    <t>FORN/INST.EXTIN. PÓ QUÍM. 50KG ESM-23-1150263    MEDRAL SERV ENG INFRA-ESTRUTURA LTD</t>
  </si>
  <si>
    <t>DEMOL. MANUAL CONCRETOS SIMPLES/ARMADOS-1150263    MEDRAL SERV ENG INFRA-ESTRUTURA LTD</t>
  </si>
  <si>
    <t>CRAVAMENTO DE HASTE DE ATERRAMENTO-1150263    MEDRAL SERV ENG INFRA-ESTRUTURA LTD</t>
  </si>
  <si>
    <t>RETIRADA DE SECCIONADOR TRIPOLAR &lt; 69KV-1150263    MEDRAL SERV ENG INFRA-ESTRUTURA LTD</t>
  </si>
  <si>
    <t>Instalação de medidor monofásicoALMEIDA E ALMEIDA CONSTR.ELETRIC. LTDA</t>
  </si>
  <si>
    <t>5200000219</t>
  </si>
  <si>
    <t>Instalação de ramal monofásicoALMEIDA E ALMEIDA CONSTR.ELETRIC. LTDA</t>
  </si>
  <si>
    <t>Instal caixa medidor monofásico em posteALMEIDA E ALMEIDA CONSTR.ELETRIC. LTDA</t>
  </si>
  <si>
    <t>Instal caixa medidor monofá em alvenariaALMEIDA E ALMEIDA CONSTR.ELETRIC. LTDA</t>
  </si>
  <si>
    <t>Instalação de disjuntor monofásicoALMEIDA E ALMEIDA CONSTR.ELETRIC. LTDA</t>
  </si>
  <si>
    <t>Instalação de medidor e ramal monofásicoALMEIDA E ALMEIDA CONSTR.ELETRIC. LTDA</t>
  </si>
  <si>
    <t>Instalação de medidor e disjuntor monofáALMEIDA E ALMEIDA CONSTR.ELETRIC. LTDA</t>
  </si>
  <si>
    <t>Inst de medidor e caixa monofás em posteALMEIDA E ALMEIDA CONSTR.ELETRIC. LTDA</t>
  </si>
  <si>
    <t>Inst medidor e caixa mono em alvenariaALMEIDA E ALMEIDA CONSTR.ELETRIC. LTDA</t>
  </si>
  <si>
    <t>Inst de ramal e disjuntor monofásicoALMEIDA E ALMEIDA CONSTR.ELETRIC. LTDA</t>
  </si>
  <si>
    <t>Instalaçã de ramal e caixa mono em posteALMEIDA E ALMEIDA CONSTR.ELETRIC. LTDA</t>
  </si>
  <si>
    <t>Inst de ramal e caixa mono em alvenariaALMEIDA E ALMEIDA CONSTR.ELETRIC. LTDA</t>
  </si>
  <si>
    <t>Inst de disjuntor e caixa mono em posteALMEIDA E ALMEIDA CONSTR.ELETRIC. LTDA</t>
  </si>
  <si>
    <t>Inst disjuntor e caixa mono em alvenariaALMEIDA E ALMEIDA CONSTR.ELETRIC. LTDA</t>
  </si>
  <si>
    <t>Inst de medidor ramal e disjuntor monoALMEIDA E ALMEIDA CONSTR.ELETRIC. LTDA</t>
  </si>
  <si>
    <t>Inst medidor disjuntor caixa mono posteALMEIDA E ALMEIDA CONSTR.ELETRIC. LTDA</t>
  </si>
  <si>
    <t>Inst medi disjuntor caixa mono alvenariaALMEIDA E ALMEIDA CONSTR.ELETRIC. LTDA</t>
  </si>
  <si>
    <t>Inst ramal disjuntor caixa monof posteALMEIDA E ALMEIDA CONSTR.ELETRIC. LTDA</t>
  </si>
  <si>
    <t>Inst ramal disjuntor caixa mono alvenariALMEIDA E ALMEIDA CONSTR.ELETRIC. LTDA</t>
  </si>
  <si>
    <t>Inst tampa de caixa de medidor monofásicALMEIDA E ALMEIDA CONSTR.ELETRIC. LTDA</t>
  </si>
  <si>
    <t>Inst Comp M sem poste med ramal cx disjALMEIDA E ALMEIDA CONSTR.ELETRIC. LTDA</t>
  </si>
  <si>
    <t>Ins Com M s poste med ramal cx disj alveALMEIDA E ALMEIDA CONSTR.ELETRIC. LTDA</t>
  </si>
  <si>
    <t>I Co M med raml cx dis posteconcr5m aterALMEIDA E ALMEIDA CONSTR.ELETRIC. LTDA</t>
  </si>
  <si>
    <t>I Co M med raml cx dis posteconcr7m aterALMEIDA E ALMEIDA CONSTR.ELETRIC. LTDA</t>
  </si>
  <si>
    <t>In Co M med ramal cx dis posteaço5m aterALMEIDA E ALMEIDA CONSTR.ELETRIC. LTDA</t>
  </si>
  <si>
    <t>In Co M med ramal cx dis posteaço7m aterALMEIDA E ALMEIDA CONSTR.ELETRIC. LTDA</t>
  </si>
  <si>
    <t>Substituição de medidor monofásicoALMEIDA E ALMEIDA CONSTR.ELETRIC. LTDA</t>
  </si>
  <si>
    <t>Substituição de ramal monofásicoALMEIDA E ALMEIDA CONSTR.ELETRIC. LTDA</t>
  </si>
  <si>
    <t>Substituição caixa medidor mono em posteALMEIDA E ALMEIDA CONSTR.ELETRIC. LTDA</t>
  </si>
  <si>
    <t>Subst caixa medidor mono em alvenariaALMEIDA E ALMEIDA CONSTR.ELETRIC. LTDA</t>
  </si>
  <si>
    <t>Substituição de disjuntor monofásicoALMEIDA E ALMEIDA CONSTR.ELETRIC. LTDA</t>
  </si>
  <si>
    <t>Substituição de medidor e ramal monoALMEIDA E ALMEIDA CONSTR.ELETRIC. LTDA</t>
  </si>
  <si>
    <t>Subst de medidor e caixa mono em posteALMEIDA E ALMEIDA CONSTR.ELETRIC. LTDA</t>
  </si>
  <si>
    <t>Subst medidor e caixa mono em alvenariaALMEIDA E ALMEIDA CONSTR.ELETRIC. LTDA</t>
  </si>
  <si>
    <t>Subst de medidor e disjuntor monofásicoALMEIDA E ALMEIDA CONSTR.ELETRIC. LTDA</t>
  </si>
  <si>
    <t>Subst de ramal e disjuntor monofásicoALMEIDA E ALMEIDA CONSTR.ELETRIC. LTDA</t>
  </si>
  <si>
    <t>Subst ramal e caixa monofásico em posteALMEIDA E ALMEIDA CONSTR.ELETRIC. LTDA</t>
  </si>
  <si>
    <t>Subst de ramal e caixa mono em alvenariaALMEIDA E ALMEIDA CONSTR.ELETRIC. LTDA</t>
  </si>
  <si>
    <t>Subst medidor ramal e disjuntor monoALMEIDA E ALMEIDA CONSTR.ELETRIC. LTDA</t>
  </si>
  <si>
    <t>Subst medi disjuntor e caixa mono posteALMEIDA E ALMEIDA CONSTR.ELETRIC. LTDA</t>
  </si>
  <si>
    <t>Subst medi disjuntor caixa mono alvenariALMEIDA E ALMEIDA CONSTR.ELETRIC. LTDA</t>
  </si>
  <si>
    <t>Subst ramal disjuntor caixa mono posteALMEIDA E ALMEIDA CONSTR.ELETRIC. LTDA</t>
  </si>
  <si>
    <t>Subst ramal disjuntor caixa mono alvenarALMEIDA E ALMEIDA CONSTR.ELETRIC. LTDA</t>
  </si>
  <si>
    <t>Subst disjuntor caixa mono em posteALMEIDA E ALMEIDA CONSTR.ELETRIC. LTDA</t>
  </si>
  <si>
    <t>Subst disjuntor e caixa mono alvenariaALMEIDA E ALMEIDA CONSTR.ELETRIC. LTDA</t>
  </si>
  <si>
    <t>Subst de tampa de caixa de medidor monoALMEIDA E ALMEIDA CONSTR.ELETRIC. LTDA</t>
  </si>
  <si>
    <t>Corte cx barramento retirada ramal monoALMEIDA E ALMEIDA CONSTR.ELETRIC. LTDA</t>
  </si>
  <si>
    <t>Corte no medidor monofásicoALMEIDA E ALMEIDA CONSTR.ELETRIC. LTDA</t>
  </si>
  <si>
    <t>Corte no poste monofásicoALMEIDA E ALMEIDA CONSTR.ELETRIC. LTDA</t>
  </si>
  <si>
    <t>Inst dispositi antifurto cx medidor monoALMEIDA E ALMEIDA CONSTR.ELETRIC. LTDA</t>
  </si>
  <si>
    <t>Mudança de local de medidor - monofásicoALMEIDA E ALMEIDA CONSTR.ELETRIC. LTDA</t>
  </si>
  <si>
    <t>Mudança de local de padrão monofásicoALMEIDA E ALMEIDA CONSTR.ELETRIC. LTDA</t>
  </si>
  <si>
    <t>Religação com instalação ramal monofásicALMEIDA E ALMEIDA CONSTR.ELETRIC. LTDA</t>
  </si>
  <si>
    <t>Relig de fornecimento poste monofásicoALMEIDA E ALMEIDA CONSTR.ELETRIC. LTDA</t>
  </si>
  <si>
    <t>Religação no medidor monofásicoALMEIDA E ALMEIDA CONSTR.ELETRIC. LTDA</t>
  </si>
  <si>
    <t>Relig com inst. medidor monofásicoALMEIDA E ALMEIDA CONSTR.ELETRIC. LTDA</t>
  </si>
  <si>
    <t>Relig com inst medidor ramal monofásicoALMEIDA E ALMEIDA CONSTR.ELETRIC. LTDA</t>
  </si>
  <si>
    <t>Retirada de medidor monofásicoALMEIDA E ALMEIDA CONSTR.ELETRIC. LTDA</t>
  </si>
  <si>
    <t>Retirada de medidor e ramal monofásicoALMEIDA E ALMEIDA CONSTR.ELETRIC. LTDA</t>
  </si>
  <si>
    <t>Retirada de ramal monofásicoALMEIDA E ALMEIDA CONSTR.ELETRIC. LTDA</t>
  </si>
  <si>
    <t>Instalação de medidor bifásicoALMEIDA E ALMEIDA CONSTR.ELETRIC. LTDA</t>
  </si>
  <si>
    <t>Instalação de ramal bifásicoALMEIDA E ALMEIDA CONSTR.ELETRIC. LTDA</t>
  </si>
  <si>
    <t>Instalação caixa medidor bifásico posteALMEIDA E ALMEIDA CONSTR.ELETRIC. LTDA</t>
  </si>
  <si>
    <t>Inst caixa medidor bifásico em alvenariaALMEIDA E ALMEIDA CONSTR.ELETRIC. LTDA</t>
  </si>
  <si>
    <t>Instalação de disjuntor bifásicoALMEIDA E ALMEIDA CONSTR.ELETRIC. LTDA</t>
  </si>
  <si>
    <t>Instalação de medidor e ramal bifásicoALMEIDA E ALMEIDA CONSTR.ELETRIC. LTDA</t>
  </si>
  <si>
    <t>Instalação medidor e disjuntor bifásicoALMEIDA E ALMEIDA CONSTR.ELETRIC. LTDA</t>
  </si>
  <si>
    <t>Instalação medidor caixa bifásico posteALMEIDA E ALMEIDA CONSTR.ELETRIC. LTDA</t>
  </si>
  <si>
    <t>Inst medidor caixa bifásico alvenariaALMEIDA E ALMEIDA CONSTR.ELETRIC. LTDA</t>
  </si>
  <si>
    <t>Instalação de ramal e disjuntor bifásicoALMEIDA E ALMEIDA CONSTR.ELETRIC. LTDA</t>
  </si>
  <si>
    <t>Instalação ramal caixa bifásico em posteALMEIDA E ALMEIDA CONSTR.ELETRIC. LTDA</t>
  </si>
  <si>
    <t>Inst ramal e caixa bifásico alvenariaALMEIDA E ALMEIDA CONSTR.ELETRIC. LTDA</t>
  </si>
  <si>
    <t>Inst disjuntor e caixa bifásico em posteALMEIDA E ALMEIDA CONSTR.ELETRIC. LTDA</t>
  </si>
  <si>
    <t>Inst disjuntor caixa bifásico alvenariaALMEIDA E ALMEIDA CONSTR.ELETRIC. LTDA</t>
  </si>
  <si>
    <t>Inst medidor ramal disjuntor bifásicoALMEIDA E ALMEIDA CONSTR.ELETRIC. LTDA</t>
  </si>
  <si>
    <t>Inst medidor disjuntor e caixa bif posteALMEIDA E ALMEIDA CONSTR.ELETRIC. LTDA</t>
  </si>
  <si>
    <t>Inst medi disjuntor caixa bif alvenariaALMEIDA E ALMEIDA CONSTR.ELETRIC. LTDA</t>
  </si>
  <si>
    <t>Inst ramal disjuntor caixa bif em posteALMEIDA E ALMEIDA CONSTR.ELETRIC. LTDA</t>
  </si>
  <si>
    <t>Inst ramal disjuntor caixa bif alvenariaALMEIDA E ALMEIDA CONSTR.ELETRIC. LTDA</t>
  </si>
  <si>
    <t>Inst tampa cx medi bif inst disp antifurALMEIDA E ALMEIDA CONSTR.ELETRIC. LTDA</t>
  </si>
  <si>
    <t>In Co B sem poste med ramal cx disj alveALMEIDA E ALMEIDA CONSTR.ELETRIC. LTDA</t>
  </si>
  <si>
    <t>I Co B med ramal cx disj poste existenteALMEIDA E ALMEIDA CONSTR.ELETRIC. LTDA</t>
  </si>
  <si>
    <t>ICoB med raml cx disj posteconcr5m aterALMEIDA E ALMEIDA CONSTR.ELETRIC. LTDA</t>
  </si>
  <si>
    <t>ICoB med raml cx disj posteconcr7m AterALMEIDA E ALMEIDA CONSTR.ELETRIC. LTDA</t>
  </si>
  <si>
    <t>Substituição de medidor bifásicoALMEIDA E ALMEIDA CONSTR.ELETRIC. LTDA</t>
  </si>
  <si>
    <t>Substituição de ramal bifásicoALMEIDA E ALMEIDA CONSTR.ELETRIC. LTDA</t>
  </si>
  <si>
    <t>Subst caixa para medidor bifásico posteALMEIDA E ALMEIDA CONSTR.ELETRIC. LTDA</t>
  </si>
  <si>
    <t>Subst caixa para medidor bif alvenariaALMEIDA E ALMEIDA CONSTR.ELETRIC. LTDA</t>
  </si>
  <si>
    <t>Substituição de disjuntor bifásicoALMEIDA E ALMEIDA CONSTR.ELETRIC. LTDA</t>
  </si>
  <si>
    <t>Substituição de medidor e ramal bifásicoALMEIDA E ALMEIDA CONSTR.ELETRIC. LTDA</t>
  </si>
  <si>
    <t>Subst medidor e disjuntor bifásicoALMEIDA E ALMEIDA CONSTR.ELETRIC. LTDA</t>
  </si>
  <si>
    <t>Subst medidor e caixa bifásico em posteALMEIDA E ALMEIDA CONSTR.ELETRIC. LTDA</t>
  </si>
  <si>
    <t>Subst medidor e caixa bifásico alvenariaALMEIDA E ALMEIDA CONSTR.ELETRIC. LTDA</t>
  </si>
  <si>
    <t>Subst ramal e disjuntor bifásicoALMEIDA E ALMEIDA CONSTR.ELETRIC. LTDA</t>
  </si>
  <si>
    <t>Subst ramal e caixa bifásico em posteALMEIDA E ALMEIDA CONSTR.ELETRIC. LTDA</t>
  </si>
  <si>
    <t>Subst ramal e caixa bifásico alvenariaALMEIDA E ALMEIDA CONSTR.ELETRIC. LTDA</t>
  </si>
  <si>
    <t>Subst disjuntor caixa bifásico em posteALMEIDA E ALMEIDA CONSTR.ELETRIC. LTDA</t>
  </si>
  <si>
    <t>Subst disjuntor caixa bifásico alvenariaALMEIDA E ALMEIDA CONSTR.ELETRIC. LTDA</t>
  </si>
  <si>
    <t>Subst medidor ramal e disjuntor bifásicoALMEIDA E ALMEIDA CONSTR.ELETRIC. LTDA</t>
  </si>
  <si>
    <t>Subst medidor disjuntor caixa bif posteALMEIDA E ALMEIDA CONSTR.ELETRIC. LTDA</t>
  </si>
  <si>
    <t>Subst medid disjuntor caixa bif alvenariALMEIDA E ALMEIDA CONSTR.ELETRIC. LTDA</t>
  </si>
  <si>
    <t>Subst ramal disjuntor caixa bif posteALMEIDA E ALMEIDA CONSTR.ELETRIC. LTDA</t>
  </si>
  <si>
    <t>Subst ramal disjuntor caixa bif alvenariALMEIDA E ALMEIDA CONSTR.ELETRIC. LTDA</t>
  </si>
  <si>
    <t>Substituição eletroduto e ramal bifásicoALMEIDA E ALMEIDA CONSTR.ELETRIC. LTDA</t>
  </si>
  <si>
    <t>Subst tampa de caixa de medidor bifásicALMEIDA E ALMEIDA CONSTR.ELETRIC. LTDA</t>
  </si>
  <si>
    <t>Relig com instalação de ramal bifásicoALMEIDA E ALMEIDA CONSTR.ELETRIC. LTDA</t>
  </si>
  <si>
    <t>Religação com inst. medidor bifásicoALMEIDA E ALMEIDA CONSTR.ELETRIC. LTDA</t>
  </si>
  <si>
    <t>Relig com inst. medidor e ramal bifásicoALMEIDA E ALMEIDA CONSTR.ELETRIC. LTDA</t>
  </si>
  <si>
    <t>Instalação de medidor trifásicoALMEIDA E ALMEIDA CONSTR.ELETRIC. LTDA</t>
  </si>
  <si>
    <t>Instalação de ramal (15KVA) trifásicoALMEIDA E ALMEIDA CONSTR.ELETRIC. LTDA</t>
  </si>
  <si>
    <t>Instalação de ramal (27KVA) trifásicoALMEIDA E ALMEIDA CONSTR.ELETRIC. LTDA</t>
  </si>
  <si>
    <t>Instalação de ramal (35KVA) trifásicoALMEIDA E ALMEIDA CONSTR.ELETRIC. LTDA</t>
  </si>
  <si>
    <t>Inst caixa medidor trifásico em posteALMEIDA E ALMEIDA CONSTR.ELETRIC. LTDA</t>
  </si>
  <si>
    <t>Inst caixa medidor trifásico alvenariaALMEIDA E ALMEIDA CONSTR.ELETRIC. LTDA</t>
  </si>
  <si>
    <t>Instalação de disjuntor trifásicoALMEIDA E ALMEIDA CONSTR.ELETRIC. LTDA</t>
  </si>
  <si>
    <t>Instalação medidor e disjuntor trifásicoALMEIDA E ALMEIDA CONSTR.ELETRIC. LTDA</t>
  </si>
  <si>
    <t>Inst medidor e caixa trifásico em posteALMEIDA E ALMEIDA CONSTR.ELETRIC. LTDA</t>
  </si>
  <si>
    <t>Inst medidor e caixa trifásico alvenariaALMEIDA E ALMEIDA CONSTR.ELETRIC. LTDA</t>
  </si>
  <si>
    <t>Inst disjuntor e caixa trifásico posteALMEIDA E ALMEIDA CONSTR.ELETRIC. LTDA</t>
  </si>
  <si>
    <t>Inst disjuntor e caixa trif alvenariaALMEIDA E ALMEIDA CONSTR.ELETRIC. LTDA</t>
  </si>
  <si>
    <t>Inst medidor e ramal (15KVA) trifásicoALMEIDA E ALMEIDA CONSTR.ELETRIC. LTDA</t>
  </si>
  <si>
    <t>Inst ramal (15KVA) e disjuntor trifásicoALMEIDA E ALMEIDA CONSTR.ELETRIC. LTDA</t>
  </si>
  <si>
    <t>Inst ramal (15KVA) caixa trifásico posteALMEIDA E ALMEIDA CONSTR.ELETRIC. LTDA</t>
  </si>
  <si>
    <t>Inst ramal 15KVA e caixa trif alvenariaALMEIDA E ALMEIDA CONSTR.ELETRIC. LTDA</t>
  </si>
  <si>
    <t>Inst medidor e ramal (27KVA) trifásicoALMEIDA E ALMEIDA CONSTR.ELETRIC. LTDA</t>
  </si>
  <si>
    <t>Inst ramal (27KVA) e disjuntor trifásicoALMEIDA E ALMEIDA CONSTR.ELETRIC. LTDA</t>
  </si>
  <si>
    <t>Inst ramal (27KVA) e caixa trif posteALMEIDA E ALMEIDA CONSTR.ELETRIC. LTDA</t>
  </si>
  <si>
    <t>Inst ramal 27KVA e caixa trif alvenariaALMEIDA E ALMEIDA CONSTR.ELETRIC. LTDA</t>
  </si>
  <si>
    <t>Inst medidor e ramal (35KVA) trifásicoALMEIDA E ALMEIDA CONSTR.ELETRIC. LTDA</t>
  </si>
  <si>
    <t>Inst ramal (35KVA) e disjuntor trifásicoALMEIDA E ALMEIDA CONSTR.ELETRIC. LTDA</t>
  </si>
  <si>
    <t>Inst ramal 35KVA e caixa trifásico posteALMEIDA E ALMEIDA CONSTR.ELETRIC. LTDA</t>
  </si>
  <si>
    <t>Inst ramal 35KVA e caixa trif alvenariaALMEIDA E ALMEIDA CONSTR.ELETRIC. LTDA</t>
  </si>
  <si>
    <t>Inst medidor disjuntor caixa trif posteALMEIDA E ALMEIDA CONSTR.ELETRIC. LTDA</t>
  </si>
  <si>
    <t>Inst medi disjuntor caixa trif alvenariaALMEIDA E ALMEIDA CONSTR.ELETRIC. LTDA</t>
  </si>
  <si>
    <t>Inst medidor ramal 15KVA disjuntor trifALMEIDA E ALMEIDA CONSTR.ELETRIC. LTDA</t>
  </si>
  <si>
    <t>Inst ramal 15KVA disjun caixa trif posteALMEIDA E ALMEIDA CONSTR.ELETRIC. LTDA</t>
  </si>
  <si>
    <t>Inst ramal 15KVA disj caixa trif alvenarALMEIDA E ALMEIDA CONSTR.ELETRIC. LTDA</t>
  </si>
  <si>
    <t>Inst medidor ramal 27KVA disjuntor trifáALMEIDA E ALMEIDA CONSTR.ELETRIC. LTDA</t>
  </si>
  <si>
    <t>Inste ramal 27KVA disj  caixa trif posteALMEIDA E ALMEIDA CONSTR.ELETRIC. LTDA</t>
  </si>
  <si>
    <t>Inst ramal 27KVA disj caixa trif alvenarALMEIDA E ALMEIDA CONSTR.ELETRIC. LTDA</t>
  </si>
  <si>
    <t>Inst ramal 35KVA disj caixa trif posteALMEIDA E ALMEIDA CONSTR.ELETRIC. LTDA</t>
  </si>
  <si>
    <t>Inst ramal 35KVA disj caixa trif alvenarALMEIDA E ALMEIDA CONSTR.ELETRIC. LTDA</t>
  </si>
  <si>
    <t>Inst medidor ramal 35KVA disjuntor trifALMEIDA E ALMEIDA CONSTR.ELETRIC. LTDA</t>
  </si>
  <si>
    <t>Inst tampa cx med trif e disp antifurtoALMEIDA E ALMEIDA CONSTR.ELETRIC. LTDA</t>
  </si>
  <si>
    <t>Inst ramal 35KVA cx eletroduto trif postALMEIDA E ALMEIDA CONSTR.ELETRIC. LTDA</t>
  </si>
  <si>
    <t>Inst ramal 35KVA cx eletroduto trif alveALMEIDA E ALMEIDA CONSTR.ELETRIC. LTDA</t>
  </si>
  <si>
    <t>ICoT s poste med raml 27KVA cx disj alveALMEIDA E ALMEIDA CONSTR.ELETRIC. LTDA</t>
  </si>
  <si>
    <t>ICoT med ramal 27KVA cx disj poste existALMEIDA E ALMEIDA CONSTR.ELETRIC. LTDA</t>
  </si>
  <si>
    <t>ICoTmed ramal27KVA cx dis postconc5m ateALMEIDA E ALMEIDA CONSTR.ELETRIC. LTDA</t>
  </si>
  <si>
    <t>ICoT med raml27KVA cx dis postconc7m ateALMEIDA E ALMEIDA CONSTR.ELETRIC. LTDA</t>
  </si>
  <si>
    <t>ICoT s poste med ramal15KVA cx disj alveALMEIDA E ALMEIDA CONSTR.ELETRIC. LTDA</t>
  </si>
  <si>
    <t>InCo T med ramal15KVA cx disj poste exisALMEIDA E ALMEIDA CONSTR.ELETRIC. LTDA</t>
  </si>
  <si>
    <t>ICoT med raml15KVA cx dis postconc5m ateALMEIDA E ALMEIDA CONSTR.ELETRIC. LTDA</t>
  </si>
  <si>
    <t>ICoT med ram15KVA cx dis postconc7m ateALMEIDA E ALMEIDA CONSTR.ELETRIC. LTDA</t>
  </si>
  <si>
    <t>ICoT s poste med raml35KVA cx dis alvenaALMEIDA E ALMEIDA CONSTR.ELETRIC. LTDA</t>
  </si>
  <si>
    <t>ICoT med ramal35KVA cx disj poste existeALMEIDA E ALMEIDA CONSTR.ELETRIC. LTDA</t>
  </si>
  <si>
    <t>ICoT med raml35KVA cx dis postconc5m ateALMEIDA E ALMEIDA CONSTR.ELETRIC. LTDA</t>
  </si>
  <si>
    <t>ICoTmed raml35KVA cx dis postconc7m ateALMEIDA E ALMEIDA CONSTR.ELETRIC. LTDA</t>
  </si>
  <si>
    <t>Substituição de medidor trifásicoALMEIDA E ALMEIDA CONSTR.ELETRIC. LTDA</t>
  </si>
  <si>
    <t>Substituição de ramal (15KVA) trifásicoALMEIDA E ALMEIDA CONSTR.ELETRIC. LTDA</t>
  </si>
  <si>
    <t>Substituição de ramal (27KVA) trifásicoALMEIDA E ALMEIDA CONSTR.ELETRIC. LTDA</t>
  </si>
  <si>
    <t>Substituição de ramal (35KVA) trifásicoALMEIDA E ALMEIDA CONSTR.ELETRIC. LTDA</t>
  </si>
  <si>
    <t>Subst de caixa medidor trifásico posteALMEIDA E ALMEIDA CONSTR.ELETRIC. LTDA</t>
  </si>
  <si>
    <t>Subst caixa para medidor trif alvenariaALMEIDA E ALMEIDA CONSTR.ELETRIC. LTDA</t>
  </si>
  <si>
    <t>Substituição de disjuntor trifásicoALMEIDA E ALMEIDA CONSTR.ELETRIC. LTDA</t>
  </si>
  <si>
    <t>Substitui medidor e disjuntor trifásicoALMEIDA E ALMEIDA CONSTR.ELETRIC. LTDA</t>
  </si>
  <si>
    <t>Subst medidor e caixa trifásico em posteALMEIDA E ALMEIDA CONSTR.ELETRIC. LTDA</t>
  </si>
  <si>
    <t>Subst medidor e caixa trifási alvenariaALMEIDA E ALMEIDA CONSTR.ELETRIC. LTDA</t>
  </si>
  <si>
    <t>Subst disjuntor e caixa trifásico posteALMEIDA E ALMEIDA CONSTR.ELETRIC. LTDA</t>
  </si>
  <si>
    <t>Subst disjuntor e caixa trif alvenariaALMEIDA E ALMEIDA CONSTR.ELETRIC. LTDA</t>
  </si>
  <si>
    <t>Subst medidor e ramal (15KVA) trifásicoALMEIDA E ALMEIDA CONSTR.ELETRIC. LTDA</t>
  </si>
  <si>
    <t>Subst ramal(15KVA) e disjuntor trifásicoALMEIDA E ALMEIDA CONSTR.ELETRIC. LTDA</t>
  </si>
  <si>
    <t>Subst ramal(15KVA) e caixa trif em posteALMEIDA E ALMEIDA CONSTR.ELETRIC. LTDA</t>
  </si>
  <si>
    <t>Subst ramal15KVA e caixa trif alvenariaALMEIDA E ALMEIDA CONSTR.ELETRIC. LTDA</t>
  </si>
  <si>
    <t>Subst medidor e ramal (27KVA) trifásicoALMEIDA E ALMEIDA CONSTR.ELETRIC. LTDA</t>
  </si>
  <si>
    <t>Subst ramal(27KVA) e disjuntor trifásicoALMEIDA E ALMEIDA CONSTR.ELETRIC. LTDA</t>
  </si>
  <si>
    <t>Subst ramal27KVA e caixa trifásico posteALMEIDA E ALMEIDA CONSTR.ELETRIC. LTDA</t>
  </si>
  <si>
    <t>Subst ramal27KVA e caixa trif alvennariaALMEIDA E ALMEIDA CONSTR.ELETRIC. LTDA</t>
  </si>
  <si>
    <t>Subst medidor e ramal (35KVA) trifásicoALMEIDA E ALMEIDA CONSTR.ELETRIC. LTDA</t>
  </si>
  <si>
    <t>Subst ramal(35KVA) e disjuntor trifásicoALMEIDA E ALMEIDA CONSTR.ELETRIC. LTDA</t>
  </si>
  <si>
    <t>Subst ramal35KVA e caixa trifásico posteALMEIDA E ALMEIDA CONSTR.ELETRIC. LTDA</t>
  </si>
  <si>
    <t>Subst ramal35KVA e caixa trif alvenariaALMEIDA E ALMEIDA CONSTR.ELETRIC. LTDA</t>
  </si>
  <si>
    <t>Subst medidor disjuntor caixa trif posteALMEIDA E ALMEIDA CONSTR.ELETRIC. LTDA</t>
  </si>
  <si>
    <t>Subst med disjuntor caixa trif alvenariaALMEIDA E ALMEIDA CONSTR.ELETRIC. LTDA</t>
  </si>
  <si>
    <t>Subst medidor ramal15KVA disjuntor trifALMEIDA E ALMEIDA CONSTR.ELETRIC. LTDA</t>
  </si>
  <si>
    <t>Subst ramal15KVA disj caixa trif posteALMEIDA E ALMEIDA CONSTR.ELETRIC. LTDA</t>
  </si>
  <si>
    <t>Subst ramal15KVA disj caixa trif alvenarALMEIDA E ALMEIDA CONSTR.ELETRIC. LTDA</t>
  </si>
  <si>
    <t>Subst ramal27KVA disj caixa trif posteALMEIDA E ALMEIDA CONSTR.ELETRIC. LTDA</t>
  </si>
  <si>
    <t>Subst ramal27KVA disj caixa trif alvenarALMEIDA E ALMEIDA CONSTR.ELETRIC. LTDA</t>
  </si>
  <si>
    <t>Subst medidor ramal27KV e disj trifásicoALMEIDA E ALMEIDA CONSTR.ELETRIC. LTDA</t>
  </si>
  <si>
    <t>Subs medidor ramal35KVA e disjuntor trifALMEIDA E ALMEIDA CONSTR.ELETRIC. LTDA</t>
  </si>
  <si>
    <t>Subst ramal 35KVA disju caixa trif posteALMEIDA E ALMEIDA CONSTR.ELETRIC. LTDA</t>
  </si>
  <si>
    <t>Subst ramal35KVA disj caixa trif alvenarALMEIDA E ALMEIDA CONSTR.ELETRIC. LTDA</t>
  </si>
  <si>
    <t>Subst tampa de caixa de medidor trifásicALMEIDA E ALMEIDA CONSTR.ELETRIC. LTDA</t>
  </si>
  <si>
    <t>Subst eletroduto e ramal trifásico 35KVAALMEIDA E ALMEIDA CONSTR.ELETRIC. LTDA</t>
  </si>
  <si>
    <t>Aument carga com conexão ramal trif15KVAALMEIDA E ALMEIDA CONSTR.ELETRIC. LTDA</t>
  </si>
  <si>
    <t>Aument carga com conexão ramal trif27KVAALMEIDA E ALMEIDA CONSTR.ELETRIC. LTDA</t>
  </si>
  <si>
    <t>Aument carga com conexão ramal trif35KVAALMEIDA E ALMEIDA CONSTR.ELETRIC. LTDA</t>
  </si>
  <si>
    <t>Relig com instalação ramal trifásic15KVAALMEIDA E ALMEIDA CONSTR.ELETRIC. LTDA</t>
  </si>
  <si>
    <t>Relig com instalação ramal trifásic27KVAALMEIDA E ALMEIDA CONSTR.ELETRIC. LTDA</t>
  </si>
  <si>
    <t>Relig com instalação ramal trifásic35KVAALMEIDA E ALMEIDA CONSTR.ELETRIC. LTDA</t>
  </si>
  <si>
    <t>Religação com inst. medidor trifásicoALMEIDA E ALMEIDA CONSTR.ELETRIC. LTDA</t>
  </si>
  <si>
    <t>Relig com inst medido e ramal trif15 kVAALMEIDA E ALMEIDA CONSTR.ELETRIC. LTDA</t>
  </si>
  <si>
    <t>Relig com inst medido e ramal trif 27kVAALMEIDA E ALMEIDA CONSTR.ELETRIC. LTDA</t>
  </si>
  <si>
    <t>Relig com inst medidor e ramal trif35kVAALMEIDA E ALMEIDA CONSTR.ELETRIC. LTDA</t>
  </si>
  <si>
    <t>Norma tub sangr troc tub ramal trif35kVAALMEIDA E ALMEIDA CONSTR.ELETRIC. LTDA</t>
  </si>
  <si>
    <t>Nor tub sang troc tub ramltri35k repalveALMEIDA E ALMEIDA CONSTR.ELETRIC. LTDA</t>
  </si>
  <si>
    <t>Construção mureta padrão polifásicoALMEIDA E ALMEIDA CONSTR.ELETRIC. LTDA</t>
  </si>
  <si>
    <t>Cort cx barr ret raml poli entre cx medALMEIDA E ALMEIDA CONSTR.ELETRIC. LTDA</t>
  </si>
  <si>
    <t>Corte no medidor polifásicoALMEIDA E ALMEIDA CONSTR.ELETRIC. LTDA</t>
  </si>
  <si>
    <t>Corte no poste polifásicoALMEIDA E ALMEIDA CONSTR.ELETRIC. LTDA</t>
  </si>
  <si>
    <t>Inst disp antifurto caixa medidor poliALMEIDA E ALMEIDA CONSTR.ELETRIC. LTDA</t>
  </si>
  <si>
    <t>Mudança de local de medidor - polifásicoALMEIDA E ALMEIDA CONSTR.ELETRIC. LTDA</t>
  </si>
  <si>
    <t>Mudança de local de padrão polifásicoALMEIDA E ALMEIDA CONSTR.ELETRIC. LTDA</t>
  </si>
  <si>
    <t>Relig fornecimento em poste (polifásico)ALMEIDA E ALMEIDA CONSTR.ELETRIC. LTDA</t>
  </si>
  <si>
    <t>Relig no medidor polifásicoALMEIDA E ALMEIDA CONSTR.ELETRIC. LTDA</t>
  </si>
  <si>
    <t>Retirada de medidor e ramal polifasicoALMEIDA E ALMEIDA CONSTR.ELETRIC. LTDA</t>
  </si>
  <si>
    <t>Retirada de medidor polifásicoALMEIDA E ALMEIDA CONSTR.ELETRIC. LTDA</t>
  </si>
  <si>
    <t>Retirada de ramal polifasicoALMEIDA E ALMEIDA CONSTR.ELETRIC. LTDA</t>
  </si>
  <si>
    <t>Aferição de MedidorALMEIDA E ALMEIDA CONSTR.ELETRIC. LTDA</t>
  </si>
  <si>
    <t>AterramentoALMEIDA E ALMEIDA CONSTR.ELETRIC. LTDA</t>
  </si>
  <si>
    <t>Fechamento de caixa DAE com fita de açoALMEIDA E ALMEIDA CONSTR.ELETRIC. LTDA</t>
  </si>
  <si>
    <t>Instalação poste padrão de aço 5mtALMEIDA E ALMEIDA CONSTR.ELETRIC. LTDA</t>
  </si>
  <si>
    <t>Instalação poste padrão de aço 7mtALMEIDA E ALMEIDA CONSTR.ELETRIC. LTDA</t>
  </si>
  <si>
    <t>Instalação poste padrão de concreto 5mtALMEIDA E ALMEIDA CONSTR.ELETRIC. LTDA</t>
  </si>
  <si>
    <t>Instalação poste padrão de concreto 7 mtALMEIDA E ALMEIDA CONSTR.ELETRIC. LTDA</t>
  </si>
  <si>
    <t>Instalação de caixa DAE e DACALMEIDA E ALMEIDA CONSTR.ELETRIC. LTDA</t>
  </si>
  <si>
    <t>Inst caixa de distribuição (Barramento)ALMEIDA E ALMEIDA CONSTR.ELETRIC. LTDA</t>
  </si>
  <si>
    <t>Inst dispositivo antifurto em barramentoALMEIDA E ALMEIDA CONSTR.ELETRIC. LTDA</t>
  </si>
  <si>
    <t>Retirada de luminária particular - CorteALMEIDA E ALMEIDA CONSTR.ELETRIC. LTDA</t>
  </si>
  <si>
    <t>Ret ligação clandestina direta na redeALMEIDA E ALMEIDA CONSTR.ELETRIC. LTDA</t>
  </si>
  <si>
    <t>Normalização de relé fotoelétricoALMEIDA E ALMEIDA CONSTR.ELETRIC. LTDA</t>
  </si>
  <si>
    <t>Substituição de caixa DAEALMEIDA E ALMEIDA CONSTR.ELETRIC. LTDA</t>
  </si>
  <si>
    <t>Subst caixa de distribuição (barramento)ALMEIDA E ALMEIDA CONSTR.ELETRIC. LTDA</t>
  </si>
  <si>
    <t>Visita sem execução de tarefaALMEIDA E ALMEIDA CONSTR.ELETRIC. LTDA</t>
  </si>
  <si>
    <t>Preenchimento para cadastro de clientesALMEIDA E ALMEIDA CONSTR.ELETRIC. LTDA</t>
  </si>
  <si>
    <t>Confirmação código irregulari de leituraALMEIDA E ALMEIDA CONSTR.ELETRIC. LTDA</t>
  </si>
  <si>
    <t>Confi leitura med energi elétric grupAeBALMEIDA E ALMEIDA CONSTR.ELETRIC. LTDA</t>
  </si>
  <si>
    <t>Entrega de correspondência CartasALMEIDA E ALMEIDA CONSTR.ELETRIC. LTDA</t>
  </si>
  <si>
    <t>Ret Rede Clandest Caminhão Guinda+motoriALMEIDA E ALMEIDA CONSTR.ELETRIC. LTDA</t>
  </si>
  <si>
    <t>Serv viatura leve motorista eletricistaALMEIDA E ALMEIDA CONSTR.ELETRIC. LTDA</t>
  </si>
  <si>
    <t>Serv viat leve motorista eletric+eletricALMEIDA E ALMEIDA CONSTR.ELETRIC. LTDA</t>
  </si>
  <si>
    <t>Serv transp mat viat leve motori eletricALMEIDA E ALMEIDA CONSTR.ELETRIC. LTDA</t>
  </si>
  <si>
    <t>Serv tran mat viat pes motorieletric+ajuALMEIDA E ALMEIDA CONSTR.ELETRIC. LTDA</t>
  </si>
  <si>
    <t>Motoqueiro Eletricista HH ARKTEALMEIDA E ALMEIDA CONSTR.ELETRIC. LTDA</t>
  </si>
  <si>
    <t>Motoqueiro Leiturista HH ARKTEALMEIDA E ALMEIDA CONSTR.ELETRIC. LTDA</t>
  </si>
  <si>
    <t>Pick Up Strada HH ARKTEALMEIDA E ALMEIDA CONSTR.ELETRIC. LTDA</t>
  </si>
  <si>
    <t>EQUIPE EMERGENCIA 8H + STRADA - CET</t>
  </si>
  <si>
    <t>EQUIPE EMERGENCIA 16H + STRADA - CET</t>
  </si>
  <si>
    <t>EQUIPE EMERGENCIA 24H + STRADA - CET</t>
  </si>
  <si>
    <t>EQUIPE EMERGENCIA 8H + S-10 - CET</t>
  </si>
  <si>
    <t>EQUIPE EMERGENCIA 16H + S-10 - CET</t>
  </si>
  <si>
    <t>EQUIPE EMERGENCIA 24H + S-10 - CET</t>
  </si>
  <si>
    <t>EQUIPE EMERGENCIA 8H + MOTO 2X - CET</t>
  </si>
  <si>
    <t>EQUIPE EMERGENCIA 16H + MOTO 2X - CET</t>
  </si>
  <si>
    <t>EQUIPE EMERGENCIA 8H + MOTO ISOL - CET</t>
  </si>
  <si>
    <t>EQ.PODA PESADA+ F12000 - CET</t>
  </si>
  <si>
    <t>EQUIPE OBRA MK4 COM VEÍCULO F 12.000-CET</t>
  </si>
  <si>
    <t>EQUIPE OBRA MK5 COM VEÍCULO F 12.000-CET</t>
  </si>
  <si>
    <t>EQUIPE OBRA MK6 COM VEÍCULO F 12.000-CET</t>
  </si>
  <si>
    <t>EQUIPE OBRA MK7 COM VEÍCULO F 12.000-CET</t>
  </si>
  <si>
    <t>EQUIPE OBRA MK8 COM VEÍCULO F 12.000-CET</t>
  </si>
  <si>
    <t>EQUIPE OBRA CESTO+2 OBRA + CAMINHÃO-CET</t>
  </si>
  <si>
    <t>EQUIPE OBRA CESTO+8 OBRA + CAMINHÃO-CET</t>
  </si>
  <si>
    <t>EQUIPE EMERGENCIA 16H + MOTO ISOL - CET</t>
  </si>
  <si>
    <t>EQUIPE EMERG.CESTO+2 8H + CAMINHAO - CET</t>
  </si>
  <si>
    <t>EQUIPE EMERG.CESTO+2 16H + CAMINHAO-CET</t>
  </si>
  <si>
    <t>EQUIPE EMERG.CESTO+2 24H + CAMINHAO-CET</t>
  </si>
  <si>
    <t>EQUIPE MANUTENÇÃO LEVE COM S-10 - CET</t>
  </si>
  <si>
    <t>EQ. MANUTENÇÃO SWAT+2 COM S10 - CET</t>
  </si>
  <si>
    <t>EQ. MANUTENÇÃO SWAT+4 COM S10 - CET</t>
  </si>
  <si>
    <t>EQ. MANUTENÇÃO SWAT+5 COM MK - CET</t>
  </si>
  <si>
    <t>Cet</t>
  </si>
  <si>
    <t>LV_CONEXÃO (REAPERTO), EMENDA E ESTRIBOS</t>
  </si>
  <si>
    <t>LV_ INST OU RET JUMPER MT</t>
  </si>
  <si>
    <t>LV_INST OU RET ESPAÇADOR DE RD COMPACT</t>
  </si>
  <si>
    <t>LV_SUBSTITUIR O ESPAÇADOR DE RD COMPACTA</t>
  </si>
  <si>
    <t>LV_INST OU RET ESPAÇADOR REDE NUA DE MT</t>
  </si>
  <si>
    <t>LV_SUBSTITUIR ESPAÇADOR DE RD NUA DE MT</t>
  </si>
  <si>
    <t>LV_OBJ. ESTRA. REDE DE MT (POR VÃO)</t>
  </si>
  <si>
    <t>LV_REEST. E/OU ALÍVIO TENSÃO MT (VÃO)</t>
  </si>
  <si>
    <t>LV_SUBST JUMPER MT</t>
  </si>
  <si>
    <t>LV_INST OU RET CHAVE FACA UNIPOLAR (UN)</t>
  </si>
  <si>
    <t>LV_SUBST CHAVE FACA UNIPOLAR (UN)</t>
  </si>
  <si>
    <t>LV_INST PÁRA-RAIOS (UN)</t>
  </si>
  <si>
    <t>LV_SUBST PÁRA-RAIOS (UN)</t>
  </si>
  <si>
    <t>LV_MANUT. CH. UNIPOLAR FACA-SECA E FUSÍV</t>
  </si>
  <si>
    <t>LV_ISOLAR OU INTERL. EQUIP. A REDE DE MT</t>
  </si>
  <si>
    <t>LV_INST/RET EST TIPO1:CRUZETA E ISOL PIN</t>
  </si>
  <si>
    <t>LV_INST/RET ESTRUT ANTI-POLUIÇÃO TIPO 1A</t>
  </si>
  <si>
    <t>LV_AMARRAÇÃO POR ISOLADOR  DE MT</t>
  </si>
  <si>
    <t>LV_SUBST EST TIPO1:CRUZETA E ISOL PINO</t>
  </si>
  <si>
    <t>LV_INST/RET EST TIPO2:CRUZ E ISOL PINO</t>
  </si>
  <si>
    <t>LV_SUBST EST TIPO2:CRUZETA E ISOL PINO</t>
  </si>
  <si>
    <t>LV_INST EST TIPO 3:CRUZETA E UM ENCABEÇ</t>
  </si>
  <si>
    <t>LV_RET EST TIPO 3:CRUZETA E ENCABEÇ</t>
  </si>
  <si>
    <t>LV_SUBST EST TIPO 3:CRUZETA E ENCABEÇ</t>
  </si>
  <si>
    <t>LV_INST EST TIPO 4:CRUZETA E ENCABEÇ</t>
  </si>
  <si>
    <t>LV_RET EST TIPO 4: CRUZETA E ENCABEÇ</t>
  </si>
  <si>
    <t>LV_SUBST EST TIPO 4:CRUZETA E ENCABEÇ</t>
  </si>
  <si>
    <t>LV_ INST ESTRUTURA TIPO LE</t>
  </si>
  <si>
    <t>LV_ RET ESTRUTURA TIPO LE</t>
  </si>
  <si>
    <t>LV_ SUBST ESTRUTURA TIPO LE</t>
  </si>
  <si>
    <t>LV_INST ESTRUTURA TIPO HT</t>
  </si>
  <si>
    <t>LV_RET ESTRUTURA TIPO HT</t>
  </si>
  <si>
    <t>LV_SUBST ESTRUTURA TIPO HT</t>
  </si>
  <si>
    <t>LV_INST ISOLADOR DE PINO (UN)</t>
  </si>
  <si>
    <t>LV_SUBST ISOLADOR DE PINO (UN)</t>
  </si>
  <si>
    <t>LV_NIVELAMENTO DE CRUZETA</t>
  </si>
  <si>
    <t>LV_TRANSF. ESTRUT. TIPO 1 EM EST TIPO2</t>
  </si>
  <si>
    <t>LV_TRANSF. ESTRUT. TIPO 2 EM EST TIP04</t>
  </si>
  <si>
    <t>LV_INSP. DE ESTRUT. COM REAPERTO</t>
  </si>
  <si>
    <t>LV_SUBST ESTRUT. ANTI-POLUIÇÃO TIPO 1A.</t>
  </si>
  <si>
    <t>LV_INST EST PARA RD COMPACTA TIPO CE</t>
  </si>
  <si>
    <t>LV_RET EST PARA RD COMPACTA TIPO CE</t>
  </si>
  <si>
    <t>LV_SUBST EST PARA RD COMPACTA TIPO CE</t>
  </si>
  <si>
    <t>LV_INST EST PARA RD COMPACTA TIPO CE-1A</t>
  </si>
  <si>
    <t>LV_RET EST PARA RD COMPACTA TIPO CE-1A</t>
  </si>
  <si>
    <t>LV_SUBST EST PARA RD COMPACTA TIPO CE-1A</t>
  </si>
  <si>
    <t>LV_INST EST PARA RD COMPACTA TIPO CE3</t>
  </si>
  <si>
    <t>LV_RET EST PARA RD COMPACTA TIPO CE3</t>
  </si>
  <si>
    <t>LV_SUBST EST PARA RD COMPACTA TIPO CE3</t>
  </si>
  <si>
    <t>LV_INST EST PARA RD COMPACTA TIPO CE4</t>
  </si>
  <si>
    <t>LV_RET EST PARA RD COMPACTA TIPO CE4</t>
  </si>
  <si>
    <t>LV_SUBST EST PARA RD COMPACTA TIPO CE4</t>
  </si>
  <si>
    <t>LV_INST EST PARA RD COMPACTA TIPO 2CE3</t>
  </si>
  <si>
    <t>LV_RET EST PARA RD COMPAC. TIPO 2CE3</t>
  </si>
  <si>
    <t>LV_SUBST EST PARA RD COMPACTA TIPO 2CE3</t>
  </si>
  <si>
    <t>LV_INST EST PARA RD COMPACTA TIPO N3</t>
  </si>
  <si>
    <t>LV_RET EST PARA RD COMPACTA TIPO N3</t>
  </si>
  <si>
    <t>LV_SUBST EST PARA RD COMPACTA TIPO N3</t>
  </si>
  <si>
    <t>LV_TRANSFORMAR ESTRUTURA N1 EM N3CE</t>
  </si>
  <si>
    <t>LV_TRANSFORMAR ESTRUTURA N2 EM N3CE</t>
  </si>
  <si>
    <t>LV_TRANSFORMAR ESTRUTURA N3 EM N3CE</t>
  </si>
  <si>
    <t>LV_TRANSFORMAR ESTRUTURA N4 EM N3CE</t>
  </si>
  <si>
    <t>LV_INST EST PARA RD COMPAC TIPO I-CE3</t>
  </si>
  <si>
    <t>LV_RET EST PARA RD COMPACTA TIPO I-CE3</t>
  </si>
  <si>
    <t>LV_SUBST EST PARA RD COMPAC TIPO I-CE3</t>
  </si>
  <si>
    <t>LV_INST EST PARA RD COMPAC TIPO CE2N2</t>
  </si>
  <si>
    <t>LV_RET EST PARA RD COMPAC TIPO CE2N2</t>
  </si>
  <si>
    <t>LV_SUBST EST PARA RD COMPAC TIPO CE2N2</t>
  </si>
  <si>
    <t>LV_INST EST PARA RD COMPAC TIPO CE2N3</t>
  </si>
  <si>
    <t>LV_RET EST PARA RD COMPAC TIPO CE2N3</t>
  </si>
  <si>
    <t>LV_SUBST EST RD COMPAC TIPO CE2N3</t>
  </si>
  <si>
    <t>LV_INST EST PARA RD COMPAC TIPO CE2-CE3</t>
  </si>
  <si>
    <t>LV_RET EST PARA REDE COMPAC TIPO CE2-CE3</t>
  </si>
  <si>
    <t>LV_SUBST EST PARA RD COMPAC TIPO CE2-CE3</t>
  </si>
  <si>
    <t>LV_INST EST PARA RD COMPAC TIPO CE2-3</t>
  </si>
  <si>
    <t>LV_RET EST PARA RD COMPACTA TIPO CE2-3</t>
  </si>
  <si>
    <t>LV_SUBST EST PARA RD COMPAC TIPO CE2-3</t>
  </si>
  <si>
    <t>LV_INST EST PARA RD COMPACTA TIPO CE-TR</t>
  </si>
  <si>
    <t>LV_RET EST PARA RD COMPACTA TIPO CE-TR</t>
  </si>
  <si>
    <t>LV_SUBST EST PARA RD COMPACTA TIPO CE-TR</t>
  </si>
  <si>
    <t>LV_INST EST PARA RD COMPACTA TIPO CE3-TR</t>
  </si>
  <si>
    <t>LV_RET EST PARA RD COMPACTA TIPO CE3-TR</t>
  </si>
  <si>
    <t>LV_SUBST EST P/REDE COMPACTA TIPO CE3-TR</t>
  </si>
  <si>
    <t>LV_INST EST PARA RD COMPACTA TIPO CE2</t>
  </si>
  <si>
    <t>LV_RET EST PARA RD COMPACTA TIPO CE2</t>
  </si>
  <si>
    <t>LV_SUBST EST PARA RD COMPACTA TIPO CE2</t>
  </si>
  <si>
    <t>LV_INST EST PARA RD COMPACTA TIPO CE4-FU</t>
  </si>
  <si>
    <t>LV_RET EST PARA RD COMPACTA TIPO CE4-FU</t>
  </si>
  <si>
    <t>LV_SUBST EST PARA RD COMPAC.TIPO CE4-FU</t>
  </si>
  <si>
    <t>LV_INST EST PARA RD COMPACTA TIPO CE4-FA</t>
  </si>
  <si>
    <t>LV_RET EST PARA RD COMPACTA TIPO CE4-FA</t>
  </si>
  <si>
    <t>LV_SUBST EST PARA RD COMPAC TIPO CE4-FA</t>
  </si>
  <si>
    <t>LV_INST EST PARA RD COMPACTA TIPO CE2-PR</t>
  </si>
  <si>
    <t>LV_RET EST PARA RD COMPACTA TIPO CE2-PR</t>
  </si>
  <si>
    <t>LV_SUBST EST PARA RD COMPAC TIPO CE2-PR</t>
  </si>
  <si>
    <t>LV_INST OU RET POSTE COMUM, S/ EST</t>
  </si>
  <si>
    <t>LV_SUBST POSTE COMUM, SEM ESTRUTURA</t>
  </si>
  <si>
    <t>LV_INST OU RET POSTE ESPECIAL, S/ EST</t>
  </si>
  <si>
    <t>LV_SUBST POSTE ESPECIAL, S/ESTRUTURA</t>
  </si>
  <si>
    <t>LV_APRUMAR POSTE OU GIRAR POSTE</t>
  </si>
  <si>
    <t>LV_LAV. REDES DE DISTRI. RERDE ENERGIZAD</t>
  </si>
  <si>
    <t>LV_PODA DE ÁRVORE EM MT</t>
  </si>
  <si>
    <t>LV_Transf. de condutor(1 ckt-3 fases-vão</t>
  </si>
  <si>
    <t>LV_Renivelamento de condutor 1 ckt/3 fas</t>
  </si>
  <si>
    <t>LV_Desmontagem de condutor 1 ckt/ 3 fas</t>
  </si>
  <si>
    <t>LV_Abrir/fechar jumper&gt;60kV 1 ckt/3 fas</t>
  </si>
  <si>
    <t>LV_Abrir/fechar jumper&lt;60kV 1 ckt/3 fas</t>
  </si>
  <si>
    <t>LV_Conexão/desconex - paralelismo de ckt</t>
  </si>
  <si>
    <t>LV_Substituição de cabo condutor</t>
  </si>
  <si>
    <t>LV_Instalação/substituição de reparo/eme</t>
  </si>
  <si>
    <t>LV_Substituição de jumper (&gt;60kV)</t>
  </si>
  <si>
    <t>LV_Subst de jumper (&gt;30kV e &lt;60kV)</t>
  </si>
  <si>
    <t>LV_Substituição de jumper (&gt;30kV)</t>
  </si>
  <si>
    <t>LV_Instalação / subst de amortecedor</t>
  </si>
  <si>
    <t>LV_Retirada de Objetos Estranhos à Linha</t>
  </si>
  <si>
    <t>LV_Inst. e/ou Subst. de Detector de Falh</t>
  </si>
  <si>
    <t>LV_Inst./retirada/subst pára-raios ZnO</t>
  </si>
  <si>
    <t>LV_Subst ferragens em ancoragem &gt;60kV</t>
  </si>
  <si>
    <t>LV_Subst ferrag ancoragem dupla &gt;60kV</t>
  </si>
  <si>
    <t>LV_Subst de ferragens ancoragem &lt;60kV</t>
  </si>
  <si>
    <t>LV_Subst ferragens suspensão dupla &gt;60kV</t>
  </si>
  <si>
    <t>LV_Subst de ferragens suspensão &lt;60kV</t>
  </si>
  <si>
    <t>LV_Instalação e/ou rebater contrapino</t>
  </si>
  <si>
    <t>LV_Subst grampo ancorag passante &gt;60kV</t>
  </si>
  <si>
    <t>LV_Subst grampo ancorage passant &lt;60kV</t>
  </si>
  <si>
    <t>LV_Subst grampo susp s/ armadura &gt;60kV</t>
  </si>
  <si>
    <t>LV_Subst grampo susp sem armadura &lt;60kV</t>
  </si>
  <si>
    <t>LV_Subst grampo susp c/ armadura &gt;60kV</t>
  </si>
  <si>
    <t>LV_Subst grampo susp c/ armadura &lt;60kV</t>
  </si>
  <si>
    <t>LV_Subst de grampo de suspensão AGS</t>
  </si>
  <si>
    <t>LV_Transform de susp em anc com balancim</t>
  </si>
  <si>
    <t>LV_Subst de isol de ancoragem &lt;60kV</t>
  </si>
  <si>
    <t>LV_Subst isol pino/pilar/line-post &gt;60kV</t>
  </si>
  <si>
    <t>LV_Subst isoladores pino/line-post &lt;60kV</t>
  </si>
  <si>
    <t>LV_Reaprumar cadeia de suspensão &gt;60kV</t>
  </si>
  <si>
    <t>LV_Reaprumar cadeia suspensão &lt;60kV</t>
  </si>
  <si>
    <t>LV_Limpeza Manual de Isoladores &gt;60kV</t>
  </si>
  <si>
    <t>LV_Limpeza Manual de Isoladores &lt;60kV</t>
  </si>
  <si>
    <t>LV_Instalar ou substituir amarração</t>
  </si>
  <si>
    <t>LV_Lavagem de isolador &lt;60kV</t>
  </si>
  <si>
    <t>LV_Lavagem de isolador &gt;60kV</t>
  </si>
  <si>
    <t>LV_Subst ou inst de peças e parafusos</t>
  </si>
  <si>
    <t>LV_Subst cruzeta/conj compactas-suspensa</t>
  </si>
  <si>
    <t>LV_Subst de cruzetas em estrut tipo HT</t>
  </si>
  <si>
    <t>LV_Nivelar Cruzeta</t>
  </si>
  <si>
    <t>LV_Inst./subst./renivelamento de estai</t>
  </si>
  <si>
    <t>LV_Subst/inst poste concreto/ferro/madei</t>
  </si>
  <si>
    <t>LV_Aprumar Postes</t>
  </si>
  <si>
    <t>LV_Inspeção Completa &gt;60kV</t>
  </si>
  <si>
    <t>LV_Inspeção Completa &lt;60kV</t>
  </si>
  <si>
    <t>LV_Insp condutor ponto grampeamento/emen</t>
  </si>
  <si>
    <t>LV_Retirada de abelha e/ou marimbondo</t>
  </si>
  <si>
    <t>LV_Poda de Árvore</t>
  </si>
  <si>
    <t>LV_Transferencia de cabo pára-raios -vão</t>
  </si>
  <si>
    <t>LV_Renivelamento de cabo pára-raios</t>
  </si>
  <si>
    <t>LV_Desmontagem de cabo pára-raios</t>
  </si>
  <si>
    <t>LV_Substituição de Cabo Pára-Raios</t>
  </si>
  <si>
    <t>LV_Inst/subst/recon descida cb PR/PR ZnO</t>
  </si>
  <si>
    <t>LV_Inst de reparo em cabo pára-raio</t>
  </si>
  <si>
    <t>LV_Inst. e/ou Subst de esfera sinalizad</t>
  </si>
  <si>
    <t>LV_Instalação cabo de fibra óptica</t>
  </si>
  <si>
    <t>LV_Subst. de ferragens em cabo pára-raio</t>
  </si>
  <si>
    <t>LV_Inst/retir de by-pass &gt;60kV</t>
  </si>
  <si>
    <t>LV_Inst/retir de by-pass &gt;30kV-&lt;60kV</t>
  </si>
  <si>
    <t>LV_Inst/retir de by-pass &lt;30kV</t>
  </si>
  <si>
    <t>LV_Rev/Instal/Subst Conex &gt;30kV</t>
  </si>
  <si>
    <t>LV_Rev/Instal/Subst Conex &lt;30kV</t>
  </si>
  <si>
    <t>LV_Retirada de Objetos Estranhos na SE</t>
  </si>
  <si>
    <t>LV_Rev/Inst/Subst de isol ped/pilar&gt;60kV</t>
  </si>
  <si>
    <t>LV_Rev/inst/sub isol.ped/pilar &gt;30-&lt;60kV</t>
  </si>
  <si>
    <t>LV_Rev/Inst/Subst isol ped/pilar &lt;30kV</t>
  </si>
  <si>
    <t>LV_Rev/Inst/subs isol.ancor/suspe &gt;60kV</t>
  </si>
  <si>
    <t>LV_Rev/Inst/subst isol.anc/sus &gt;30-&lt;60kV</t>
  </si>
  <si>
    <t>LV_Rev/Inst/subs isol.ancor/suspe &lt;30kV</t>
  </si>
  <si>
    <t>LV_Subs. ferragem cad Isol Barra &gt;60kV</t>
  </si>
  <si>
    <t>LV_Subs.ferrag.cad.Isol.barra &gt;30-&lt;60kV</t>
  </si>
  <si>
    <t>LV_Subs. ferragem cad. Isol. Barra &lt;30kV</t>
  </si>
  <si>
    <t>LV_Subs/instal cabo para-raios sobre bar</t>
  </si>
  <si>
    <t>LV_Rev/Instal/subst de barramento &gt;60kV</t>
  </si>
  <si>
    <t>LV_Duplicação de barramento &gt;60kV</t>
  </si>
  <si>
    <t>LV_Rev/instal/subst. Barra &gt;30-&lt;60kV</t>
  </si>
  <si>
    <t>LV_Rev/instal/subst. barramento&lt;30kV</t>
  </si>
  <si>
    <t>LV_Rev/ins/sub cb cnx equip/barra &gt;30kV</t>
  </si>
  <si>
    <t>LV_Rev/ins/sub cb cnx equip/barra &lt;30kV</t>
  </si>
  <si>
    <t>LV_Conex/desconexão de cond. em equipame</t>
  </si>
  <si>
    <t>LV_Lavagem de SE - 138kV</t>
  </si>
  <si>
    <t>LV_Lavagem de SE - 69kV</t>
  </si>
  <si>
    <t>LV_Lavagem de SE - 34,5kV</t>
  </si>
  <si>
    <t>LV_Rev/inst/subst pára-raios &gt;30kV</t>
  </si>
  <si>
    <t>LV_Rev/inst/subst pára-raios &lt;30kV</t>
  </si>
  <si>
    <t>LV_Rev/inst/subst chave secc Trip &gt;60kV</t>
  </si>
  <si>
    <t>LV_Rev/inst/subst chv sec trip &gt;30-&lt;60kV</t>
  </si>
  <si>
    <t>LV_Rev/inst/subst chave secc. Trip &lt;30kV</t>
  </si>
  <si>
    <t>LV_Rev/inst/subst chave secc Monop &lt;30kV</t>
  </si>
  <si>
    <t>LV_Ver/inst/subst de chave fusível &gt;30kV</t>
  </si>
  <si>
    <t>LV_Ver/inst/subst de chave fusível &lt;30kV</t>
  </si>
  <si>
    <t>LV_Reg/lubr chave secc. tripolar &gt;60kV</t>
  </si>
  <si>
    <t>LV_Reg/lubr chave secc. Trip &gt;30-&lt;60kV</t>
  </si>
  <si>
    <t>LV_Reg/lubr chave secc. tripolar &lt;30kV</t>
  </si>
  <si>
    <t>LV_Reg/lubr chave secc. Monop &lt;30kV</t>
  </si>
  <si>
    <t>LV_Reg/lubr chave fusível &gt;30kV</t>
  </si>
  <si>
    <t>LV_Reg/lubr chave fusível &lt;30kV</t>
  </si>
  <si>
    <t>LV_Rev/inst/subst. de TP e TC &gt;30kV</t>
  </si>
  <si>
    <t>LV_Rev/inst/subst TP e TC &lt;30kV</t>
  </si>
  <si>
    <t>LV_Lançamento de condutor</t>
  </si>
  <si>
    <t>LV_Lançamento de cabo pára-raios</t>
  </si>
  <si>
    <t>LV_Turma Manutenção LV - Horário Normal</t>
  </si>
  <si>
    <t>LV_TEMPO DE ESPERA P/ EVENTO</t>
  </si>
  <si>
    <t>LV_EQUIPE LEVE</t>
  </si>
  <si>
    <t>LV_EQUIPE PESADA</t>
  </si>
  <si>
    <t>LV_MANUT. CH. TRIP. CONTATOS APARENTES</t>
  </si>
  <si>
    <t>LV_INST ISOLADOR DE DISCO (CADEIA)</t>
  </si>
  <si>
    <t>LV_SUBST ISOLADOR DE DISCO (CADEIA)</t>
  </si>
  <si>
    <t>LV_TRANSF. ESTRUT. TIPO 1 EM EST TIPO4</t>
  </si>
  <si>
    <t>LV_ FASEAMENTO DE MT</t>
  </si>
  <si>
    <t>LV_Revisão/subst de conexões (&gt;60kV)</t>
  </si>
  <si>
    <t>LV_Revisão/subst de conexões (&lt;60kV)</t>
  </si>
  <si>
    <t>LV_Subst de ferragens suspensão &gt;60kV</t>
  </si>
  <si>
    <t>LV_Subst de isol de ancoragem &gt;60kV</t>
  </si>
  <si>
    <t>LV_Subst isol de ancoragem dupla &gt;60kV</t>
  </si>
  <si>
    <t>LV_Subst de isol de suspensão &gt;60kV</t>
  </si>
  <si>
    <t>LV_Subst de isol de suspensão &lt;60kV</t>
  </si>
  <si>
    <t>LV_Subst cruzeta/conj compacta-ancoragem</t>
  </si>
  <si>
    <t>INCENTIVO / DESCONTO - SOC</t>
  </si>
  <si>
    <t>REAJUSTE / DESIQUILIBRIO CONTRATUAL</t>
  </si>
  <si>
    <t>ESTOC.E GERENC. ESTOQUE EQUIP. E TRANSF.</t>
  </si>
  <si>
    <t>TRANSP EQUIPAMENTOS E TRANSFORMADORES</t>
  </si>
  <si>
    <t>EXEC. SERV.  EM TRANSF. 1-5 KVA - 15 KV</t>
  </si>
  <si>
    <t>EXEC. SERV. EM  TRANSF. 1-10 KVA - 15 KV</t>
  </si>
  <si>
    <t>EXEC. SERV. EM  TRANSF. 1-15 KVA - 15 KV</t>
  </si>
  <si>
    <t>EXEC. SERV. EM  TRANSF. 1-25 KVA - 15 KV</t>
  </si>
  <si>
    <t>EXEC. SERV. EM  TRANSF. 2-5 KVA - 15 KV</t>
  </si>
  <si>
    <t>EXEC. SERV. EM  TRANSF. 2-10 KVA - 15 KV</t>
  </si>
  <si>
    <t>EXEC. SERV. EM  TRANSF. 2-15 KVA - 15 KV</t>
  </si>
  <si>
    <t>EXEC. SERV. EM  TRANSF. 2-25 KVA - 15 KV</t>
  </si>
  <si>
    <t>EXEC. SERV. EM  TRANSF. 3-15 KVA - 15 KV</t>
  </si>
  <si>
    <t>EXEC. SERV. EM  TRANSF. 3-30 KVA - 15 KV</t>
  </si>
  <si>
    <t>EXEC. SERV. EM  TRANSF. 3-45 KVA - 15 KV</t>
  </si>
  <si>
    <t>EXEC. SERV. EM  TRANSF. 3-75 KVA - 15 KV</t>
  </si>
  <si>
    <t>EXEC. SERV. TRANSF. 3-112,5 KVA - 15 KV</t>
  </si>
  <si>
    <t>EXEC. SERV. EM TRANSF. 3-150 KVA - 15 KV</t>
  </si>
  <si>
    <t>EXEC. SERV. EM TRANSF. 3-225 KVA - 15 KV</t>
  </si>
  <si>
    <t>EXEC. SERV. EM TRANSF. 3-300 KVA - 15 KV</t>
  </si>
  <si>
    <t>EXEC. SERV. EM TRANSF. 3-500 KVA - 15 KV</t>
  </si>
  <si>
    <t>EXEC.DE SERV. GERAIS RELIGADORES 15 KV</t>
  </si>
  <si>
    <t>EXEC. DE SERVIÇOS GERAIS EM CONTROLES F5</t>
  </si>
  <si>
    <t>EXEC. DE SERVIÇOS GERAIS CONTROLES FXB</t>
  </si>
  <si>
    <t>EXEC.DE SERVIÇOS GERAIS  CONTROLES NULEC</t>
  </si>
  <si>
    <t>EXEC. SERV.GERAIS SECCIONALIZADORE-15 KV</t>
  </si>
  <si>
    <t>EXEC.SERV. REGULADORES 167 KVA E 250 KVA</t>
  </si>
  <si>
    <t>EXEC.DE SERV. GERAIS REGULADORES 333 KVA</t>
  </si>
  <si>
    <t>EXEC.DE SERV. GERAIS REGULADORES 416 KVA</t>
  </si>
  <si>
    <t>EXEC.DE SERV. GERAIS REGULADORES 500 KVA</t>
  </si>
  <si>
    <t>EXEC.DE SERV. GERAIS REGULADORES 667 KVA</t>
  </si>
  <si>
    <t>EXEC.DE SERV. GERAIS REGULADORES 833 KVA</t>
  </si>
  <si>
    <t>EXEC.DE SERV GERAIS RELÉ DO REGULADOR</t>
  </si>
  <si>
    <t>EXEC.DE SERV CHAVES A OLEO TRIPOL.15 KV</t>
  </si>
  <si>
    <t>EXEC SERV CHAVES A OLEO MONO.15 KV</t>
  </si>
  <si>
    <t>EXEC.DE SERV.EM DISJUNTORES CLASSE 15 KV</t>
  </si>
  <si>
    <t>EXEC.SERV.TRANSF.CORR.SUBEST.15 KV/36 KV</t>
  </si>
  <si>
    <t>EXEC.SERV.TRANSF.CORRENTE.SUBEST.72,5 KV</t>
  </si>
  <si>
    <t>EXEC.SERV.TRANSF.CORRENTE.SUBEST.145 KV</t>
  </si>
  <si>
    <t>EXEC.SERV.TRANSF.POT.SUBEST.15 KV/36 KV</t>
  </si>
  <si>
    <t>EXEC.SERV. TRANSF.POT.SUBEST.72,5 KV</t>
  </si>
  <si>
    <t>EXEC.SERV.TRANSF.POTENCIAL.SUBEST.145 KV</t>
  </si>
  <si>
    <t>EXEC.DE SERV. GERAIS  CAPACITORES 15 KV</t>
  </si>
  <si>
    <t>EXEC.DE SERV.TIME SWITCHES CAPACIT.15 KV</t>
  </si>
  <si>
    <t>EXEC DE SERV.CONTR.DE CORR.CAPACIT.15 KV</t>
  </si>
  <si>
    <t xml:space="preserve"> PEQ REPAROS CALDERARIA 5 à 500 kVA</t>
  </si>
  <si>
    <t>PEQ.REP.DE CALDEIRARIA RELIGADORES 15 KV</t>
  </si>
  <si>
    <t>PEQ.REP.CALDER.SECCIONALIZADORES 15 KV</t>
  </si>
  <si>
    <t>PEQ. REP. CALDEIR. REGULADORES DE TENSAO</t>
  </si>
  <si>
    <t>PEQ.REP.CALDEIR.CHAVES OLEO TRIPOL.15 KV</t>
  </si>
  <si>
    <t>PEQ.REP.CALD.CHAVES OLEO MONOPOL 15 KV</t>
  </si>
  <si>
    <t>PEQ. REPAROS CALDEIR. DISJUNTORES 15 KV</t>
  </si>
  <si>
    <t>PEQ. REPAROS DE CALD.EM TRANSF.CORR. SE</t>
  </si>
  <si>
    <t>PEQ. REPAROS DE CALD.EM TRANSF.POT. SE</t>
  </si>
  <si>
    <t>PINT.DE TRANSF. MONOF. DE 5 KVA - 15 KV</t>
  </si>
  <si>
    <t>PINT.DE TRANSF. MONOF. DE 10KVA - 15 KV</t>
  </si>
  <si>
    <t>PINT.DE TRANSF. MONOF. DE 15KVA - 15 KV</t>
  </si>
  <si>
    <t>PINT.DE TRANSF. MONOF. DE 25KVA - 15 KV</t>
  </si>
  <si>
    <t>PINT.DE TRANSF. BIFAS.DE 5KVA - 15 KV</t>
  </si>
  <si>
    <t>PINT.DE TRANSF. BIFAS. DE 10 KVA - 15 KV</t>
  </si>
  <si>
    <t>PINT.DE TRANSF. BIFAS. DE 15 KVA - 15 KV</t>
  </si>
  <si>
    <t>PINT.DE TRANSF. BIFAS. DE 25 KVA - 15 KV</t>
  </si>
  <si>
    <t>PINT.DE TRANSF. TRIF. DE 15 KVA - 15 KV</t>
  </si>
  <si>
    <t>PINT.DE TRANSF. TRIF. DE 30 KVA - 15 KV</t>
  </si>
  <si>
    <t>PINT.DE TRANSF. TRIF. DE 45 KVA - 15 KV</t>
  </si>
  <si>
    <t>PINT.DE TRANSF. TRIF. DE 75 KVA - 15 KV</t>
  </si>
  <si>
    <t>PINT.DE TRANSF. TRIF. 112.5 KVA - 15 KV</t>
  </si>
  <si>
    <t>PINT.DE TRANSF. TRIF. 150 KVA - 15 KV</t>
  </si>
  <si>
    <t>PINT.DE TRANSF. TRIF. 225 KVA - 15 KV</t>
  </si>
  <si>
    <t>PINT.DE TRANSF. TRIF. 300 KVA - 15 KV</t>
  </si>
  <si>
    <t>PINT.DE TRANSF. TRIF. 500 KVA - 15 KV</t>
  </si>
  <si>
    <t>PINTURA DE RELIGADORES CLASSE 15 KV</t>
  </si>
  <si>
    <t>PINTURA DE SECCIONALIZADORES - 15 KV</t>
  </si>
  <si>
    <t>PINTURA DE REGULADORES DE TENSAO 167 KVA</t>
  </si>
  <si>
    <t>PINT.REGULADORES TENSÃO 250 KVA  333 KVA</t>
  </si>
  <si>
    <t>PINT.REGULADORES TENSAO 416 KVA  500 KVA</t>
  </si>
  <si>
    <t>PINTURA DE REGULADORES DE TENSAO 667 KVA</t>
  </si>
  <si>
    <t>PINTURA DE REGULADORES DE TENSAO 833 KVA</t>
  </si>
  <si>
    <t>PINTURA DE CHAVES A OLEO TRIPOL. 15 KV</t>
  </si>
  <si>
    <t>PINTURA DE CHAVES A OLEO MONOPOL. 15 KV</t>
  </si>
  <si>
    <t>PINTURA DE DISJUNTORES CLASSE 15 KV</t>
  </si>
  <si>
    <t>PINT. DE TRANSF.DE CORR. PARA SE 15 KV</t>
  </si>
  <si>
    <t>PINT. DE TRANSF.DE CORR. PARA SE 36 KV</t>
  </si>
  <si>
    <t>PINT. DE TRANSF.DE CORR. PARA SE 72.5 KV</t>
  </si>
  <si>
    <t>PINT. DE TRANSF.DE CORR. PARA SE 145 KV</t>
  </si>
  <si>
    <t>PINT. DE TRANSF.DE POT. PARA SE 15 KV</t>
  </si>
  <si>
    <t>PINT. DE TRANSF.DE POT. PARA SE 36 KV</t>
  </si>
  <si>
    <t>PINT. DE TRANSF.DE POT. PARA SE 72.5 KV</t>
  </si>
  <si>
    <t>EMB. TRANSF. MONOF. BIF. 5 KVA - 15 KV</t>
  </si>
  <si>
    <t>EMB.TRANSF. MONOF. BIFAS.10 KVA -15 KV</t>
  </si>
  <si>
    <t>EMB.TRANSF. MONOF.BIFAS.15 KVA -15 KV</t>
  </si>
  <si>
    <t>EMB.TRANSF. MONOF. BIFAS.25 KVA -15 KV</t>
  </si>
  <si>
    <t>EMB.TRANSFORMADORES. TRIF. 15 KVA -15 KV</t>
  </si>
  <si>
    <t>EMB.TRANSFORMADORES. TRIF. 30 KVA -15 KV</t>
  </si>
  <si>
    <t>EMB.TRANSFORMADORES. TRIF. 45 KVA -15 KV</t>
  </si>
  <si>
    <t xml:space="preserve"> EMB.TRANSFORMADORES. TRIF. 75 KVA -15 K</t>
  </si>
  <si>
    <t>EMB.TRANSFORMADORES. TRIF.112,5 KVA -15</t>
  </si>
  <si>
    <t>EMB.TRANSFORMADORES. TRIF.150 KVA -15 KV</t>
  </si>
  <si>
    <t>EMB.TRANSFORMADORES. TRIF.225 KVA -15 KV</t>
  </si>
  <si>
    <t>EMB.TRANSFORMADORES. TRIF.300 KVA -15 KV</t>
  </si>
  <si>
    <t>EMB.TRANSFORMADORES. TRIF.500 KVA -15 KV</t>
  </si>
  <si>
    <t>EMBALAGEM DE RELIGADORES CLASSE 15 KV</t>
  </si>
  <si>
    <t>EMBALAGEM DE SECCIONALIZADORES 15 KV</t>
  </si>
  <si>
    <t>EMBALAGEM DE CHAVES A OLEO TRIPOL. 15 KV</t>
  </si>
  <si>
    <t>EMBALAGEM DE CHAVES A OLEO MONOPOL.15 KV</t>
  </si>
  <si>
    <t>EMBALAGEM DE DISJUNTORES CLASSE 15 KV</t>
  </si>
  <si>
    <t>EMBALAGEM DE TRANSFORMADORES CORR. P/ SE</t>
  </si>
  <si>
    <t>EMBALAGEM TRANSFORMADORES POTENCIAL   SE</t>
  </si>
  <si>
    <t>SEG.SUCAT.TRANSF.MO BI 5 A 25 KVA -15 KV</t>
  </si>
  <si>
    <t>SEG.SUCAT.TRANSF.TRI 15 A 45 KVA -15 KV</t>
  </si>
  <si>
    <t>SEG.SUCAT.TRANSF.TRI 75 A150 KVA -15 KV</t>
  </si>
  <si>
    <t>SEG.SUCAT.TRANSF.TRI 225A500 KVA -15 KV</t>
  </si>
  <si>
    <t>SUB.PAINEL LIG TRANSF.M E B  5 À 25 KVA</t>
  </si>
  <si>
    <t>SUB.PAINEL LIG TRANSF.TRIF.15 À 150 KVA</t>
  </si>
  <si>
    <t>SUB.PAINEL LIG TRANSF.TRIF.225 À300 KVA</t>
  </si>
  <si>
    <t>SUB.PAINEL LIG TRANSF.TRIF.500 KVA -15KV</t>
  </si>
  <si>
    <t>SUB.DO COMUT.TRANSF.MON E BIF 5 À 25 KVA</t>
  </si>
  <si>
    <t>SUBST DO COMUT.TRANSF.TRIF 15 À150 KVA</t>
  </si>
  <si>
    <t>SUBST.DO COMUT.TRANSF.TRIF 225 À 300 KVA</t>
  </si>
  <si>
    <t>SUBST.DO COMUT.TRANSF.TRIF  500 KVA</t>
  </si>
  <si>
    <t>SUBST. PLACA COMUT.REGULADORES DE TENSÃO</t>
  </si>
  <si>
    <t>SUBST.TAMPA TRANSF.MONO E BIFÁ DE 5 KVA</t>
  </si>
  <si>
    <t>SUBST.TAMPA TRANSF.MONO E BIFÁ 10 KVA</t>
  </si>
  <si>
    <t>SUBST.TAMPA TRANSF.MONO E BIFÁ 15 KVA</t>
  </si>
  <si>
    <t>SUBST.TAMPA TRANSF.MONO E BIFÁ 25 KVA</t>
  </si>
  <si>
    <t>SUBST.DE TAMPA TRANSF. TRIF 15 KVA</t>
  </si>
  <si>
    <t>SUBST.DE TAMPA EM TRANSF.TRIF. DE 30 KVA</t>
  </si>
  <si>
    <t>SUBST.DE TAMPA EM TRANSF.TRIF. DE 45 KVA</t>
  </si>
  <si>
    <t>SUBST.DE TAMPA EM TRANSF.TRIF. DE 75 KVA</t>
  </si>
  <si>
    <t>SUBST.DE TAMPA TRANSF.TRIF.DE 112.5 KVA</t>
  </si>
  <si>
    <t>SUBST.DE TAMPA TRANSF.TRIF.DE 150 KVA</t>
  </si>
  <si>
    <t>SUBST.DE TAMPA TRANSF.TRIF.DE 225 KVA</t>
  </si>
  <si>
    <t>SUBST.DE TAMPA TRANSF.TRIF.DE 300 KVA</t>
  </si>
  <si>
    <t>SUBST.DE TAMPA TRANSF.TRIF.DE 500 KVA</t>
  </si>
  <si>
    <t>SUBST.RADIADOR TRANSF. MON E BIF  5 KVA</t>
  </si>
  <si>
    <t>SUBST.RADIADOR TRANSF. MON E BIF 10 KVA</t>
  </si>
  <si>
    <t>SUBST.RADIADOR TRANSF. MON E BIF 15 KVA</t>
  </si>
  <si>
    <t>SUBST.RADIADOR TRANSF. MON E BIF 25 KVA</t>
  </si>
  <si>
    <t>SUBST.RADIADOR TRANSFORM. TRIFA 15 KVA</t>
  </si>
  <si>
    <t>SUBST.RADIADOR TRANSFORM. TRIFA 30 KVA</t>
  </si>
  <si>
    <t>SUBST.RADIADOR TRANSFORM. TRIFA 45 KVA</t>
  </si>
  <si>
    <t>SUBST.RADIADOR TRANSFORM. TRIFA 75 KVA</t>
  </si>
  <si>
    <t>SUBST.RADIADOR TRANSF. TRIFA 112,5 KVA</t>
  </si>
  <si>
    <t>SUBST.RADIADOR TRANSF. TRIFA 150 KVA</t>
  </si>
  <si>
    <t>SUBST.RADIADOR TRANSF. TRIFA 225 KVA</t>
  </si>
  <si>
    <t>SUBST.RADIADOR TRANSF. TRIFA 300 KVA</t>
  </si>
  <si>
    <t>SUBST.RADIADOR TRANSF. TRIFA 500 KVA</t>
  </si>
  <si>
    <t>SUBST. RADIADOR EM REGULADORES DE TENSÃO</t>
  </si>
  <si>
    <t>SUBST.TANQUE TRANSF. 1 E 2 - 5 À 15 KVA</t>
  </si>
  <si>
    <t>SUBST.TANQUE TRANSF.1 E 2 - 25 KVA</t>
  </si>
  <si>
    <t>SUBST.TANQUE TRANSFORMADOR 3 -15 KVA</t>
  </si>
  <si>
    <t>SUBST DE TANQUE EM TRANSF. 3- 30 KVA</t>
  </si>
  <si>
    <t>SUBST DE TANQUE EM TRANSF. 3- 45 KVA</t>
  </si>
  <si>
    <t>SUBST DE TANQUE EM TRANSF. 3- 75 KVA</t>
  </si>
  <si>
    <t>SUBST DE TANQUE EM TRANSF. 3 -112,5 KVA</t>
  </si>
  <si>
    <t>SUBST DE TANQUE EM TRANSF. 3 -150 KVA</t>
  </si>
  <si>
    <t>SUBST DE TANQUE EM TRANSF. 3  - 225 KVA</t>
  </si>
  <si>
    <t>SUBST DE TANQUE EM TRANSF. 3  - 300 KVA</t>
  </si>
  <si>
    <t>SUBST DE TANQUE EM TRANSF. 3  - 500 KVA</t>
  </si>
  <si>
    <t>SUBSTITUIÇÃO DE TANQUE RELIGADORES KFE</t>
  </si>
  <si>
    <t>SUBSTIT.TANQUE REGULADORES TENSÃO 167KVA</t>
  </si>
  <si>
    <t>ADAPT.SUPORT.INST.TRANSF.1-2- 5 À 25KVA</t>
  </si>
  <si>
    <t>ADAPT.SUPORT.INST.TRANSF.3 -15 À112.5KVA</t>
  </si>
  <si>
    <t>ADAPT.SUPORT.INST.TRANSF .3 - 150.5KVA</t>
  </si>
  <si>
    <t>ADAPT.SUPORT.INST.TRANSF. 3 - 225 KVA</t>
  </si>
  <si>
    <t>ADAPT.SUPORT.INST.TRANSF. 3 - 300 KVA</t>
  </si>
  <si>
    <t>AD.SUP.INST.PÁRA-RAIOS TRANSF.1-5 À25KVA</t>
  </si>
  <si>
    <t>AD.SUP.INST.PÁRA-RAIOS TRANSF.2-5 À25KVA</t>
  </si>
  <si>
    <t>AD.SUP.INST.PÁRA-RAIO TRANSF.3-15A300KVA</t>
  </si>
  <si>
    <t>SUBST. PÁRA-RAIOS REGULADORES DE TENSÃO</t>
  </si>
  <si>
    <t>ADAPT. RELÉTBR1000 REGULADORES DE TENSÃO</t>
  </si>
  <si>
    <t>SUBST.CONT.FIXOS,MÓV OU REV.REGUL.TENSÃO</t>
  </si>
  <si>
    <t>ADAPT MULTICABO/TOMADA MÚLTIPLA REGUL</t>
  </si>
  <si>
    <t>MANUT.PEQ.REP.INDIC.POS.DOS REGUL.TENSÃO</t>
  </si>
  <si>
    <t>ADAPT.MANÍP.ACION.CHAVE ÓLEO TRIPOL15 KV</t>
  </si>
  <si>
    <t>SUBST. ALAVANCA OPERAÇÃO RELIGADOR KFE</t>
  </si>
  <si>
    <t>SUBST. CONTADOR OPERAÇÕES RELIGADOR KFE</t>
  </si>
  <si>
    <t>ADAPT.CABO ALIM.CONTR.ELETR.RELIGA15 KV</t>
  </si>
  <si>
    <t>ADAPT. PROT.CONTR.FXB E F5 RELIG.15 KV</t>
  </si>
  <si>
    <t>SUBST.MOST.DIGIT.TIME SWITCHES CAP.15 KV</t>
  </si>
  <si>
    <t>MONT TIME SWITCHES USO EXT.CAPAC.15 KV</t>
  </si>
  <si>
    <t>MONT. CONTR CORREN USO EXT.CAPACIT 15 KV</t>
  </si>
  <si>
    <t>SUBST. PONTEIRAS DOS CABOS DOS MUG´S</t>
  </si>
  <si>
    <t>SERVIÇOS DE ASSISTÊNCIA TÉCNICA NO CAMPO</t>
  </si>
  <si>
    <t>TÉCNICO ELETROTÉCNICO/MECÂNICO/MEDIÇÃO</t>
  </si>
  <si>
    <t>ENS. GRUPO 1 TRANSFOR 1 E 2 - 5 À 25 KVA</t>
  </si>
  <si>
    <t>ENS. GRUPO 1 TRANSFOR 3 - 15 À 500 KVA</t>
  </si>
  <si>
    <t>ENS. GRUPO 2 TRANSFOR 1 E 2 - 5 À 25 KVA</t>
  </si>
  <si>
    <t>ENS. GRUPO 2 TRANSFOR 3 - 15 À 500 KVA</t>
  </si>
  <si>
    <t>ENSAIOS EM RELIGADORES CLASSE 15 KV</t>
  </si>
  <si>
    <t>ENSAIOS  SECCIONALIZADORES CLASSE 15 KV</t>
  </si>
  <si>
    <t>ENSAIOS GRUPO 1 EM REGULADORES DE TENSÃO</t>
  </si>
  <si>
    <t>ENSAIOS GRUPO 2 EM REGULADORES DE TENSÃO</t>
  </si>
  <si>
    <t>ENSAIOS  CHAVES A ÓLEO TRIPOL 15 KV</t>
  </si>
  <si>
    <t>ENSAIOS EM CHAVES A ÓLEO MONOP 15 KV</t>
  </si>
  <si>
    <t>ENSAIOS EM DISJUNTORES CLASSE 15 KV</t>
  </si>
  <si>
    <t>ENS.GRUP.1 E 2,APLIC. TRANSF. CORR. SE</t>
  </si>
  <si>
    <t>ENSAIOS DE CAPACITORES CLASSE 15 KV</t>
  </si>
  <si>
    <t>ENS. TIME SWITCHES CAPACITORES 15 KV</t>
  </si>
  <si>
    <t>ENS.CONTROLES CORRENTE CAPACITORES 15 KV</t>
  </si>
  <si>
    <t>ENS.CONTROLES ELETRÔNICOS RELIGAD.15 KV</t>
  </si>
  <si>
    <t>ENS. CONTR. ELETR.REGULDORES DE TENSÃO</t>
  </si>
  <si>
    <t>E.A.TEOR PCB S ÓLEO ISOL.EQ.ESP.E TRANS.</t>
  </si>
  <si>
    <t>E.A. FÍS.QUÍM.ÓLEO ISOL.EQ.ESP.E TRANSF</t>
  </si>
  <si>
    <t>E.A.FÍS.QUÍM.RECUP.MANUT.EQUIP TRANSF.</t>
  </si>
  <si>
    <t>REG.DE ÓLEO ISOLANTE UTIL.EQUIP. TRANSF.</t>
  </si>
  <si>
    <t>FORNEC.ÓLEO ISOL.REG.UTIL.EQUIP. TRANSF.</t>
  </si>
  <si>
    <t>FORNEC.ÓLEO ISOL.NOVO.UTIL.EQUIP.TRANSF.</t>
  </si>
  <si>
    <t>SUBST.1 ENROL. AT TRANSF. 1 E 2 DE 5 KVA</t>
  </si>
  <si>
    <t>SUBST.1 ENROL. AT TRANSF. 1 E 2 DE 10KVA</t>
  </si>
  <si>
    <t>SUBST.1 ENROL.AT TRANSF. 1 E 2 DE 15 KVA</t>
  </si>
  <si>
    <t>SUBST.1 ENROL.AT TRANSF. 1 E 2 DE 25 KVA</t>
  </si>
  <si>
    <t>SUBST.DE UM ENROL. AT TRANSF. 3 -15 KVA</t>
  </si>
  <si>
    <t>SUBST.DE UM ENROL. AT TRANSF. 3 -30 KVA</t>
  </si>
  <si>
    <t>SUBST.DE UM ENROL. AT TRANSF.3 -45 KVA</t>
  </si>
  <si>
    <t>SUBST.DE UM ENROL. AT TRANSF.3 - 75 KVA</t>
  </si>
  <si>
    <t>SUBST.1 ENROL. AT TRANSF. 3 - 112,5 KVA</t>
  </si>
  <si>
    <t>SUBST.1 ENROL. AT TRANSF. 3 - 150 KVA</t>
  </si>
  <si>
    <t>SUBST.1 ENROL. AT TRANSF. 3 - 225KVA</t>
  </si>
  <si>
    <t>SUBST.1 ENROL. AT TRANSF. 3 - 300KVA</t>
  </si>
  <si>
    <t>SUBST.1 ENROL. AT TRANSF. 3 - 500KVA</t>
  </si>
  <si>
    <t>SUBST.2 ENROL .AT TRANSF.  2 - 5 KVA</t>
  </si>
  <si>
    <t>SUBST.2 ENROL .AT TRANSF.  2 -10 KVA</t>
  </si>
  <si>
    <t>SUBST.2 ENROL .AT TRANSF.  2 -15 KVA</t>
  </si>
  <si>
    <t>SUBST.2 ENROL .AT TRANSF.  2 - 25 KVA</t>
  </si>
  <si>
    <t>SUBST.2 ENROL .AT TRANSF.  3 -15 KVA</t>
  </si>
  <si>
    <t>SUBST. 2 ENROL. AT EM TRANSF. 3 - 45 KVA</t>
  </si>
  <si>
    <t>SUBST. 2 ENROL. AT EM TRANSF. 3 -75 KVA</t>
  </si>
  <si>
    <t>SUBST 2 ENROL AT TRANSF  3 - 112,5 KVA</t>
  </si>
  <si>
    <t>SUBST 2 ENROL AT TRANSF 3 - 150 KVA</t>
  </si>
  <si>
    <t>SUBST 2 ENROL AT TRANSF 3 - 225 KVA</t>
  </si>
  <si>
    <t>SUBST 2 ENROL AT TRANSF 3 - 300 KVA</t>
  </si>
  <si>
    <t>SUBST 2 ENROL AT TRANSF 3 -500 KVA</t>
  </si>
  <si>
    <t>SUBST 3 ENROL AT TRANSF 3 - 15 KVA</t>
  </si>
  <si>
    <t>SUBST 3 ENROL AT TRANSF 3 - 45 KVA</t>
  </si>
  <si>
    <t>SUBST 3 ENROL AT TRANSF 3 - 75 KVA</t>
  </si>
  <si>
    <t>SUBST 3 ENROL AT TRANSF 3 - 112,5 KVA</t>
  </si>
  <si>
    <t>SUBST 3 ENROL AT TRANSF 3 - 150 KVA</t>
  </si>
  <si>
    <t>SUBST 3 ENROL AT TRANST  3 - 225 KVA</t>
  </si>
  <si>
    <t>SUBST 3 ENROL AT TRANSF 3 -300 KVA</t>
  </si>
  <si>
    <t>SUBST 3 ENROL AT TRANSF 3 - 500 KVA</t>
  </si>
  <si>
    <t>SUBST 1 ENROL AT TRANSF 1 E 2 - 5 KVA</t>
  </si>
  <si>
    <t>SUBST 1 ENROL BT TRANSF 1 E 2 -1 0 KV</t>
  </si>
  <si>
    <t>SUBST 1 ENROL BT TRANSF 1 E 2 -15 KVA</t>
  </si>
  <si>
    <t>SUBST 1 ENROL BT TRANSF 1 E 2 - 25 KVA</t>
  </si>
  <si>
    <t>SUBST 1 ENROL BT TRANSF 3 -15 KVA</t>
  </si>
  <si>
    <t>SUBST 1 ENROL BT TRANSF 3 -30 KVA</t>
  </si>
  <si>
    <t>SUBST 1 ENROL BT TRANSF 3 - 45 KVA</t>
  </si>
  <si>
    <t>SUBST 1 ENROL BT TRANSF 3 - 75 KVA</t>
  </si>
  <si>
    <t>SUBST 1 ENROL AT TRANSF 3 - 112,5 KVA</t>
  </si>
  <si>
    <t>SUBST 1 ENROL BT TRANSF 3 - 150 KVA</t>
  </si>
  <si>
    <t>SUBST 1 ENROL BT TRANSF 3 -300 KVA</t>
  </si>
  <si>
    <t>SUBST 1 ENROL BT TRANSF 3 - 500 KVA</t>
  </si>
  <si>
    <t>SUBST 2 ENROL BT TRANSF 2 - 5 KVA</t>
  </si>
  <si>
    <t>SUBST 2 ENROL BT TRANSF 2 - 10 KVA</t>
  </si>
  <si>
    <t>SUBST 2 ENROL BT TRANSF 2 - 15 KVA</t>
  </si>
  <si>
    <t>SUBST 2 ENROL BT TRANSF 2 - 25 KVA</t>
  </si>
  <si>
    <t>SUBST 2 ENROL BT TRANSF 3 - 15 KVA</t>
  </si>
  <si>
    <t>SUBST 2 ENROL BT TRANSF 3 - 30 KVA</t>
  </si>
  <si>
    <t>SUBST 2 ENROL BT TRANSF 3 - 45 KVA</t>
  </si>
  <si>
    <t>SUBST 2 ENROL BT TRANSF 3 - 75 KVA</t>
  </si>
  <si>
    <t>SUBST 2 ENROL BT TRANSF 3 - 112,5 KVA</t>
  </si>
  <si>
    <t>SUBST 2 ENROL BT TRANSF 3 - 150 KVA</t>
  </si>
  <si>
    <t>SUBST 2 ENROL BT TRANSF 3 - 225 KVA</t>
  </si>
  <si>
    <t>SUBST 2 ENROL BT TRANSF 3 - 300 KVA</t>
  </si>
  <si>
    <t>SUBST 2 ENROL.BT TRANSF 3 - 500 KVA</t>
  </si>
  <si>
    <t>SUBST 3 ENROL BT TRANSF 3 - 15 KVA</t>
  </si>
  <si>
    <t>SUBST 3 ENROL BT TRANSF 3 - 30 KVA</t>
  </si>
  <si>
    <t>SUBST 3 ENROL BT TRANSF 3 - 45 KVA</t>
  </si>
  <si>
    <t>SUBST 3 ENROL BT TRANSF 3 - 75 KVA</t>
  </si>
  <si>
    <t>SUBST 3 ENROL BT TRANSF 3 - 112,5 KVA</t>
  </si>
  <si>
    <t>SUBST 3 ENROL BT TRANSF 3 -150 KVA</t>
  </si>
  <si>
    <t>SUBST 3 ENROL BT TRANSF 3 -225 KVA</t>
  </si>
  <si>
    <t>SUBST 3 ENROL BT TRANSF 3 -300 KVA</t>
  </si>
  <si>
    <t>SUBST 3 ENROL BT TRANSF 3 - 500 KVA</t>
  </si>
  <si>
    <t>SUBST ENROL PRINC REGUL TENSÃO 167 KVA</t>
  </si>
  <si>
    <t>SUBST ENROL PRINC  REGUL TENSÃO 250 KVA</t>
  </si>
  <si>
    <t>SUBST ENROL PRINC REGUL TENSÃO 333 KVA</t>
  </si>
  <si>
    <t>SUBST ENROL PRINC REGUL TENSÃO 416 KVA</t>
  </si>
  <si>
    <t>SUBST ENROL PRINC REGUL TENSÃO 500 KVA</t>
  </si>
  <si>
    <t>SUBST ENROL REATOR REGUL TENSÃO 167 KVA</t>
  </si>
  <si>
    <t>SUBST ENROL REATOR REGUL TENSÃO 250 KVA</t>
  </si>
  <si>
    <t>SUBST ENROL REATOR REGUL 333 E 416 KVA</t>
  </si>
  <si>
    <t>SUBST ENROL REATOR REGUL 500 E 667 KVA</t>
  </si>
  <si>
    <t>SUBST ENROL REATOR REGUL TENSÃO 833 KVA</t>
  </si>
  <si>
    <t>SUBST ENROL TRANSF POT REGUL 167 KVA</t>
  </si>
  <si>
    <t>SUBST ENROL TRANSF POT REGUL 250 KVA</t>
  </si>
  <si>
    <t>SUBST ENROL TRANSF POT REGUL 333/416KVA</t>
  </si>
  <si>
    <t>SUBST ENROL TRANSF POT REGUL 500/667KVA</t>
  </si>
  <si>
    <t>SUBST ENROL TRANSF POT REGUL 833KVA</t>
  </si>
  <si>
    <t>SUBST ENROL TRANSF CORR REGUL 167 KVA</t>
  </si>
  <si>
    <t>SUBST ENROL TRANSF  CORR REGUL 250 KVA</t>
  </si>
  <si>
    <t>SUBST ENROL TRANSF COR REGUL 333/416 KVA</t>
  </si>
  <si>
    <t>SUBST ENROL TRANSF COR REGUL 500/667 KVA</t>
  </si>
  <si>
    <t>SUBST ENROL TRANSF CORR REGUL 833 KVA</t>
  </si>
  <si>
    <t>SUBST ENROL MOTOR REGULADORES 833 KVA</t>
  </si>
  <si>
    <t>SUBST 1 ISOL AT 25KV TRANSF 5 À 500 KVA</t>
  </si>
  <si>
    <t>SUBST 2 ISOL AT 25KV TRANSF 5 À 500 KVA</t>
  </si>
  <si>
    <t>SUB 3 ISOL AT 25KV TRANSF 3-15 À 500KVA</t>
  </si>
  <si>
    <t>SUBST 1 ISOL AT RELIGADORES 15 KV</t>
  </si>
  <si>
    <t>SUBST 2 ISOL AT RELIGADORES 15 KV</t>
  </si>
  <si>
    <t>SUBST 3 ISOL AT RELIGADORES 15 KV</t>
  </si>
  <si>
    <t>SUBST 4 ISOL AT RELIGADORES 15 KV</t>
  </si>
  <si>
    <t>SUBST 5 ISOL AT RELIGADORES 15 KV</t>
  </si>
  <si>
    <t>SUBST 6 ISOL AT RELIGADORES 15 KV</t>
  </si>
  <si>
    <t>SUBSTIT 1 ISOL AT SECCIONALIZADORES</t>
  </si>
  <si>
    <t>SUBSTIT 2 ISOL AT SECCIONALIZADORES</t>
  </si>
  <si>
    <t>SUBSTIT 3 ISOL AT SECCIONALIZADORES</t>
  </si>
  <si>
    <t>SUBSTIT 4 ISOL AT SECCIONALIZADORES</t>
  </si>
  <si>
    <t>SUBSTIT 5 ISOL AT SECCIONALIZADORES</t>
  </si>
  <si>
    <t>SUBSTIT 6 ISOL AT SECCIONALIZADORES</t>
  </si>
  <si>
    <t>SUB 1 ISOL REGUL 167,250,333,416,500 KVA</t>
  </si>
  <si>
    <t>SUBSTIT 1 ISOL AT REGUL TENSÃO 667 KVA</t>
  </si>
  <si>
    <t>SUBSTIT 1 ISOL AT REGUL TENSÃO 833 KVA</t>
  </si>
  <si>
    <t>SUB 2 ISOL REGUL 167,250,333,416,500 KVA</t>
  </si>
  <si>
    <t>SUBSTIT 2 ISOL AT REGUL TENSÃO 667 KVA</t>
  </si>
  <si>
    <t>SUBSTIT 2 ISOL AT REGUL TENSÃO 833 KVA</t>
  </si>
  <si>
    <t>SUBST 3 ISOL AT REGUL TENSÃO 667 KVA</t>
  </si>
  <si>
    <t>SUBST 3 ISOL AT REGUL TENSÃO 8337 KVA</t>
  </si>
  <si>
    <t>SUBST 1 ISOL AT CHAVES A ÓLEO TRIPOL</t>
  </si>
  <si>
    <t>SUBST 2 ISOL AT CHAVES A ÓLEO TRIPOL</t>
  </si>
  <si>
    <t>SUBST 3 ISOL AT CHAVES A ÓLEO TRIPOL</t>
  </si>
  <si>
    <t>SUBST 4 ISOL AT CHAVES A ÓLEO TRIPOL</t>
  </si>
  <si>
    <t>SUBST 5 ISOL AT CHAVES A ÓLEO TRIPOL</t>
  </si>
  <si>
    <t>SUBST 6 ISOL AT CHAVES A ÓLEO TRIPOL</t>
  </si>
  <si>
    <t>SUB 1 ISOL AT INVERT CHAVES ÓLEO TRIPOL</t>
  </si>
  <si>
    <t>SUB 2 ISOL AT INVERT CHAVES ÓLEO TRIPOL</t>
  </si>
  <si>
    <t>SUB 3 ISOL AT INVERT CHAVES ÓLEO TRIPOL</t>
  </si>
  <si>
    <t>SUB 4 ISOL AT INVERT CHAVES ÓLEO TRIPOL</t>
  </si>
  <si>
    <t xml:space="preserve"> SUB 5 ISOL AT INVERT CHAVES ÓLEO TRIPOL</t>
  </si>
  <si>
    <t>SUB 6 ISOL AT INVERT CHAVES ÓLEO TRIPOL</t>
  </si>
  <si>
    <t>SUB 1 ISOL AT INTERNO CHAVE ÓLEO TRIPOL</t>
  </si>
  <si>
    <t>SUB 2 ISOL AT INTERNO CHAVE ÓLEO TRIPOL</t>
  </si>
  <si>
    <t>SUB 3 ISOL AT INTERNO CHAVE ÓLEO TRIPOL</t>
  </si>
  <si>
    <t>SUBST 1 ISOL AT CHAVES ÓLEO MONOPOL</t>
  </si>
  <si>
    <t>SUBST 2 ISOL AT CHAVES ÓLEO MONOPOL</t>
  </si>
  <si>
    <t>PEQ REP ISOL AT TRANSF CORR SE 15 E 36KV</t>
  </si>
  <si>
    <t>PEQ REP ISOL AT TRANSF CORR SE 72,5 KV</t>
  </si>
  <si>
    <t>PEQ REP ISOL AT TRANSF CORR.SE 145 KV</t>
  </si>
  <si>
    <t>PEQ REP ISOL AT TRANSF POT SE 15 E 36KV</t>
  </si>
  <si>
    <t>PEQ REP ISOL AT TRANSF POT SE 72,5 KV</t>
  </si>
  <si>
    <t>PEQ REP ISOL AT TRANSF POT SE 145 KV</t>
  </si>
  <si>
    <t>SUB 1 ISOL TRANSF M/B/T- 5 À 45 KVA</t>
  </si>
  <si>
    <t>SUB 1 ISOL BT TRANSF 3 -75 E 112,5 KVA</t>
  </si>
  <si>
    <t>SUB 1 ISOL BT TRANSF 3 -150 E 225 KVA</t>
  </si>
  <si>
    <t>SUB 1 ISOL BT TRANSF 3 -300 E 500 KVA</t>
  </si>
  <si>
    <t>SUB 2 ISOL TRANSF M/B/T- 5 À 45 KVA</t>
  </si>
  <si>
    <t>SUB 2 ISOL BT TRANSF 3 -75 E 112,5 KVA</t>
  </si>
  <si>
    <t>SUB 2 ISOL BT TRANSF 3 -150 E 225 KVA</t>
  </si>
  <si>
    <t>SUB 2 ISOL BT TRANSF 3 -300 E 500KVA</t>
  </si>
  <si>
    <t>SUB 3 ISOL TRANSF M/B/T- 5 À 45 KVA</t>
  </si>
  <si>
    <t>SUB 3 ISOL BT TRANSF 3 -75 E 112,5 KVA</t>
  </si>
  <si>
    <t>SUB 3 ISOL BT TRANSF 3 -150 E 225 KVA</t>
  </si>
  <si>
    <t>SUB 3 ISOL BT TRANSF 3 -300 E 500KVA</t>
  </si>
  <si>
    <t>SUB 4 ISOL BT TRANSF 3 - 15 À 45 KVA</t>
  </si>
  <si>
    <t>SUB 4 ISOL BT TRANS 3 - 75 E 112,5 KVA</t>
  </si>
  <si>
    <t>SUB 4 ISOL BT TRANSF 3 -150 E 225 KVA</t>
  </si>
  <si>
    <t>SUB 4 ISOL BT TRANSF 3 -300 E 500KVA</t>
  </si>
  <si>
    <t>SUB 1 TERM CONECT AT TRANSF 5 À 500KVA</t>
  </si>
  <si>
    <t>SUB 2 TERM CONECT AT TRANSF 5 À 500KVA</t>
  </si>
  <si>
    <t>SUB 3 TERM CONECT AT TRANSF 15 À 500KVA</t>
  </si>
  <si>
    <t>SUBST 1 TERM CONECT DE AT RELIGADORES</t>
  </si>
  <si>
    <t>SUBST 2 TERM CONECT.DE AT RELIGADORES</t>
  </si>
  <si>
    <t>SUBST 3 TERM CONECT DE AT RELIGADORES</t>
  </si>
  <si>
    <t>SUBST 4 TERM CONECT DE AT RELIGADORES</t>
  </si>
  <si>
    <t>SUBST 5 TERM CONECT DE AT RELIGADORES</t>
  </si>
  <si>
    <t>SUBST 6 TERM CONECT DE AT RELIGADORES</t>
  </si>
  <si>
    <t>SUBST DE 1 TERM CONECT AT  SECCIONAL</t>
  </si>
  <si>
    <t>SUBST DE 2 TERM CONECT AT  SECCIONAL</t>
  </si>
  <si>
    <t>SUBST 3 TERM CONECT DE AT SECCIONAL</t>
  </si>
  <si>
    <t>SUBST 4 TERMINAIS CONECT  AT SECCIONAL</t>
  </si>
  <si>
    <t>SUBST 5 TERMINAIS CONECT  AT SECCIONAL</t>
  </si>
  <si>
    <t>SUBST 6 TERMINAIS CONECT AT SECCIONAL</t>
  </si>
  <si>
    <t>SUB 1 TERM.CONEC AT REGUL 167 A 500 KVA</t>
  </si>
  <si>
    <t>SUB 1TERM CONECT AT REGUL 667 E 833 KVA</t>
  </si>
  <si>
    <t>SUB 2 TERM CONECT AT REGUL 167 A 500 KVA</t>
  </si>
  <si>
    <t>SUB 2 TERM CONECT AT REGUL 667 E 833 KVA</t>
  </si>
  <si>
    <t>SUB 3 TERM CONEC AT REGUL 167 A 500 KVA</t>
  </si>
  <si>
    <t>SUB 3 TERM CONECT AT REGUL 667 E 833 KVA</t>
  </si>
  <si>
    <t>SUB 1 TERM CON SP BT TRANSF 5 À 45 KVA</t>
  </si>
  <si>
    <t>SUB 1 TERM CON SP BT TRANSF 75/112,5KVA</t>
  </si>
  <si>
    <t>SUB 1 TERM CON SP BT TRANSF 150/225 KVA</t>
  </si>
  <si>
    <t>SUB 1 TERM CON SP BT TRANSF 300/500KVA</t>
  </si>
  <si>
    <t>SUB 2 TERM CON SP BT TRANSF 5 À 45 KVA</t>
  </si>
  <si>
    <t>SUB 2 TERM CON SP BT TRANSF 75/112,5KVA</t>
  </si>
  <si>
    <t>SUB 2 TERM CON SP BT TRANSF 150/225 KVA</t>
  </si>
  <si>
    <t>SUB 2 TERM CON SP BT TRANSF 300/500 KVA</t>
  </si>
  <si>
    <t>SUB 3 TERM CON SP BT TRANS 5 À 45 KVA</t>
  </si>
  <si>
    <t>SUB 3 TERM CON SP BT TRANSF 75/112,5KVA</t>
  </si>
  <si>
    <t>SUB 3 TERM CON SP BT TRANSF 150/225 KVA</t>
  </si>
  <si>
    <t>SUB 3 TERM CON SP BT TRANSF 300/500 KVA</t>
  </si>
  <si>
    <t>SUB 4 TERM CON SP BT TRANSF 15 À 45 KVA</t>
  </si>
  <si>
    <t>SUB 4 TERM CON SP BT TRANSF 75/112,5KVA</t>
  </si>
  <si>
    <t>SUB 4 TERM CON SP BT TRANSF 150/225KVA</t>
  </si>
  <si>
    <t>SUB 4 TERM CON SP BT TRANSF 300/500 KVA</t>
  </si>
  <si>
    <t>SUB CONECTOR ATERR TRANSF 5 À 500 KVA</t>
  </si>
  <si>
    <t>SUBST CONECTOR DE ATERRAM RELIGADORES</t>
  </si>
  <si>
    <t>SUBST CONECTOR DE ATERRAM SECCIONAL</t>
  </si>
  <si>
    <t>SUBST CONECTOR ATERRAMENTO REGULADORES</t>
  </si>
  <si>
    <t>REAJUSTE/DESEQUILIBRIO</t>
  </si>
  <si>
    <t>PODA 01</t>
  </si>
  <si>
    <t>PODA 02</t>
  </si>
  <si>
    <t>PODA 03</t>
  </si>
  <si>
    <t>PODA 04</t>
  </si>
  <si>
    <t>PODA 05</t>
  </si>
  <si>
    <t>PODA 06</t>
  </si>
  <si>
    <t>PODA 07</t>
  </si>
  <si>
    <t>PODA 08</t>
  </si>
  <si>
    <t>PROCESSOS</t>
  </si>
  <si>
    <t>ENCARREGADO / RESPONSAVEL</t>
  </si>
  <si>
    <t>CONTRATO</t>
  </si>
  <si>
    <t>BAREMOS</t>
  </si>
  <si>
    <t>DESCRIÇÃO DO BAREMOS</t>
  </si>
  <si>
    <t>FATOR K</t>
  </si>
  <si>
    <t>QTD</t>
  </si>
  <si>
    <t>VALOR BR</t>
  </si>
  <si>
    <t>VALOR FINAL</t>
  </si>
  <si>
    <t>UN</t>
  </si>
  <si>
    <t>VALOR BR FINAL</t>
  </si>
  <si>
    <t>MÊS</t>
  </si>
  <si>
    <t>ANO</t>
  </si>
  <si>
    <t>ENCARREGADO /
 RESPONSAVEL</t>
  </si>
  <si>
    <t>LM_Instalar em Subst Bucha de Passagem</t>
  </si>
  <si>
    <t>LM_Retirar em Subst Bucha de Passagem</t>
  </si>
  <si>
    <t>LM_Inst em Subst de Barr Isol Der BT</t>
  </si>
  <si>
    <t>LM_Ret em Subst do Barram de MT (BTX)</t>
  </si>
  <si>
    <t>LM_Inst em Subst do Barramento MT (BTX)</t>
  </si>
  <si>
    <t>LM_Ret em Subst de Barr Isol Der BT</t>
  </si>
  <si>
    <t>LM_Inst em Subst de Cabo de MT e BT</t>
  </si>
  <si>
    <t>LM_Ret em Subst de Cabo de MT e BT</t>
  </si>
  <si>
    <t>LM_Inst em Subst Caixa de Ramal Sec em Superf</t>
  </si>
  <si>
    <t>LM_Ret em Subst Caixa de Ramal Sec em Superf</t>
  </si>
  <si>
    <t>LM_Inst em Subst Espaç RD Compacta</t>
  </si>
  <si>
    <t>LM_Ret em Subst Espaç RD Compacta</t>
  </si>
  <si>
    <t>LM_Inst em Subst Cabo Mens-cord RD Comp</t>
  </si>
  <si>
    <t>LM_Ret em Subst Cabo Mens-cord RD Comp</t>
  </si>
  <si>
    <t>LM_Inst em Subst Cond Compacto Espaçador</t>
  </si>
  <si>
    <t>LM_Ret em Subst Cond Compacto Espaçador</t>
  </si>
  <si>
    <t>LM_Inst em Subst Jump Estribo Flytap</t>
  </si>
  <si>
    <t>LM_Ret em Subst Jump Estribo Flytap</t>
  </si>
  <si>
    <t>LM_Inst em Sub Cx Prot/Deriv Sec DAE/DAC</t>
  </si>
  <si>
    <t>LM_Ret em Sub Cx Prot/Deriv Sec DAE/DAC</t>
  </si>
  <si>
    <t>LM_Inst em Subst Condutor de MT NU</t>
  </si>
  <si>
    <t>LM_Ret em Subst Condutor de MT NU</t>
  </si>
  <si>
    <t>LM_Inst em Subst Cabo PR BT Bif e Trif</t>
  </si>
  <si>
    <t>LM_Ret em Subst Cabo PR BT Bif e Trif</t>
  </si>
  <si>
    <t>LM_Inst em Subst Cond de BT Concentrico</t>
  </si>
  <si>
    <t>LM_Ret em Subst Cond de BT Concentrico</t>
  </si>
  <si>
    <t>LM_Inst em Subst Cabo Isol Mono 750-15kV</t>
  </si>
  <si>
    <t>LM_Ret em Subst Cabo Isol Mono 750-15kV</t>
  </si>
  <si>
    <t>LM_Inst em Subst Cabo Pré-Reunido MT</t>
  </si>
  <si>
    <t>LM_Ret em Subst Cabo Pré-Reunido MT</t>
  </si>
  <si>
    <t>LM_Inst em Subst Barramento de Cobre</t>
  </si>
  <si>
    <t>LM_Ret em Subst Barramento de Cobre</t>
  </si>
  <si>
    <t>LM_Inst em Subst Cond BT NU (m/fase)</t>
  </si>
  <si>
    <t>LM_Ret em Subst Cond BT NU (m/fase)</t>
  </si>
  <si>
    <t>LM_ Inst em Subst Ramal Lig BT sem Civil</t>
  </si>
  <si>
    <t>LM_ Ret em Subst Ramal Lig BT sem Civil</t>
  </si>
  <si>
    <t>LM_Inst em Subst Elo/cartucho CH Fus MT</t>
  </si>
  <si>
    <t>LM_Ret em Subst Elo/cartucho CH Fus MT</t>
  </si>
  <si>
    <t>LM_Inst Subst Transf Tri/Conj Med Comp</t>
  </si>
  <si>
    <t>LM_Ret Subst Transf Tri/Conj Med Comp</t>
  </si>
  <si>
    <t>LM_Inst em Subst Cabos Isol Saída Trafo</t>
  </si>
  <si>
    <t>LM_Ret em Subst Cabos Isol Saída Trafo</t>
  </si>
  <si>
    <t>LM_Inst em Subst Est Rede Compacta N3CE</t>
  </si>
  <si>
    <t>LM_Ret em Subst Est Rede Compacta N3CE</t>
  </si>
  <si>
    <t>LM_Inst em Subst Est Rede Compacta CE2N3</t>
  </si>
  <si>
    <t>LM_Ret em Subst Est Rede Compacta CE2N3</t>
  </si>
  <si>
    <t xml:space="preserve">LM_Inst em Substituição de TC de Janela </t>
  </si>
  <si>
    <t xml:space="preserve">LM_Ret em Substituição de TC de Janela </t>
  </si>
  <si>
    <t>LM_Inst em Subst Term Mufla 1P 15kV</t>
  </si>
  <si>
    <t>LM_Ret em Subst Term Mufla 1P 15kV</t>
  </si>
  <si>
    <t>LM_Inst em Subst CH Fus Secc Unip PR</t>
  </si>
  <si>
    <t>LM_Ret em Subst CH Fus Secc Unip PR</t>
  </si>
  <si>
    <t>LM_Inst em Subst Trafo Monofásico</t>
  </si>
  <si>
    <t>LM_Ret em Subst Trafo Monofásico</t>
  </si>
  <si>
    <t>LM_Inst em Subst Relig ou Secc</t>
  </si>
  <si>
    <t>LM_Ret em Subst Relig ou Secc</t>
  </si>
  <si>
    <t>LM_Inst em Subst Ch Abert Carga Cont Int</t>
  </si>
  <si>
    <t>LM_Ret em Subst Ch Abert Carga Cont Int</t>
  </si>
  <si>
    <t>LM_Inst em Subst Reg Tensão Em Poste</t>
  </si>
  <si>
    <t>LM_Ret em Subst Reg Tensão Em Poste</t>
  </si>
  <si>
    <t>LM_Inst em Subst Regulador Tensão Plat</t>
  </si>
  <si>
    <t>LM_Ret em Subst Regulador Tensão Plat</t>
  </si>
  <si>
    <t>LM_Inst em Subst Ch 3P Op Carga Cont Ap</t>
  </si>
  <si>
    <t>LM_Ret em Subst Ch 3P Op Carga Cont Ap</t>
  </si>
  <si>
    <t>LM_Inst em Subst Ch Comando Bc Capac</t>
  </si>
  <si>
    <t>LM_Ret em Subst Ch Comando Bc Capac</t>
  </si>
  <si>
    <t>LM_Inst em Subst Com Grupo Ch Eletromag</t>
  </si>
  <si>
    <t>LM_Ret em Subst Com Grupo Ch Eletromag</t>
  </si>
  <si>
    <t>LM_Inst em Subst Chave Fus Relig</t>
  </si>
  <si>
    <t>LM_Ret em Subst Chave Fus Relig</t>
  </si>
  <si>
    <t>LM_Inst em Subst Cx Prot Bucha Sec</t>
  </si>
  <si>
    <t>LM_Ret em Subst Cx Prot Bucha Sec</t>
  </si>
  <si>
    <t>LM_Inst em Subst Prot Elétrica Bucha Sec</t>
  </si>
  <si>
    <t>LM_Ret em Subst Prot Elétrica Bucha Sec</t>
  </si>
  <si>
    <t>LM_Inst em Subst Perfil Fixação de Caixa</t>
  </si>
  <si>
    <t>LM_Ret em Subst Perfil Fixação de Caixa</t>
  </si>
  <si>
    <t>LM_Inst em Subst Cx Concent Secund/Prim</t>
  </si>
  <si>
    <t>LM_Ret em Subst Cx Concent Secund/Prim</t>
  </si>
  <si>
    <t>LM_Inst em Subst Unidade Capacitiva</t>
  </si>
  <si>
    <t>LM_Ret em Subst Unidade Capacitiva</t>
  </si>
  <si>
    <t>LM_Inst em Subst Cont Aut Banco Capac</t>
  </si>
  <si>
    <t>LM_Ret em Subst Cont Aut Banco Capac</t>
  </si>
  <si>
    <t>LM_Inst em Subst Chave By-Pass (Unid)</t>
  </si>
  <si>
    <t>LM_Ret em Subst Chave By-Pass (Unid)</t>
  </si>
  <si>
    <t xml:space="preserve">LM_Atendimento Parcial Concluído - Rede </t>
  </si>
  <si>
    <t>ELETRICISTA</t>
  </si>
  <si>
    <t>REGIONAL:</t>
  </si>
  <si>
    <t>MÊS REFERENCIA:</t>
  </si>
  <si>
    <t>TIPO</t>
  </si>
  <si>
    <t xml:space="preserve"> </t>
  </si>
  <si>
    <t>Cesto 16h</t>
  </si>
  <si>
    <t>D. Sem</t>
  </si>
  <si>
    <t>Observação</t>
  </si>
  <si>
    <t>NÃO</t>
  </si>
  <si>
    <t>Leve 16h</t>
  </si>
  <si>
    <t>Pesada 16h</t>
  </si>
  <si>
    <t>Cesto 24h</t>
  </si>
  <si>
    <t>Leve 24h</t>
  </si>
  <si>
    <t>Moto 1 08h</t>
  </si>
  <si>
    <t>Eq Extra Pesada</t>
  </si>
  <si>
    <t xml:space="preserve">2 Elet. Avulso </t>
  </si>
  <si>
    <t>ASSINT TEC III</t>
  </si>
  <si>
    <t>ASSINT TEC I</t>
  </si>
  <si>
    <t>Fator K OBRA</t>
  </si>
  <si>
    <t>Salário</t>
  </si>
  <si>
    <t>HE 100%</t>
  </si>
  <si>
    <t>SIM</t>
  </si>
  <si>
    <t>HE 50%</t>
  </si>
  <si>
    <t>AD NOT HN</t>
  </si>
  <si>
    <t>AD NOT 50%</t>
  </si>
  <si>
    <t>AD NOT 100%</t>
  </si>
  <si>
    <t>Cesto 08h</t>
  </si>
  <si>
    <t>Moto 1 16h</t>
  </si>
  <si>
    <t>2 ELE</t>
  </si>
  <si>
    <t>Moto 2 16h</t>
  </si>
  <si>
    <t>1 MOT OP</t>
  </si>
  <si>
    <t>Moto 2 8h</t>
  </si>
  <si>
    <t>1 CAM MK</t>
  </si>
  <si>
    <t>Pesada 24h</t>
  </si>
  <si>
    <t>Pesada 08h</t>
  </si>
  <si>
    <t>Leve 08h</t>
  </si>
  <si>
    <t>Cesto obra 2</t>
  </si>
  <si>
    <t>Eq Extra Leve</t>
  </si>
  <si>
    <t>Cesto obra 3</t>
  </si>
  <si>
    <t>Fiorino 8h</t>
  </si>
  <si>
    <t>1 Elet. Avulso</t>
  </si>
  <si>
    <t>Cesto + 1</t>
  </si>
  <si>
    <t>PA MAGÉ</t>
  </si>
  <si>
    <t>UNO +2</t>
  </si>
  <si>
    <t>UNO +2 (E + A)</t>
  </si>
  <si>
    <t>Elet. Avulso + Ajud.</t>
  </si>
  <si>
    <t>Cesto Poda +3</t>
  </si>
  <si>
    <t>PA24</t>
  </si>
  <si>
    <t>Ajudante avulso</t>
  </si>
  <si>
    <t>RESUMO DE FATURAMENTO - EQUIPES EXTRAS</t>
  </si>
  <si>
    <t>Feriado? (Sim/Não)</t>
  </si>
  <si>
    <t>Hora
Final</t>
  </si>
  <si>
    <t>H Normais</t>
  </si>
  <si>
    <t>Valor hora início</t>
  </si>
  <si>
    <t>Valor hora término</t>
  </si>
  <si>
    <t>Valor Carro</t>
  </si>
  <si>
    <t>Valor Total</t>
  </si>
  <si>
    <t>Cesto 8h</t>
  </si>
  <si>
    <t>Moto 1 8h</t>
  </si>
  <si>
    <t>Elet. Avulso</t>
  </si>
  <si>
    <t xml:space="preserve">          PONTO DE SERVIÇO - PS</t>
  </si>
  <si>
    <t>TOTAL</t>
  </si>
  <si>
    <t>META</t>
  </si>
  <si>
    <t>MÊS ANTERIOR</t>
  </si>
  <si>
    <t>MEDIÇÃO PARCIAL</t>
  </si>
  <si>
    <t>PROJEÇÃO MÊS</t>
  </si>
  <si>
    <t>MÊS x META</t>
  </si>
  <si>
    <t>VALOR / COLAB</t>
  </si>
  <si>
    <t>QTD 
COLAB</t>
  </si>
  <si>
    <t>MÊS ANT x 
MÊS ATUAL</t>
  </si>
  <si>
    <t>SUP ADM</t>
  </si>
  <si>
    <t>SUPERV ADM</t>
  </si>
  <si>
    <t>MOTORISTA</t>
  </si>
  <si>
    <t>SUPERV OPER</t>
  </si>
  <si>
    <t>AUX ADM</t>
  </si>
  <si>
    <t>AUXILIAR ADM</t>
  </si>
  <si>
    <t>N/A</t>
  </si>
  <si>
    <t>QTD DIAS UTEIS</t>
  </si>
  <si>
    <t>Média Cesto / dia trab.</t>
  </si>
  <si>
    <t>Média dias trabalhados</t>
  </si>
  <si>
    <t>DIAS
TRAB</t>
  </si>
  <si>
    <t>R$ MEDIO / 
DIA TRAB</t>
  </si>
  <si>
    <t>PROJEÇÃO</t>
  </si>
  <si>
    <t>RESUMO DO FATURAMENTO DA PODA</t>
  </si>
  <si>
    <t xml:space="preserve">CONTROLE DE FATURAMENTO E SERVIÇOS     </t>
  </si>
  <si>
    <t>Viatura Leve</t>
  </si>
  <si>
    <t>MOTO I</t>
  </si>
  <si>
    <t>1 AJUD</t>
  </si>
  <si>
    <t>MK04</t>
  </si>
  <si>
    <t>MK03</t>
  </si>
  <si>
    <t>LM_Instalar Est Para Rede Compacta Tipo “2Ce3” e 2 Encabeçamentos</t>
  </si>
  <si>
    <t>Média MK6 / dia trab.</t>
  </si>
  <si>
    <t>SUP OPERACIONAL II</t>
  </si>
  <si>
    <t>SUP OPERACIONAL I</t>
  </si>
  <si>
    <t>ASSINT TEC I + 30%</t>
  </si>
  <si>
    <t>DIAS TRAB</t>
  </si>
  <si>
    <t>DIAS
UTEIS</t>
  </si>
  <si>
    <t>R$ MEDIO / 
DIAS UTEIS</t>
  </si>
  <si>
    <t>TELECONTROLE</t>
  </si>
  <si>
    <t>ASSINT TEC V</t>
  </si>
  <si>
    <t>MATRICULA NOV</t>
  </si>
  <si>
    <t>Fator K MANUT</t>
  </si>
  <si>
    <t>HR IN</t>
  </si>
  <si>
    <t>HR FN</t>
  </si>
  <si>
    <t>RESUMO DO FATURAMENTO DA OBRA</t>
  </si>
  <si>
    <t>OBRA 04</t>
  </si>
  <si>
    <t>OBRA 05</t>
  </si>
  <si>
    <t>OBRA 06</t>
  </si>
  <si>
    <t>OBRA 07</t>
  </si>
  <si>
    <t>OBRA 08</t>
  </si>
  <si>
    <t>OBRA 09</t>
  </si>
  <si>
    <t>OBRA 10</t>
  </si>
  <si>
    <t>OBRA 11</t>
  </si>
  <si>
    <t>OBRA 12</t>
  </si>
  <si>
    <t>OBRA 13</t>
  </si>
  <si>
    <t>LAUCINEI DUARTE E SILVA</t>
  </si>
  <si>
    <t>GERALDO HENRIQUE RODRIGUES DIAS</t>
  </si>
  <si>
    <t>IZAQUEC PEREIRA DE CARVALHO</t>
  </si>
  <si>
    <t xml:space="preserve">JULIO CESAR TRINDADE </t>
  </si>
  <si>
    <t>LUIZ FERNANDO BERLANDE</t>
  </si>
  <si>
    <t>JANIZIO MATOS BARRETO</t>
  </si>
  <si>
    <t>ROMARIO RIBEIRO CORDEIRO</t>
  </si>
  <si>
    <t xml:space="preserve">JEFFERSON DOS SANTOS GOUVEA </t>
  </si>
  <si>
    <t>ELIÉSIO SANTOS</t>
  </si>
  <si>
    <t xml:space="preserve">TONI MOREIRA DE FARIA </t>
  </si>
  <si>
    <t>CARLOS TEIXEIRA DE LIRA</t>
  </si>
  <si>
    <t>GELSON GENERAL DA SILVA</t>
  </si>
  <si>
    <t>ERIVALDO JOSE RAFAEL</t>
  </si>
  <si>
    <t>MK6</t>
  </si>
  <si>
    <t>SÃO GONÇALO</t>
  </si>
  <si>
    <t>LQG4947</t>
  </si>
  <si>
    <t>LLQ8855</t>
  </si>
  <si>
    <t>LSP4261</t>
  </si>
  <si>
    <t>LPX6807</t>
  </si>
  <si>
    <t>KPQ9223</t>
  </si>
  <si>
    <t>LSA1689</t>
  </si>
  <si>
    <t>LLY9913</t>
  </si>
  <si>
    <t>KPE2188</t>
  </si>
  <si>
    <t>KQV9871</t>
  </si>
  <si>
    <t>LPO3376</t>
  </si>
  <si>
    <t>KOW2270</t>
  </si>
  <si>
    <t>KOB5395</t>
  </si>
  <si>
    <t>KWF5042</t>
  </si>
  <si>
    <t>CAMINHÃO MUNCK</t>
  </si>
  <si>
    <t>CESTO AÉREO</t>
  </si>
  <si>
    <t>JORGE ANTONIO LOPES</t>
  </si>
  <si>
    <t xml:space="preserve">THAILAN DA SILVA </t>
  </si>
  <si>
    <t>DORACI LOPES DE CARVALHO</t>
  </si>
  <si>
    <t>MOTORISTA / OP</t>
  </si>
  <si>
    <t>ADRIANO ALVES</t>
  </si>
  <si>
    <t>IGOR MIRANDA DA CONCEIÇAO</t>
  </si>
  <si>
    <t xml:space="preserve">CLAUDIONOR CORDEIRO DA SILVA </t>
  </si>
  <si>
    <t xml:space="preserve">ADILSON JOSE DA SILVA </t>
  </si>
  <si>
    <t>LEONE DA CRUZ BARBOZA</t>
  </si>
  <si>
    <t>PEDRO CARLOS DA SILVA</t>
  </si>
  <si>
    <t xml:space="preserve">MICHEL CABRAL RIBEIRO </t>
  </si>
  <si>
    <t xml:space="preserve">GLEISON ANDRE DE OLIVEIRA </t>
  </si>
  <si>
    <t xml:space="preserve">DANIEL DA SILVA BARRETO </t>
  </si>
  <si>
    <t>SALOMAO FERREIRA DA SILVA</t>
  </si>
  <si>
    <t xml:space="preserve">LUIZ GUSTAVO DE OLIVEIRA ARAUJO </t>
  </si>
  <si>
    <t xml:space="preserve">LEONARDO OLIVEIRA SILVA </t>
  </si>
  <si>
    <t>FELIPE DA SILVA CARVALHO</t>
  </si>
  <si>
    <t xml:space="preserve">CARLOS ALBERTO GONCALVES </t>
  </si>
  <si>
    <t xml:space="preserve">JOAO PAULO DE SIQUEIRA DUARTE </t>
  </si>
  <si>
    <t>JOAQUIM RODRIGUES DE ALMEIDA FILHO</t>
  </si>
  <si>
    <t xml:space="preserve">MARCOS PAULO DE LIMA SOUZA </t>
  </si>
  <si>
    <t>ROBSON DA SILVA MARQUES</t>
  </si>
  <si>
    <t>JEFERSOM GOUVEIA</t>
  </si>
  <si>
    <t>JONAS FELIX MARANHAO</t>
  </si>
  <si>
    <t>ANTONIO MARCIO RODRIGUES</t>
  </si>
  <si>
    <t>HIGOR FERREIRA LEAL</t>
  </si>
  <si>
    <t>RENATO SOARES DE SOUZA</t>
  </si>
  <si>
    <t>LAERCIO SIQUEIRA BENEDITO</t>
  </si>
  <si>
    <t>LUIZ CARLOS QUIRINO ALVES</t>
  </si>
  <si>
    <t>HELIBERTON SILVA LEITE</t>
  </si>
  <si>
    <t xml:space="preserve">MARCO LUIS SILVA RIOS </t>
  </si>
  <si>
    <t>RODRIGO DA FONSECA MARINS</t>
  </si>
  <si>
    <t>GILMAR ORNELAS FERREIRA OLIVEIRA</t>
  </si>
  <si>
    <t>VANILDO DA CONCEICAO SABINO</t>
  </si>
  <si>
    <t xml:space="preserve">WALDENIR VIEIRA DE OLIVEIRA </t>
  </si>
  <si>
    <t>GILTON GERALDO MENDES</t>
  </si>
  <si>
    <t xml:space="preserve">JEREMIAS JUNIO FERREIRA LUNA </t>
  </si>
  <si>
    <t>ANDERSON ELOISIO ARAUJO MENDES</t>
  </si>
  <si>
    <t>DOUGLAS THEODORO DA SILVA</t>
  </si>
  <si>
    <t>JEFFERSON NARCIZO JULIO</t>
  </si>
  <si>
    <t xml:space="preserve">JANES ALVES DE BARROS </t>
  </si>
  <si>
    <t>LEONARDO DE SOUZA SANTOS</t>
  </si>
  <si>
    <t xml:space="preserve">CREILSON RIBEIRO DOS SANTOS </t>
  </si>
  <si>
    <t>VITOR DA SILVA SOUZA</t>
  </si>
  <si>
    <t xml:space="preserve">LEONARDO LEVY RIBEIRO FERREIRA </t>
  </si>
  <si>
    <t xml:space="preserve">MAURY JORGE DOS SANTOS </t>
  </si>
  <si>
    <t>PAULO SERGIO DOS SANTOS ROCHA</t>
  </si>
  <si>
    <t>JOAO CARLOS DA SILVA</t>
  </si>
  <si>
    <t>JOSE CLAUDIO FURTADO DOS SANTOS</t>
  </si>
  <si>
    <t xml:space="preserve">MATHEUS MARQUES FERNANDES </t>
  </si>
  <si>
    <t>JOSE LUCAS DA SILVA</t>
  </si>
  <si>
    <t>WESLEY JONATHAN DOS SANTOS</t>
  </si>
  <si>
    <t>RONALDO DE CARVALHO</t>
  </si>
  <si>
    <t>WAGNER ALVES DE SOUZA</t>
  </si>
  <si>
    <t>LUCIANO ALVES DE SOUZA</t>
  </si>
  <si>
    <t>RICARDO FERREIRA CARDOSO</t>
  </si>
  <si>
    <t>ANDRE UCELI FREITAS DE OLIVEIRA</t>
  </si>
  <si>
    <t>RENATO EXPEDITO RICARDO</t>
  </si>
  <si>
    <t>MARCELO GONCALVES SILVA</t>
  </si>
  <si>
    <t>MOTORISTA/ELETRICISTA</t>
  </si>
  <si>
    <t xml:space="preserve">CARLOS HENRIQUE MORAES MOZER </t>
  </si>
  <si>
    <t>MARCIO FERNANDES DOS SANTOS</t>
  </si>
  <si>
    <t>JOSE LUCINALDO SOARES DE MENEZES</t>
  </si>
  <si>
    <t>RAIMUNDO ALMEIDA E SILVA</t>
  </si>
  <si>
    <t>WALACE FABIANO GUIMARAES CAMPOS</t>
  </si>
  <si>
    <t>LUCIANO DA SILVA</t>
  </si>
  <si>
    <t>DARCY VIEIRA DA MOTTA FILHO</t>
  </si>
  <si>
    <t>LUCIANO CAETANO FRANCO JÚNIOR</t>
  </si>
  <si>
    <t>DANIEL DA SILVA SANTOS</t>
  </si>
  <si>
    <t>JOSÉ LUCIANO GONÇALVES DOS SANTOS</t>
  </si>
  <si>
    <t>WANDERSON DA CONCEIÇÃO CUNHA</t>
  </si>
  <si>
    <t>CLEYTON MACEDO DIAS</t>
  </si>
  <si>
    <t>LUAN PEREIRA DE CAMPOS</t>
  </si>
  <si>
    <t>ANDRÉ LUIZ PEREIRA DA MATA</t>
  </si>
  <si>
    <t>ROGÉRIO DA CRUZ</t>
  </si>
  <si>
    <t>LUCIANO MARTINS GONÇALVES</t>
  </si>
  <si>
    <t>FERNANDO SANTOS MAIA</t>
  </si>
  <si>
    <t>RONALDO RODRIGUES DE SOUZA</t>
  </si>
  <si>
    <t>JOSÉ ROBERTO DO CARMO LEITE</t>
  </si>
  <si>
    <t>MARCO ANTÔNIO PEREIRA VALLE</t>
  </si>
  <si>
    <t>JOEL BATISTA DOS SANTOS</t>
  </si>
  <si>
    <t>JOSÉ CARLOS DE JESUS SILVA</t>
  </si>
  <si>
    <t>MARCOS VINICIUS DE OLIVEIRA DOS ANJOS</t>
  </si>
  <si>
    <t>LUCIANO NOGUEIRA SANTOS</t>
  </si>
  <si>
    <t>WAGNER RAFAEL DA SILVA MENEZES</t>
  </si>
  <si>
    <t>DIOGO LUIZ PORTO LIMA</t>
  </si>
  <si>
    <t>JHONNATAN RODRIGO ROCHA</t>
  </si>
  <si>
    <t>VARLEI AGUIAR CARVALHO</t>
  </si>
  <si>
    <t>WILLY VIEIRA MARCELINO JÚNIOR</t>
  </si>
  <si>
    <t>LUCIANO FRANCISCO NERY</t>
  </si>
  <si>
    <t>RENILDO JOSÉ DOS SANTOS</t>
  </si>
  <si>
    <t>CRISTOPHER COSTA DA SILVA SOUZA</t>
  </si>
  <si>
    <t>LUCAS FERREIRA DO NASCIMENTO</t>
  </si>
  <si>
    <t>MICHAEL DE SOUZA OLIVEIRA</t>
  </si>
  <si>
    <t>GUSTAVO COREIXAS DO COUTO</t>
  </si>
  <si>
    <t>ELETRIC / PODADOR</t>
  </si>
  <si>
    <t>MOTORISTA / ELETRIC / PODADOR</t>
  </si>
  <si>
    <t>MOTORISTA / ELETRICISTA</t>
  </si>
  <si>
    <t>ELETRICISTA / PODADOR</t>
  </si>
  <si>
    <t>ENCARREGADO / MOT. / ELETRIC</t>
  </si>
  <si>
    <t xml:space="preserve">ELETRICISTA / PODADOR </t>
  </si>
  <si>
    <t xml:space="preserve"> MOTORISTA / ELETRICISTA</t>
  </si>
  <si>
    <t>CARLOS VINICIUS DA SILVA CAMPOS</t>
  </si>
  <si>
    <t>Obra</t>
  </si>
  <si>
    <t>PODA 09</t>
  </si>
  <si>
    <t>PODA 10</t>
  </si>
  <si>
    <t>HR INICIAL</t>
  </si>
  <si>
    <t>HR FINAL</t>
  </si>
  <si>
    <r>
      <t xml:space="preserve">      </t>
    </r>
    <r>
      <rPr>
        <b/>
        <sz val="20"/>
        <color theme="0"/>
        <rFont val="Calibri"/>
        <family val="2"/>
        <scheme val="minor"/>
      </rPr>
      <t>PRODUTIVIDADE</t>
    </r>
  </si>
  <si>
    <t>COMPONENTE 01</t>
  </si>
  <si>
    <t>COMPONENTE 02</t>
  </si>
  <si>
    <t>COMPONENTE 03</t>
  </si>
  <si>
    <t>COMPONENTE 04</t>
  </si>
  <si>
    <t>COMPONENTE 05</t>
  </si>
  <si>
    <t>COMPONENTE 06</t>
  </si>
  <si>
    <t>COMPONENTE 07</t>
  </si>
  <si>
    <t>1.7</t>
  </si>
  <si>
    <t>JULHO</t>
  </si>
  <si>
    <t>MANUTENÇÃO 01</t>
  </si>
  <si>
    <t>MANUTENÇÃO 02</t>
  </si>
  <si>
    <t>MANUTENÇÃO 03</t>
  </si>
  <si>
    <t>Data</t>
  </si>
  <si>
    <t>Prefixo</t>
  </si>
  <si>
    <t>Cidade</t>
  </si>
  <si>
    <t>Placa do Carro</t>
  </si>
  <si>
    <t>Eletricista I</t>
  </si>
  <si>
    <t>Eletricista II</t>
  </si>
  <si>
    <t>Hora
Inicial</t>
  </si>
  <si>
    <t>Início Almoço</t>
  </si>
  <si>
    <t>Término Almoço</t>
  </si>
  <si>
    <t>Baremo (Tipo Equipe)</t>
  </si>
  <si>
    <t>Descrição</t>
  </si>
  <si>
    <t>Valor Hora Almoço</t>
  </si>
  <si>
    <t>Horas Totais</t>
  </si>
  <si>
    <t>LLP7471</t>
  </si>
  <si>
    <t>LRD1316</t>
  </si>
  <si>
    <t>KWK4067</t>
  </si>
  <si>
    <t>Pesada 8h</t>
  </si>
  <si>
    <t>KXB4550</t>
  </si>
  <si>
    <t>Leve 8h</t>
  </si>
  <si>
    <t>2 Elet. Avulso</t>
  </si>
  <si>
    <t>Ajudande Avulso</t>
  </si>
  <si>
    <t>UNO +1</t>
  </si>
  <si>
    <t>Motoris Avulso</t>
  </si>
  <si>
    <t>CÓDIGO SAP</t>
  </si>
  <si>
    <t>DESCRIÇÃO SIMPLES</t>
  </si>
  <si>
    <t>UNIDADE</t>
  </si>
  <si>
    <t>VALOR BAREMO</t>
  </si>
  <si>
    <t>DEFINIÇÃO</t>
  </si>
  <si>
    <t>composição: 02 eletricistas e 01 caminhão-caçamba, em turno de 16h,equipada conforme especificação técnica</t>
  </si>
  <si>
    <t>composição: 01 eletricistas, 01 Técnico em Eletrotécnica e 01 caminhão-caçamba, em turno de 16h, equipada conforme especificação técnica</t>
  </si>
  <si>
    <t>composição: 02 eletricistas e 01 caminhão-caçamba, em turno de 24h, equipada conforme especificação técnica</t>
  </si>
  <si>
    <t>composição: 01 eletricistas, 01 Técnico em Eletrotécnica e 01 caminhão-caçamba, em turno de 24h, equipada conforme especificação técnica</t>
  </si>
  <si>
    <t>composição: 02 eletricistas e 01 caminhão-caçamba, em turno de 8h, equipada conforme especificação técnica</t>
  </si>
  <si>
    <t>composição: 01 eletricistas, 01 Técnico em Eletrotécnica e 01 caminhão-caçamba, em turno de 8h, equipada conforme especificação técnica</t>
  </si>
  <si>
    <t>composição: 02 eletricistas e 01 viatura leve STRADA, em turno de 16h, equipada conforme especificação técnica</t>
  </si>
  <si>
    <t>composição: 02 eletricistas e 01 viatura leve STRADA, em turno de 24h, equipada conforme especificação técnica</t>
  </si>
  <si>
    <t>composição: 02 eletricistas e 01 viatura leve STRADA, em turno de 8h, equipada conforme especificação técnica</t>
  </si>
  <si>
    <t>composição: 02 eletricistas e 02 motocicletas, em turno de 16h equipada conforme especificação técnica</t>
  </si>
  <si>
    <t>composição: 02 eletricistas e 02 motocicletas, em turno de 8h, equipada conforme especificação técnica</t>
  </si>
  <si>
    <t>composição: 01 eletricista e 01 motocicleta, em turno de 16h, equipada conforme especificação técnica</t>
  </si>
  <si>
    <t>composição: 01 eletricista e 01 motocicleta, em turno de 8h, equipada conforme especificação técnica</t>
  </si>
  <si>
    <t>composição: 02 eletricistas e 01 viatura pesada S-10, em turno de 16h, equipada conforme especificação técnica</t>
  </si>
  <si>
    <t>composição: 02 eletricistas e 01 viatura pesada S-10, em turno de 24h, equipada conforme especificação técnica</t>
  </si>
  <si>
    <t>composição: 02 eletricistas e 01 viatura pesada S-10, em turno de 8h, equipada conforme especificação técnica</t>
  </si>
  <si>
    <t>Composição : 1 Ajudante/Servente</t>
  </si>
  <si>
    <t>Caminhão Caçamba com ferramental</t>
  </si>
  <si>
    <t>Composição : 1 Encarregado</t>
  </si>
  <si>
    <t>Composição: 1 Motorista Simples</t>
  </si>
  <si>
    <t xml:space="preserve">Veículo de passeio, adaptada para transportar com segurança e conforto os ocupantes do veículo separadamente de todos os equipamentos, ferramentas e materiais, que serão acondicionados em compartimentos apropriados, incluindo porta escada.Exemplo: Uno, Celta ou similar.  </t>
  </si>
  <si>
    <t>Composição: 01 motorista/operador, 01 eletricistas, 01 caminhão caçamba, equipado conforme especificação técnica</t>
  </si>
  <si>
    <t>Composição : 1 Eletricista</t>
  </si>
  <si>
    <t>Composição: 1 Motorista Operador</t>
  </si>
  <si>
    <t>Caminhonete S-10 4X2 com ferramental</t>
  </si>
  <si>
    <t>Composição: 1 Técnico em Eletrotécnica</t>
  </si>
  <si>
    <t>Composição: 02 eletricistas, 01 caminhonete, equipado conforme especificação técnica</t>
  </si>
  <si>
    <t>Composição: 02 eletricistas, 01 ajudante, 01 caminhonete, equipado conforme especificação técnica</t>
  </si>
  <si>
    <t>Composição: 03 eletricistas, 01 ajudante, 01 caminhonete, equipado conforme especificação técnica</t>
  </si>
  <si>
    <t>Composição: 01 encarregado, 01 motorista/operador, 02 eletricistas, 01 ajudante, 01 caminhão guindauto, equipado conforme especificação técnica</t>
  </si>
  <si>
    <t>Composição: 01 encarregado, 02 eletricistas, 02 ajudantes, 01 motorista operador, 01 caminhão guindauto, equipado conforme especificação técnica</t>
  </si>
  <si>
    <t>Composição : 1 Encarregado, 3 Eletricistas, 2 Ajudante, 1 Motorista Operador, 1 Caminhão Guindauto equipados conforme especificação técnica.</t>
  </si>
  <si>
    <t>Composição: 01 encarregado, 03 eletricistas, 03 ajudante, 01 motorista operador, 1 caminhão guindauto, equipado conforme especificação técnica</t>
  </si>
  <si>
    <t>Composição : 1 Eletricista, 1 Ajudante, e um veículo leve, equipado conforme especificação técnica.</t>
  </si>
  <si>
    <t>Caminhonete S-10 4x4 com ferramental</t>
  </si>
  <si>
    <t>Caminhão Guindauto cabine dupla com ferramental.</t>
  </si>
  <si>
    <t>Compreende o serviço de localização de defeito na rede de média e baixa tensão. Este serviço inclui: Abertura de chaves, verificação de tensão ou / e corrente em condutores, barramentos e clientes; Corte de cabos; Realização de aterramentos; Esgotamento de caixas e transporte de gerador de impulsos. Obs- Custo de H/H por componentes da equipe. Não está incluso o equipamento de gerador de impulsos, que para o caso de ser fornecido pela contratada, deverá apresentar proposta para aluguel do equipamento.</t>
  </si>
  <si>
    <t>Composição : 1 Eletricista Arboricultor</t>
  </si>
  <si>
    <t>Caminhão F4000 - Poda com ferramental</t>
  </si>
  <si>
    <t>Composição: 01 encarregado, 01 eletricistas/arboricultores, 01 ajudante, 01 caminhão caçamba, equipado conforme especificação técnica</t>
  </si>
  <si>
    <t>Composição: 01 eletricista/arboricultor, 01 encarregado, 01 ajudante, 01 motorista, 01 veículo Fiat UNO, equipado conforme especificação técnica</t>
  </si>
  <si>
    <t>Composição: 01 encarregado, 03 eletricistas/arboricultores, 01 motorista, 01 caminhão cabone dupla, equipado conforme especificação técnica</t>
  </si>
  <si>
    <t>Composição: 02 ajudantes, 01 motorista, 01 caminhão.</t>
  </si>
  <si>
    <t>Composição: 01 ajudante, 01 motorista, 01 caminhão.</t>
  </si>
  <si>
    <t>composição: 02 eletricistas e 01 caminhão-escada, em turno de 24h, equipada conforme especificação técnica</t>
  </si>
  <si>
    <t>composição: 02 eletricistas e 01 caminhão-escada, em turno de 16h, equipada conforme especificação técnica</t>
  </si>
  <si>
    <t>composição: 02 eletricistas e 01 caminhão-escada, em turno de 8h, equipada conforme especificação técnica</t>
  </si>
  <si>
    <t>LM_Veículo Passeio + Motorista Simples</t>
  </si>
  <si>
    <t>Total de Horas</t>
  </si>
  <si>
    <t>Mês</t>
  </si>
  <si>
    <t>PODA (EMERGENCIAL)</t>
  </si>
  <si>
    <t>RESUMO DO FATURAMENTO
Julho - 2016 -</t>
  </si>
  <si>
    <t>-</t>
  </si>
  <si>
    <t>RESUMO DO FATURAMENTO DA MANUTENÇÃO</t>
  </si>
  <si>
    <t>- REGIONAL SÃO GONÇALO -</t>
  </si>
  <si>
    <t>KYP7696</t>
  </si>
  <si>
    <t>KYN7531</t>
  </si>
  <si>
    <t>KYT8983</t>
  </si>
  <si>
    <t>KYQ5479</t>
  </si>
  <si>
    <t>KYR8506</t>
  </si>
  <si>
    <t>LRR5962</t>
  </si>
  <si>
    <t>KPU6965</t>
  </si>
  <si>
    <t>julho</t>
  </si>
  <si>
    <t>2016</t>
  </si>
  <si>
    <t/>
  </si>
  <si>
    <t>MEDIÇÃO GRÁFICA</t>
  </si>
  <si>
    <t>5200000892</t>
  </si>
  <si>
    <t>LUIS ANTONIO DA SILVA</t>
  </si>
  <si>
    <t>Manutenção</t>
  </si>
  <si>
    <t>ROSIVALDO RIBEIRO CORDEIRO</t>
  </si>
  <si>
    <t>RENATO SANTOS DA SILVA</t>
  </si>
  <si>
    <t>APRENDIZ DE ELETRICISTA</t>
  </si>
  <si>
    <t>RAPHAEL MARTINS DA SILVA</t>
  </si>
  <si>
    <t>CARLOS ALBERTO DOS SANTOS</t>
  </si>
  <si>
    <t>RAFAEL DE SOUZA RAMOS</t>
  </si>
  <si>
    <t>JOSUE DE JESUS</t>
  </si>
  <si>
    <t>PAULO SERGIO DE MIRANDA MOREIRA</t>
  </si>
  <si>
    <t xml:space="preserve">DANIEL DOS SANTOS PINTO </t>
  </si>
  <si>
    <t>JUCIE DOMINGOS GOMES</t>
  </si>
  <si>
    <t>SEBASTIAO MENEZES DE CARVALHO</t>
  </si>
  <si>
    <t>DENILSON FERREIRA DA SILVA</t>
  </si>
  <si>
    <t>MARCO ANTONIO DO NASCIMENTO VALADARES</t>
  </si>
  <si>
    <t xml:space="preserve">MOT/ ELET </t>
  </si>
  <si>
    <t>WANDERLEY DE SOUZA FERREIRA</t>
  </si>
  <si>
    <t>WALLACE DA SILVA GOMES</t>
  </si>
  <si>
    <t>JEAN MOURA DE OLIVEIRA</t>
  </si>
  <si>
    <t>MOT/ OPERADOR</t>
  </si>
  <si>
    <t>ENCARREGADO / MOTOTORISTA</t>
  </si>
  <si>
    <t>MOT/ ELETRICISTA</t>
  </si>
  <si>
    <t>Conclusão</t>
  </si>
  <si>
    <t>CONCLUSÃO</t>
  </si>
  <si>
    <t>ALEX PITER COELHO SOARES</t>
  </si>
  <si>
    <t>AMILTON PACHECO DE FREITAS</t>
  </si>
  <si>
    <t>ANDERSON CARDOSO DOS SANTOS</t>
  </si>
  <si>
    <t>AUX DE ALMOXARIFE</t>
  </si>
  <si>
    <t xml:space="preserve">AYRES PEREIRA ERVANO </t>
  </si>
  <si>
    <t>MOT/ OPERADOR 7</t>
  </si>
  <si>
    <t>CARLOS ALEXANDRE NASCIMENTO VARGAS</t>
  </si>
  <si>
    <t>SUPERVISOR DE ALMOXARIFADO 1</t>
  </si>
  <si>
    <t>CARLOS AMELIO</t>
  </si>
  <si>
    <t>AUX DE ALMOXARIFE 4</t>
  </si>
  <si>
    <t>ENCARREGADO 2</t>
  </si>
  <si>
    <t>CRISTIANO DE SOUZA DOS SANTOS</t>
  </si>
  <si>
    <t>DANIEL DE CASTRO RESENDE</t>
  </si>
  <si>
    <t>ANALISTA</t>
  </si>
  <si>
    <t xml:space="preserve">DIEGO DOS SANTOS BRITO </t>
  </si>
  <si>
    <t>TEC SEG TRAB 4</t>
  </si>
  <si>
    <t xml:space="preserve">ELENICE DE OLIVEIRA RIBEIRO </t>
  </si>
  <si>
    <t>AUX DE SERVICOS GERAIS</t>
  </si>
  <si>
    <t>ESTHER GRACIELLA FERREIRA DE MATTOS</t>
  </si>
  <si>
    <t>TEC SEG TRAB 1</t>
  </si>
  <si>
    <t>EVANDRO LUIZ VIDAL BISPO</t>
  </si>
  <si>
    <t>FABIANA CAETANO DA SILVA</t>
  </si>
  <si>
    <t>FABIO DE OLIVEIRA MOREIRA</t>
  </si>
  <si>
    <t>VIGILANTE ORGANICO</t>
  </si>
  <si>
    <t>FERNANDO VICENTE DE SOUZA FILHO</t>
  </si>
  <si>
    <t>FLAVIO COSTA DE CARVALHO</t>
  </si>
  <si>
    <t>FLORIANO MARTINS DE SOUZA NETO</t>
  </si>
  <si>
    <t>ALMOXARIFE 6</t>
  </si>
  <si>
    <t xml:space="preserve">GABRIEL DIDINI ALVES </t>
  </si>
  <si>
    <t>TEC EM ELETROTEC 10</t>
  </si>
  <si>
    <t>ENCARREGADO 10</t>
  </si>
  <si>
    <t>JANELSON BARBOSA RODRIGUES</t>
  </si>
  <si>
    <t xml:space="preserve">JERINALDO DOMINGOS PEREIRA </t>
  </si>
  <si>
    <t>JOAO DA SILVA</t>
  </si>
  <si>
    <t>MOTORISTA 4</t>
  </si>
  <si>
    <t>JOSE LUCIANO SOARES GUEDES</t>
  </si>
  <si>
    <t>JUDICE CUSTODIO DE SOUZA</t>
  </si>
  <si>
    <t xml:space="preserve">JUNIO BRITO DOS SANTOS </t>
  </si>
  <si>
    <t xml:space="preserve">LEANDRO GOMES SARAIVA </t>
  </si>
  <si>
    <t>TEC EM ELETROTEC 1</t>
  </si>
  <si>
    <t>LEONARDO DA SILVA VIEIRA</t>
  </si>
  <si>
    <t>AUX TEC SEG TRAB 1</t>
  </si>
  <si>
    <t xml:space="preserve">LEONARDO FERREIRA DE ARAUJO SICILIANO </t>
  </si>
  <si>
    <t>LORIVALDO DA PAZ MARTINS</t>
  </si>
  <si>
    <t>COORDENADOR TECNICO</t>
  </si>
  <si>
    <t>MOTORISTA 3</t>
  </si>
  <si>
    <t>MOT/ OPERADOR 6</t>
  </si>
  <si>
    <t>MACIEL DE ARAUJO MEDEIROS</t>
  </si>
  <si>
    <t>AUX DE ALMOXARIFE 2</t>
  </si>
  <si>
    <t>MARCOS EDUARDO DE SOUZA SANTOS</t>
  </si>
  <si>
    <t>TEC EM ELETROTEC 5</t>
  </si>
  <si>
    <t>MARCOS PAULO SANTOS DA SILVA</t>
  </si>
  <si>
    <t>TEC EM ELETROTEC 4</t>
  </si>
  <si>
    <t>MARCOS ROGERIO PAIS GOUDARD</t>
  </si>
  <si>
    <t>MOT/ OPERADOR 4</t>
  </si>
  <si>
    <t xml:space="preserve">MAYCON DOS SANTOS CHAGAS </t>
  </si>
  <si>
    <t>ENC/ MOT 1</t>
  </si>
  <si>
    <t>NARA GABRIELA FERREIRA DE ALENCAR SILVA</t>
  </si>
  <si>
    <t>AUX ADMINISTRATIVO 4</t>
  </si>
  <si>
    <t>PAULO EDUARDO DE LIMA</t>
  </si>
  <si>
    <t xml:space="preserve">PEDRO HENRIQUE CARLESSO SILVA </t>
  </si>
  <si>
    <t>TEC EM ELETROTEC 2</t>
  </si>
  <si>
    <t>RENAN DA SILVA RAIMUNDO MOTTA</t>
  </si>
  <si>
    <t>ROBSON BARBOSA CARVALHO</t>
  </si>
  <si>
    <t>RODRIGO ANTUNES DE OLIVEIRA</t>
  </si>
  <si>
    <t>RONALDO MARTINS CADENA</t>
  </si>
  <si>
    <t xml:space="preserve">WESLEY EDUARDO OLIVEIRA DA FONSECA </t>
  </si>
  <si>
    <t>PAULO CESAR LIMA DA SILVA</t>
  </si>
  <si>
    <t>MOT/OPERADOR 7</t>
  </si>
  <si>
    <t>WILLIAN ALMEIDA BARRETO</t>
  </si>
  <si>
    <t xml:space="preserve">TEC. EM ELETROTÉCNICO </t>
  </si>
  <si>
    <t>THIAGO PASSOS DA SILVA</t>
  </si>
  <si>
    <t>MOT/ ELET 3</t>
  </si>
  <si>
    <t xml:space="preserve">ALEXANDRE DE LIMA BARBOSA </t>
  </si>
  <si>
    <t>ELETRICISTA 2</t>
  </si>
  <si>
    <t>GABRIEL CORREIA DA CUNHA</t>
  </si>
  <si>
    <t>LAILDO DE BARROS FERNANDES</t>
  </si>
  <si>
    <t>FERNANDO DOS SANTOS FERREIRA</t>
  </si>
  <si>
    <t>LUIZ FELIPE DA SILVA PEREIRA</t>
  </si>
  <si>
    <t>GUSTAVO LIMA ALVES</t>
  </si>
  <si>
    <t>JHONN NILTON ARAUJO DE BARROS</t>
  </si>
  <si>
    <t>CHARLES RANGEL ACIOLI</t>
  </si>
  <si>
    <t>SUPERVISOR</t>
  </si>
  <si>
    <t>ALDEIR STAEL DA SILVA</t>
  </si>
  <si>
    <t>Consulta</t>
  </si>
  <si>
    <t>AUX ADMINISTRATIVO</t>
  </si>
  <si>
    <t>ALIMENTADOR</t>
  </si>
  <si>
    <t>PONTO ELÉTRICO</t>
  </si>
  <si>
    <t>PARCIAL</t>
  </si>
  <si>
    <t>ALMOÇO INÍCIO</t>
  </si>
  <si>
    <t>ALMOÇO TÉRMINO</t>
  </si>
  <si>
    <t>HORA INÍCIO</t>
  </si>
  <si>
    <t>HORA TÉRMINO</t>
  </si>
  <si>
    <t>AL IN</t>
  </si>
  <si>
    <t>AL FN</t>
  </si>
  <si>
    <t>HORA TOTAL</t>
  </si>
  <si>
    <t>LQE9962</t>
  </si>
  <si>
    <t>KWM7969</t>
  </si>
  <si>
    <t>KQW3655</t>
  </si>
  <si>
    <t>LRN5814</t>
  </si>
  <si>
    <t>DT04841055</t>
  </si>
  <si>
    <t>SG97423</t>
  </si>
  <si>
    <t>SG231522</t>
  </si>
  <si>
    <t>SG231520</t>
  </si>
  <si>
    <t>SG91238</t>
  </si>
  <si>
    <t>SG93355</t>
  </si>
  <si>
    <t>SG287095</t>
  </si>
  <si>
    <t>SG287071</t>
  </si>
  <si>
    <t>91189</t>
  </si>
  <si>
    <t>SG287072</t>
  </si>
  <si>
    <t>SG76830</t>
  </si>
  <si>
    <t>SGSG90980</t>
  </si>
  <si>
    <t>SG181411</t>
  </si>
  <si>
    <t>SG275028</t>
  </si>
  <si>
    <t>SG306367</t>
  </si>
  <si>
    <t>SG275031</t>
  </si>
  <si>
    <t>SG57062</t>
  </si>
  <si>
    <t>SG59032</t>
  </si>
  <si>
    <t>SG97659</t>
  </si>
  <si>
    <t>SG97809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</si>
</sst>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(&quot;R$ &quot;* #,##0.00_);_(&quot;R$ &quot;* \(#,##0.00\);_(&quot;R$ &quot;* &quot;-&quot;??_);_(@_)"/>
    <numFmt numFmtId="167" formatCode="00000"/>
    <numFmt numFmtId="168" formatCode="h:mm;@"/>
    <numFmt numFmtId="169" formatCode="dddd"/>
    <numFmt numFmtId="170" formatCode="0.0000"/>
    <numFmt numFmtId="171" formatCode="0.0"/>
    <numFmt numFmtId="172" formatCode="000,000"/>
    <numFmt numFmtId="173" formatCode="&quot;R$&quot;\ #,##0.00"/>
    <numFmt numFmtId="174" formatCode="_([$€]* #,##0.00_);_([$€]* \(#,##0.00\);_([$€]* &quot;-&quot;??_);_(@_)"/>
    <numFmt numFmtId="175" formatCode="dd/mm/yy;@"/>
    <numFmt numFmtId="176" formatCode="mmmm/yyyy"/>
    <numFmt numFmtId="177" formatCode="_(&quot;R$ &quot;* #,##0.00_);_(&quot;R$ &quot;* \(#,##0.00\);_(&quot;R$ &quot;* \-??_);_(@_)"/>
    <numFmt numFmtId="178" formatCode="&quot;R$ &quot;#,##0.00_);&quot;(R$ &quot;#,##0.00\)"/>
    <numFmt numFmtId="179" formatCode="_(* #,##0.00_);_(* \(#,##0.00\);_(* \-??_);_(@_)"/>
    <numFmt numFmtId="180" formatCode="[$R$-416]\ #,##0.00"/>
    <numFmt numFmtId="181" formatCode="#,##0_ ;\-#,##0\ "/>
    <numFmt numFmtId="182" formatCode="0.0%"/>
    <numFmt numFmtId="183" formatCode="_-[$R$-416]\ * #,##0.00_-;\-[$R$-416]\ * #,##0.00_-;_-[$R$-416]\ * &quot;-&quot;??_-;_-@_-"/>
    <numFmt numFmtId="184" formatCode="[$-F400]h:mm:ss\ AM/PM"/>
    <numFmt numFmtId="185" formatCode="0.000"/>
    <numFmt numFmtId="186" formatCode="ddd\,\ dd/mm/yyyy"/>
    <numFmt numFmtId="187" formatCode="mm/yy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20"/>
      <color theme="1"/>
      <name val="BankGothic Md BT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0"/>
      <color theme="0"/>
      <name val="Tahoma"/>
      <family val="2"/>
    </font>
    <font>
      <sz val="10"/>
      <name val="Tahoma"/>
      <family val="2"/>
    </font>
    <font>
      <sz val="10"/>
      <color theme="1"/>
      <name val="Tahoma"/>
      <family val="2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u/>
      <sz val="10"/>
      <color indexed="12"/>
      <name val="Tahoma"/>
      <family val="2"/>
    </font>
    <font>
      <b/>
      <sz val="16"/>
      <color theme="0"/>
      <name val="Calibri"/>
      <family val="2"/>
      <scheme val="minor"/>
    </font>
    <font>
      <sz val="7"/>
      <name val="Tahoma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0"/>
      <color theme="0"/>
      <name val="Arial"/>
      <family val="2"/>
    </font>
    <font>
      <b/>
      <sz val="9"/>
      <name val="Calibri"/>
      <family val="2"/>
    </font>
    <font>
      <sz val="9"/>
      <name val="Calibri"/>
      <family val="2"/>
    </font>
    <font>
      <b/>
      <sz val="12"/>
      <name val="Arial"/>
      <family val="2"/>
    </font>
    <font>
      <b/>
      <sz val="9"/>
      <color indexed="9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indexed="9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16"/>
      <color indexed="9"/>
      <name val="Calibri"/>
      <family val="2"/>
      <scheme val="minor"/>
    </font>
    <font>
      <b/>
      <sz val="10"/>
      <color theme="1"/>
      <name val="Arial"/>
      <family val="2"/>
    </font>
    <font>
      <b/>
      <sz val="9"/>
      <color indexed="63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sz val="10"/>
      <name val="Calibri"/>
      <family val="2"/>
    </font>
    <font>
      <sz val="9"/>
      <color theme="0"/>
      <name val="Arial"/>
      <family val="2"/>
    </font>
    <font>
      <sz val="9"/>
      <name val="Arial"/>
      <family val="2"/>
    </font>
    <font>
      <sz val="9"/>
      <name val="Tahoma"/>
      <family val="2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</fonts>
  <fills count="5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55"/>
      </patternFill>
    </fill>
    <fill>
      <patternFill patternType="solid">
        <fgColor theme="4" tint="-0.499984740745262"/>
        <bgColor indexed="54"/>
      </patternFill>
    </fill>
    <fill>
      <patternFill patternType="solid">
        <fgColor theme="3" tint="0.79998168889431442"/>
        <bgColor indexed="24"/>
      </patternFill>
    </fill>
    <fill>
      <patternFill patternType="solid">
        <fgColor theme="3" tint="0.79998168889431442"/>
        <bgColor indexed="42"/>
      </patternFill>
    </fill>
    <fill>
      <patternFill patternType="solid">
        <fgColor indexed="22"/>
        <bgColor indexed="5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3" tint="0.59999389629810485"/>
        <bgColor indexed="42"/>
      </patternFill>
    </fill>
    <fill>
      <patternFill patternType="solid">
        <fgColor theme="0" tint="-4.9989318521683403E-2"/>
        <bgColor indexed="2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9"/>
      </top>
      <bottom style="medium">
        <color indexed="9"/>
      </bottom>
      <diagonal/>
    </border>
    <border>
      <left/>
      <right/>
      <top/>
      <bottom style="medium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30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1" fillId="2" borderId="1" applyNumberFormat="0" applyFont="0" applyAlignment="0" applyProtection="0"/>
    <xf numFmtId="0" fontId="5" fillId="0" borderId="0"/>
    <xf numFmtId="166" fontId="5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166" fontId="5" fillId="0" borderId="0" applyFont="0" applyFill="0" applyBorder="0" applyAlignment="0" applyProtection="0"/>
    <xf numFmtId="0" fontId="5" fillId="0" borderId="0"/>
    <xf numFmtId="0" fontId="1" fillId="0" borderId="0"/>
    <xf numFmtId="0" fontId="5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77" fontId="5" fillId="0" borderId="0" applyFill="0" applyBorder="0" applyAlignment="0" applyProtection="0"/>
    <xf numFmtId="9" fontId="5" fillId="0" borderId="0" applyFill="0" applyBorder="0" applyAlignment="0" applyProtection="0"/>
    <xf numFmtId="179" fontId="5" fillId="0" borderId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" fillId="0" borderId="0"/>
    <xf numFmtId="187" fontId="5" fillId="0" borderId="0" applyFont="0" applyFill="0" applyBorder="0" applyAlignment="0" applyProtection="0"/>
  </cellStyleXfs>
  <cellXfs count="6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/>
    </xf>
    <xf numFmtId="0" fontId="0" fillId="0" borderId="0" xfId="0" applyBorder="1"/>
    <xf numFmtId="0" fontId="0" fillId="0" borderId="11" xfId="0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justify" vertical="justify"/>
    </xf>
    <xf numFmtId="0" fontId="0" fillId="0" borderId="15" xfId="0" applyFill="1" applyBorder="1"/>
    <xf numFmtId="0" fontId="0" fillId="0" borderId="15" xfId="0" applyFill="1" applyBorder="1" applyAlignment="1"/>
    <xf numFmtId="0" fontId="0" fillId="0" borderId="12" xfId="0" applyBorder="1"/>
    <xf numFmtId="0" fontId="0" fillId="0" borderId="12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17" xfId="0" applyFill="1" applyBorder="1"/>
    <xf numFmtId="0" fontId="0" fillId="0" borderId="4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5" xfId="0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15" xfId="0" applyBorder="1"/>
    <xf numFmtId="0" fontId="0" fillId="11" borderId="24" xfId="0" applyFill="1" applyBorder="1" applyProtection="1"/>
    <xf numFmtId="0" fontId="0" fillId="11" borderId="25" xfId="0" applyFill="1" applyBorder="1" applyProtection="1"/>
    <xf numFmtId="0" fontId="0" fillId="11" borderId="0" xfId="0" applyFill="1" applyBorder="1" applyProtection="1"/>
    <xf numFmtId="14" fontId="0" fillId="13" borderId="41" xfId="0" applyNumberFormat="1" applyFont="1" applyFill="1" applyBorder="1" applyAlignment="1" applyProtection="1">
      <alignment horizontal="center" vertical="center"/>
      <protection locked="0"/>
    </xf>
    <xf numFmtId="168" fontId="0" fillId="13" borderId="41" xfId="0" applyNumberFormat="1" applyFont="1" applyFill="1" applyBorder="1" applyAlignment="1" applyProtection="1">
      <alignment horizontal="center" vertical="center"/>
      <protection locked="0"/>
    </xf>
    <xf numFmtId="0" fontId="0" fillId="13" borderId="32" xfId="0" applyFont="1" applyFill="1" applyBorder="1" applyAlignment="1" applyProtection="1">
      <alignment vertical="center"/>
    </xf>
    <xf numFmtId="0" fontId="0" fillId="13" borderId="33" xfId="0" applyFont="1" applyFill="1" applyBorder="1" applyAlignment="1" applyProtection="1">
      <alignment vertical="center"/>
    </xf>
    <xf numFmtId="0" fontId="0" fillId="13" borderId="39" xfId="0" applyFont="1" applyFill="1" applyBorder="1" applyAlignment="1" applyProtection="1">
      <alignment vertical="center"/>
    </xf>
    <xf numFmtId="0" fontId="0" fillId="13" borderId="35" xfId="0" applyFont="1" applyFill="1" applyBorder="1" applyAlignment="1" applyProtection="1">
      <alignment vertical="center"/>
    </xf>
    <xf numFmtId="0" fontId="0" fillId="13" borderId="28" xfId="0" applyFont="1" applyFill="1" applyBorder="1" applyAlignment="1" applyProtection="1">
      <alignment vertical="center"/>
    </xf>
    <xf numFmtId="0" fontId="0" fillId="13" borderId="34" xfId="0" applyFont="1" applyFill="1" applyBorder="1" applyAlignment="1" applyProtection="1">
      <alignment vertical="center"/>
    </xf>
    <xf numFmtId="0" fontId="0" fillId="13" borderId="30" xfId="0" applyFont="1" applyFill="1" applyBorder="1" applyAlignment="1" applyProtection="1">
      <alignment vertical="center"/>
    </xf>
    <xf numFmtId="0" fontId="0" fillId="13" borderId="29" xfId="0" applyFont="1" applyFill="1" applyBorder="1" applyAlignment="1" applyProtection="1">
      <alignment vertical="center"/>
    </xf>
    <xf numFmtId="0" fontId="0" fillId="13" borderId="36" xfId="0" applyFont="1" applyFill="1" applyBorder="1" applyAlignment="1" applyProtection="1">
      <alignment vertical="center"/>
    </xf>
    <xf numFmtId="0" fontId="0" fillId="13" borderId="37" xfId="0" applyFont="1" applyFill="1" applyBorder="1" applyAlignment="1" applyProtection="1">
      <alignment vertical="center"/>
    </xf>
    <xf numFmtId="0" fontId="0" fillId="13" borderId="40" xfId="0" applyFont="1" applyFill="1" applyBorder="1" applyAlignment="1" applyProtection="1">
      <alignment vertical="center"/>
    </xf>
    <xf numFmtId="0" fontId="0" fillId="13" borderId="38" xfId="0" applyFont="1" applyFill="1" applyBorder="1" applyAlignment="1" applyProtection="1">
      <alignment vertical="center"/>
    </xf>
    <xf numFmtId="0" fontId="0" fillId="14" borderId="0" xfId="0" applyFill="1"/>
    <xf numFmtId="0" fontId="0" fillId="14" borderId="0" xfId="0" applyFill="1" applyBorder="1"/>
    <xf numFmtId="0" fontId="0" fillId="14" borderId="0" xfId="0" applyFill="1" applyAlignment="1">
      <alignment vertical="center"/>
    </xf>
    <xf numFmtId="0" fontId="0" fillId="15" borderId="0" xfId="0" applyFill="1"/>
    <xf numFmtId="0" fontId="0" fillId="14" borderId="24" xfId="0" applyFill="1" applyBorder="1"/>
    <xf numFmtId="0" fontId="0" fillId="14" borderId="24" xfId="0" applyFill="1" applyBorder="1" applyAlignment="1">
      <alignment vertical="center"/>
    </xf>
    <xf numFmtId="0" fontId="0" fillId="14" borderId="23" xfId="0" applyFill="1" applyBorder="1"/>
    <xf numFmtId="0" fontId="0" fillId="0" borderId="42" xfId="0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8" fillId="16" borderId="6" xfId="12" applyFont="1" applyFill="1" applyBorder="1" applyAlignment="1">
      <alignment horizontal="center"/>
    </xf>
    <xf numFmtId="0" fontId="8" fillId="16" borderId="46" xfId="12" applyFont="1" applyFill="1" applyBorder="1" applyAlignment="1">
      <alignment horizontal="center"/>
    </xf>
    <xf numFmtId="0" fontId="8" fillId="16" borderId="44" xfId="12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2" fillId="11" borderId="44" xfId="0" applyFont="1" applyFill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43" xfId="0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4" fillId="12" borderId="44" xfId="0" applyFont="1" applyFill="1" applyBorder="1" applyAlignment="1" applyProtection="1">
      <alignment horizontal="center" vertical="center"/>
    </xf>
    <xf numFmtId="0" fontId="0" fillId="13" borderId="45" xfId="0" applyFont="1" applyFill="1" applyBorder="1" applyAlignment="1" applyProtection="1">
      <alignment horizontal="center" vertical="center"/>
    </xf>
    <xf numFmtId="0" fontId="0" fillId="14" borderId="55" xfId="0" applyFill="1" applyBorder="1"/>
    <xf numFmtId="0" fontId="14" fillId="11" borderId="46" xfId="10" applyFont="1" applyFill="1" applyBorder="1" applyAlignment="1">
      <alignment horizontal="center" vertical="center" wrapText="1"/>
    </xf>
    <xf numFmtId="4" fontId="14" fillId="11" borderId="46" xfId="10" applyNumberFormat="1" applyFont="1" applyFill="1" applyBorder="1" applyAlignment="1">
      <alignment horizontal="center" vertical="center" wrapText="1"/>
    </xf>
    <xf numFmtId="0" fontId="5" fillId="0" borderId="0" xfId="10"/>
    <xf numFmtId="0" fontId="15" fillId="0" borderId="45" xfId="10" applyFont="1" applyFill="1" applyBorder="1" applyAlignment="1" applyProtection="1">
      <alignment horizontal="center" vertical="center" wrapText="1"/>
      <protection locked="0"/>
    </xf>
    <xf numFmtId="166" fontId="15" fillId="0" borderId="45" xfId="11" applyFont="1" applyFill="1" applyBorder="1" applyAlignment="1">
      <alignment horizontal="center" vertical="center" wrapText="1"/>
    </xf>
    <xf numFmtId="0" fontId="15" fillId="0" borderId="45" xfId="10" applyFont="1" applyFill="1" applyBorder="1" applyAlignment="1" applyProtection="1">
      <alignment vertical="center" wrapText="1"/>
      <protection locked="0"/>
    </xf>
    <xf numFmtId="0" fontId="15" fillId="0" borderId="2" xfId="10" applyFont="1" applyFill="1" applyBorder="1" applyAlignment="1" applyProtection="1">
      <alignment horizontal="center" vertical="center" wrapText="1"/>
      <protection locked="0"/>
    </xf>
    <xf numFmtId="166" fontId="15" fillId="0" borderId="2" xfId="11" applyFont="1" applyFill="1" applyBorder="1" applyAlignment="1">
      <alignment horizontal="center" vertical="center" wrapText="1"/>
    </xf>
    <xf numFmtId="0" fontId="15" fillId="0" borderId="2" xfId="10" applyFont="1" applyFill="1" applyBorder="1" applyAlignment="1" applyProtection="1">
      <alignment vertical="center" wrapText="1"/>
      <protection locked="0"/>
    </xf>
    <xf numFmtId="0" fontId="16" fillId="0" borderId="2" xfId="10" applyFont="1" applyFill="1" applyBorder="1" applyAlignment="1" applyProtection="1">
      <alignment horizontal="center" vertical="center" wrapText="1"/>
      <protection locked="0"/>
    </xf>
    <xf numFmtId="166" fontId="16" fillId="0" borderId="2" xfId="11" applyFont="1" applyFill="1" applyBorder="1" applyAlignment="1">
      <alignment horizontal="center" vertical="center" wrapText="1"/>
    </xf>
    <xf numFmtId="0" fontId="16" fillId="0" borderId="2" xfId="10" applyFont="1" applyFill="1" applyBorder="1" applyAlignment="1" applyProtection="1">
      <alignment vertical="center" wrapText="1"/>
      <protection locked="0"/>
    </xf>
    <xf numFmtId="0" fontId="17" fillId="0" borderId="0" xfId="10" applyFont="1"/>
    <xf numFmtId="0" fontId="5" fillId="0" borderId="0" xfId="10" applyFont="1" applyFill="1"/>
    <xf numFmtId="0" fontId="15" fillId="0" borderId="10" xfId="10" applyFont="1" applyFill="1" applyBorder="1" applyAlignment="1" applyProtection="1">
      <alignment horizontal="center" vertical="center" wrapText="1"/>
      <protection locked="0"/>
    </xf>
    <xf numFmtId="166" fontId="15" fillId="0" borderId="10" xfId="11" applyFont="1" applyFill="1" applyBorder="1" applyAlignment="1">
      <alignment horizontal="center" vertical="center" wrapText="1"/>
    </xf>
    <xf numFmtId="0" fontId="15" fillId="0" borderId="10" xfId="10" applyFont="1" applyFill="1" applyBorder="1" applyAlignment="1" applyProtection="1">
      <alignment vertical="center" wrapText="1"/>
      <protection locked="0"/>
    </xf>
    <xf numFmtId="0" fontId="5" fillId="0" borderId="0" xfId="10" applyFont="1"/>
    <xf numFmtId="0" fontId="5" fillId="0" borderId="0" xfId="10" applyFont="1" applyAlignment="1">
      <alignment horizontal="center"/>
    </xf>
    <xf numFmtId="164" fontId="0" fillId="13" borderId="56" xfId="13" applyFont="1" applyFill="1" applyBorder="1" applyAlignment="1" applyProtection="1">
      <alignment horizontal="center" vertical="center"/>
    </xf>
    <xf numFmtId="169" fontId="0" fillId="0" borderId="30" xfId="0" applyNumberFormat="1" applyBorder="1" applyAlignment="1">
      <alignment horizontal="center" vertical="center"/>
    </xf>
    <xf numFmtId="0" fontId="12" fillId="0" borderId="30" xfId="0" applyFont="1" applyBorder="1" applyAlignment="1">
      <alignment horizontal="left" vertical="center"/>
    </xf>
    <xf numFmtId="170" fontId="12" fillId="0" borderId="30" xfId="0" applyNumberFormat="1" applyFont="1" applyBorder="1" applyAlignment="1">
      <alignment horizontal="center" vertical="center"/>
    </xf>
    <xf numFmtId="0" fontId="0" fillId="13" borderId="49" xfId="0" applyFont="1" applyFill="1" applyBorder="1" applyAlignment="1" applyProtection="1">
      <alignment horizontal="center" vertical="center"/>
    </xf>
    <xf numFmtId="0" fontId="0" fillId="13" borderId="58" xfId="0" applyFont="1" applyFill="1" applyBorder="1" applyAlignment="1" applyProtection="1">
      <alignment horizontal="center" vertical="center"/>
    </xf>
    <xf numFmtId="1" fontId="0" fillId="13" borderId="11" xfId="0" applyNumberFormat="1" applyFont="1" applyFill="1" applyBorder="1" applyAlignment="1" applyProtection="1">
      <alignment horizontal="center" vertical="center"/>
      <protection locked="0"/>
    </xf>
    <xf numFmtId="1" fontId="0" fillId="13" borderId="4" xfId="0" applyNumberFormat="1" applyFont="1" applyFill="1" applyBorder="1" applyAlignment="1" applyProtection="1">
      <alignment horizontal="center" vertical="center"/>
      <protection locked="0"/>
    </xf>
    <xf numFmtId="171" fontId="12" fillId="0" borderId="30" xfId="0" applyNumberFormat="1" applyFont="1" applyBorder="1" applyAlignment="1">
      <alignment horizontal="center" vertical="center"/>
    </xf>
    <xf numFmtId="2" fontId="0" fillId="13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Fill="1" applyProtection="1"/>
    <xf numFmtId="0" fontId="0" fillId="0" borderId="0" xfId="0" applyAlignment="1" applyProtection="1">
      <alignment vertical="center"/>
    </xf>
    <xf numFmtId="0" fontId="0" fillId="0" borderId="0" xfId="0" applyFill="1" applyAlignment="1" applyProtection="1">
      <alignment vertical="center"/>
    </xf>
    <xf numFmtId="169" fontId="0" fillId="0" borderId="0" xfId="0" applyNumberFormat="1" applyProtection="1"/>
    <xf numFmtId="0" fontId="0" fillId="0" borderId="0" xfId="0" applyBorder="1" applyAlignment="1">
      <alignment horizontal="center" vertical="center"/>
    </xf>
    <xf numFmtId="49" fontId="11" fillId="17" borderId="8" xfId="0" applyNumberFormat="1" applyFont="1" applyFill="1" applyBorder="1" applyAlignment="1">
      <alignment horizontal="center" vertical="center" wrapText="1"/>
    </xf>
    <xf numFmtId="0" fontId="11" fillId="17" borderId="8" xfId="0" applyNumberFormat="1" applyFont="1" applyFill="1" applyBorder="1" applyAlignment="1">
      <alignment horizontal="center" vertical="center" wrapText="1"/>
    </xf>
    <xf numFmtId="0" fontId="11" fillId="17" borderId="8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left"/>
    </xf>
    <xf numFmtId="164" fontId="9" fillId="0" borderId="0" xfId="0" applyNumberFormat="1" applyFont="1"/>
    <xf numFmtId="0" fontId="9" fillId="0" borderId="0" xfId="0" applyFont="1"/>
    <xf numFmtId="1" fontId="0" fillId="13" borderId="3" xfId="0" applyNumberFormat="1" applyFill="1" applyBorder="1" applyAlignment="1" applyProtection="1">
      <alignment horizontal="center" vertical="center"/>
      <protection locked="0"/>
    </xf>
    <xf numFmtId="0" fontId="4" fillId="12" borderId="7" xfId="0" applyFont="1" applyFill="1" applyBorder="1" applyAlignment="1" applyProtection="1">
      <alignment horizontal="center" vertical="center"/>
    </xf>
    <xf numFmtId="0" fontId="1" fillId="0" borderId="0" xfId="22"/>
    <xf numFmtId="175" fontId="22" fillId="0" borderId="0" xfId="10" applyNumberFormat="1" applyFont="1" applyAlignment="1" applyProtection="1">
      <alignment vertical="center"/>
    </xf>
    <xf numFmtId="0" fontId="23" fillId="0" borderId="0" xfId="10" applyFont="1" applyAlignment="1" applyProtection="1">
      <alignment vertical="center"/>
    </xf>
    <xf numFmtId="0" fontId="26" fillId="0" borderId="0" xfId="10" applyFont="1" applyAlignment="1">
      <alignment vertical="center"/>
    </xf>
    <xf numFmtId="0" fontId="24" fillId="21" borderId="0" xfId="10" applyFont="1" applyFill="1"/>
    <xf numFmtId="0" fontId="24" fillId="11" borderId="2" xfId="10" applyFont="1" applyFill="1" applyBorder="1" applyAlignment="1">
      <alignment horizontal="center"/>
    </xf>
    <xf numFmtId="10" fontId="24" fillId="11" borderId="2" xfId="10" applyNumberFormat="1" applyFont="1" applyFill="1" applyBorder="1" applyAlignment="1">
      <alignment horizontal="center"/>
    </xf>
    <xf numFmtId="177" fontId="5" fillId="0" borderId="2" xfId="23" applyBorder="1"/>
    <xf numFmtId="0" fontId="5" fillId="0" borderId="2" xfId="10" applyBorder="1" applyAlignment="1">
      <alignment horizontal="center"/>
    </xf>
    <xf numFmtId="0" fontId="5" fillId="0" borderId="2" xfId="10" applyBorder="1"/>
    <xf numFmtId="9" fontId="5" fillId="0" borderId="2" xfId="10" applyNumberFormat="1" applyBorder="1" applyAlignment="1">
      <alignment horizontal="center"/>
    </xf>
    <xf numFmtId="175" fontId="25" fillId="0" borderId="2" xfId="10" applyNumberFormat="1" applyFont="1" applyFill="1" applyBorder="1" applyAlignment="1">
      <alignment vertical="center"/>
    </xf>
    <xf numFmtId="178" fontId="25" fillId="0" borderId="2" xfId="23" applyNumberFormat="1" applyFont="1" applyFill="1" applyBorder="1" applyAlignment="1" applyProtection="1">
      <alignment horizontal="center" vertical="center" wrapText="1"/>
    </xf>
    <xf numFmtId="166" fontId="15" fillId="0" borderId="64" xfId="11" applyFont="1" applyFill="1" applyBorder="1" applyAlignment="1">
      <alignment horizontal="center" vertical="center" wrapText="1"/>
    </xf>
    <xf numFmtId="165" fontId="26" fillId="0" borderId="0" xfId="10" applyNumberFormat="1" applyFont="1" applyAlignment="1">
      <alignment vertical="center"/>
    </xf>
    <xf numFmtId="0" fontId="26" fillId="0" borderId="64" xfId="10" applyFont="1" applyBorder="1" applyAlignment="1">
      <alignment vertical="center"/>
    </xf>
    <xf numFmtId="177" fontId="5" fillId="0" borderId="0" xfId="23"/>
    <xf numFmtId="177" fontId="5" fillId="0" borderId="0" xfId="10" applyNumberFormat="1"/>
    <xf numFmtId="175" fontId="25" fillId="22" borderId="2" xfId="10" applyNumberFormat="1" applyFont="1" applyFill="1" applyBorder="1" applyAlignment="1">
      <alignment vertical="center"/>
    </xf>
    <xf numFmtId="178" fontId="25" fillId="22" borderId="2" xfId="23" applyNumberFormat="1" applyFont="1" applyFill="1" applyBorder="1" applyAlignment="1" applyProtection="1">
      <alignment horizontal="center" vertical="center" wrapText="1"/>
    </xf>
    <xf numFmtId="165" fontId="5" fillId="0" borderId="0" xfId="10" applyNumberFormat="1"/>
    <xf numFmtId="0" fontId="28" fillId="23" borderId="46" xfId="10" applyFont="1" applyFill="1" applyBorder="1" applyAlignment="1" applyProtection="1">
      <alignment horizontal="center" vertical="center" wrapText="1"/>
    </xf>
    <xf numFmtId="0" fontId="26" fillId="0" borderId="0" xfId="10" applyFont="1" applyAlignment="1" applyProtection="1">
      <alignment horizontal="center" vertical="center" wrapText="1"/>
      <protection locked="0"/>
    </xf>
    <xf numFmtId="0" fontId="26" fillId="0" borderId="0" xfId="10" applyFont="1" applyAlignment="1" applyProtection="1">
      <alignment horizontal="center" vertical="center"/>
      <protection locked="0"/>
    </xf>
    <xf numFmtId="0" fontId="26" fillId="0" borderId="0" xfId="10" applyFont="1" applyAlignment="1" applyProtection="1">
      <alignment horizontal="center" vertical="center"/>
    </xf>
    <xf numFmtId="20" fontId="26" fillId="0" borderId="0" xfId="10" applyNumberFormat="1" applyFont="1" applyAlignment="1" applyProtection="1">
      <alignment horizontal="center" vertical="center"/>
      <protection locked="0"/>
    </xf>
    <xf numFmtId="0" fontId="26" fillId="0" borderId="0" xfId="10" applyFont="1" applyAlignment="1" applyProtection="1">
      <alignment vertical="center"/>
      <protection locked="0"/>
    </xf>
    <xf numFmtId="0" fontId="26" fillId="0" borderId="0" xfId="10" applyFont="1" applyAlignment="1" applyProtection="1">
      <alignment horizontal="left" vertical="center"/>
      <protection locked="0"/>
    </xf>
    <xf numFmtId="175" fontId="26" fillId="0" borderId="0" xfId="10" applyNumberFormat="1" applyFont="1" applyAlignment="1" applyProtection="1">
      <alignment horizontal="center" vertical="center"/>
      <protection locked="0"/>
    </xf>
    <xf numFmtId="0" fontId="4" fillId="12" borderId="63" xfId="0" applyFont="1" applyFill="1" applyBorder="1" applyAlignment="1" applyProtection="1">
      <alignment horizontal="center" vertical="center"/>
    </xf>
    <xf numFmtId="0" fontId="0" fillId="0" borderId="0" xfId="0" applyAlignment="1">
      <alignment vertical="center" wrapText="1"/>
    </xf>
    <xf numFmtId="164" fontId="9" fillId="0" borderId="0" xfId="13" applyFont="1"/>
    <xf numFmtId="165" fontId="9" fillId="0" borderId="0" xfId="20" applyFont="1" applyAlignment="1">
      <alignment horizontal="center"/>
    </xf>
    <xf numFmtId="0" fontId="31" fillId="0" borderId="0" xfId="0" applyFont="1" applyAlignment="1">
      <alignment vertical="center" wrapText="1"/>
    </xf>
    <xf numFmtId="0" fontId="31" fillId="0" borderId="0" xfId="0" applyFont="1" applyAlignment="1">
      <alignment vertical="center"/>
    </xf>
    <xf numFmtId="164" fontId="33" fillId="0" borderId="2" xfId="13" applyFont="1" applyFill="1" applyBorder="1" applyAlignment="1">
      <alignment horizontal="center" vertical="center"/>
    </xf>
    <xf numFmtId="164" fontId="34" fillId="0" borderId="2" xfId="13" applyFont="1" applyFill="1" applyBorder="1" applyAlignment="1">
      <alignment horizontal="center" vertical="center"/>
    </xf>
    <xf numFmtId="9" fontId="34" fillId="0" borderId="2" xfId="21" applyFont="1" applyFill="1" applyBorder="1" applyAlignment="1">
      <alignment horizontal="center" vertical="center"/>
    </xf>
    <xf numFmtId="164" fontId="33" fillId="0" borderId="2" xfId="13" applyFont="1" applyFill="1" applyBorder="1" applyAlignment="1">
      <alignment vertical="center"/>
    </xf>
    <xf numFmtId="0" fontId="31" fillId="0" borderId="11" xfId="0" applyFont="1" applyFill="1" applyBorder="1" applyAlignment="1">
      <alignment horizontal="left" vertical="center"/>
    </xf>
    <xf numFmtId="9" fontId="34" fillId="0" borderId="15" xfId="21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 wrapText="1"/>
    </xf>
    <xf numFmtId="164" fontId="18" fillId="11" borderId="46" xfId="13" applyFont="1" applyFill="1" applyBorder="1" applyAlignment="1">
      <alignment horizontal="center" vertical="center" wrapText="1"/>
    </xf>
    <xf numFmtId="9" fontId="18" fillId="11" borderId="46" xfId="21" applyFont="1" applyFill="1" applyBorder="1" applyAlignment="1">
      <alignment horizontal="center" vertical="center" wrapText="1"/>
    </xf>
    <xf numFmtId="9" fontId="18" fillId="11" borderId="44" xfId="21" applyFont="1" applyFill="1" applyBorder="1" applyAlignment="1">
      <alignment horizontal="center" vertical="center" wrapText="1"/>
    </xf>
    <xf numFmtId="0" fontId="18" fillId="11" borderId="6" xfId="0" applyFont="1" applyFill="1" applyBorder="1" applyAlignment="1">
      <alignment horizontal="center" vertical="center"/>
    </xf>
    <xf numFmtId="164" fontId="18" fillId="11" borderId="46" xfId="13" applyFont="1" applyFill="1" applyBorder="1" applyAlignment="1">
      <alignment horizontal="center" vertical="center"/>
    </xf>
    <xf numFmtId="164" fontId="18" fillId="11" borderId="46" xfId="13" applyNumberFormat="1" applyFont="1" applyFill="1" applyBorder="1" applyAlignment="1">
      <alignment horizontal="center" vertical="center"/>
    </xf>
    <xf numFmtId="9" fontId="18" fillId="11" borderId="46" xfId="21" applyFont="1" applyFill="1" applyBorder="1" applyAlignment="1">
      <alignment horizontal="center" vertical="center"/>
    </xf>
    <xf numFmtId="9" fontId="18" fillId="11" borderId="44" xfId="21" applyFont="1" applyFill="1" applyBorder="1" applyAlignment="1">
      <alignment horizontal="center" vertical="center"/>
    </xf>
    <xf numFmtId="1" fontId="34" fillId="0" borderId="11" xfId="20" applyNumberFormat="1" applyFont="1" applyFill="1" applyBorder="1" applyAlignment="1">
      <alignment horizontal="center" vertical="center"/>
    </xf>
    <xf numFmtId="164" fontId="34" fillId="0" borderId="43" xfId="0" applyNumberFormat="1" applyFont="1" applyFill="1" applyBorder="1" applyAlignment="1">
      <alignment horizontal="center" vertical="center"/>
    </xf>
    <xf numFmtId="164" fontId="18" fillId="11" borderId="6" xfId="13" applyFont="1" applyFill="1" applyBorder="1" applyAlignment="1">
      <alignment horizontal="center" vertical="center" wrapText="1"/>
    </xf>
    <xf numFmtId="164" fontId="18" fillId="11" borderId="44" xfId="13" applyFont="1" applyFill="1" applyBorder="1" applyAlignment="1">
      <alignment horizontal="center" vertical="center" wrapText="1"/>
    </xf>
    <xf numFmtId="1" fontId="18" fillId="11" borderId="6" xfId="20" applyNumberFormat="1" applyFont="1" applyFill="1" applyBorder="1" applyAlignment="1">
      <alignment horizontal="center" vertical="center"/>
    </xf>
    <xf numFmtId="164" fontId="18" fillId="11" borderId="44" xfId="13" applyFont="1" applyFill="1" applyBorder="1" applyAlignment="1">
      <alignment vertical="center"/>
    </xf>
    <xf numFmtId="0" fontId="21" fillId="14" borderId="0" xfId="10" applyFont="1" applyFill="1" applyProtection="1"/>
    <xf numFmtId="0" fontId="21" fillId="14" borderId="0" xfId="10" applyFont="1" applyFill="1" applyAlignment="1" applyProtection="1"/>
    <xf numFmtId="0" fontId="21" fillId="14" borderId="0" xfId="10" applyFont="1" applyFill="1" applyBorder="1" applyAlignment="1" applyProtection="1">
      <alignment horizontal="center"/>
    </xf>
    <xf numFmtId="0" fontId="5" fillId="0" borderId="2" xfId="10" applyBorder="1" applyAlignment="1">
      <alignment horizontal="center"/>
    </xf>
    <xf numFmtId="0" fontId="29" fillId="0" borderId="0" xfId="0" applyFont="1" applyFill="1" applyBorder="1" applyAlignment="1">
      <alignment horizontal="center" vertical="center"/>
    </xf>
    <xf numFmtId="0" fontId="21" fillId="14" borderId="67" xfId="10" applyFont="1" applyFill="1" applyBorder="1" applyAlignment="1" applyProtection="1">
      <alignment horizontal="center"/>
    </xf>
    <xf numFmtId="0" fontId="0" fillId="14" borderId="0" xfId="0" applyFill="1" applyAlignment="1">
      <alignment vertical="center" wrapText="1"/>
    </xf>
    <xf numFmtId="0" fontId="21" fillId="14" borderId="0" xfId="10" applyFont="1" applyFill="1"/>
    <xf numFmtId="16" fontId="32" fillId="14" borderId="0" xfId="0" applyNumberFormat="1" applyFont="1" applyFill="1"/>
    <xf numFmtId="164" fontId="34" fillId="0" borderId="0" xfId="0" applyNumberFormat="1" applyFont="1" applyFill="1" applyBorder="1" applyAlignment="1">
      <alignment horizontal="center" vertical="center"/>
    </xf>
    <xf numFmtId="164" fontId="18" fillId="0" borderId="0" xfId="13" applyFont="1" applyFill="1" applyBorder="1" applyAlignment="1">
      <alignment horizontal="center" vertical="center" wrapText="1"/>
    </xf>
    <xf numFmtId="164" fontId="18" fillId="0" borderId="0" xfId="13" applyFont="1" applyFill="1" applyBorder="1" applyAlignment="1">
      <alignment vertical="center"/>
    </xf>
    <xf numFmtId="0" fontId="9" fillId="0" borderId="0" xfId="0" applyFont="1" applyFill="1"/>
    <xf numFmtId="0" fontId="9" fillId="14" borderId="0" xfId="0" applyFont="1" applyFill="1" applyAlignment="1">
      <alignment horizontal="left"/>
    </xf>
    <xf numFmtId="164" fontId="9" fillId="14" borderId="0" xfId="13" applyFont="1" applyFill="1"/>
    <xf numFmtId="0" fontId="9" fillId="14" borderId="0" xfId="0" applyFont="1" applyFill="1"/>
    <xf numFmtId="165" fontId="9" fillId="14" borderId="0" xfId="20" applyFont="1" applyFill="1" applyAlignment="1">
      <alignment horizontal="center"/>
    </xf>
    <xf numFmtId="0" fontId="5" fillId="0" borderId="0" xfId="10" applyAlignment="1">
      <alignment horizontal="right"/>
    </xf>
    <xf numFmtId="0" fontId="31" fillId="0" borderId="0" xfId="0" applyFont="1" applyFill="1" applyAlignment="1">
      <alignment horizontal="center" vertical="center"/>
    </xf>
    <xf numFmtId="0" fontId="0" fillId="0" borderId="70" xfId="0" applyBorder="1" applyAlignment="1">
      <alignment horizontal="left" vertical="center"/>
    </xf>
    <xf numFmtId="0" fontId="0" fillId="0" borderId="71" xfId="0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left" vertical="center"/>
    </xf>
    <xf numFmtId="164" fontId="0" fillId="0" borderId="76" xfId="13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1" borderId="31" xfId="0" applyFont="1" applyFill="1" applyBorder="1" applyAlignment="1">
      <alignment horizontal="center" vertical="center" wrapText="1"/>
    </xf>
    <xf numFmtId="0" fontId="2" fillId="11" borderId="46" xfId="0" applyFont="1" applyFill="1" applyBorder="1" applyAlignment="1">
      <alignment horizontal="center" vertical="center" wrapText="1"/>
    </xf>
    <xf numFmtId="180" fontId="2" fillId="11" borderId="8" xfId="0" applyNumberFormat="1" applyFont="1" applyFill="1" applyBorder="1" applyAlignment="1">
      <alignment horizontal="center" vertical="center"/>
    </xf>
    <xf numFmtId="9" fontId="9" fillId="0" borderId="76" xfId="21" applyFont="1" applyBorder="1" applyAlignment="1">
      <alignment horizontal="center" vertical="center"/>
    </xf>
    <xf numFmtId="9" fontId="0" fillId="0" borderId="0" xfId="21" applyFont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9" fillId="0" borderId="0" xfId="0" applyFont="1" applyFill="1" applyBorder="1" applyAlignment="1">
      <alignment horizontal="left"/>
    </xf>
    <xf numFmtId="164" fontId="0" fillId="0" borderId="0" xfId="13" applyFont="1" applyFill="1" applyBorder="1" applyAlignment="1">
      <alignment horizontal="center" vertical="center"/>
    </xf>
    <xf numFmtId="3" fontId="2" fillId="11" borderId="8" xfId="0" applyNumberFormat="1" applyFont="1" applyFill="1" applyBorder="1" applyAlignment="1">
      <alignment horizontal="center" vertical="center"/>
    </xf>
    <xf numFmtId="9" fontId="18" fillId="11" borderId="16" xfId="21" applyFont="1" applyFill="1" applyBorder="1" applyAlignment="1">
      <alignment horizontal="center" vertical="center" wrapText="1"/>
    </xf>
    <xf numFmtId="9" fontId="9" fillId="0" borderId="81" xfId="21" applyFont="1" applyBorder="1" applyAlignment="1">
      <alignment horizontal="center" vertical="center"/>
    </xf>
    <xf numFmtId="0" fontId="2" fillId="0" borderId="79" xfId="0" applyFont="1" applyFill="1" applyBorder="1" applyAlignment="1">
      <alignment vertical="center"/>
    </xf>
    <xf numFmtId="1" fontId="2" fillId="11" borderId="83" xfId="13" applyNumberFormat="1" applyFont="1" applyFill="1" applyBorder="1" applyAlignment="1">
      <alignment horizontal="center" vertical="center"/>
    </xf>
    <xf numFmtId="1" fontId="2" fillId="11" borderId="85" xfId="13" applyNumberFormat="1" applyFont="1" applyFill="1" applyBorder="1" applyAlignment="1">
      <alignment horizontal="center" vertical="center"/>
    </xf>
    <xf numFmtId="1" fontId="2" fillId="11" borderId="87" xfId="20" applyNumberFormat="1" applyFont="1" applyFill="1" applyBorder="1" applyAlignment="1">
      <alignment horizontal="center" vertical="center" wrapText="1" readingOrder="1"/>
    </xf>
    <xf numFmtId="0" fontId="2" fillId="0" borderId="91" xfId="0" applyFont="1" applyFill="1" applyBorder="1" applyAlignment="1">
      <alignment vertical="center"/>
    </xf>
    <xf numFmtId="0" fontId="2" fillId="0" borderId="92" xfId="0" applyFont="1" applyFill="1" applyBorder="1" applyAlignment="1">
      <alignment vertical="center"/>
    </xf>
    <xf numFmtId="9" fontId="35" fillId="0" borderId="0" xfId="0" applyNumberFormat="1" applyFont="1" applyAlignment="1"/>
    <xf numFmtId="0" fontId="35" fillId="0" borderId="0" xfId="0" applyFont="1" applyAlignment="1"/>
    <xf numFmtId="182" fontId="0" fillId="0" borderId="0" xfId="21" applyNumberFormat="1" applyFont="1" applyAlignment="1">
      <alignment horizontal="center"/>
    </xf>
    <xf numFmtId="182" fontId="35" fillId="0" borderId="0" xfId="0" applyNumberFormat="1" applyFont="1" applyAlignment="1"/>
    <xf numFmtId="181" fontId="9" fillId="29" borderId="76" xfId="13" applyNumberFormat="1" applyFont="1" applyFill="1" applyBorder="1" applyAlignment="1" applyProtection="1">
      <alignment horizontal="center" vertical="center"/>
      <protection locked="0"/>
    </xf>
    <xf numFmtId="181" fontId="9" fillId="29" borderId="80" xfId="13" applyNumberFormat="1" applyFont="1" applyFill="1" applyBorder="1" applyAlignment="1" applyProtection="1">
      <alignment horizontal="center" vertical="center"/>
      <protection locked="0"/>
    </xf>
    <xf numFmtId="181" fontId="9" fillId="29" borderId="68" xfId="13" applyNumberFormat="1" applyFont="1" applyFill="1" applyBorder="1" applyAlignment="1" applyProtection="1">
      <alignment horizontal="center" vertical="center"/>
      <protection locked="0"/>
    </xf>
    <xf numFmtId="176" fontId="23" fillId="0" borderId="0" xfId="10" applyNumberFormat="1" applyFont="1" applyAlignment="1" applyProtection="1">
      <alignment vertical="center"/>
      <protection locked="0"/>
    </xf>
    <xf numFmtId="1" fontId="22" fillId="20" borderId="78" xfId="10" applyNumberFormat="1" applyFont="1" applyFill="1" applyBorder="1" applyAlignment="1" applyProtection="1">
      <alignment horizontal="center" vertical="center"/>
      <protection locked="0"/>
    </xf>
    <xf numFmtId="0" fontId="2" fillId="19" borderId="55" xfId="22" applyFont="1" applyFill="1" applyBorder="1" applyAlignment="1"/>
    <xf numFmtId="0" fontId="2" fillId="19" borderId="0" xfId="22" applyFont="1" applyFill="1" applyBorder="1" applyAlignment="1"/>
    <xf numFmtId="175" fontId="25" fillId="0" borderId="69" xfId="10" applyNumberFormat="1" applyFont="1" applyFill="1" applyBorder="1" applyAlignment="1">
      <alignment vertical="center"/>
    </xf>
    <xf numFmtId="178" fontId="25" fillId="0" borderId="69" xfId="23" applyNumberFormat="1" applyFont="1" applyFill="1" applyBorder="1" applyAlignment="1" applyProtection="1">
      <alignment horizontal="center" vertical="center" wrapText="1"/>
    </xf>
    <xf numFmtId="183" fontId="33" fillId="0" borderId="2" xfId="13" applyNumberFormat="1" applyFont="1" applyFill="1" applyBorder="1" applyAlignment="1">
      <alignment horizontal="center" vertical="center"/>
    </xf>
    <xf numFmtId="183" fontId="2" fillId="11" borderId="8" xfId="0" applyNumberFormat="1" applyFont="1" applyFill="1" applyBorder="1" applyAlignment="1">
      <alignment horizontal="center" vertical="center"/>
    </xf>
    <xf numFmtId="9" fontId="2" fillId="11" borderId="8" xfId="0" applyNumberFormat="1" applyFont="1" applyFill="1" applyBorder="1" applyAlignment="1">
      <alignment horizontal="center" vertical="center"/>
    </xf>
    <xf numFmtId="180" fontId="2" fillId="11" borderId="8" xfId="0" applyNumberFormat="1" applyFont="1" applyFill="1" applyBorder="1" applyAlignment="1">
      <alignment horizontal="center" vertical="center"/>
    </xf>
    <xf numFmtId="176" fontId="23" fillId="0" borderId="0" xfId="10" applyNumberFormat="1" applyFont="1" applyAlignment="1" applyProtection="1">
      <alignment vertical="center"/>
    </xf>
    <xf numFmtId="1" fontId="18" fillId="11" borderId="9" xfId="20" applyNumberFormat="1" applyFont="1" applyFill="1" applyBorder="1" applyAlignment="1">
      <alignment horizontal="center" vertical="center" wrapText="1" readingOrder="1"/>
    </xf>
    <xf numFmtId="1" fontId="2" fillId="0" borderId="94" xfId="13" applyNumberFormat="1" applyFont="1" applyFill="1" applyBorder="1" applyAlignment="1">
      <alignment horizontal="center" vertical="center"/>
    </xf>
    <xf numFmtId="180" fontId="2" fillId="11" borderId="8" xfId="0" applyNumberFormat="1" applyFont="1" applyFill="1" applyBorder="1" applyAlignment="1">
      <alignment horizontal="center" vertical="center"/>
    </xf>
    <xf numFmtId="180" fontId="2" fillId="30" borderId="9" xfId="0" applyNumberFormat="1" applyFont="1" applyFill="1" applyBorder="1" applyAlignment="1">
      <alignment horizontal="center" vertical="center"/>
    </xf>
    <xf numFmtId="9" fontId="18" fillId="30" borderId="44" xfId="21" applyFont="1" applyFill="1" applyBorder="1" applyAlignment="1">
      <alignment horizontal="center" vertical="center" wrapText="1"/>
    </xf>
    <xf numFmtId="164" fontId="2" fillId="30" borderId="77" xfId="13" applyFont="1" applyFill="1" applyBorder="1" applyAlignment="1">
      <alignment horizontal="center" vertical="center"/>
    </xf>
    <xf numFmtId="180" fontId="2" fillId="11" borderId="76" xfId="0" applyNumberFormat="1" applyFont="1" applyFill="1" applyBorder="1" applyAlignment="1" applyProtection="1">
      <alignment horizontal="center" vertical="center"/>
      <protection locked="0"/>
    </xf>
    <xf numFmtId="180" fontId="2" fillId="11" borderId="69" xfId="0" applyNumberFormat="1" applyFont="1" applyFill="1" applyBorder="1" applyAlignment="1" applyProtection="1">
      <alignment horizontal="center" vertical="center"/>
      <protection locked="0"/>
    </xf>
    <xf numFmtId="180" fontId="2" fillId="11" borderId="8" xfId="0" applyNumberFormat="1" applyFont="1" applyFill="1" applyBorder="1" applyAlignment="1">
      <alignment horizontal="center" vertical="center"/>
    </xf>
    <xf numFmtId="181" fontId="9" fillId="32" borderId="76" xfId="13" applyNumberFormat="1" applyFont="1" applyFill="1" applyBorder="1" applyAlignment="1" applyProtection="1">
      <alignment horizontal="center" vertical="center"/>
      <protection locked="0"/>
    </xf>
    <xf numFmtId="164" fontId="1" fillId="32" borderId="76" xfId="13" applyFont="1" applyFill="1" applyBorder="1" applyAlignment="1">
      <alignment horizontal="center" vertical="center"/>
    </xf>
    <xf numFmtId="9" fontId="9" fillId="31" borderId="0" xfId="21" applyFont="1" applyFill="1" applyAlignment="1">
      <alignment horizontal="center" vertical="center"/>
    </xf>
    <xf numFmtId="0" fontId="0" fillId="0" borderId="69" xfId="0" applyBorder="1" applyAlignment="1">
      <alignment horizontal="left"/>
    </xf>
    <xf numFmtId="0" fontId="0" fillId="0" borderId="30" xfId="0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0" fillId="0" borderId="69" xfId="0" applyBorder="1"/>
    <xf numFmtId="180" fontId="2" fillId="11" borderId="8" xfId="0" applyNumberFormat="1" applyFont="1" applyFill="1" applyBorder="1" applyAlignment="1">
      <alignment horizontal="center" vertical="center"/>
    </xf>
    <xf numFmtId="180" fontId="2" fillId="11" borderId="95" xfId="0" applyNumberFormat="1" applyFont="1" applyFill="1" applyBorder="1" applyAlignment="1" applyProtection="1">
      <alignment horizontal="center" vertical="center"/>
      <protection locked="0"/>
    </xf>
    <xf numFmtId="0" fontId="2" fillId="11" borderId="61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0" fillId="0" borderId="96" xfId="0" applyBorder="1" applyAlignment="1">
      <alignment horizontal="left" vertical="center"/>
    </xf>
    <xf numFmtId="167" fontId="0" fillId="0" borderId="96" xfId="0" applyNumberFormat="1" applyBorder="1" applyAlignment="1">
      <alignment horizontal="center" vertical="center"/>
    </xf>
    <xf numFmtId="14" fontId="0" fillId="0" borderId="96" xfId="0" applyNumberFormat="1" applyBorder="1" applyAlignment="1">
      <alignment horizontal="center" vertical="center"/>
    </xf>
    <xf numFmtId="168" fontId="0" fillId="0" borderId="96" xfId="0" applyNumberFormat="1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30" xfId="0" applyBorder="1" applyAlignment="1">
      <alignment horizontal="left"/>
    </xf>
    <xf numFmtId="167" fontId="0" fillId="0" borderId="30" xfId="0" applyNumberFormat="1" applyBorder="1" applyAlignment="1">
      <alignment horizontal="center" vertical="center"/>
    </xf>
    <xf numFmtId="0" fontId="0" fillId="0" borderId="40" xfId="0" applyBorder="1" applyAlignment="1">
      <alignment horizontal="left"/>
    </xf>
    <xf numFmtId="167" fontId="0" fillId="0" borderId="40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98" xfId="0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1" fontId="12" fillId="0" borderId="30" xfId="0" applyNumberFormat="1" applyFont="1" applyFill="1" applyBorder="1" applyAlignment="1">
      <alignment horizontal="center" vertical="center"/>
    </xf>
    <xf numFmtId="164" fontId="12" fillId="0" borderId="30" xfId="27" applyFont="1" applyBorder="1" applyAlignment="1">
      <alignment horizontal="center" vertical="center"/>
    </xf>
    <xf numFmtId="0" fontId="0" fillId="0" borderId="98" xfId="0" applyNumberFormat="1" applyBorder="1" applyAlignment="1">
      <alignment horizontal="center" vertical="center"/>
    </xf>
    <xf numFmtId="14" fontId="0" fillId="0" borderId="98" xfId="0" applyNumberFormat="1" applyBorder="1" applyAlignment="1">
      <alignment horizontal="center" vertical="center"/>
    </xf>
    <xf numFmtId="1" fontId="12" fillId="0" borderId="98" xfId="0" applyNumberFormat="1" applyFont="1" applyFill="1" applyBorder="1" applyAlignment="1">
      <alignment horizontal="center" vertical="center"/>
    </xf>
    <xf numFmtId="0" fontId="12" fillId="0" borderId="98" xfId="0" applyFont="1" applyBorder="1" applyAlignment="1">
      <alignment horizontal="left" vertical="center"/>
    </xf>
    <xf numFmtId="170" fontId="12" fillId="0" borderId="98" xfId="0" applyNumberFormat="1" applyFont="1" applyBorder="1" applyAlignment="1">
      <alignment horizontal="center" vertical="center"/>
    </xf>
    <xf numFmtId="164" fontId="12" fillId="0" borderId="98" xfId="27" applyFont="1" applyBorder="1" applyAlignment="1">
      <alignment horizontal="center" vertical="center"/>
    </xf>
    <xf numFmtId="164" fontId="9" fillId="29" borderId="76" xfId="13" applyFont="1" applyFill="1" applyBorder="1" applyAlignment="1" applyProtection="1">
      <alignment horizontal="center" vertical="center"/>
    </xf>
    <xf numFmtId="0" fontId="17" fillId="44" borderId="15" xfId="0" applyFont="1" applyFill="1" applyBorder="1" applyAlignment="1">
      <alignment horizontal="center"/>
    </xf>
    <xf numFmtId="0" fontId="17" fillId="45" borderId="15" xfId="0" applyFont="1" applyFill="1" applyBorder="1" applyAlignment="1">
      <alignment horizontal="center"/>
    </xf>
    <xf numFmtId="0" fontId="17" fillId="46" borderId="15" xfId="0" applyFont="1" applyFill="1" applyBorder="1" applyAlignment="1">
      <alignment horizontal="center"/>
    </xf>
    <xf numFmtId="0" fontId="17" fillId="48" borderId="15" xfId="0" applyFont="1" applyFill="1" applyBorder="1" applyAlignment="1">
      <alignment horizontal="center"/>
    </xf>
    <xf numFmtId="0" fontId="17" fillId="34" borderId="15" xfId="0" applyFont="1" applyFill="1" applyBorder="1" applyAlignment="1">
      <alignment horizontal="center"/>
    </xf>
    <xf numFmtId="0" fontId="17" fillId="27" borderId="15" xfId="0" applyFont="1" applyFill="1" applyBorder="1" applyAlignment="1">
      <alignment horizontal="center"/>
    </xf>
    <xf numFmtId="0" fontId="17" fillId="43" borderId="15" xfId="0" applyFont="1" applyFill="1" applyBorder="1" applyAlignment="1">
      <alignment horizontal="center"/>
    </xf>
    <xf numFmtId="0" fontId="17" fillId="33" borderId="15" xfId="0" applyFont="1" applyFill="1" applyBorder="1" applyAlignment="1">
      <alignment horizontal="center"/>
    </xf>
    <xf numFmtId="0" fontId="17" fillId="49" borderId="15" xfId="0" applyFont="1" applyFill="1" applyBorder="1" applyAlignment="1">
      <alignment horizontal="center"/>
    </xf>
    <xf numFmtId="0" fontId="17" fillId="47" borderId="15" xfId="0" applyFont="1" applyFill="1" applyBorder="1" applyAlignment="1">
      <alignment horizontal="center"/>
    </xf>
    <xf numFmtId="0" fontId="38" fillId="11" borderId="8" xfId="0" applyFont="1" applyFill="1" applyBorder="1" applyAlignment="1">
      <alignment horizontal="center" vertical="center"/>
    </xf>
    <xf numFmtId="49" fontId="39" fillId="17" borderId="8" xfId="0" applyNumberFormat="1" applyFont="1" applyFill="1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0" fontId="38" fillId="11" borderId="65" xfId="0" applyFont="1" applyFill="1" applyBorder="1" applyAlignment="1">
      <alignment horizontal="center" vertical="center"/>
    </xf>
    <xf numFmtId="0" fontId="0" fillId="17" borderId="22" xfId="0" applyFill="1" applyBorder="1" applyProtection="1"/>
    <xf numFmtId="0" fontId="0" fillId="17" borderId="23" xfId="0" applyFill="1" applyBorder="1" applyProtection="1"/>
    <xf numFmtId="0" fontId="0" fillId="17" borderId="24" xfId="0" applyFill="1" applyBorder="1" applyProtection="1"/>
    <xf numFmtId="0" fontId="0" fillId="17" borderId="0" xfId="0" applyFill="1" applyBorder="1" applyProtection="1"/>
    <xf numFmtId="0" fontId="0" fillId="17" borderId="24" xfId="0" applyFill="1" applyBorder="1" applyAlignment="1" applyProtection="1">
      <alignment vertical="center"/>
    </xf>
    <xf numFmtId="0" fontId="0" fillId="17" borderId="0" xfId="0" applyFill="1" applyBorder="1" applyAlignment="1" applyProtection="1">
      <alignment vertical="center"/>
    </xf>
    <xf numFmtId="0" fontId="0" fillId="17" borderId="0" xfId="0" applyFill="1" applyBorder="1" applyAlignment="1" applyProtection="1">
      <alignment horizontal="center" vertical="center"/>
    </xf>
    <xf numFmtId="0" fontId="4" fillId="17" borderId="0" xfId="0" applyFont="1" applyFill="1" applyBorder="1" applyAlignment="1" applyProtection="1">
      <alignment horizontal="center" vertical="center"/>
    </xf>
    <xf numFmtId="0" fontId="0" fillId="17" borderId="0" xfId="0" applyFont="1" applyFill="1" applyBorder="1" applyAlignment="1" applyProtection="1">
      <alignment vertical="center"/>
    </xf>
    <xf numFmtId="0" fontId="0" fillId="17" borderId="0" xfId="0" applyFill="1" applyAlignment="1" applyProtection="1">
      <alignment vertical="center"/>
    </xf>
    <xf numFmtId="1" fontId="0" fillId="17" borderId="0" xfId="0" applyNumberFormat="1" applyFont="1" applyFill="1" applyBorder="1" applyAlignment="1" applyProtection="1">
      <alignment horizontal="center" vertical="center"/>
    </xf>
    <xf numFmtId="0" fontId="0" fillId="17" borderId="54" xfId="0" applyFill="1" applyBorder="1"/>
    <xf numFmtId="0" fontId="0" fillId="17" borderId="26" xfId="0" applyFill="1" applyBorder="1" applyProtection="1"/>
    <xf numFmtId="0" fontId="0" fillId="17" borderId="27" xfId="0" applyFill="1" applyBorder="1" applyProtection="1"/>
    <xf numFmtId="0" fontId="4" fillId="12" borderId="3" xfId="0" applyFont="1" applyFill="1" applyBorder="1" applyAlignment="1" applyProtection="1">
      <alignment horizontal="center" vertical="center"/>
    </xf>
    <xf numFmtId="0" fontId="4" fillId="12" borderId="6" xfId="0" applyFont="1" applyFill="1" applyBorder="1" applyAlignment="1" applyProtection="1">
      <alignment horizontal="center" vertical="center"/>
    </xf>
    <xf numFmtId="0" fontId="4" fillId="12" borderId="46" xfId="0" applyFont="1" applyFill="1" applyBorder="1" applyAlignment="1" applyProtection="1">
      <alignment horizontal="center" vertical="center"/>
    </xf>
    <xf numFmtId="0" fontId="4" fillId="12" borderId="9" xfId="0" applyFont="1" applyFill="1" applyBorder="1" applyAlignment="1" applyProtection="1">
      <alignment horizontal="center" vertical="center"/>
    </xf>
    <xf numFmtId="0" fontId="4" fillId="12" borderId="16" xfId="0" applyFont="1" applyFill="1" applyBorder="1" applyAlignment="1" applyProtection="1">
      <alignment vertical="center"/>
    </xf>
    <xf numFmtId="0" fontId="4" fillId="12" borderId="31" xfId="0" applyFont="1" applyFill="1" applyBorder="1" applyAlignment="1" applyProtection="1">
      <alignment horizontal="left" vertical="center"/>
    </xf>
    <xf numFmtId="0" fontId="4" fillId="12" borderId="8" xfId="0" applyFont="1" applyFill="1" applyBorder="1" applyAlignment="1" applyProtection="1">
      <alignment horizontal="right" vertical="center"/>
    </xf>
    <xf numFmtId="0" fontId="4" fillId="12" borderId="9" xfId="0" applyFont="1" applyFill="1" applyBorder="1" applyAlignment="1" applyProtection="1">
      <alignment vertical="center"/>
    </xf>
    <xf numFmtId="49" fontId="43" fillId="17" borderId="8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49" fontId="45" fillId="17" borderId="8" xfId="0" applyNumberFormat="1" applyFont="1" applyFill="1" applyBorder="1" applyAlignment="1">
      <alignment horizontal="center" vertical="center" wrapText="1"/>
    </xf>
    <xf numFmtId="49" fontId="45" fillId="17" borderId="65" xfId="0" applyNumberFormat="1" applyFont="1" applyFill="1" applyBorder="1" applyAlignment="1">
      <alignment horizontal="center" vertical="center" wrapText="1"/>
    </xf>
    <xf numFmtId="0" fontId="45" fillId="17" borderId="8" xfId="0" applyNumberFormat="1" applyFont="1" applyFill="1" applyBorder="1" applyAlignment="1">
      <alignment horizontal="center" vertical="center" wrapText="1"/>
    </xf>
    <xf numFmtId="0" fontId="45" fillId="17" borderId="8" xfId="0" applyFont="1" applyFill="1" applyBorder="1" applyAlignment="1" applyProtection="1">
      <alignment horizontal="center" vertical="center" wrapText="1"/>
      <protection locked="0"/>
    </xf>
    <xf numFmtId="4" fontId="45" fillId="17" borderId="8" xfId="0" applyNumberFormat="1" applyFont="1" applyFill="1" applyBorder="1" applyAlignment="1">
      <alignment horizontal="center" vertical="center" wrapText="1"/>
    </xf>
    <xf numFmtId="0" fontId="44" fillId="0" borderId="0" xfId="0" applyFont="1" applyAlignment="1"/>
    <xf numFmtId="0" fontId="42" fillId="0" borderId="67" xfId="0" applyFont="1" applyBorder="1" applyAlignment="1">
      <alignment vertical="center"/>
    </xf>
    <xf numFmtId="0" fontId="42" fillId="0" borderId="0" xfId="0" applyFont="1" applyBorder="1" applyAlignment="1">
      <alignment vertical="center"/>
    </xf>
    <xf numFmtId="0" fontId="9" fillId="28" borderId="0" xfId="0" applyFont="1" applyFill="1"/>
    <xf numFmtId="0" fontId="46" fillId="45" borderId="15" xfId="0" applyFont="1" applyFill="1" applyBorder="1" applyAlignment="1">
      <alignment horizontal="center"/>
    </xf>
    <xf numFmtId="0" fontId="46" fillId="48" borderId="15" xfId="0" applyFont="1" applyFill="1" applyBorder="1" applyAlignment="1">
      <alignment horizontal="center"/>
    </xf>
    <xf numFmtId="0" fontId="46" fillId="43" borderId="15" xfId="0" applyFont="1" applyFill="1" applyBorder="1" applyAlignment="1">
      <alignment horizontal="center"/>
    </xf>
    <xf numFmtId="0" fontId="46" fillId="33" borderId="15" xfId="0" applyFont="1" applyFill="1" applyBorder="1" applyAlignment="1">
      <alignment horizontal="center"/>
    </xf>
    <xf numFmtId="180" fontId="2" fillId="11" borderId="8" xfId="0" applyNumberFormat="1" applyFont="1" applyFill="1" applyBorder="1" applyAlignment="1">
      <alignment horizontal="center" vertical="center"/>
    </xf>
    <xf numFmtId="0" fontId="26" fillId="14" borderId="0" xfId="10" applyFont="1" applyFill="1" applyAlignment="1" applyProtection="1">
      <alignment horizontal="center" vertical="center"/>
      <protection locked="0"/>
    </xf>
    <xf numFmtId="0" fontId="47" fillId="0" borderId="103" xfId="10" applyFont="1" applyFill="1" applyBorder="1" applyAlignment="1" applyProtection="1">
      <alignment horizontal="center" vertical="center"/>
      <protection locked="0"/>
    </xf>
    <xf numFmtId="0" fontId="47" fillId="0" borderId="0" xfId="10" applyFont="1" applyFill="1" applyBorder="1" applyAlignment="1" applyProtection="1">
      <alignment horizontal="center" vertical="center"/>
      <protection locked="0"/>
    </xf>
    <xf numFmtId="43" fontId="47" fillId="0" borderId="0" xfId="10" applyNumberFormat="1" applyFont="1" applyFill="1" applyBorder="1" applyAlignment="1" applyProtection="1">
      <alignment horizontal="center" vertical="center"/>
      <protection locked="0"/>
    </xf>
    <xf numFmtId="0" fontId="47" fillId="0" borderId="0" xfId="10" applyFont="1" applyFill="1" applyBorder="1" applyAlignment="1" applyProtection="1">
      <alignment horizontal="left" vertical="center"/>
      <protection locked="0"/>
    </xf>
    <xf numFmtId="0" fontId="25" fillId="26" borderId="93" xfId="10" applyNumberFormat="1" applyFont="1" applyFill="1" applyBorder="1" applyAlignment="1" applyProtection="1">
      <alignment vertical="center"/>
      <protection hidden="1"/>
    </xf>
    <xf numFmtId="0" fontId="26" fillId="0" borderId="0" xfId="10" applyFont="1" applyFill="1" applyBorder="1" applyAlignment="1" applyProtection="1">
      <alignment horizontal="center" vertical="center"/>
      <protection locked="0"/>
    </xf>
    <xf numFmtId="175" fontId="26" fillId="0" borderId="0" xfId="10" applyNumberFormat="1" applyFont="1" applyFill="1" applyBorder="1" applyAlignment="1" applyProtection="1">
      <alignment horizontal="center" vertical="center"/>
      <protection locked="0"/>
    </xf>
    <xf numFmtId="0" fontId="26" fillId="0" borderId="0" xfId="10" applyFont="1" applyFill="1" applyBorder="1" applyAlignment="1" applyProtection="1">
      <alignment vertical="center"/>
      <protection locked="0"/>
    </xf>
    <xf numFmtId="20" fontId="26" fillId="0" borderId="0" xfId="10" applyNumberFormat="1" applyFont="1" applyFill="1" applyBorder="1" applyAlignment="1" applyProtection="1">
      <alignment horizontal="center" vertical="center"/>
      <protection locked="0"/>
    </xf>
    <xf numFmtId="0" fontId="26" fillId="0" borderId="0" xfId="10" applyFont="1" applyFill="1" applyBorder="1" applyAlignment="1" applyProtection="1">
      <alignment horizontal="center" vertical="center"/>
    </xf>
    <xf numFmtId="179" fontId="26" fillId="0" borderId="0" xfId="25" applyFont="1" applyFill="1" applyBorder="1" applyAlignment="1" applyProtection="1">
      <alignment horizontal="center" vertical="center"/>
    </xf>
    <xf numFmtId="177" fontId="26" fillId="0" borderId="0" xfId="23" applyFont="1" applyFill="1" applyBorder="1" applyAlignment="1" applyProtection="1">
      <alignment horizontal="center" vertical="center"/>
    </xf>
    <xf numFmtId="177" fontId="49" fillId="0" borderId="0" xfId="23" applyFont="1" applyFill="1" applyBorder="1" applyAlignment="1" applyProtection="1">
      <alignment horizontal="center" vertical="center"/>
    </xf>
    <xf numFmtId="0" fontId="26" fillId="0" borderId="0" xfId="10" applyFont="1" applyFill="1" applyBorder="1" applyAlignment="1" applyProtection="1">
      <alignment horizontal="left" vertical="center"/>
      <protection locked="0"/>
    </xf>
    <xf numFmtId="14" fontId="26" fillId="0" borderId="0" xfId="10" applyNumberFormat="1" applyFont="1" applyFill="1" applyBorder="1" applyProtection="1">
      <protection locked="0"/>
    </xf>
    <xf numFmtId="14" fontId="26" fillId="0" borderId="0" xfId="10" applyNumberFormat="1" applyFont="1" applyFill="1" applyBorder="1" applyAlignment="1" applyProtection="1">
      <alignment horizontal="center"/>
      <protection locked="0"/>
    </xf>
    <xf numFmtId="1" fontId="26" fillId="0" borderId="0" xfId="10" applyNumberFormat="1" applyFont="1" applyFill="1" applyBorder="1" applyAlignment="1" applyProtection="1">
      <alignment horizontal="center"/>
      <protection locked="0"/>
    </xf>
    <xf numFmtId="0" fontId="26" fillId="50" borderId="0" xfId="10" applyFont="1" applyFill="1" applyAlignment="1" applyProtection="1">
      <alignment horizontal="center" vertical="center"/>
    </xf>
    <xf numFmtId="0" fontId="28" fillId="23" borderId="106" xfId="10" applyFont="1" applyFill="1" applyBorder="1" applyAlignment="1" applyProtection="1">
      <alignment horizontal="center" vertical="center" wrapText="1"/>
    </xf>
    <xf numFmtId="1" fontId="49" fillId="51" borderId="100" xfId="10" applyNumberFormat="1" applyFont="1" applyFill="1" applyBorder="1" applyAlignment="1" applyProtection="1">
      <alignment horizontal="center"/>
      <protection locked="0"/>
    </xf>
    <xf numFmtId="186" fontId="49" fillId="51" borderId="100" xfId="10" applyNumberFormat="1" applyFont="1" applyFill="1" applyBorder="1" applyProtection="1">
      <protection locked="0"/>
    </xf>
    <xf numFmtId="14" fontId="49" fillId="51" borderId="100" xfId="10" applyNumberFormat="1" applyFont="1" applyFill="1" applyBorder="1" applyAlignment="1" applyProtection="1">
      <alignment horizontal="center"/>
      <protection locked="0"/>
    </xf>
    <xf numFmtId="20" fontId="49" fillId="51" borderId="100" xfId="10" applyNumberFormat="1" applyFont="1" applyFill="1" applyBorder="1" applyAlignment="1" applyProtection="1">
      <alignment horizontal="center"/>
      <protection locked="0"/>
    </xf>
    <xf numFmtId="20" fontId="26" fillId="51" borderId="100" xfId="10" applyNumberFormat="1" applyFont="1" applyFill="1" applyBorder="1" applyAlignment="1" applyProtection="1">
      <alignment horizontal="center"/>
      <protection locked="0"/>
    </xf>
    <xf numFmtId="185" fontId="26" fillId="24" borderId="104" xfId="10" applyNumberFormat="1" applyFont="1" applyFill="1" applyBorder="1" applyAlignment="1" applyProtection="1">
      <alignment horizontal="center" vertical="center"/>
      <protection locked="0"/>
    </xf>
    <xf numFmtId="4" fontId="25" fillId="24" borderId="104" xfId="10" applyNumberFormat="1" applyFont="1" applyFill="1" applyBorder="1" applyAlignment="1" applyProtection="1">
      <alignment horizontal="center" vertical="center"/>
      <protection hidden="1"/>
    </xf>
    <xf numFmtId="177" fontId="48" fillId="24" borderId="105" xfId="23" applyFont="1" applyFill="1" applyBorder="1" applyAlignment="1" applyProtection="1">
      <alignment horizontal="center" vertical="center"/>
    </xf>
    <xf numFmtId="0" fontId="52" fillId="54" borderId="100" xfId="28" applyFont="1" applyFill="1" applyBorder="1" applyAlignment="1">
      <alignment horizontal="center" vertical="center"/>
    </xf>
    <xf numFmtId="0" fontId="52" fillId="54" borderId="0" xfId="28" applyFont="1" applyFill="1" applyAlignment="1">
      <alignment horizontal="center" vertical="center"/>
    </xf>
    <xf numFmtId="0" fontId="52" fillId="54" borderId="0" xfId="28" applyFont="1" applyFill="1" applyAlignment="1">
      <alignment horizontal="center" vertical="center" wrapText="1"/>
    </xf>
    <xf numFmtId="179" fontId="5" fillId="54" borderId="0" xfId="25" applyFill="1" applyAlignment="1">
      <alignment horizontal="center" vertical="center" wrapText="1"/>
    </xf>
    <xf numFmtId="0" fontId="5" fillId="0" borderId="0" xfId="28"/>
    <xf numFmtId="0" fontId="53" fillId="0" borderId="100" xfId="28" applyFont="1" applyFill="1" applyBorder="1" applyAlignment="1">
      <alignment horizontal="center" vertical="center" wrapText="1"/>
    </xf>
    <xf numFmtId="0" fontId="54" fillId="0" borderId="100" xfId="28" applyFont="1" applyFill="1" applyBorder="1" applyAlignment="1" applyProtection="1">
      <alignment vertical="center"/>
      <protection locked="0"/>
    </xf>
    <xf numFmtId="0" fontId="54" fillId="0" borderId="100" xfId="28" applyFont="1" applyFill="1" applyBorder="1" applyAlignment="1" applyProtection="1">
      <alignment horizontal="center" vertical="center" wrapText="1"/>
      <protection locked="0"/>
    </xf>
    <xf numFmtId="166" fontId="54" fillId="0" borderId="100" xfId="29" applyNumberFormat="1" applyFont="1" applyFill="1" applyBorder="1" applyAlignment="1">
      <alignment horizontal="center" vertical="center" wrapText="1"/>
    </xf>
    <xf numFmtId="0" fontId="54" fillId="0" borderId="100" xfId="28" applyFont="1" applyFill="1" applyBorder="1" applyAlignment="1" applyProtection="1">
      <alignment horizontal="left" vertical="center"/>
      <protection locked="0"/>
    </xf>
    <xf numFmtId="179" fontId="5" fillId="0" borderId="100" xfId="25" applyFill="1" applyBorder="1" applyAlignment="1" applyProtection="1">
      <alignment horizontal="left" vertical="center"/>
      <protection locked="0"/>
    </xf>
    <xf numFmtId="0" fontId="54" fillId="0" borderId="100" xfId="28" applyNumberFormat="1" applyFont="1" applyFill="1" applyBorder="1" applyAlignment="1" applyProtection="1">
      <alignment horizontal="left" vertical="center"/>
      <protection locked="0"/>
    </xf>
    <xf numFmtId="179" fontId="5" fillId="0" borderId="100" xfId="25" applyFill="1" applyBorder="1" applyAlignment="1" applyProtection="1">
      <alignment vertical="center"/>
      <protection locked="0"/>
    </xf>
    <xf numFmtId="179" fontId="5" fillId="0" borderId="0" xfId="25"/>
    <xf numFmtId="175" fontId="26" fillId="14" borderId="0" xfId="10" applyNumberFormat="1" applyFont="1" applyFill="1" applyAlignment="1" applyProtection="1">
      <alignment horizontal="center" vertical="center"/>
      <protection locked="0"/>
    </xf>
    <xf numFmtId="0" fontId="26" fillId="14" borderId="0" xfId="10" applyFont="1" applyFill="1" applyAlignment="1" applyProtection="1">
      <alignment vertical="center"/>
      <protection locked="0"/>
    </xf>
    <xf numFmtId="20" fontId="26" fillId="14" borderId="0" xfId="10" applyNumberFormat="1" applyFont="1" applyFill="1" applyAlignment="1" applyProtection="1">
      <alignment horizontal="center" vertical="center"/>
      <protection locked="0"/>
    </xf>
    <xf numFmtId="0" fontId="26" fillId="14" borderId="0" xfId="10" applyFont="1" applyFill="1" applyAlignment="1" applyProtection="1">
      <alignment horizontal="center" vertical="center"/>
    </xf>
    <xf numFmtId="0" fontId="26" fillId="14" borderId="0" xfId="10" applyFont="1" applyFill="1" applyAlignment="1" applyProtection="1">
      <alignment horizontal="left" vertical="center"/>
      <protection locked="0"/>
    </xf>
    <xf numFmtId="0" fontId="26" fillId="14" borderId="0" xfId="10" applyFont="1" applyFill="1" applyAlignment="1" applyProtection="1">
      <alignment horizontal="center" vertical="center" wrapText="1"/>
      <protection locked="0"/>
    </xf>
    <xf numFmtId="0" fontId="26" fillId="14" borderId="0" xfId="10" applyFont="1" applyFill="1" applyBorder="1" applyAlignment="1" applyProtection="1">
      <alignment horizontal="center" vertical="center"/>
      <protection locked="0"/>
    </xf>
    <xf numFmtId="175" fontId="26" fillId="14" borderId="0" xfId="10" applyNumberFormat="1" applyFont="1" applyFill="1" applyBorder="1" applyAlignment="1" applyProtection="1">
      <alignment horizontal="center" vertical="center"/>
      <protection locked="0"/>
    </xf>
    <xf numFmtId="0" fontId="26" fillId="14" borderId="0" xfId="10" applyFont="1" applyFill="1" applyBorder="1" applyAlignment="1" applyProtection="1">
      <alignment vertical="center"/>
      <protection locked="0"/>
    </xf>
    <xf numFmtId="20" fontId="26" fillId="14" borderId="0" xfId="10" applyNumberFormat="1" applyFont="1" applyFill="1" applyBorder="1" applyAlignment="1" applyProtection="1">
      <alignment horizontal="center" vertical="center"/>
      <protection locked="0"/>
    </xf>
    <xf numFmtId="0" fontId="26" fillId="14" borderId="0" xfId="10" applyFont="1" applyFill="1" applyBorder="1" applyAlignment="1" applyProtection="1">
      <alignment horizontal="center" vertical="center"/>
    </xf>
    <xf numFmtId="179" fontId="26" fillId="14" borderId="0" xfId="25" applyFont="1" applyFill="1" applyBorder="1" applyAlignment="1" applyProtection="1">
      <alignment horizontal="center" vertical="center"/>
    </xf>
    <xf numFmtId="177" fontId="26" fillId="14" borderId="0" xfId="23" applyFont="1" applyFill="1" applyBorder="1" applyAlignment="1" applyProtection="1">
      <alignment horizontal="center" vertical="center"/>
    </xf>
    <xf numFmtId="177" fontId="49" fillId="14" borderId="0" xfId="23" applyFont="1" applyFill="1" applyBorder="1" applyAlignment="1" applyProtection="1">
      <alignment horizontal="center" vertical="center"/>
    </xf>
    <xf numFmtId="0" fontId="26" fillId="14" borderId="0" xfId="10" applyFont="1" applyFill="1" applyBorder="1" applyAlignment="1" applyProtection="1">
      <alignment horizontal="left" vertical="center"/>
      <protection locked="0"/>
    </xf>
    <xf numFmtId="43" fontId="26" fillId="14" borderId="0" xfId="10" applyNumberFormat="1" applyFont="1" applyFill="1" applyAlignment="1" applyProtection="1">
      <alignment horizontal="center" vertical="center"/>
      <protection locked="0"/>
    </xf>
    <xf numFmtId="179" fontId="26" fillId="24" borderId="108" xfId="25" applyFont="1" applyFill="1" applyBorder="1" applyAlignment="1" applyProtection="1">
      <alignment horizontal="center" vertical="center"/>
    </xf>
    <xf numFmtId="1" fontId="51" fillId="53" borderId="109" xfId="10" applyNumberFormat="1" applyFont="1" applyFill="1" applyBorder="1" applyAlignment="1" applyProtection="1">
      <alignment horizontal="left"/>
      <protection locked="0"/>
    </xf>
    <xf numFmtId="1" fontId="26" fillId="53" borderId="109" xfId="10" applyNumberFormat="1" applyFont="1" applyFill="1" applyBorder="1" applyAlignment="1" applyProtection="1">
      <alignment horizontal="left"/>
      <protection locked="0"/>
    </xf>
    <xf numFmtId="0" fontId="49" fillId="24" borderId="107" xfId="10" applyFont="1" applyFill="1" applyBorder="1" applyAlignment="1" applyProtection="1">
      <alignment horizontal="center" vertical="center"/>
    </xf>
    <xf numFmtId="179" fontId="49" fillId="24" borderId="107" xfId="25" applyFont="1" applyFill="1" applyBorder="1" applyAlignment="1" applyProtection="1">
      <alignment horizontal="center" vertical="center"/>
    </xf>
    <xf numFmtId="179" fontId="26" fillId="24" borderId="107" xfId="25" applyFont="1" applyFill="1" applyBorder="1" applyAlignment="1" applyProtection="1">
      <alignment horizontal="center" vertical="center"/>
    </xf>
    <xf numFmtId="177" fontId="49" fillId="25" borderId="107" xfId="23" applyFont="1" applyFill="1" applyBorder="1" applyAlignment="1" applyProtection="1">
      <alignment horizontal="center" vertical="center"/>
    </xf>
    <xf numFmtId="177" fontId="50" fillId="52" borderId="107" xfId="23" applyFont="1" applyFill="1" applyBorder="1" applyAlignment="1" applyProtection="1">
      <alignment horizontal="center" vertical="center"/>
    </xf>
    <xf numFmtId="185" fontId="26" fillId="24" borderId="104" xfId="10" applyNumberFormat="1" applyFont="1" applyFill="1" applyBorder="1" applyAlignment="1" applyProtection="1">
      <alignment horizontal="center" vertical="center"/>
    </xf>
    <xf numFmtId="185" fontId="26" fillId="24" borderId="0" xfId="10" applyNumberFormat="1" applyFont="1" applyFill="1" applyBorder="1" applyAlignment="1" applyProtection="1">
      <alignment horizontal="center" vertical="center"/>
      <protection locked="0"/>
    </xf>
    <xf numFmtId="14" fontId="49" fillId="51" borderId="100" xfId="10" applyNumberFormat="1" applyFont="1" applyFill="1" applyBorder="1" applyAlignment="1" applyProtection="1">
      <alignment horizontal="center"/>
    </xf>
    <xf numFmtId="2" fontId="0" fillId="0" borderId="0" xfId="0" applyNumberFormat="1"/>
    <xf numFmtId="0" fontId="0" fillId="44" borderId="72" xfId="0" applyNumberFormat="1" applyFont="1" applyFill="1" applyBorder="1" applyAlignment="1">
      <alignment horizontal="center"/>
    </xf>
    <xf numFmtId="0" fontId="0" fillId="45" borderId="72" xfId="0" applyNumberFormat="1" applyFont="1" applyFill="1" applyBorder="1" applyAlignment="1">
      <alignment horizontal="center"/>
    </xf>
    <xf numFmtId="0" fontId="0" fillId="46" borderId="72" xfId="0" applyNumberFormat="1" applyFont="1" applyFill="1" applyBorder="1" applyAlignment="1">
      <alignment horizontal="center"/>
    </xf>
    <xf numFmtId="0" fontId="0" fillId="48" borderId="72" xfId="0" applyNumberFormat="1" applyFont="1" applyFill="1" applyBorder="1" applyAlignment="1">
      <alignment horizontal="center"/>
    </xf>
    <xf numFmtId="0" fontId="0" fillId="34" borderId="72" xfId="0" applyNumberFormat="1" applyFont="1" applyFill="1" applyBorder="1" applyAlignment="1">
      <alignment horizontal="center"/>
    </xf>
    <xf numFmtId="0" fontId="0" fillId="27" borderId="72" xfId="0" applyNumberFormat="1" applyFont="1" applyFill="1" applyBorder="1" applyAlignment="1">
      <alignment horizontal="center"/>
    </xf>
    <xf numFmtId="0" fontId="0" fillId="43" borderId="72" xfId="0" applyNumberFormat="1" applyFont="1" applyFill="1" applyBorder="1" applyAlignment="1">
      <alignment horizontal="center"/>
    </xf>
    <xf numFmtId="0" fontId="0" fillId="33" borderId="72" xfId="0" applyNumberFormat="1" applyFont="1" applyFill="1" applyBorder="1" applyAlignment="1">
      <alignment horizontal="center"/>
    </xf>
    <xf numFmtId="0" fontId="0" fillId="49" borderId="72" xfId="0" applyNumberFormat="1" applyFont="1" applyFill="1" applyBorder="1" applyAlignment="1">
      <alignment horizontal="center"/>
    </xf>
    <xf numFmtId="0" fontId="0" fillId="47" borderId="72" xfId="0" applyNumberFormat="1" applyFont="1" applyFill="1" applyBorder="1" applyAlignment="1">
      <alignment horizontal="center"/>
    </xf>
    <xf numFmtId="0" fontId="0" fillId="33" borderId="69" xfId="0" applyNumberFormat="1" applyFont="1" applyFill="1" applyBorder="1" applyAlignment="1">
      <alignment horizontal="center" vertical="center"/>
    </xf>
    <xf numFmtId="0" fontId="0" fillId="29" borderId="69" xfId="0" applyNumberFormat="1" applyFont="1" applyFill="1" applyBorder="1" applyAlignment="1">
      <alignment horizontal="center" vertical="center"/>
    </xf>
    <xf numFmtId="0" fontId="0" fillId="29" borderId="69" xfId="0" applyFont="1" applyFill="1" applyBorder="1" applyAlignment="1">
      <alignment horizontal="center" vertical="center"/>
    </xf>
    <xf numFmtId="0" fontId="0" fillId="29" borderId="100" xfId="0" applyNumberFormat="1" applyFont="1" applyFill="1" applyBorder="1" applyAlignment="1">
      <alignment horizontal="center" vertical="center"/>
    </xf>
    <xf numFmtId="0" fontId="0" fillId="29" borderId="100" xfId="0" applyFont="1" applyFill="1" applyBorder="1" applyAlignment="1">
      <alignment horizontal="center" vertical="center"/>
    </xf>
    <xf numFmtId="0" fontId="30" fillId="34" borderId="100" xfId="0" applyNumberFormat="1" applyFont="1" applyFill="1" applyBorder="1" applyAlignment="1">
      <alignment horizontal="center" vertical="center"/>
    </xf>
    <xf numFmtId="0" fontId="30" fillId="35" borderId="100" xfId="0" applyNumberFormat="1" applyFont="1" applyFill="1" applyBorder="1" applyAlignment="1">
      <alignment horizontal="center" vertical="center"/>
    </xf>
    <xf numFmtId="0" fontId="30" fillId="36" borderId="100" xfId="0" applyNumberFormat="1" applyFont="1" applyFill="1" applyBorder="1" applyAlignment="1">
      <alignment horizontal="center" vertical="center"/>
    </xf>
    <xf numFmtId="0" fontId="30" fillId="30" borderId="100" xfId="0" applyNumberFormat="1" applyFont="1" applyFill="1" applyBorder="1" applyAlignment="1">
      <alignment horizontal="center" vertical="center"/>
    </xf>
    <xf numFmtId="0" fontId="30" fillId="30" borderId="100" xfId="0" applyFont="1" applyFill="1" applyBorder="1" applyAlignment="1">
      <alignment horizontal="center" vertical="center"/>
    </xf>
    <xf numFmtId="0" fontId="30" fillId="37" borderId="100" xfId="0" applyNumberFormat="1" applyFont="1" applyFill="1" applyBorder="1" applyAlignment="1">
      <alignment horizontal="center"/>
    </xf>
    <xf numFmtId="0" fontId="30" fillId="37" borderId="100" xfId="0" applyFont="1" applyFill="1" applyBorder="1" applyAlignment="1">
      <alignment horizontal="center"/>
    </xf>
    <xf numFmtId="0" fontId="30" fillId="38" borderId="100" xfId="0" applyNumberFormat="1" applyFont="1" applyFill="1" applyBorder="1" applyAlignment="1">
      <alignment horizontal="center" vertical="center"/>
    </xf>
    <xf numFmtId="0" fontId="30" fillId="39" borderId="100" xfId="0" applyNumberFormat="1" applyFont="1" applyFill="1" applyBorder="1" applyAlignment="1">
      <alignment horizontal="center" vertical="center"/>
    </xf>
    <xf numFmtId="0" fontId="30" fillId="40" borderId="100" xfId="0" applyNumberFormat="1" applyFont="1" applyFill="1" applyBorder="1" applyAlignment="1" applyProtection="1">
      <alignment horizontal="center" vertical="top" wrapText="1"/>
    </xf>
    <xf numFmtId="0" fontId="30" fillId="41" borderId="100" xfId="0" applyNumberFormat="1" applyFont="1" applyFill="1" applyBorder="1" applyAlignment="1" applyProtection="1">
      <alignment horizontal="center" vertical="top" wrapText="1"/>
    </xf>
    <xf numFmtId="0" fontId="30" fillId="42" borderId="100" xfId="0" applyNumberFormat="1" applyFont="1" applyFill="1" applyBorder="1" applyAlignment="1" applyProtection="1">
      <alignment horizontal="center" vertical="top" wrapText="1"/>
    </xf>
    <xf numFmtId="0" fontId="30" fillId="15" borderId="100" xfId="0" applyNumberFormat="1" applyFont="1" applyFill="1" applyBorder="1" applyAlignment="1" applyProtection="1">
      <alignment horizontal="center" vertical="top" wrapText="1"/>
    </xf>
    <xf numFmtId="0" fontId="0" fillId="33" borderId="69" xfId="0" applyFont="1" applyFill="1" applyBorder="1" applyAlignment="1">
      <alignment horizontal="center" vertical="center"/>
    </xf>
    <xf numFmtId="0" fontId="0" fillId="34" borderId="100" xfId="0" applyFont="1" applyFill="1" applyBorder="1" applyAlignment="1">
      <alignment horizontal="center" vertical="center"/>
    </xf>
    <xf numFmtId="0" fontId="0" fillId="35" borderId="100" xfId="0" applyFont="1" applyFill="1" applyBorder="1" applyAlignment="1">
      <alignment horizontal="center" vertical="center"/>
    </xf>
    <xf numFmtId="0" fontId="0" fillId="36" borderId="100" xfId="0" applyFont="1" applyFill="1" applyBorder="1" applyAlignment="1">
      <alignment horizontal="center" vertical="center"/>
    </xf>
    <xf numFmtId="0" fontId="0" fillId="30" borderId="102" xfId="0" applyFont="1" applyFill="1" applyBorder="1" applyAlignment="1">
      <alignment horizontal="center" vertical="center"/>
    </xf>
    <xf numFmtId="0" fontId="0" fillId="30" borderId="100" xfId="0" applyFont="1" applyFill="1" applyBorder="1" applyAlignment="1">
      <alignment horizontal="center" vertical="center"/>
    </xf>
    <xf numFmtId="0" fontId="55" fillId="30" borderId="100" xfId="0" applyFont="1" applyFill="1" applyBorder="1" applyAlignment="1">
      <alignment horizontal="center"/>
    </xf>
    <xf numFmtId="0" fontId="55" fillId="37" borderId="100" xfId="0" applyFont="1" applyFill="1" applyBorder="1" applyAlignment="1">
      <alignment horizontal="center"/>
    </xf>
    <xf numFmtId="0" fontId="0" fillId="38" borderId="100" xfId="0" applyFont="1" applyFill="1" applyBorder="1" applyAlignment="1">
      <alignment horizontal="center" vertical="center"/>
    </xf>
    <xf numFmtId="0" fontId="0" fillId="39" borderId="100" xfId="0" applyFont="1" applyFill="1" applyBorder="1" applyAlignment="1">
      <alignment horizontal="center" vertical="center"/>
    </xf>
    <xf numFmtId="0" fontId="55" fillId="40" borderId="100" xfId="0" applyFont="1" applyFill="1" applyBorder="1" applyAlignment="1">
      <alignment horizontal="center"/>
    </xf>
    <xf numFmtId="0" fontId="55" fillId="41" borderId="100" xfId="0" applyFont="1" applyFill="1" applyBorder="1" applyAlignment="1">
      <alignment horizontal="center"/>
    </xf>
    <xf numFmtId="0" fontId="55" fillId="42" borderId="100" xfId="0" applyFont="1" applyFill="1" applyBorder="1" applyAlignment="1">
      <alignment horizontal="center"/>
    </xf>
    <xf numFmtId="0" fontId="55" fillId="15" borderId="100" xfId="0" applyFont="1" applyFill="1" applyBorder="1" applyAlignment="1">
      <alignment horizontal="center"/>
    </xf>
    <xf numFmtId="0" fontId="0" fillId="44" borderId="15" xfId="0" applyFont="1" applyFill="1" applyBorder="1" applyAlignment="1">
      <alignment horizontal="center"/>
    </xf>
    <xf numFmtId="0" fontId="0" fillId="45" borderId="15" xfId="0" applyFont="1" applyFill="1" applyBorder="1" applyAlignment="1">
      <alignment horizontal="center"/>
    </xf>
    <xf numFmtId="0" fontId="0" fillId="46" borderId="15" xfId="0" applyFont="1" applyFill="1" applyBorder="1" applyAlignment="1">
      <alignment horizontal="center"/>
    </xf>
    <xf numFmtId="0" fontId="0" fillId="48" borderId="15" xfId="0" applyFont="1" applyFill="1" applyBorder="1" applyAlignment="1">
      <alignment horizontal="center"/>
    </xf>
    <xf numFmtId="0" fontId="0" fillId="34" borderId="15" xfId="0" applyFont="1" applyFill="1" applyBorder="1" applyAlignment="1">
      <alignment horizontal="center"/>
    </xf>
    <xf numFmtId="0" fontId="0" fillId="27" borderId="15" xfId="0" applyFont="1" applyFill="1" applyBorder="1" applyAlignment="1">
      <alignment horizontal="center"/>
    </xf>
    <xf numFmtId="0" fontId="0" fillId="43" borderId="15" xfId="0" applyFont="1" applyFill="1" applyBorder="1" applyAlignment="1">
      <alignment horizontal="center"/>
    </xf>
    <xf numFmtId="0" fontId="0" fillId="33" borderId="15" xfId="0" applyFont="1" applyFill="1" applyBorder="1" applyAlignment="1">
      <alignment horizontal="center"/>
    </xf>
    <xf numFmtId="0" fontId="0" fillId="49" borderId="15" xfId="0" applyFont="1" applyFill="1" applyBorder="1" applyAlignment="1">
      <alignment horizontal="center"/>
    </xf>
    <xf numFmtId="0" fontId="0" fillId="47" borderId="15" xfId="0" applyFont="1" applyFill="1" applyBorder="1" applyAlignment="1">
      <alignment horizontal="center"/>
    </xf>
    <xf numFmtId="0" fontId="30" fillId="33" borderId="69" xfId="0" applyFont="1" applyFill="1" applyBorder="1" applyAlignment="1">
      <alignment horizontal="center" vertical="center"/>
    </xf>
    <xf numFmtId="0" fontId="30" fillId="29" borderId="69" xfId="0" applyNumberFormat="1" applyFont="1" applyFill="1" applyBorder="1" applyAlignment="1" applyProtection="1">
      <alignment horizontal="center" vertical="top" wrapText="1"/>
    </xf>
    <xf numFmtId="0" fontId="30" fillId="29" borderId="69" xfId="0" applyFont="1" applyFill="1" applyBorder="1" applyAlignment="1">
      <alignment horizontal="center" vertical="center"/>
    </xf>
    <xf numFmtId="0" fontId="30" fillId="29" borderId="99" xfId="0" applyFont="1" applyFill="1" applyBorder="1" applyAlignment="1">
      <alignment horizontal="center" vertical="center"/>
    </xf>
    <xf numFmtId="0" fontId="30" fillId="29" borderId="100" xfId="0" applyNumberFormat="1" applyFont="1" applyFill="1" applyBorder="1" applyAlignment="1" applyProtection="1">
      <alignment horizontal="center" vertical="top" wrapText="1"/>
    </xf>
    <xf numFmtId="0" fontId="30" fillId="29" borderId="100" xfId="0" applyFont="1" applyFill="1" applyBorder="1" applyAlignment="1">
      <alignment horizontal="center" vertical="center"/>
    </xf>
    <xf numFmtId="0" fontId="30" fillId="34" borderId="100" xfId="0" applyNumberFormat="1" applyFont="1" applyFill="1" applyBorder="1" applyAlignment="1" applyProtection="1">
      <alignment horizontal="center" vertical="top" wrapText="1"/>
    </xf>
    <xf numFmtId="0" fontId="30" fillId="34" borderId="100" xfId="0" applyFont="1" applyFill="1" applyBorder="1" applyAlignment="1">
      <alignment horizontal="center" vertical="center"/>
    </xf>
    <xf numFmtId="0" fontId="30" fillId="34" borderId="99" xfId="0" applyFont="1" applyFill="1" applyBorder="1" applyAlignment="1">
      <alignment horizontal="center" vertical="center"/>
    </xf>
    <xf numFmtId="0" fontId="30" fillId="35" borderId="100" xfId="0" applyFont="1" applyFill="1" applyBorder="1" applyAlignment="1">
      <alignment horizontal="center" vertical="center"/>
    </xf>
    <xf numFmtId="0" fontId="30" fillId="36" borderId="100" xfId="0" applyFont="1" applyFill="1" applyBorder="1" applyAlignment="1">
      <alignment horizontal="center" vertical="center"/>
    </xf>
    <xf numFmtId="0" fontId="30" fillId="36" borderId="100" xfId="0" applyNumberFormat="1" applyFont="1" applyFill="1" applyBorder="1" applyAlignment="1" applyProtection="1">
      <alignment horizontal="center" vertical="top" wrapText="1"/>
    </xf>
    <xf numFmtId="0" fontId="30" fillId="30" borderId="101" xfId="0" applyNumberFormat="1" applyFont="1" applyFill="1" applyBorder="1" applyAlignment="1" applyProtection="1">
      <alignment horizontal="center" vertical="top" wrapText="1"/>
    </xf>
    <xf numFmtId="0" fontId="30" fillId="30" borderId="100" xfId="0" applyFont="1" applyFill="1" applyBorder="1" applyAlignment="1">
      <alignment horizontal="center"/>
    </xf>
    <xf numFmtId="0" fontId="30" fillId="38" borderId="100" xfId="0" applyFont="1" applyFill="1" applyBorder="1" applyAlignment="1">
      <alignment horizontal="center" vertical="center"/>
    </xf>
    <xf numFmtId="0" fontId="30" fillId="39" borderId="100" xfId="0" applyFont="1" applyFill="1" applyBorder="1" applyAlignment="1">
      <alignment horizontal="center" vertical="center"/>
    </xf>
    <xf numFmtId="0" fontId="0" fillId="44" borderId="69" xfId="0" applyFont="1" applyFill="1" applyBorder="1" applyAlignment="1">
      <alignment horizontal="center"/>
    </xf>
    <xf numFmtId="0" fontId="9" fillId="44" borderId="69" xfId="0" applyFont="1" applyFill="1" applyBorder="1" applyAlignment="1">
      <alignment horizontal="center"/>
    </xf>
    <xf numFmtId="0" fontId="9" fillId="45" borderId="69" xfId="0" applyFont="1" applyFill="1" applyBorder="1" applyAlignment="1">
      <alignment horizontal="center"/>
    </xf>
    <xf numFmtId="0" fontId="0" fillId="45" borderId="69" xfId="0" applyFont="1" applyFill="1" applyBorder="1" applyAlignment="1">
      <alignment horizontal="center"/>
    </xf>
    <xf numFmtId="0" fontId="0" fillId="46" borderId="69" xfId="0" applyFont="1" applyFill="1" applyBorder="1" applyAlignment="1">
      <alignment horizontal="center"/>
    </xf>
    <xf numFmtId="0" fontId="9" fillId="46" borderId="69" xfId="0" applyFont="1" applyFill="1" applyBorder="1" applyAlignment="1">
      <alignment horizontal="center"/>
    </xf>
    <xf numFmtId="0" fontId="9" fillId="48" borderId="69" xfId="0" applyFont="1" applyFill="1" applyBorder="1" applyAlignment="1">
      <alignment horizontal="center"/>
    </xf>
    <xf numFmtId="0" fontId="0" fillId="48" borderId="69" xfId="0" applyFont="1" applyFill="1" applyBorder="1" applyAlignment="1">
      <alignment horizontal="center"/>
    </xf>
    <xf numFmtId="0" fontId="9" fillId="34" borderId="69" xfId="0" applyFont="1" applyFill="1" applyBorder="1" applyAlignment="1">
      <alignment horizontal="center"/>
    </xf>
    <xf numFmtId="0" fontId="0" fillId="34" borderId="69" xfId="0" applyFont="1" applyFill="1" applyBorder="1" applyAlignment="1">
      <alignment horizontal="center"/>
    </xf>
    <xf numFmtId="0" fontId="9" fillId="27" borderId="69" xfId="0" applyFont="1" applyFill="1" applyBorder="1" applyAlignment="1">
      <alignment horizontal="center"/>
    </xf>
    <xf numFmtId="0" fontId="0" fillId="27" borderId="69" xfId="0" applyFont="1" applyFill="1" applyBorder="1" applyAlignment="1">
      <alignment horizontal="center"/>
    </xf>
    <xf numFmtId="0" fontId="9" fillId="43" borderId="69" xfId="0" applyFont="1" applyFill="1" applyBorder="1" applyAlignment="1">
      <alignment horizontal="center"/>
    </xf>
    <xf numFmtId="0" fontId="0" fillId="43" borderId="69" xfId="0" applyFont="1" applyFill="1" applyBorder="1" applyAlignment="1">
      <alignment horizontal="center"/>
    </xf>
    <xf numFmtId="0" fontId="0" fillId="33" borderId="69" xfId="0" applyFont="1" applyFill="1" applyBorder="1" applyAlignment="1">
      <alignment horizontal="center"/>
    </xf>
    <xf numFmtId="0" fontId="9" fillId="33" borderId="69" xfId="0" applyFont="1" applyFill="1" applyBorder="1" applyAlignment="1">
      <alignment horizontal="center"/>
    </xf>
    <xf numFmtId="0" fontId="9" fillId="49" borderId="69" xfId="0" applyFont="1" applyFill="1" applyBorder="1" applyAlignment="1">
      <alignment horizontal="center"/>
    </xf>
    <xf numFmtId="0" fontId="0" fillId="49" borderId="69" xfId="0" applyFont="1" applyFill="1" applyBorder="1" applyAlignment="1">
      <alignment horizontal="center"/>
    </xf>
    <xf numFmtId="0" fontId="0" fillId="47" borderId="69" xfId="0" applyFont="1" applyFill="1" applyBorder="1" applyAlignment="1">
      <alignment horizontal="center"/>
    </xf>
    <xf numFmtId="0" fontId="9" fillId="47" borderId="69" xfId="0" applyFont="1" applyFill="1" applyBorder="1" applyAlignment="1">
      <alignment horizontal="center"/>
    </xf>
    <xf numFmtId="176" fontId="23" fillId="0" borderId="0" xfId="10" applyNumberFormat="1" applyFont="1" applyAlignment="1" applyProtection="1">
      <alignment horizontal="left" vertical="center"/>
    </xf>
    <xf numFmtId="0" fontId="0" fillId="13" borderId="3" xfId="0" applyFont="1" applyFill="1" applyBorder="1" applyAlignment="1" applyProtection="1">
      <alignment horizontal="center" vertical="center"/>
      <protection locked="0"/>
    </xf>
    <xf numFmtId="0" fontId="4" fillId="33" borderId="69" xfId="0" applyFont="1" applyFill="1" applyBorder="1" applyAlignment="1">
      <alignment horizontal="center" vertical="center"/>
    </xf>
    <xf numFmtId="0" fontId="4" fillId="29" borderId="100" xfId="0" applyFont="1" applyFill="1" applyBorder="1" applyAlignment="1">
      <alignment horizontal="center" vertical="center"/>
    </xf>
    <xf numFmtId="0" fontId="4" fillId="34" borderId="100" xfId="0" applyNumberFormat="1" applyFont="1" applyFill="1" applyBorder="1" applyAlignment="1" applyProtection="1">
      <alignment horizontal="center" vertical="top" wrapText="1"/>
    </xf>
    <xf numFmtId="0" fontId="4" fillId="35" borderId="100" xfId="0" applyFont="1" applyFill="1" applyBorder="1" applyAlignment="1">
      <alignment horizontal="center" vertical="center"/>
    </xf>
    <xf numFmtId="0" fontId="4" fillId="36" borderId="100" xfId="0" applyFont="1" applyFill="1" applyBorder="1" applyAlignment="1">
      <alignment horizontal="center" vertical="center"/>
    </xf>
    <xf numFmtId="0" fontId="4" fillId="30" borderId="100" xfId="0" applyFont="1" applyFill="1" applyBorder="1" applyAlignment="1">
      <alignment horizontal="center"/>
    </xf>
    <xf numFmtId="0" fontId="4" fillId="37" borderId="100" xfId="0" applyFont="1" applyFill="1" applyBorder="1" applyAlignment="1">
      <alignment horizontal="center"/>
    </xf>
    <xf numFmtId="0" fontId="4" fillId="38" borderId="100" xfId="0" applyFont="1" applyFill="1" applyBorder="1" applyAlignment="1">
      <alignment horizontal="center" vertical="center"/>
    </xf>
    <xf numFmtId="0" fontId="4" fillId="39" borderId="100" xfId="0" applyFont="1" applyFill="1" applyBorder="1" applyAlignment="1">
      <alignment horizontal="center" vertical="center"/>
    </xf>
    <xf numFmtId="0" fontId="4" fillId="40" borderId="100" xfId="0" applyNumberFormat="1" applyFont="1" applyFill="1" applyBorder="1" applyAlignment="1" applyProtection="1">
      <alignment horizontal="center" vertical="top" wrapText="1"/>
    </xf>
    <xf numFmtId="0" fontId="4" fillId="41" borderId="100" xfId="0" applyNumberFormat="1" applyFont="1" applyFill="1" applyBorder="1" applyAlignment="1" applyProtection="1">
      <alignment horizontal="center" vertical="top" wrapText="1"/>
    </xf>
    <xf numFmtId="0" fontId="4" fillId="42" borderId="100" xfId="0" applyNumberFormat="1" applyFont="1" applyFill="1" applyBorder="1" applyAlignment="1" applyProtection="1">
      <alignment horizontal="center" vertical="top" wrapText="1"/>
    </xf>
    <xf numFmtId="0" fontId="0" fillId="20" borderId="72" xfId="0" applyNumberFormat="1" applyFill="1" applyBorder="1" applyAlignment="1">
      <alignment horizontal="center"/>
    </xf>
    <xf numFmtId="0" fontId="0" fillId="55" borderId="72" xfId="0" applyNumberFormat="1" applyFill="1" applyBorder="1" applyAlignment="1">
      <alignment horizontal="center"/>
    </xf>
    <xf numFmtId="0" fontId="0" fillId="40" borderId="72" xfId="0" applyNumberFormat="1" applyFill="1" applyBorder="1" applyAlignment="1">
      <alignment horizontal="center"/>
    </xf>
    <xf numFmtId="0" fontId="0" fillId="21" borderId="72" xfId="0" applyNumberFormat="1" applyFill="1" applyBorder="1" applyAlignment="1">
      <alignment horizontal="center"/>
    </xf>
    <xf numFmtId="0" fontId="0" fillId="20" borderId="15" xfId="0" applyFill="1" applyBorder="1" applyAlignment="1">
      <alignment horizontal="center"/>
    </xf>
    <xf numFmtId="0" fontId="0" fillId="55" borderId="15" xfId="0" applyFill="1" applyBorder="1" applyAlignment="1">
      <alignment horizontal="center"/>
    </xf>
    <xf numFmtId="0" fontId="0" fillId="40" borderId="15" xfId="0" applyFill="1" applyBorder="1" applyAlignment="1">
      <alignment horizontal="center"/>
    </xf>
    <xf numFmtId="0" fontId="0" fillId="21" borderId="15" xfId="0" applyFill="1" applyBorder="1" applyAlignment="1">
      <alignment horizontal="center"/>
    </xf>
    <xf numFmtId="0" fontId="0" fillId="20" borderId="69" xfId="0" applyFill="1" applyBorder="1" applyAlignment="1">
      <alignment horizontal="center"/>
    </xf>
    <xf numFmtId="0" fontId="0" fillId="55" borderId="69" xfId="0" applyFill="1" applyBorder="1" applyAlignment="1">
      <alignment horizontal="center"/>
    </xf>
    <xf numFmtId="0" fontId="0" fillId="40" borderId="69" xfId="0" applyFill="1" applyBorder="1" applyAlignment="1">
      <alignment horizontal="center"/>
    </xf>
    <xf numFmtId="0" fontId="0" fillId="21" borderId="69" xfId="0" applyFill="1" applyBorder="1" applyAlignment="1">
      <alignment horizontal="center"/>
    </xf>
    <xf numFmtId="164" fontId="9" fillId="27" borderId="76" xfId="13" applyFont="1" applyFill="1" applyBorder="1" applyAlignment="1" applyProtection="1">
      <alignment horizontal="center" vertical="center"/>
      <protection locked="0"/>
    </xf>
    <xf numFmtId="164" fontId="9" fillId="20" borderId="76" xfId="13" applyFont="1" applyFill="1" applyBorder="1" applyAlignment="1" applyProtection="1">
      <alignment horizontal="center" vertical="center"/>
      <protection locked="0"/>
    </xf>
    <xf numFmtId="20" fontId="0" fillId="0" borderId="0" xfId="0" applyNumberFormat="1"/>
    <xf numFmtId="20" fontId="0" fillId="0" borderId="0" xfId="0" applyNumberFormat="1" applyProtection="1"/>
    <xf numFmtId="0" fontId="0" fillId="0" borderId="0" xfId="0" applyNumberFormat="1"/>
    <xf numFmtId="2" fontId="0" fillId="0" borderId="0" xfId="0" applyNumberFormat="1" applyProtection="1"/>
    <xf numFmtId="0" fontId="0" fillId="13" borderId="50" xfId="0" applyNumberFormat="1" applyFont="1" applyFill="1" applyBorder="1" applyAlignment="1" applyProtection="1">
      <alignment horizontal="center" vertical="center"/>
      <protection locked="0"/>
    </xf>
    <xf numFmtId="171" fontId="0" fillId="13" borderId="43" xfId="0" applyNumberFormat="1" applyFont="1" applyFill="1" applyBorder="1" applyAlignment="1" applyProtection="1">
      <alignment horizontal="center" vertical="center"/>
      <protection locked="0"/>
    </xf>
    <xf numFmtId="2" fontId="0" fillId="13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NumberFormat="1" applyBorder="1" applyAlignment="1" applyProtection="1">
      <alignment horizontal="center" vertical="center"/>
      <protection locked="0"/>
    </xf>
    <xf numFmtId="171" fontId="0" fillId="0" borderId="15" xfId="0" applyNumberFormat="1" applyBorder="1" applyAlignment="1" applyProtection="1">
      <alignment horizontal="center" vertical="center"/>
      <protection locked="0"/>
    </xf>
    <xf numFmtId="2" fontId="0" fillId="13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53" xfId="0" applyNumberFormat="1" applyBorder="1" applyAlignment="1" applyProtection="1">
      <alignment horizontal="center" vertical="center"/>
      <protection locked="0"/>
    </xf>
    <xf numFmtId="172" fontId="30" fillId="0" borderId="15" xfId="0" applyNumberFormat="1" applyFont="1" applyBorder="1" applyAlignment="1" applyProtection="1">
      <alignment horizontal="center" vertical="center"/>
      <protection locked="0"/>
    </xf>
    <xf numFmtId="0" fontId="0" fillId="0" borderId="1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13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48" xfId="0" applyNumberFormat="1" applyFont="1" applyBorder="1" applyAlignment="1" applyProtection="1">
      <alignment horizontal="center" vertical="center"/>
      <protection locked="0"/>
    </xf>
    <xf numFmtId="172" fontId="30" fillId="0" borderId="60" xfId="0" applyNumberFormat="1" applyFont="1" applyFill="1" applyBorder="1" applyAlignment="1" applyProtection="1">
      <alignment horizontal="center" vertical="center"/>
      <protection locked="0"/>
    </xf>
    <xf numFmtId="172" fontId="30" fillId="0" borderId="15" xfId="0" applyNumberFormat="1" applyFont="1" applyFill="1" applyBorder="1" applyAlignment="1" applyProtection="1">
      <alignment horizontal="center" vertical="center"/>
      <protection locked="0"/>
    </xf>
    <xf numFmtId="0" fontId="0" fillId="0" borderId="73" xfId="0" applyNumberFormat="1" applyFont="1" applyBorder="1" applyAlignment="1" applyProtection="1">
      <alignment horizontal="center" vertical="center"/>
      <protection locked="0"/>
    </xf>
    <xf numFmtId="172" fontId="30" fillId="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7" fillId="17" borderId="0" xfId="0" applyFont="1" applyFill="1" applyBorder="1" applyAlignment="1" applyProtection="1">
      <alignment horizontal="center" vertical="top"/>
    </xf>
    <xf numFmtId="0" fontId="0" fillId="14" borderId="0" xfId="0" applyFill="1" applyBorder="1" applyAlignment="1">
      <alignment vertical="center"/>
    </xf>
    <xf numFmtId="0" fontId="4" fillId="17" borderId="110" xfId="0" applyFont="1" applyFill="1" applyBorder="1" applyAlignment="1" applyProtection="1">
      <alignment horizontal="center" vertical="center"/>
    </xf>
    <xf numFmtId="173" fontId="0" fillId="17" borderId="110" xfId="0" applyNumberFormat="1" applyFont="1" applyFill="1" applyBorder="1" applyAlignment="1" applyProtection="1">
      <alignment horizontal="center" vertical="center"/>
    </xf>
    <xf numFmtId="164" fontId="0" fillId="17" borderId="110" xfId="13" applyFont="1" applyFill="1" applyBorder="1" applyAlignment="1" applyProtection="1">
      <alignment horizontal="center" vertical="center"/>
    </xf>
    <xf numFmtId="0" fontId="13" fillId="17" borderId="110" xfId="0" applyFont="1" applyFill="1" applyBorder="1" applyAlignment="1" applyProtection="1">
      <alignment horizontal="center" vertical="center"/>
    </xf>
    <xf numFmtId="14" fontId="0" fillId="56" borderId="41" xfId="0" applyNumberFormat="1" applyFont="1" applyFill="1" applyBorder="1" applyAlignment="1" applyProtection="1">
      <alignment horizontal="center" vertical="center"/>
    </xf>
    <xf numFmtId="0" fontId="0" fillId="56" borderId="41" xfId="0" applyNumberFormat="1" applyFont="1" applyFill="1" applyBorder="1" applyAlignment="1" applyProtection="1">
      <alignment horizontal="center" vertical="center"/>
    </xf>
    <xf numFmtId="0" fontId="0" fillId="56" borderId="3" xfId="0" applyFont="1" applyFill="1" applyBorder="1" applyAlignment="1" applyProtection="1">
      <alignment horizontal="center" vertical="center"/>
    </xf>
    <xf numFmtId="168" fontId="0" fillId="0" borderId="97" xfId="0" applyNumberFormat="1" applyBorder="1" applyAlignment="1">
      <alignment horizontal="center" vertical="center"/>
    </xf>
    <xf numFmtId="168" fontId="0" fillId="0" borderId="111" xfId="0" applyNumberFormat="1" applyBorder="1" applyAlignment="1">
      <alignment horizontal="center" vertical="center"/>
    </xf>
    <xf numFmtId="164" fontId="0" fillId="13" borderId="112" xfId="13" applyFont="1" applyFill="1" applyBorder="1" applyAlignment="1" applyProtection="1">
      <alignment horizontal="center" vertical="center"/>
    </xf>
    <xf numFmtId="164" fontId="0" fillId="13" borderId="15" xfId="13" applyFont="1" applyFill="1" applyBorder="1" applyAlignment="1" applyProtection="1">
      <alignment horizontal="center" vertical="center"/>
    </xf>
    <xf numFmtId="164" fontId="0" fillId="13" borderId="77" xfId="13" applyFont="1" applyFill="1" applyBorder="1" applyAlignment="1" applyProtection="1">
      <alignment horizontal="center" vertical="center"/>
    </xf>
    <xf numFmtId="0" fontId="9" fillId="20" borderId="69" xfId="0" applyFont="1" applyFill="1" applyBorder="1" applyAlignment="1">
      <alignment horizontal="center"/>
    </xf>
    <xf numFmtId="0" fontId="9" fillId="55" borderId="69" xfId="0" applyFont="1" applyFill="1" applyBorder="1" applyAlignment="1">
      <alignment horizontal="center"/>
    </xf>
    <xf numFmtId="0" fontId="9" fillId="40" borderId="69" xfId="0" applyFont="1" applyFill="1" applyBorder="1" applyAlignment="1">
      <alignment horizontal="center"/>
    </xf>
    <xf numFmtId="0" fontId="9" fillId="21" borderId="69" xfId="0" applyFont="1" applyFill="1" applyBorder="1" applyAlignment="1">
      <alignment horizontal="center"/>
    </xf>
    <xf numFmtId="0" fontId="0" fillId="13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72" xfId="0" applyNumberFormat="1" applyBorder="1" applyAlignment="1">
      <alignment horizontal="center"/>
    </xf>
    <xf numFmtId="49" fontId="11" fillId="17" borderId="113" xfId="0" applyNumberFormat="1" applyFont="1" applyFill="1" applyBorder="1" applyAlignment="1">
      <alignment horizontal="center" vertical="center" wrapText="1"/>
    </xf>
    <xf numFmtId="0" fontId="0" fillId="0" borderId="111" xfId="0" applyBorder="1" applyAlignment="1">
      <alignment horizontal="center" vertical="center"/>
    </xf>
    <xf numFmtId="49" fontId="0" fillId="0" borderId="111" xfId="0" applyNumberFormat="1" applyBorder="1" applyAlignment="1">
      <alignment horizontal="center" vertical="center"/>
    </xf>
    <xf numFmtId="0" fontId="56" fillId="0" borderId="0" xfId="0" applyFont="1" applyBorder="1" applyAlignment="1">
      <alignment horizontal="center" vertical="center"/>
    </xf>
    <xf numFmtId="0" fontId="56" fillId="0" borderId="97" xfId="0" applyFont="1" applyBorder="1" applyAlignment="1">
      <alignment horizontal="center" vertical="center"/>
    </xf>
    <xf numFmtId="14" fontId="57" fillId="0" borderId="0" xfId="0" applyNumberFormat="1" applyFont="1" applyBorder="1" applyAlignment="1">
      <alignment horizontal="center" vertical="center"/>
    </xf>
    <xf numFmtId="169" fontId="56" fillId="0" borderId="0" xfId="0" applyNumberFormat="1" applyFont="1" applyBorder="1" applyAlignment="1">
      <alignment horizontal="center" vertical="center"/>
    </xf>
    <xf numFmtId="184" fontId="56" fillId="0" borderId="97" xfId="0" applyNumberFormat="1" applyFont="1" applyBorder="1" applyAlignment="1">
      <alignment horizontal="center" vertical="center"/>
    </xf>
    <xf numFmtId="184" fontId="56" fillId="0" borderId="30" xfId="0" applyNumberFormat="1" applyFont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56" fillId="0" borderId="0" xfId="0" applyFont="1" applyBorder="1" applyAlignment="1">
      <alignment horizontal="left" vertical="center"/>
    </xf>
    <xf numFmtId="171" fontId="57" fillId="0" borderId="0" xfId="0" applyNumberFormat="1" applyFont="1" applyBorder="1" applyAlignment="1">
      <alignment horizontal="center" vertical="center"/>
    </xf>
    <xf numFmtId="164" fontId="56" fillId="0" borderId="0" xfId="13" applyFont="1" applyBorder="1" applyAlignment="1">
      <alignment horizontal="center" vertical="center"/>
    </xf>
    <xf numFmtId="164" fontId="57" fillId="0" borderId="0" xfId="13" applyFont="1" applyBorder="1" applyAlignment="1">
      <alignment horizontal="center" vertical="center"/>
    </xf>
    <xf numFmtId="0" fontId="56" fillId="0" borderId="30" xfId="0" applyFont="1" applyBorder="1" applyAlignment="1">
      <alignment horizontal="center" vertical="center"/>
    </xf>
    <xf numFmtId="14" fontId="57" fillId="0" borderId="30" xfId="0" applyNumberFormat="1" applyFont="1" applyBorder="1" applyAlignment="1">
      <alignment horizontal="center" vertical="center"/>
    </xf>
    <xf numFmtId="169" fontId="56" fillId="0" borderId="30" xfId="0" applyNumberFormat="1" applyFont="1" applyBorder="1" applyAlignment="1">
      <alignment horizontal="center" vertical="center"/>
    </xf>
    <xf numFmtId="0" fontId="56" fillId="0" borderId="30" xfId="0" applyFont="1" applyFill="1" applyBorder="1" applyAlignment="1">
      <alignment horizontal="center" vertical="center"/>
    </xf>
    <xf numFmtId="0" fontId="56" fillId="0" borderId="30" xfId="0" applyFont="1" applyBorder="1" applyAlignment="1">
      <alignment horizontal="left" vertical="center"/>
    </xf>
    <xf numFmtId="171" fontId="57" fillId="0" borderId="30" xfId="0" applyNumberFormat="1" applyFont="1" applyBorder="1" applyAlignment="1">
      <alignment horizontal="center" vertical="center"/>
    </xf>
    <xf numFmtId="164" fontId="56" fillId="0" borderId="30" xfId="13" applyFont="1" applyBorder="1" applyAlignment="1">
      <alignment horizontal="center" vertical="center"/>
    </xf>
    <xf numFmtId="164" fontId="57" fillId="0" borderId="30" xfId="13" applyFont="1" applyBorder="1" applyAlignment="1">
      <alignment horizontal="center" vertical="center"/>
    </xf>
    <xf numFmtId="0" fontId="56" fillId="0" borderId="67" xfId="0" applyFont="1" applyBorder="1" applyAlignment="1">
      <alignment vertical="center"/>
    </xf>
    <xf numFmtId="0" fontId="56" fillId="0" borderId="0" xfId="0" applyFont="1" applyBorder="1" applyAlignment="1">
      <alignment vertical="center"/>
    </xf>
    <xf numFmtId="14" fontId="56" fillId="0" borderId="30" xfId="0" applyNumberFormat="1" applyFont="1" applyBorder="1" applyAlignment="1">
      <alignment horizontal="center" vertical="center"/>
    </xf>
    <xf numFmtId="171" fontId="56" fillId="0" borderId="30" xfId="0" applyNumberFormat="1" applyFont="1" applyBorder="1" applyAlignment="1">
      <alignment horizontal="center" vertical="center"/>
    </xf>
    <xf numFmtId="14" fontId="56" fillId="0" borderId="0" xfId="0" applyNumberFormat="1" applyFont="1" applyBorder="1" applyAlignment="1">
      <alignment horizontal="center" vertical="center"/>
    </xf>
    <xf numFmtId="171" fontId="56" fillId="0" borderId="0" xfId="0" applyNumberFormat="1" applyFont="1" applyBorder="1" applyAlignment="1">
      <alignment horizontal="center" vertical="center"/>
    </xf>
    <xf numFmtId="49" fontId="0" fillId="13" borderId="3" xfId="0" applyNumberFormat="1" applyFont="1" applyFill="1" applyBorder="1" applyAlignment="1" applyProtection="1">
      <alignment horizontal="center" vertical="center"/>
      <protection locked="0"/>
    </xf>
    <xf numFmtId="0" fontId="0" fillId="18" borderId="0" xfId="22" applyFont="1" applyFill="1" applyAlignment="1">
      <alignment horizontal="center"/>
    </xf>
    <xf numFmtId="0" fontId="1" fillId="18" borderId="0" xfId="22" applyFont="1" applyFill="1" applyAlignment="1">
      <alignment horizontal="center"/>
    </xf>
    <xf numFmtId="0" fontId="1" fillId="18" borderId="0" xfId="22" applyFill="1" applyAlignment="1">
      <alignment horizontal="center"/>
    </xf>
    <xf numFmtId="0" fontId="2" fillId="18" borderId="0" xfId="22" applyFont="1" applyFill="1" applyAlignment="1">
      <alignment horizontal="center"/>
    </xf>
    <xf numFmtId="0" fontId="36" fillId="19" borderId="59" xfId="22" applyFont="1" applyFill="1" applyBorder="1" applyAlignment="1">
      <alignment horizontal="right" vertical="center"/>
    </xf>
    <xf numFmtId="0" fontId="36" fillId="19" borderId="62" xfId="22" applyFont="1" applyFill="1" applyBorder="1" applyAlignment="1">
      <alignment horizontal="right" vertical="center"/>
    </xf>
    <xf numFmtId="0" fontId="36" fillId="19" borderId="55" xfId="22" applyFont="1" applyFill="1" applyBorder="1" applyAlignment="1">
      <alignment horizontal="right" vertical="center"/>
    </xf>
    <xf numFmtId="0" fontId="36" fillId="19" borderId="0" xfId="22" applyFont="1" applyFill="1" applyBorder="1" applyAlignment="1">
      <alignment horizontal="right" vertical="center"/>
    </xf>
    <xf numFmtId="49" fontId="37" fillId="18" borderId="0" xfId="22" applyNumberFormat="1" applyFont="1" applyFill="1" applyAlignment="1" applyProtection="1">
      <alignment horizontal="center" vertical="center"/>
    </xf>
    <xf numFmtId="0" fontId="2" fillId="19" borderId="55" xfId="22" applyFont="1" applyFill="1" applyBorder="1" applyAlignment="1">
      <alignment horizontal="center"/>
    </xf>
    <xf numFmtId="0" fontId="2" fillId="19" borderId="0" xfId="22" applyFont="1" applyFill="1" applyBorder="1" applyAlignment="1">
      <alignment horizontal="center"/>
    </xf>
    <xf numFmtId="0" fontId="20" fillId="17" borderId="0" xfId="0" applyFont="1" applyFill="1" applyBorder="1" applyAlignment="1" applyProtection="1">
      <alignment horizontal="center" vertical="center"/>
    </xf>
    <xf numFmtId="0" fontId="4" fillId="12" borderId="7" xfId="0" applyFont="1" applyFill="1" applyBorder="1" applyAlignment="1" applyProtection="1">
      <alignment horizontal="center" vertical="center"/>
    </xf>
    <xf numFmtId="0" fontId="4" fillId="12" borderId="9" xfId="0" applyFont="1" applyFill="1" applyBorder="1" applyAlignment="1" applyProtection="1">
      <alignment horizontal="center" vertical="center"/>
    </xf>
    <xf numFmtId="0" fontId="4" fillId="12" borderId="8" xfId="0" applyFont="1" applyFill="1" applyBorder="1" applyAlignment="1" applyProtection="1">
      <alignment horizontal="center" vertical="center"/>
    </xf>
    <xf numFmtId="2" fontId="59" fillId="56" borderId="51" xfId="0" applyNumberFormat="1" applyFont="1" applyFill="1" applyBorder="1" applyAlignment="1" applyProtection="1">
      <alignment horizontal="center" vertical="center"/>
    </xf>
    <xf numFmtId="2" fontId="59" fillId="56" borderId="52" xfId="0" applyNumberFormat="1" applyFont="1" applyFill="1" applyBorder="1" applyAlignment="1" applyProtection="1">
      <alignment horizontal="center" vertical="center"/>
    </xf>
    <xf numFmtId="49" fontId="0" fillId="56" borderId="7" xfId="0" applyNumberFormat="1" applyFont="1" applyFill="1" applyBorder="1" applyAlignment="1" applyProtection="1">
      <alignment horizontal="center" vertical="center"/>
    </xf>
    <xf numFmtId="49" fontId="0" fillId="56" borderId="8" xfId="0" applyNumberFormat="1" applyFont="1" applyFill="1" applyBorder="1" applyAlignment="1" applyProtection="1">
      <alignment horizontal="center" vertical="center"/>
    </xf>
    <xf numFmtId="49" fontId="0" fillId="56" borderId="9" xfId="0" applyNumberFormat="1" applyFont="1" applyFill="1" applyBorder="1" applyAlignment="1" applyProtection="1">
      <alignment horizontal="center" vertical="center"/>
    </xf>
    <xf numFmtId="0" fontId="0" fillId="56" borderId="51" xfId="0" applyFont="1" applyFill="1" applyBorder="1" applyAlignment="1" applyProtection="1">
      <alignment horizontal="center" vertical="center"/>
    </xf>
    <xf numFmtId="0" fontId="0" fillId="56" borderId="52" xfId="0" applyFont="1" applyFill="1" applyBorder="1" applyAlignment="1" applyProtection="1">
      <alignment horizontal="center" vertical="center"/>
    </xf>
    <xf numFmtId="170" fontId="0" fillId="13" borderId="51" xfId="0" applyNumberFormat="1" applyFont="1" applyFill="1" applyBorder="1" applyAlignment="1" applyProtection="1">
      <alignment horizontal="center" vertical="center"/>
      <protection locked="0"/>
    </xf>
    <xf numFmtId="170" fontId="0" fillId="13" borderId="52" xfId="0" applyNumberFormat="1" applyFont="1" applyFill="1" applyBorder="1" applyAlignment="1" applyProtection="1">
      <alignment horizontal="center" vertical="center"/>
      <protection locked="0"/>
    </xf>
    <xf numFmtId="0" fontId="4" fillId="12" borderId="16" xfId="0" applyFont="1" applyFill="1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center" vertical="center"/>
    </xf>
    <xf numFmtId="171" fontId="0" fillId="13" borderId="28" xfId="0" applyNumberFormat="1" applyFill="1" applyBorder="1" applyAlignment="1" applyProtection="1">
      <alignment horizontal="center" vertical="center"/>
      <protection locked="0"/>
    </xf>
    <xf numFmtId="171" fontId="0" fillId="13" borderId="34" xfId="0" applyNumberFormat="1" applyFont="1" applyFill="1" applyBorder="1" applyAlignment="1" applyProtection="1">
      <alignment horizontal="center" vertical="center"/>
      <protection locked="0"/>
    </xf>
    <xf numFmtId="0" fontId="0" fillId="13" borderId="28" xfId="0" applyFont="1" applyFill="1" applyBorder="1" applyAlignment="1" applyProtection="1">
      <alignment horizontal="left" vertical="center"/>
    </xf>
    <xf numFmtId="0" fontId="0" fillId="13" borderId="30" xfId="0" applyFont="1" applyFill="1" applyBorder="1" applyAlignment="1" applyProtection="1">
      <alignment horizontal="left" vertical="center"/>
    </xf>
    <xf numFmtId="0" fontId="0" fillId="13" borderId="34" xfId="0" applyFont="1" applyFill="1" applyBorder="1" applyAlignment="1" applyProtection="1">
      <alignment horizontal="left" vertical="center"/>
    </xf>
    <xf numFmtId="171" fontId="0" fillId="13" borderId="28" xfId="0" applyNumberFormat="1" applyFont="1" applyFill="1" applyBorder="1" applyAlignment="1" applyProtection="1">
      <alignment horizontal="center" vertical="center"/>
      <protection locked="0"/>
    </xf>
    <xf numFmtId="173" fontId="13" fillId="14" borderId="8" xfId="0" applyNumberFormat="1" applyFont="1" applyFill="1" applyBorder="1" applyAlignment="1" applyProtection="1">
      <alignment horizontal="center" vertical="center"/>
    </xf>
    <xf numFmtId="0" fontId="0" fillId="0" borderId="9" xfId="0" applyBorder="1"/>
    <xf numFmtId="171" fontId="0" fillId="13" borderId="37" xfId="0" applyNumberFormat="1" applyFont="1" applyFill="1" applyBorder="1" applyAlignment="1" applyProtection="1">
      <alignment horizontal="center" vertical="center"/>
      <protection locked="0"/>
    </xf>
    <xf numFmtId="171" fontId="0" fillId="13" borderId="57" xfId="0" applyNumberFormat="1" applyFont="1" applyFill="1" applyBorder="1" applyAlignment="1" applyProtection="1">
      <alignment horizontal="center" vertical="center"/>
      <protection locked="0"/>
    </xf>
    <xf numFmtId="0" fontId="0" fillId="13" borderId="37" xfId="0" applyFont="1" applyFill="1" applyBorder="1" applyAlignment="1" applyProtection="1">
      <alignment horizontal="left" vertical="center"/>
    </xf>
    <xf numFmtId="0" fontId="0" fillId="13" borderId="40" xfId="0" applyFont="1" applyFill="1" applyBorder="1" applyAlignment="1" applyProtection="1">
      <alignment horizontal="left" vertical="center"/>
    </xf>
    <xf numFmtId="0" fontId="0" fillId="13" borderId="57" xfId="0" applyFont="1" applyFill="1" applyBorder="1" applyAlignment="1" applyProtection="1">
      <alignment horizontal="left" vertical="center"/>
    </xf>
    <xf numFmtId="0" fontId="13" fillId="14" borderId="7" xfId="0" applyFont="1" applyFill="1" applyBorder="1" applyAlignment="1" applyProtection="1">
      <alignment horizontal="right" vertical="center"/>
    </xf>
    <xf numFmtId="0" fontId="13" fillId="14" borderId="8" xfId="0" applyFont="1" applyFill="1" applyBorder="1" applyAlignment="1" applyProtection="1">
      <alignment horizontal="right" vertical="center"/>
    </xf>
    <xf numFmtId="164" fontId="58" fillId="11" borderId="113" xfId="13" applyFont="1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29" fillId="0" borderId="0" xfId="0" applyFont="1" applyFill="1" applyAlignment="1">
      <alignment horizontal="center" vertical="center"/>
    </xf>
    <xf numFmtId="180" fontId="2" fillId="11" borderId="7" xfId="0" applyNumberFormat="1" applyFont="1" applyFill="1" applyBorder="1" applyAlignment="1">
      <alignment horizontal="center" vertical="center"/>
    </xf>
    <xf numFmtId="180" fontId="2" fillId="11" borderId="8" xfId="0" applyNumberFormat="1" applyFont="1" applyFill="1" applyBorder="1" applyAlignment="1">
      <alignment horizontal="center" vertical="center"/>
    </xf>
    <xf numFmtId="176" fontId="23" fillId="0" borderId="0" xfId="10" applyNumberFormat="1" applyFont="1" applyAlignment="1" applyProtection="1">
      <alignment horizontal="left" vertical="center"/>
      <protection locked="0"/>
    </xf>
    <xf numFmtId="0" fontId="2" fillId="11" borderId="82" xfId="0" applyFont="1" applyFill="1" applyBorder="1" applyAlignment="1">
      <alignment horizontal="center" vertical="center"/>
    </xf>
    <xf numFmtId="0" fontId="2" fillId="11" borderId="88" xfId="0" applyFont="1" applyFill="1" applyBorder="1" applyAlignment="1">
      <alignment horizontal="center" vertical="center"/>
    </xf>
    <xf numFmtId="0" fontId="2" fillId="11" borderId="84" xfId="0" applyFont="1" applyFill="1" applyBorder="1" applyAlignment="1">
      <alignment horizontal="center" vertical="center"/>
    </xf>
    <xf numFmtId="0" fontId="2" fillId="11" borderId="89" xfId="0" applyFont="1" applyFill="1" applyBorder="1" applyAlignment="1">
      <alignment horizontal="center" vertical="center"/>
    </xf>
    <xf numFmtId="0" fontId="2" fillId="11" borderId="86" xfId="0" applyFont="1" applyFill="1" applyBorder="1" applyAlignment="1">
      <alignment horizontal="center" vertical="center"/>
    </xf>
    <xf numFmtId="0" fontId="2" fillId="11" borderId="90" xfId="0" applyFont="1" applyFill="1" applyBorder="1" applyAlignment="1">
      <alignment horizontal="center" vertical="center"/>
    </xf>
    <xf numFmtId="182" fontId="35" fillId="0" borderId="0" xfId="0" applyNumberFormat="1" applyFont="1" applyAlignment="1">
      <alignment horizontal="left"/>
    </xf>
    <xf numFmtId="0" fontId="18" fillId="11" borderId="7" xfId="0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0" fontId="2" fillId="0" borderId="94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/>
    </xf>
    <xf numFmtId="0" fontId="21" fillId="14" borderId="7" xfId="10" applyFont="1" applyFill="1" applyBorder="1" applyAlignment="1" applyProtection="1">
      <alignment horizontal="center"/>
    </xf>
    <xf numFmtId="0" fontId="21" fillId="14" borderId="65" xfId="10" applyFont="1" applyFill="1" applyBorder="1" applyAlignment="1" applyProtection="1">
      <alignment horizontal="center"/>
    </xf>
    <xf numFmtId="0" fontId="21" fillId="14" borderId="66" xfId="10" applyFont="1" applyFill="1" applyBorder="1" applyAlignment="1" applyProtection="1">
      <alignment horizontal="center"/>
    </xf>
    <xf numFmtId="0" fontId="27" fillId="0" borderId="0" xfId="10" applyFont="1" applyAlignment="1" applyProtection="1">
      <alignment horizontal="center" vertical="center"/>
    </xf>
    <xf numFmtId="0" fontId="24" fillId="14" borderId="2" xfId="10" applyFont="1" applyFill="1" applyBorder="1" applyAlignment="1">
      <alignment horizontal="center"/>
    </xf>
    <xf numFmtId="0" fontId="4" fillId="12" borderId="114" xfId="0" applyFont="1" applyFill="1" applyBorder="1" applyAlignment="1" applyProtection="1">
      <alignment horizontal="center" vertical="center"/>
    </xf>
    <xf numFmtId="0" fontId="0" fillId="0" borderId="70" xfId="0" applyNumberFormat="1" applyBorder="1" applyAlignment="1" applyProtection="1">
      <alignment horizontal="center" vertical="center"/>
      <protection locked="0"/>
    </xf>
    <xf numFmtId="0" fontId="0" fillId="17" borderId="54" xfId="0" applyFill="1" applyBorder="1" applyAlignment="1" applyProtection="1">
      <alignment vertical="center"/>
    </xf>
    <xf numFmtId="0" fontId="0" fillId="17" borderId="54" xfId="0" applyFill="1" applyBorder="1" applyProtection="1"/>
    <xf numFmtId="0" fontId="15" fillId="0" borderId="115" xfId="10" applyFont="1" applyFill="1" applyBorder="1" applyAlignment="1" applyProtection="1">
      <alignment horizontal="center" vertical="center" wrapText="1"/>
      <protection locked="0"/>
    </xf>
  </cellXfs>
  <cellStyles count="30">
    <cellStyle name="20% - Ênfase1 2" xfId="1"/>
    <cellStyle name="20% - Ênfase2 2" xfId="2"/>
    <cellStyle name="20% - Ênfase3 2" xfId="3"/>
    <cellStyle name="20% - Ênfase4 2" xfId="4"/>
    <cellStyle name="40% - Ênfase3 2" xfId="5"/>
    <cellStyle name="60% - Ênfase3 2" xfId="6"/>
    <cellStyle name="60% - Ênfase4 2" xfId="7"/>
    <cellStyle name="60% - Ênfase6 2" xfId="8"/>
    <cellStyle name="Euro" xfId="14"/>
    <cellStyle name="Hyperlink 2" xfId="15"/>
    <cellStyle name="Moeda" xfId="13" builtinId="4"/>
    <cellStyle name="Moeda 2" xfId="11"/>
    <cellStyle name="Moeda 3" xfId="16"/>
    <cellStyle name="Moeda 4" xfId="23"/>
    <cellStyle name="Moeda 5" xfId="26"/>
    <cellStyle name="Moeda 5 2" xfId="29"/>
    <cellStyle name="Moeda 6" xfId="27"/>
    <cellStyle name="Normal" xfId="0" builtinId="0"/>
    <cellStyle name="Normal 12" xfId="28"/>
    <cellStyle name="Normal 2" xfId="10"/>
    <cellStyle name="Normal 2 2" xfId="17"/>
    <cellStyle name="Normal 3" xfId="18"/>
    <cellStyle name="Normal 4" xfId="19"/>
    <cellStyle name="Normal 4 2" xfId="22"/>
    <cellStyle name="Normal_Plan6" xfId="12"/>
    <cellStyle name="Nota 2" xfId="9"/>
    <cellStyle name="Porcentagem" xfId="21" builtinId="5"/>
    <cellStyle name="Porcentagem 2" xfId="24"/>
    <cellStyle name="Vírgula" xfId="20" builtinId="3"/>
    <cellStyle name="Vírgula 2" xfId="25"/>
  </cellStyles>
  <dxfs count="14"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33CC33"/>
      <color rgb="FFE20000"/>
      <color rgb="FFD38583"/>
      <color rgb="FFBC0000"/>
      <color rgb="FFE31313"/>
      <color rgb="FFB12121"/>
      <color rgb="FFFC3C28"/>
      <color rgb="FFD20404"/>
      <color rgb="FF0000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1" i="0" u="none" strike="noStrike" kern="12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b="1"/>
              <a:t>COMPARATIVO</a:t>
            </a:r>
          </a:p>
        </c:rich>
      </c:tx>
      <c:layout>
        <c:manualLayout>
          <c:xMode val="edge"/>
          <c:yMode val="edge"/>
          <c:x val="0.34760603600614975"/>
          <c:y val="5.35117169592535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ResumoObra!$K$8</c:f>
              <c:strCache>
                <c:ptCount val="1"/>
                <c:pt idx="0">
                  <c:v>META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META                           MÊS ANTERIOR                          PROJEÇÃO</c:v>
              </c:pt>
            </c:strLit>
          </c:cat>
          <c:val>
            <c:numRef>
              <c:f>ResumoObra!$K$23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1"/>
          <c:tx>
            <c:strRef>
              <c:f>ResumoObra!$L$8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META                           MÊS ANTERIOR                          PROJEÇÃO</c:v>
              </c:pt>
            </c:strLit>
          </c:cat>
          <c:val>
            <c:numRef>
              <c:f>ResumoObra!$L$23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2"/>
          <c:tx>
            <c:strRef>
              <c:f>ResumoObra!$O$8</c:f>
              <c:strCache>
                <c:ptCount val="1"/>
                <c:pt idx="0">
                  <c:v>PROJEÇÃO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</c:spPr>
            <c:txPr>
              <a:bodyPr/>
              <a:lstStyle/>
              <a:p>
                <a:pPr algn="ctr">
                  <a:defRPr lang="pt-BR" sz="11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META                           MÊS ANTERIOR                          PROJEÇÃO</c:v>
              </c:pt>
            </c:strLit>
          </c:cat>
          <c:val>
            <c:numRef>
              <c:f>ResumoObra!$O$23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6743424"/>
        <c:axId val="96744960"/>
      </c:barChart>
      <c:catAx>
        <c:axId val="9674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744960"/>
        <c:crosses val="autoZero"/>
        <c:auto val="1"/>
        <c:lblAlgn val="ctr"/>
        <c:lblOffset val="100"/>
        <c:noMultiLvlLbl val="0"/>
      </c:catAx>
      <c:valAx>
        <c:axId val="96744960"/>
        <c:scaling>
          <c:orientation val="minMax"/>
        </c:scaling>
        <c:delete val="1"/>
        <c:axPos val="l"/>
        <c:numFmt formatCode="[$R$-416]\ #,##0.00" sourceLinked="1"/>
        <c:majorTickMark val="none"/>
        <c:minorTickMark val="none"/>
        <c:tickLblPos val="nextTo"/>
        <c:crossAx val="9674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2639" footer="0.3149606200000263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/>
              <a:t>PROJEÇÃO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ResumoObra!$K$8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ResumoObra!$C$9:$C$22</c:f>
              <c:strCache>
                <c:ptCount val="14"/>
                <c:pt idx="0">
                  <c:v>OBRA 01</c:v>
                </c:pt>
                <c:pt idx="1">
                  <c:v>OBRA 02</c:v>
                </c:pt>
                <c:pt idx="2">
                  <c:v>OBRA 03</c:v>
                </c:pt>
                <c:pt idx="3">
                  <c:v>OBRA 04</c:v>
                </c:pt>
                <c:pt idx="4">
                  <c:v>OBRA 05</c:v>
                </c:pt>
                <c:pt idx="5">
                  <c:v>OBRA 06</c:v>
                </c:pt>
                <c:pt idx="6">
                  <c:v>OBRA 07</c:v>
                </c:pt>
                <c:pt idx="7">
                  <c:v>OBRA 08</c:v>
                </c:pt>
                <c:pt idx="8">
                  <c:v>OBRA 09</c:v>
                </c:pt>
                <c:pt idx="9">
                  <c:v>OBRA 10</c:v>
                </c:pt>
                <c:pt idx="10">
                  <c:v>OBRA 11</c:v>
                </c:pt>
                <c:pt idx="11">
                  <c:v>OBRA 12</c:v>
                </c:pt>
                <c:pt idx="12">
                  <c:v>OBRA 13</c:v>
                </c:pt>
                <c:pt idx="13">
                  <c:v>OUTROS</c:v>
                </c:pt>
              </c:strCache>
            </c:strRef>
          </c:cat>
          <c:val>
            <c:numRef>
              <c:f>ResumoObra!$K$9:$K$22</c:f>
              <c:numCache>
                <c:formatCode>_("R$"* #,##0.00_);_("R$"* \(#,##0.00\);_("R$"*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ResumoObra!$L$8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ResumoObra!$C$9:$C$22</c:f>
              <c:strCache>
                <c:ptCount val="14"/>
                <c:pt idx="0">
                  <c:v>OBRA 01</c:v>
                </c:pt>
                <c:pt idx="1">
                  <c:v>OBRA 02</c:v>
                </c:pt>
                <c:pt idx="2">
                  <c:v>OBRA 03</c:v>
                </c:pt>
                <c:pt idx="3">
                  <c:v>OBRA 04</c:v>
                </c:pt>
                <c:pt idx="4">
                  <c:v>OBRA 05</c:v>
                </c:pt>
                <c:pt idx="5">
                  <c:v>OBRA 06</c:v>
                </c:pt>
                <c:pt idx="6">
                  <c:v>OBRA 07</c:v>
                </c:pt>
                <c:pt idx="7">
                  <c:v>OBRA 08</c:v>
                </c:pt>
                <c:pt idx="8">
                  <c:v>OBRA 09</c:v>
                </c:pt>
                <c:pt idx="9">
                  <c:v>OBRA 10</c:v>
                </c:pt>
                <c:pt idx="10">
                  <c:v>OBRA 11</c:v>
                </c:pt>
                <c:pt idx="11">
                  <c:v>OBRA 12</c:v>
                </c:pt>
                <c:pt idx="12">
                  <c:v>OBRA 13</c:v>
                </c:pt>
                <c:pt idx="13">
                  <c:v>OUTROS</c:v>
                </c:pt>
              </c:strCache>
            </c:strRef>
          </c:cat>
          <c:val>
            <c:numRef>
              <c:f>ResumoObra!$L$9:$L$22</c:f>
              <c:numCache>
                <c:formatCode>[$R$-416]\ #,##0.00</c:formatCode>
                <c:ptCount val="14"/>
              </c:numCache>
            </c:numRef>
          </c:val>
        </c:ser>
        <c:ser>
          <c:idx val="2"/>
          <c:order val="2"/>
          <c:tx>
            <c:strRef>
              <c:f>ResumoObra!$O$8</c:f>
              <c:strCache>
                <c:ptCount val="1"/>
                <c:pt idx="0">
                  <c:v>PROJEÇÃO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ResumoObra!$C$9:$C$22</c:f>
              <c:strCache>
                <c:ptCount val="14"/>
                <c:pt idx="0">
                  <c:v>OBRA 01</c:v>
                </c:pt>
                <c:pt idx="1">
                  <c:v>OBRA 02</c:v>
                </c:pt>
                <c:pt idx="2">
                  <c:v>OBRA 03</c:v>
                </c:pt>
                <c:pt idx="3">
                  <c:v>OBRA 04</c:v>
                </c:pt>
                <c:pt idx="4">
                  <c:v>OBRA 05</c:v>
                </c:pt>
                <c:pt idx="5">
                  <c:v>OBRA 06</c:v>
                </c:pt>
                <c:pt idx="6">
                  <c:v>OBRA 07</c:v>
                </c:pt>
                <c:pt idx="7">
                  <c:v>OBRA 08</c:v>
                </c:pt>
                <c:pt idx="8">
                  <c:v>OBRA 09</c:v>
                </c:pt>
                <c:pt idx="9">
                  <c:v>OBRA 10</c:v>
                </c:pt>
                <c:pt idx="10">
                  <c:v>OBRA 11</c:v>
                </c:pt>
                <c:pt idx="11">
                  <c:v>OBRA 12</c:v>
                </c:pt>
                <c:pt idx="12">
                  <c:v>OBRA 13</c:v>
                </c:pt>
                <c:pt idx="13">
                  <c:v>OUTROS</c:v>
                </c:pt>
              </c:strCache>
            </c:strRef>
          </c:cat>
          <c:val>
            <c:numRef>
              <c:f>ResumoObra!$O$9:$O$22</c:f>
              <c:numCache>
                <c:formatCode>_("R$"* #,##0.00_);_("R$"* \(#,##0.00\);_("R$"*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791552"/>
        <c:axId val="101200640"/>
        <c:axId val="0"/>
      </c:bar3DChart>
      <c:catAx>
        <c:axId val="9679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00640"/>
        <c:crosses val="autoZero"/>
        <c:auto val="1"/>
        <c:lblAlgn val="ctr"/>
        <c:lblOffset val="100"/>
        <c:noMultiLvlLbl val="0"/>
      </c:catAx>
      <c:valAx>
        <c:axId val="10120064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79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2639" footer="0.31496062000002639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1" i="0" u="none" strike="noStrike" kern="12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b="1"/>
              <a:t>COMPARATIVO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ResumoManut!$K$8</c:f>
              <c:strCache>
                <c:ptCount val="1"/>
                <c:pt idx="0">
                  <c:v>META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META                              MÊS ANTERIOR                            PROJEÇÃO</c:v>
              </c:pt>
            </c:strLit>
          </c:cat>
          <c:val>
            <c:numRef>
              <c:f>ResumoManut!$K$14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ResumoManut!$L$8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pt-BR" sz="12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META                              MÊS ANTERIOR                            PROJEÇÃO</c:v>
              </c:pt>
            </c:strLit>
          </c:cat>
          <c:val>
            <c:numRef>
              <c:f>ResumoManut!$L$14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2"/>
          <c:tx>
            <c:strRef>
              <c:f>ResumoManut!$O$8</c:f>
              <c:strCache>
                <c:ptCount val="1"/>
                <c:pt idx="0">
                  <c:v>PROJEÇÃO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ResumoManut!$O$14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36576"/>
        <c:axId val="108538112"/>
      </c:barChart>
      <c:catAx>
        <c:axId val="10853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538112"/>
        <c:crosses val="autoZero"/>
        <c:auto val="1"/>
        <c:lblAlgn val="ctr"/>
        <c:lblOffset val="100"/>
        <c:noMultiLvlLbl val="0"/>
      </c:catAx>
      <c:valAx>
        <c:axId val="108538112"/>
        <c:scaling>
          <c:orientation val="minMax"/>
        </c:scaling>
        <c:delete val="1"/>
        <c:axPos val="l"/>
        <c:numFmt formatCode="[$R$-416]\ #,##0.00" sourceLinked="1"/>
        <c:majorTickMark val="none"/>
        <c:minorTickMark val="none"/>
        <c:tickLblPos val="nextTo"/>
        <c:crossAx val="10853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99" footer="0.3149606200000199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/>
              <a:t>PROJEÇÃO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ResumoManut!$K$8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ResumoManut!$C$9:$C$13</c:f>
              <c:strCache>
                <c:ptCount val="5"/>
                <c:pt idx="0">
                  <c:v>MANUTENÇÃO 01</c:v>
                </c:pt>
                <c:pt idx="1">
                  <c:v>MANUTENÇÃO 02</c:v>
                </c:pt>
                <c:pt idx="2">
                  <c:v>MANUTENÇÃO 03</c:v>
                </c:pt>
                <c:pt idx="3">
                  <c:v>MEDIÇÃO GRÁFICA</c:v>
                </c:pt>
                <c:pt idx="4">
                  <c:v>OUTROS</c:v>
                </c:pt>
              </c:strCache>
            </c:strRef>
          </c:cat>
          <c:val>
            <c:numRef>
              <c:f>ResumoManut!$K$9:$K$13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ResumoManut!$L$8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ResumoManut!$C$9:$C$13</c:f>
              <c:strCache>
                <c:ptCount val="5"/>
                <c:pt idx="0">
                  <c:v>MANUTENÇÃO 01</c:v>
                </c:pt>
                <c:pt idx="1">
                  <c:v>MANUTENÇÃO 02</c:v>
                </c:pt>
                <c:pt idx="2">
                  <c:v>MANUTENÇÃO 03</c:v>
                </c:pt>
                <c:pt idx="3">
                  <c:v>MEDIÇÃO GRÁFICA</c:v>
                </c:pt>
                <c:pt idx="4">
                  <c:v>OUTROS</c:v>
                </c:pt>
              </c:strCache>
            </c:strRef>
          </c:cat>
          <c:val>
            <c:numRef>
              <c:f>ResumoManut!$L$9:$L$13</c:f>
              <c:numCache>
                <c:formatCode>[$R$-416]\ #,##0.00</c:formatCode>
                <c:ptCount val="5"/>
              </c:numCache>
            </c:numRef>
          </c:val>
        </c:ser>
        <c:ser>
          <c:idx val="2"/>
          <c:order val="2"/>
          <c:tx>
            <c:strRef>
              <c:f>ResumoManut!$O$8</c:f>
              <c:strCache>
                <c:ptCount val="1"/>
                <c:pt idx="0">
                  <c:v>PROJEÇÃO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ResumoManut!$C$9:$C$13</c:f>
              <c:strCache>
                <c:ptCount val="5"/>
                <c:pt idx="0">
                  <c:v>MANUTENÇÃO 01</c:v>
                </c:pt>
                <c:pt idx="1">
                  <c:v>MANUTENÇÃO 02</c:v>
                </c:pt>
                <c:pt idx="2">
                  <c:v>MANUTENÇÃO 03</c:v>
                </c:pt>
                <c:pt idx="3">
                  <c:v>MEDIÇÃO GRÁFICA</c:v>
                </c:pt>
                <c:pt idx="4">
                  <c:v>OUTROS</c:v>
                </c:pt>
              </c:strCache>
            </c:strRef>
          </c:cat>
          <c:val>
            <c:numRef>
              <c:f>ResumoManut!$O$9:$O$13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9256704"/>
        <c:axId val="109258240"/>
        <c:axId val="0"/>
      </c:bar3DChart>
      <c:catAx>
        <c:axId val="10925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258240"/>
        <c:crosses val="autoZero"/>
        <c:auto val="1"/>
        <c:lblAlgn val="ctr"/>
        <c:lblOffset val="100"/>
        <c:noMultiLvlLbl val="0"/>
      </c:catAx>
      <c:valAx>
        <c:axId val="109258240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256704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99" footer="0.3149606200000199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1" i="0" u="none" strike="noStrike" kern="12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b="1"/>
              <a:t>COMPARATIVO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ResumoPoda!$K$8</c:f>
              <c:strCache>
                <c:ptCount val="1"/>
                <c:pt idx="0">
                  <c:v>META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META                              MÊS ANTERIOR                            PROJEÇÃO</c:v>
              </c:pt>
            </c:strLit>
          </c:cat>
          <c:val>
            <c:numRef>
              <c:f>ResumoPoda!$K$20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ResumoPoda!$L$8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pt-BR" sz="1200" b="1" i="0" u="none" strike="noStrike" kern="1200" baseline="0">
                    <a:solidFill>
                      <a:sysClr val="window" lastClr="FFFFFF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META                              MÊS ANTERIOR                            PROJEÇÃO</c:v>
              </c:pt>
            </c:strLit>
          </c:cat>
          <c:val>
            <c:numRef>
              <c:f>ResumoPoda!$L$20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2"/>
          <c:tx>
            <c:strRef>
              <c:f>ResumoPoda!$O$8</c:f>
              <c:strCache>
                <c:ptCount val="1"/>
                <c:pt idx="0">
                  <c:v>PROJEÇÃO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ResumoPoda!$O$20</c:f>
              <c:numCache>
                <c:formatCode>[$R$-416]\ #,##0.00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10718336"/>
        <c:axId val="110736512"/>
      </c:barChart>
      <c:catAx>
        <c:axId val="11071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36512"/>
        <c:crosses val="autoZero"/>
        <c:auto val="1"/>
        <c:lblAlgn val="ctr"/>
        <c:lblOffset val="100"/>
        <c:noMultiLvlLbl val="0"/>
      </c:catAx>
      <c:valAx>
        <c:axId val="110736512"/>
        <c:scaling>
          <c:orientation val="minMax"/>
        </c:scaling>
        <c:delete val="1"/>
        <c:axPos val="l"/>
        <c:numFmt formatCode="[$R$-416]\ #,##0.00" sourceLinked="1"/>
        <c:majorTickMark val="none"/>
        <c:minorTickMark val="none"/>
        <c:tickLblPos val="nextTo"/>
        <c:crossAx val="11071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99" footer="0.3149606200000199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/>
              <a:t>PROJEÇÃO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ResumoPoda!$K$8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ResumoPoda!$C$9:$C$19</c:f>
              <c:strCache>
                <c:ptCount val="11"/>
                <c:pt idx="0">
                  <c:v>PODA 01</c:v>
                </c:pt>
                <c:pt idx="1">
                  <c:v>PODA 02</c:v>
                </c:pt>
                <c:pt idx="2">
                  <c:v>PODA 03</c:v>
                </c:pt>
                <c:pt idx="3">
                  <c:v>PODA 04</c:v>
                </c:pt>
                <c:pt idx="4">
                  <c:v>PODA 05</c:v>
                </c:pt>
                <c:pt idx="5">
                  <c:v>PODA 06</c:v>
                </c:pt>
                <c:pt idx="6">
                  <c:v>PODA 07</c:v>
                </c:pt>
                <c:pt idx="7">
                  <c:v>PODA 08</c:v>
                </c:pt>
                <c:pt idx="8">
                  <c:v>PODA 09</c:v>
                </c:pt>
                <c:pt idx="9">
                  <c:v>PODA 10</c:v>
                </c:pt>
                <c:pt idx="10">
                  <c:v>OUTROS</c:v>
                </c:pt>
              </c:strCache>
            </c:strRef>
          </c:cat>
          <c:val>
            <c:numRef>
              <c:f>ResumoPoda!$K$9:$K$19</c:f>
              <c:numCache>
                <c:formatCode>_("R$"* #,##0.00_);_("R$"* \(#,##0.00\);_("R$"*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ResumoPoda!$L$8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ResumoPoda!$C$9:$C$19</c:f>
              <c:strCache>
                <c:ptCount val="11"/>
                <c:pt idx="0">
                  <c:v>PODA 01</c:v>
                </c:pt>
                <c:pt idx="1">
                  <c:v>PODA 02</c:v>
                </c:pt>
                <c:pt idx="2">
                  <c:v>PODA 03</c:v>
                </c:pt>
                <c:pt idx="3">
                  <c:v>PODA 04</c:v>
                </c:pt>
                <c:pt idx="4">
                  <c:v>PODA 05</c:v>
                </c:pt>
                <c:pt idx="5">
                  <c:v>PODA 06</c:v>
                </c:pt>
                <c:pt idx="6">
                  <c:v>PODA 07</c:v>
                </c:pt>
                <c:pt idx="7">
                  <c:v>PODA 08</c:v>
                </c:pt>
                <c:pt idx="8">
                  <c:v>PODA 09</c:v>
                </c:pt>
                <c:pt idx="9">
                  <c:v>PODA 10</c:v>
                </c:pt>
                <c:pt idx="10">
                  <c:v>OUTROS</c:v>
                </c:pt>
              </c:strCache>
            </c:strRef>
          </c:cat>
          <c:val>
            <c:numRef>
              <c:f>ResumoPoda!$L$9:$L$19</c:f>
              <c:numCache>
                <c:formatCode>[$R$-416]\ #,##0.00</c:formatCode>
                <c:ptCount val="11"/>
              </c:numCache>
            </c:numRef>
          </c:val>
        </c:ser>
        <c:ser>
          <c:idx val="2"/>
          <c:order val="2"/>
          <c:tx>
            <c:strRef>
              <c:f>ResumoPoda!$O$8</c:f>
              <c:strCache>
                <c:ptCount val="1"/>
                <c:pt idx="0">
                  <c:v>PROJEÇÃO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ResumoPoda!$C$9:$C$19</c:f>
              <c:strCache>
                <c:ptCount val="11"/>
                <c:pt idx="0">
                  <c:v>PODA 01</c:v>
                </c:pt>
                <c:pt idx="1">
                  <c:v>PODA 02</c:v>
                </c:pt>
                <c:pt idx="2">
                  <c:v>PODA 03</c:v>
                </c:pt>
                <c:pt idx="3">
                  <c:v>PODA 04</c:v>
                </c:pt>
                <c:pt idx="4">
                  <c:v>PODA 05</c:v>
                </c:pt>
                <c:pt idx="5">
                  <c:v>PODA 06</c:v>
                </c:pt>
                <c:pt idx="6">
                  <c:v>PODA 07</c:v>
                </c:pt>
                <c:pt idx="7">
                  <c:v>PODA 08</c:v>
                </c:pt>
                <c:pt idx="8">
                  <c:v>PODA 09</c:v>
                </c:pt>
                <c:pt idx="9">
                  <c:v>PODA 10</c:v>
                </c:pt>
                <c:pt idx="10">
                  <c:v>OUTROS</c:v>
                </c:pt>
              </c:strCache>
            </c:strRef>
          </c:cat>
          <c:val>
            <c:numRef>
              <c:f>ResumoPoda!$O$9:$O$19</c:f>
              <c:numCache>
                <c:formatCode>_("R$"* #,##0.00_);_("R$"* \(#,##0.00\);_("R$"*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1037440"/>
        <c:axId val="111047424"/>
        <c:axId val="0"/>
      </c:bar3DChart>
      <c:catAx>
        <c:axId val="111037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047424"/>
        <c:crosses val="autoZero"/>
        <c:auto val="1"/>
        <c:lblAlgn val="ctr"/>
        <c:lblOffset val="100"/>
        <c:noMultiLvlLbl val="0"/>
      </c:catAx>
      <c:valAx>
        <c:axId val="111047424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037440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99" footer="0.3149606200000199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6791164444485"/>
          <c:y val="5.4624943099824699E-2"/>
          <c:w val="0.71583184647820708"/>
          <c:h val="0.7537970561812331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'Resumo Geral'!$E$5</c:f>
              <c:strCache>
                <c:ptCount val="1"/>
                <c:pt idx="0">
                  <c:v>META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'Resumo Geral'!$C$6:$C$9</c:f>
              <c:strCache>
                <c:ptCount val="4"/>
                <c:pt idx="0">
                  <c:v>OBRA</c:v>
                </c:pt>
                <c:pt idx="1">
                  <c:v>MANUTENÇÃO</c:v>
                </c:pt>
                <c:pt idx="2">
                  <c:v>PODA</c:v>
                </c:pt>
                <c:pt idx="3">
                  <c:v>PODA (EMERGENCIAL)</c:v>
                </c:pt>
              </c:strCache>
            </c:strRef>
          </c:cat>
          <c:val>
            <c:numRef>
              <c:f>'Resumo Geral'!$E$6:$E$9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 formatCode="_-[$R$-416]\ * #,##0.00_-;\-[$R$-416]\ * #,##0.00_-;_-[$R$-416]\ * &quot;-&quot;??_-;_-@_-">
                  <c:v>0</c:v>
                </c:pt>
                <c:pt idx="3" formatCode="_-[$R$-416]\ * #,##0.00_-;\-[$R$-416]\ * #,##0.00_-;_-[$R$-416]\ * &quot;-&quot;??_-;_-@_-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'Resumo Geral'!$F$5</c:f>
              <c:strCache>
                <c:ptCount val="1"/>
                <c:pt idx="0">
                  <c:v>MÊS ANTERIOR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'Resumo Geral'!$C$6:$C$9</c:f>
              <c:strCache>
                <c:ptCount val="4"/>
                <c:pt idx="0">
                  <c:v>OBRA</c:v>
                </c:pt>
                <c:pt idx="1">
                  <c:v>MANUTENÇÃO</c:v>
                </c:pt>
                <c:pt idx="2">
                  <c:v>PODA</c:v>
                </c:pt>
                <c:pt idx="3">
                  <c:v>PODA (EMERGENCIAL)</c:v>
                </c:pt>
              </c:strCache>
            </c:strRef>
          </c:cat>
          <c:val>
            <c:numRef>
              <c:f>'Resumo Geral'!$F$6:$F$9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'Resumo Geral'!$G$5</c:f>
              <c:strCache>
                <c:ptCount val="1"/>
                <c:pt idx="0">
                  <c:v>PROJEÇÃO MÊS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'Resumo Geral'!$C$6:$C$9</c:f>
              <c:strCache>
                <c:ptCount val="4"/>
                <c:pt idx="0">
                  <c:v>OBRA</c:v>
                </c:pt>
                <c:pt idx="1">
                  <c:v>MANUTENÇÃO</c:v>
                </c:pt>
                <c:pt idx="2">
                  <c:v>PODA</c:v>
                </c:pt>
                <c:pt idx="3">
                  <c:v>PODA (EMERGENCIAL)</c:v>
                </c:pt>
              </c:strCache>
            </c:strRef>
          </c:cat>
          <c:val>
            <c:numRef>
              <c:f>'Resumo Geral'!$G$6:$G$9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5868032"/>
        <c:axId val="115869568"/>
      </c:barChart>
      <c:catAx>
        <c:axId val="1158680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69568"/>
        <c:crosses val="autoZero"/>
        <c:auto val="1"/>
        <c:lblAlgn val="ctr"/>
        <c:lblOffset val="100"/>
        <c:noMultiLvlLbl val="0"/>
      </c:catAx>
      <c:valAx>
        <c:axId val="11586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6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373357610679093"/>
          <c:y val="0.38772074555963076"/>
          <c:w val="8.8991177598773744E-2"/>
          <c:h val="0.179620216193475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3588" footer="0.3149606200000358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Geral'!$D$5</c:f>
              <c:strCache>
                <c:ptCount val="1"/>
                <c:pt idx="0">
                  <c:v>MEDIÇÃO PARCIAL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Geral'!$C$10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'Resumo Geral'!$D$10</c:f>
              <c:numCache>
                <c:formatCode>_("R$"* #,##0.00_);_("R$"* \(#,##0.00\);_("R$"* "-"??_);_(@_)</c:formatCode>
                <c:ptCount val="1"/>
                <c:pt idx="0">
                  <c:v>9136.4837119502954</c:v>
                </c:pt>
              </c:numCache>
            </c:numRef>
          </c:val>
        </c:ser>
        <c:ser>
          <c:idx val="1"/>
          <c:order val="1"/>
          <c:tx>
            <c:strRef>
              <c:f>'Resumo Geral'!$E$5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Geral'!$C$10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'Resumo Geral'!$E$10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'Resumo Geral'!$F$5</c:f>
              <c:strCache>
                <c:ptCount val="1"/>
                <c:pt idx="0">
                  <c:v>MÊS ANTERIOR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Geral'!$C$10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'Resumo Geral'!$F$10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'Resumo Geral'!$G$5</c:f>
              <c:strCache>
                <c:ptCount val="1"/>
                <c:pt idx="0">
                  <c:v>PROJEÇÃO MÊS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Geral'!$C$10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'Resumo Geral'!$G$10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5920256"/>
        <c:axId val="116397184"/>
      </c:barChart>
      <c:catAx>
        <c:axId val="11592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397184"/>
        <c:crosses val="autoZero"/>
        <c:auto val="1"/>
        <c:lblAlgn val="ctr"/>
        <c:lblOffset val="100"/>
        <c:noMultiLvlLbl val="0"/>
      </c:catAx>
      <c:valAx>
        <c:axId val="1163971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159202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l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2639" footer="0.31496062000002639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% FATURAMENTO POR PROCESSO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6461126151897238"/>
          <c:y val="0.17249207926679094"/>
          <c:w val="0.41365148539387747"/>
          <c:h val="0.77141299085187154"/>
        </c:manualLayout>
      </c:layout>
      <c:pieChart>
        <c:varyColors val="1"/>
        <c:ser>
          <c:idx val="0"/>
          <c:order val="0"/>
          <c:explosion val="6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'Resumo Geral'!$C$6:$C$9</c:f>
              <c:strCache>
                <c:ptCount val="4"/>
                <c:pt idx="0">
                  <c:v>OBRA</c:v>
                </c:pt>
                <c:pt idx="1">
                  <c:v>MANUTENÇÃO</c:v>
                </c:pt>
                <c:pt idx="2">
                  <c:v>PODA</c:v>
                </c:pt>
                <c:pt idx="3">
                  <c:v>PODA (EMERGENCIAL)</c:v>
                </c:pt>
              </c:strCache>
            </c:strRef>
          </c:cat>
          <c:val>
            <c:numRef>
              <c:f>'Resumo Geral'!$D$6:$D$9</c:f>
              <c:numCache>
                <c:formatCode>_("R$"* #,##0.00_);_("R$"* \(#,##0.00\);_("R$"* "-"??_);_(@_)</c:formatCode>
                <c:ptCount val="4"/>
                <c:pt idx="0">
                  <c:v>3908.9591031233108</c:v>
                </c:pt>
                <c:pt idx="1">
                  <c:v>0</c:v>
                </c:pt>
                <c:pt idx="2">
                  <c:v>5227.5246088269841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37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2639" footer="0.31496062000002639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ResumoObra!A1"/><Relationship Id="rId7" Type="http://schemas.openxmlformats.org/officeDocument/2006/relationships/image" Target="../media/image2.png"/><Relationship Id="rId2" Type="http://schemas.openxmlformats.org/officeDocument/2006/relationships/hyperlink" Target="#Tela!A1"/><Relationship Id="rId1" Type="http://schemas.openxmlformats.org/officeDocument/2006/relationships/image" Target="../media/image1.png"/><Relationship Id="rId6" Type="http://schemas.openxmlformats.org/officeDocument/2006/relationships/hyperlink" Target="#'Resumo Geral'!A1"/><Relationship Id="rId5" Type="http://schemas.openxmlformats.org/officeDocument/2006/relationships/hyperlink" Target="#ResumoManut!A1"/><Relationship Id="rId10" Type="http://schemas.microsoft.com/office/2007/relationships/hdphoto" Target="../media/hdphoto1.wdp"/><Relationship Id="rId4" Type="http://schemas.openxmlformats.org/officeDocument/2006/relationships/hyperlink" Target="#ResumoPoda!A1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wmf"/><Relationship Id="rId13" Type="http://schemas.microsoft.com/office/2007/relationships/hdphoto" Target="../media/hdphoto3.wdp"/><Relationship Id="rId3" Type="http://schemas.openxmlformats.org/officeDocument/2006/relationships/image" Target="../media/image5.png"/><Relationship Id="rId7" Type="http://schemas.openxmlformats.org/officeDocument/2006/relationships/hyperlink" Target="#viatproc!B4"/><Relationship Id="rId12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Tela2!H6"/><Relationship Id="rId6" Type="http://schemas.microsoft.com/office/2007/relationships/hdphoto" Target="../media/hdphoto2.wdp"/><Relationship Id="rId11" Type="http://schemas.openxmlformats.org/officeDocument/2006/relationships/hyperlink" Target="#Menu!A1"/><Relationship Id="rId5" Type="http://schemas.openxmlformats.org/officeDocument/2006/relationships/image" Target="../media/image6.png"/><Relationship Id="rId10" Type="http://schemas.openxmlformats.org/officeDocument/2006/relationships/hyperlink" Target="#'Extra 1,7'!A1"/><Relationship Id="rId4" Type="http://schemas.openxmlformats.org/officeDocument/2006/relationships/hyperlink" Target="#colab!A1"/><Relationship Id="rId9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Medi&#231;&#227;o!A1"/><Relationship Id="rId1" Type="http://schemas.openxmlformats.org/officeDocument/2006/relationships/hyperlink" Target="#Tela!C6"/><Relationship Id="rId5" Type="http://schemas.microsoft.com/office/2007/relationships/hdphoto" Target="../media/hdphoto3.wdp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Tela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Tela!A1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07/relationships/hdphoto" Target="../media/hdphoto4.wdp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hyperlink" Target="#Tel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Menu!A1"/><Relationship Id="rId1" Type="http://schemas.openxmlformats.org/officeDocument/2006/relationships/image" Target="../media/image11.jpeg"/><Relationship Id="rId6" Type="http://schemas.openxmlformats.org/officeDocument/2006/relationships/image" Target="../media/image1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Menu!A1"/><Relationship Id="rId1" Type="http://schemas.openxmlformats.org/officeDocument/2006/relationships/image" Target="../media/image14.jpeg"/><Relationship Id="rId6" Type="http://schemas.openxmlformats.org/officeDocument/2006/relationships/image" Target="../media/image1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Menu!A1"/><Relationship Id="rId1" Type="http://schemas.openxmlformats.org/officeDocument/2006/relationships/image" Target="../media/image14.jpeg"/><Relationship Id="rId6" Type="http://schemas.openxmlformats.org/officeDocument/2006/relationships/image" Target="../media/image13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image" Target="../media/image13.png"/><Relationship Id="rId2" Type="http://schemas.openxmlformats.org/officeDocument/2006/relationships/image" Target="../media/image15.jpeg"/><Relationship Id="rId1" Type="http://schemas.openxmlformats.org/officeDocument/2006/relationships/chart" Target="../charts/chart7.xml"/><Relationship Id="rId6" Type="http://schemas.openxmlformats.org/officeDocument/2006/relationships/image" Target="../media/image12.png"/><Relationship Id="rId5" Type="http://schemas.openxmlformats.org/officeDocument/2006/relationships/hyperlink" Target="#Menu!A1"/><Relationship Id="rId4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Extra 1,8'!A1"/><Relationship Id="rId2" Type="http://schemas.openxmlformats.org/officeDocument/2006/relationships/hyperlink" Target="#Menu!A1"/><Relationship Id="rId1" Type="http://schemas.openxmlformats.org/officeDocument/2006/relationships/image" Target="../media/image1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'Extra 1,7'!A1"/><Relationship Id="rId1" Type="http://schemas.openxmlformats.org/officeDocument/2006/relationships/image" Target="../media/image1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Tela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Tela!C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190501</xdr:colOff>
      <xdr:row>5</xdr:row>
      <xdr:rowOff>131531</xdr:rowOff>
    </xdr:from>
    <xdr:to>
      <xdr:col>10</xdr:col>
      <xdr:colOff>371475</xdr:colOff>
      <xdr:row>18</xdr:row>
      <xdr:rowOff>57150</xdr:rowOff>
    </xdr:to>
    <xdr:pic>
      <xdr:nvPicPr>
        <xdr:cNvPr id="15" name="Imagem 1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912581"/>
          <a:ext cx="5667374" cy="2335444"/>
        </a:xfrm>
        <a:prstGeom prst="ellipse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129375</xdr:colOff>
      <xdr:row>6</xdr:row>
      <xdr:rowOff>93598</xdr:rowOff>
    </xdr:from>
    <xdr:to>
      <xdr:col>5</xdr:col>
      <xdr:colOff>426975</xdr:colOff>
      <xdr:row>8</xdr:row>
      <xdr:rowOff>108598</xdr:rowOff>
    </xdr:to>
    <xdr:sp macro="" textlink="">
      <xdr:nvSpPr>
        <xdr:cNvPr id="2" name="Retângulo de cantos arredondados 1">
          <a:hlinkClick xmlns:r="http://schemas.openxmlformats.org/officeDocument/2006/relationships" r:id="rId2"/>
        </xdr:cNvPr>
        <xdr:cNvSpPr/>
      </xdr:nvSpPr>
      <xdr:spPr>
        <a:xfrm>
          <a:off x="243675" y="1065148"/>
          <a:ext cx="2736000" cy="396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400" b="1" baseline="0"/>
            <a:t>PONTO DE SERVIÇOS - PS's</a:t>
          </a:r>
          <a:endParaRPr lang="pt-BR" sz="1400" b="1"/>
        </a:p>
      </xdr:txBody>
    </xdr:sp>
    <xdr:clientData/>
  </xdr:twoCellAnchor>
  <xdr:twoCellAnchor>
    <xdr:from>
      <xdr:col>1</xdr:col>
      <xdr:colOff>106428</xdr:colOff>
      <xdr:row>4</xdr:row>
      <xdr:rowOff>63316</xdr:rowOff>
    </xdr:from>
    <xdr:to>
      <xdr:col>10</xdr:col>
      <xdr:colOff>439804</xdr:colOff>
      <xdr:row>5</xdr:row>
      <xdr:rowOff>160816</xdr:rowOff>
    </xdr:to>
    <xdr:sp macro="" textlink="">
      <xdr:nvSpPr>
        <xdr:cNvPr id="3" name="Retângulo de cantos arredondados 2"/>
        <xdr:cNvSpPr/>
      </xdr:nvSpPr>
      <xdr:spPr>
        <a:xfrm>
          <a:off x="222385" y="651381"/>
          <a:ext cx="5849593" cy="288000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200" b="1" baseline="0"/>
            <a:t>JULHO 2016</a:t>
          </a:r>
        </a:p>
      </xdr:txBody>
    </xdr:sp>
    <xdr:clientData/>
  </xdr:twoCellAnchor>
  <xdr:twoCellAnchor>
    <xdr:from>
      <xdr:col>6</xdr:col>
      <xdr:colOff>99247</xdr:colOff>
      <xdr:row>6</xdr:row>
      <xdr:rowOff>93598</xdr:rowOff>
    </xdr:from>
    <xdr:to>
      <xdr:col>10</xdr:col>
      <xdr:colOff>396847</xdr:colOff>
      <xdr:row>8</xdr:row>
      <xdr:rowOff>108598</xdr:rowOff>
    </xdr:to>
    <xdr:sp macro="" textlink="">
      <xdr:nvSpPr>
        <xdr:cNvPr id="29" name="Retângulo de cantos arredondados 28">
          <a:hlinkClick xmlns:r="http://schemas.openxmlformats.org/officeDocument/2006/relationships" r:id="rId3"/>
        </xdr:cNvPr>
        <xdr:cNvSpPr/>
      </xdr:nvSpPr>
      <xdr:spPr>
        <a:xfrm>
          <a:off x="3261547" y="1065148"/>
          <a:ext cx="2736000" cy="396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400" b="1"/>
            <a:t>RESUMO FATURAMENTO</a:t>
          </a:r>
          <a:r>
            <a:rPr lang="pt-BR" sz="1400" b="1" baseline="0"/>
            <a:t> OBRA</a:t>
          </a:r>
          <a:endParaRPr lang="pt-BR" sz="1400" b="1"/>
        </a:p>
      </xdr:txBody>
    </xdr:sp>
    <xdr:clientData/>
  </xdr:twoCellAnchor>
  <xdr:twoCellAnchor>
    <xdr:from>
      <xdr:col>1</xdr:col>
      <xdr:colOff>129373</xdr:colOff>
      <xdr:row>9</xdr:row>
      <xdr:rowOff>122586</xdr:rowOff>
    </xdr:from>
    <xdr:to>
      <xdr:col>5</xdr:col>
      <xdr:colOff>426973</xdr:colOff>
      <xdr:row>11</xdr:row>
      <xdr:rowOff>137586</xdr:rowOff>
    </xdr:to>
    <xdr:sp macro="" textlink="">
      <xdr:nvSpPr>
        <xdr:cNvPr id="30" name="Retângulo de cantos arredondados 29">
          <a:hlinkClick xmlns:r="http://schemas.openxmlformats.org/officeDocument/2006/relationships" r:id="rId4"/>
        </xdr:cNvPr>
        <xdr:cNvSpPr/>
      </xdr:nvSpPr>
      <xdr:spPr>
        <a:xfrm>
          <a:off x="245330" y="1663151"/>
          <a:ext cx="2749252" cy="396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400" b="1"/>
            <a:t>RESUMO FATURAMENTO</a:t>
          </a:r>
          <a:r>
            <a:rPr lang="pt-BR" sz="1400" b="1" baseline="0"/>
            <a:t> PODA</a:t>
          </a:r>
          <a:endParaRPr lang="pt-BR" sz="1400" b="1"/>
        </a:p>
      </xdr:txBody>
    </xdr:sp>
    <xdr:clientData/>
  </xdr:twoCellAnchor>
  <xdr:twoCellAnchor>
    <xdr:from>
      <xdr:col>6</xdr:col>
      <xdr:colOff>100799</xdr:colOff>
      <xdr:row>9</xdr:row>
      <xdr:rowOff>131698</xdr:rowOff>
    </xdr:from>
    <xdr:to>
      <xdr:col>10</xdr:col>
      <xdr:colOff>398399</xdr:colOff>
      <xdr:row>11</xdr:row>
      <xdr:rowOff>146698</xdr:rowOff>
    </xdr:to>
    <xdr:sp macro="" textlink="">
      <xdr:nvSpPr>
        <xdr:cNvPr id="31" name="Retângulo de cantos arredondados 30">
          <a:hlinkClick xmlns:r="http://schemas.openxmlformats.org/officeDocument/2006/relationships" r:id="rId5"/>
        </xdr:cNvPr>
        <xdr:cNvSpPr/>
      </xdr:nvSpPr>
      <xdr:spPr>
        <a:xfrm>
          <a:off x="3281321" y="1672263"/>
          <a:ext cx="2749252" cy="396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100" b="1"/>
            <a:t>RESUMO FATURAMENTO MANUTENÇÃO</a:t>
          </a:r>
        </a:p>
      </xdr:txBody>
    </xdr:sp>
    <xdr:clientData/>
  </xdr:twoCellAnchor>
  <xdr:twoCellAnchor>
    <xdr:from>
      <xdr:col>1</xdr:col>
      <xdr:colOff>125647</xdr:colOff>
      <xdr:row>12</xdr:row>
      <xdr:rowOff>172283</xdr:rowOff>
    </xdr:from>
    <xdr:to>
      <xdr:col>5</xdr:col>
      <xdr:colOff>423247</xdr:colOff>
      <xdr:row>14</xdr:row>
      <xdr:rowOff>187283</xdr:rowOff>
    </xdr:to>
    <xdr:sp macro="" textlink="">
      <xdr:nvSpPr>
        <xdr:cNvPr id="18" name="Retângulo de cantos arredondados 17">
          <a:hlinkClick xmlns:r="http://schemas.openxmlformats.org/officeDocument/2006/relationships" r:id="rId6"/>
        </xdr:cNvPr>
        <xdr:cNvSpPr/>
      </xdr:nvSpPr>
      <xdr:spPr>
        <a:xfrm>
          <a:off x="241604" y="2284348"/>
          <a:ext cx="2749252" cy="3960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400" b="1"/>
            <a:t>RESUMO DA MEDIÇÃO TOTAL</a:t>
          </a:r>
        </a:p>
      </xdr:txBody>
    </xdr:sp>
    <xdr:clientData/>
  </xdr:twoCellAnchor>
  <xdr:twoCellAnchor editAs="oneCell">
    <xdr:from>
      <xdr:col>1</xdr:col>
      <xdr:colOff>429769</xdr:colOff>
      <xdr:row>16</xdr:row>
      <xdr:rowOff>39143</xdr:rowOff>
    </xdr:from>
    <xdr:to>
      <xdr:col>2</xdr:col>
      <xdr:colOff>172394</xdr:colOff>
      <xdr:row>18</xdr:row>
      <xdr:rowOff>9758</xdr:rowOff>
    </xdr:to>
    <xdr:pic macro="[0]!ExpResEME">
      <xdr:nvPicPr>
        <xdr:cNvPr id="25" name="Picture 9" descr="C:\Users\Compaq\AppData\Local\Microsoft\Windows\Temporary Internet Files\Content.IE5\WXWKTXOF\MC900441511[1]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44069" y="2915693"/>
          <a:ext cx="352225" cy="35161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439294</xdr:colOff>
      <xdr:row>16</xdr:row>
      <xdr:rowOff>39143</xdr:rowOff>
    </xdr:from>
    <xdr:to>
      <xdr:col>4</xdr:col>
      <xdr:colOff>181919</xdr:colOff>
      <xdr:row>18</xdr:row>
      <xdr:rowOff>9758</xdr:rowOff>
    </xdr:to>
    <xdr:pic macro="[0]!ExpResPoda">
      <xdr:nvPicPr>
        <xdr:cNvPr id="26" name="Picture 9" descr="C:\Users\Compaq\AppData\Local\Microsoft\Windows\Temporary Internet Files\Content.IE5\WXWKTXOF\MC900441511[1]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72794" y="2915693"/>
          <a:ext cx="352225" cy="35161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448819</xdr:colOff>
      <xdr:row>16</xdr:row>
      <xdr:rowOff>48668</xdr:rowOff>
    </xdr:from>
    <xdr:to>
      <xdr:col>6</xdr:col>
      <xdr:colOff>191444</xdr:colOff>
      <xdr:row>18</xdr:row>
      <xdr:rowOff>19283</xdr:rowOff>
    </xdr:to>
    <xdr:pic macro="[0]!ExpResObra">
      <xdr:nvPicPr>
        <xdr:cNvPr id="27" name="Picture 9" descr="C:\Users\Compaq\AppData\Local\Microsoft\Windows\Temporary Internet Files\Content.IE5\WXWKTXOF\MC900441511[1]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3016428" y="2856472"/>
          <a:ext cx="355538" cy="35161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458344</xdr:colOff>
      <xdr:row>16</xdr:row>
      <xdr:rowOff>39143</xdr:rowOff>
    </xdr:from>
    <xdr:to>
      <xdr:col>8</xdr:col>
      <xdr:colOff>200969</xdr:colOff>
      <xdr:row>18</xdr:row>
      <xdr:rowOff>9758</xdr:rowOff>
    </xdr:to>
    <xdr:pic macro="[0]!ExpResGD">
      <xdr:nvPicPr>
        <xdr:cNvPr id="32" name="Picture 9" descr="C:\Users\Compaq\AppData\Local\Microsoft\Windows\Temporary Internet Files\Content.IE5\WXWKTXOF\MC900441511[1]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230244" y="2915693"/>
          <a:ext cx="352225" cy="35161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391669</xdr:colOff>
      <xdr:row>16</xdr:row>
      <xdr:rowOff>39143</xdr:rowOff>
    </xdr:from>
    <xdr:to>
      <xdr:col>10</xdr:col>
      <xdr:colOff>134294</xdr:colOff>
      <xdr:row>18</xdr:row>
      <xdr:rowOff>9758</xdr:rowOff>
    </xdr:to>
    <xdr:pic macro="[0]!ExpResTotal">
      <xdr:nvPicPr>
        <xdr:cNvPr id="33" name="Picture 9" descr="C:\Users\Compaq\AppData\Local\Microsoft\Windows\Temporary Internet Files\Content.IE5\WXWKTXOF\MC900441511[1]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382769" y="2915693"/>
          <a:ext cx="352225" cy="351615"/>
        </a:xfrm>
        <a:prstGeom prst="rect">
          <a:avLst/>
        </a:prstGeom>
        <a:noFill/>
      </xdr:spPr>
    </xdr:pic>
    <xdr:clientData/>
  </xdr:twoCellAnchor>
  <xdr:twoCellAnchor>
    <xdr:from>
      <xdr:col>3</xdr:col>
      <xdr:colOff>133350</xdr:colOff>
      <xdr:row>1</xdr:row>
      <xdr:rowOff>95250</xdr:rowOff>
    </xdr:from>
    <xdr:to>
      <xdr:col>4</xdr:col>
      <xdr:colOff>185725</xdr:colOff>
      <xdr:row>3</xdr:row>
      <xdr:rowOff>73192</xdr:rowOff>
    </xdr:to>
    <xdr:grpSp>
      <xdr:nvGrpSpPr>
        <xdr:cNvPr id="40" name="Grupo 39"/>
        <xdr:cNvGrpSpPr/>
      </xdr:nvGrpSpPr>
      <xdr:grpSpPr>
        <a:xfrm>
          <a:off x="1475133" y="219489"/>
          <a:ext cx="665288" cy="358942"/>
          <a:chOff x="6105525" y="3762375"/>
          <a:chExt cx="661975" cy="360000"/>
        </a:xfrm>
      </xdr:grpSpPr>
      <xdr:pic>
        <xdr:nvPicPr>
          <xdr:cNvPr id="41" name="Imagem 40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164891" y="3762375"/>
            <a:ext cx="602609" cy="360000"/>
          </a:xfrm>
          <a:prstGeom prst="rect">
            <a:avLst/>
          </a:prstGeom>
        </xdr:spPr>
      </xdr:pic>
      <xdr:sp macro="" textlink="">
        <xdr:nvSpPr>
          <xdr:cNvPr id="42" name="Retângulo 41"/>
          <xdr:cNvSpPr/>
        </xdr:nvSpPr>
        <xdr:spPr>
          <a:xfrm>
            <a:off x="6105525" y="3844455"/>
            <a:ext cx="548548" cy="26161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100" b="1" cap="none" spc="0">
                <a:ln w="0"/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</a:rPr>
              <a:t>ampla</a:t>
            </a:r>
          </a:p>
        </xdr:txBody>
      </xdr:sp>
    </xdr:grpSp>
    <xdr:clientData/>
  </xdr:twoCellAnchor>
  <xdr:twoCellAnchor editAs="oneCell">
    <xdr:from>
      <xdr:col>1</xdr:col>
      <xdr:colOff>57978</xdr:colOff>
      <xdr:row>1</xdr:row>
      <xdr:rowOff>41414</xdr:rowOff>
    </xdr:from>
    <xdr:to>
      <xdr:col>1</xdr:col>
      <xdr:colOff>455543</xdr:colOff>
      <xdr:row>3</xdr:row>
      <xdr:rowOff>56284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73935" y="165653"/>
          <a:ext cx="397565" cy="395870"/>
        </a:xfrm>
        <a:prstGeom prst="rect">
          <a:avLst/>
        </a:prstGeom>
        <a:noFill/>
        <a:ex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1175972</xdr:colOff>
      <xdr:row>21</xdr:row>
      <xdr:rowOff>123942</xdr:rowOff>
    </xdr:from>
    <xdr:to>
      <xdr:col>4</xdr:col>
      <xdr:colOff>746722</xdr:colOff>
      <xdr:row>23</xdr:row>
      <xdr:rowOff>57198</xdr:rowOff>
    </xdr:to>
    <xdr:sp macro="[0]!Salvar" textlink="">
      <xdr:nvSpPr>
        <xdr:cNvPr id="4" name="Retângulo de cantos arredondados 3"/>
        <xdr:cNvSpPr/>
      </xdr:nvSpPr>
      <xdr:spPr>
        <a:xfrm>
          <a:off x="1404572" y="4419717"/>
          <a:ext cx="932825" cy="3142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SALVAR</a:t>
          </a:r>
        </a:p>
      </xdr:txBody>
    </xdr:sp>
    <xdr:clientData/>
  </xdr:twoCellAnchor>
  <xdr:twoCellAnchor>
    <xdr:from>
      <xdr:col>2</xdr:col>
      <xdr:colOff>66229</xdr:colOff>
      <xdr:row>21</xdr:row>
      <xdr:rowOff>125842</xdr:rowOff>
    </xdr:from>
    <xdr:to>
      <xdr:col>2</xdr:col>
      <xdr:colOff>1004379</xdr:colOff>
      <xdr:row>23</xdr:row>
      <xdr:rowOff>59098</xdr:rowOff>
    </xdr:to>
    <xdr:sp macro="" textlink="">
      <xdr:nvSpPr>
        <xdr:cNvPr id="6" name="Retângulo de cantos arredondados 5">
          <a:hlinkClick xmlns:r="http://schemas.openxmlformats.org/officeDocument/2006/relationships" r:id="rId1"/>
        </xdr:cNvPr>
        <xdr:cNvSpPr/>
      </xdr:nvSpPr>
      <xdr:spPr>
        <a:xfrm>
          <a:off x="299062" y="5544509"/>
          <a:ext cx="938150" cy="3142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MEDIÇÃO </a:t>
          </a:r>
        </a:p>
      </xdr:txBody>
    </xdr:sp>
    <xdr:clientData/>
  </xdr:twoCellAnchor>
  <xdr:twoCellAnchor>
    <xdr:from>
      <xdr:col>4</xdr:col>
      <xdr:colOff>911282</xdr:colOff>
      <xdr:row>21</xdr:row>
      <xdr:rowOff>117859</xdr:rowOff>
    </xdr:from>
    <xdr:to>
      <xdr:col>6</xdr:col>
      <xdr:colOff>196282</xdr:colOff>
      <xdr:row>23</xdr:row>
      <xdr:rowOff>51115</xdr:rowOff>
    </xdr:to>
    <xdr:sp macro="[0]!Macro9" textlink="">
      <xdr:nvSpPr>
        <xdr:cNvPr id="7" name="Retângulo de cantos arredondados 6">
          <a:hlinkClick xmlns:r="http://schemas.openxmlformats.org/officeDocument/2006/relationships" r:id="rId2"/>
        </xdr:cNvPr>
        <xdr:cNvSpPr/>
      </xdr:nvSpPr>
      <xdr:spPr>
        <a:xfrm>
          <a:off x="2501957" y="4413634"/>
          <a:ext cx="932825" cy="3142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BASE PS's</a:t>
          </a:r>
        </a:p>
      </xdr:txBody>
    </xdr:sp>
    <xdr:clientData/>
  </xdr:twoCellAnchor>
  <xdr:twoCellAnchor editAs="oneCell">
    <xdr:from>
      <xdr:col>8</xdr:col>
      <xdr:colOff>658276</xdr:colOff>
      <xdr:row>21</xdr:row>
      <xdr:rowOff>40749</xdr:rowOff>
    </xdr:from>
    <xdr:to>
      <xdr:col>8</xdr:col>
      <xdr:colOff>1127088</xdr:colOff>
      <xdr:row>23</xdr:row>
      <xdr:rowOff>127749</xdr:rowOff>
    </xdr:to>
    <xdr:pic macro="[0]!ExportarBase">
      <xdr:nvPicPr>
        <xdr:cNvPr id="3081" name="Picture 9" descr="Exportar Bas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</a:blip>
        <a:srcRect/>
        <a:stretch>
          <a:fillRect/>
        </a:stretch>
      </xdr:blipFill>
      <xdr:spPr bwMode="auto">
        <a:xfrm>
          <a:off x="5258851" y="4336524"/>
          <a:ext cx="468812" cy="4680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409582</xdr:colOff>
      <xdr:row>21</xdr:row>
      <xdr:rowOff>39427</xdr:rowOff>
    </xdr:from>
    <xdr:to>
      <xdr:col>6</xdr:col>
      <xdr:colOff>883659</xdr:colOff>
      <xdr:row>23</xdr:row>
      <xdr:rowOff>126427</xdr:rowOff>
    </xdr:to>
    <xdr:pic>
      <xdr:nvPicPr>
        <xdr:cNvPr id="3085" name="Picture 13" descr="Cadastrar, Excluir, Visualizar" title="Base dos Colaboradores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3648082" y="4335202"/>
          <a:ext cx="474077" cy="4680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1160989</xdr:colOff>
      <xdr:row>21</xdr:row>
      <xdr:rowOff>51067</xdr:rowOff>
    </xdr:from>
    <xdr:to>
      <xdr:col>8</xdr:col>
      <xdr:colOff>371739</xdr:colOff>
      <xdr:row>23</xdr:row>
      <xdr:rowOff>101643</xdr:rowOff>
    </xdr:to>
    <xdr:pic>
      <xdr:nvPicPr>
        <xdr:cNvPr id="3086" name="Picture 14" descr="Cadastrar, Excluir, Visualizar" title="Base das Viaturas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1">
              <a:tint val="45000"/>
              <a:satMod val="400000"/>
            </a:schemeClr>
          </a:duotone>
        </a:blip>
        <a:srcRect/>
        <a:stretch>
          <a:fillRect/>
        </a:stretch>
      </xdr:blipFill>
      <xdr:spPr bwMode="auto">
        <a:xfrm>
          <a:off x="4399489" y="4346842"/>
          <a:ext cx="572825" cy="431576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514350</xdr:colOff>
      <xdr:row>2</xdr:row>
      <xdr:rowOff>28575</xdr:rowOff>
    </xdr:from>
    <xdr:to>
      <xdr:col>8</xdr:col>
      <xdr:colOff>1176325</xdr:colOff>
      <xdr:row>3</xdr:row>
      <xdr:rowOff>17100</xdr:rowOff>
    </xdr:to>
    <xdr:grpSp>
      <xdr:nvGrpSpPr>
        <xdr:cNvPr id="12" name="Grupo 11"/>
        <xdr:cNvGrpSpPr/>
      </xdr:nvGrpSpPr>
      <xdr:grpSpPr>
        <a:xfrm>
          <a:off x="5128683" y="536575"/>
          <a:ext cx="661975" cy="358942"/>
          <a:chOff x="6105525" y="3762375"/>
          <a:chExt cx="661975" cy="360000"/>
        </a:xfrm>
      </xdr:grpSpPr>
      <xdr:pic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164891" y="3762375"/>
            <a:ext cx="602609" cy="360000"/>
          </a:xfrm>
          <a:prstGeom prst="rect">
            <a:avLst/>
          </a:prstGeom>
        </xdr:spPr>
      </xdr:pic>
      <xdr:sp macro="" textlink="">
        <xdr:nvSpPr>
          <xdr:cNvPr id="14" name="Retângulo 13"/>
          <xdr:cNvSpPr/>
        </xdr:nvSpPr>
        <xdr:spPr>
          <a:xfrm>
            <a:off x="6105525" y="3844455"/>
            <a:ext cx="548548" cy="26161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100" b="1" cap="none" spc="0">
                <a:ln w="0"/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</a:rPr>
              <a:t>ampla</a:t>
            </a:r>
          </a:p>
        </xdr:txBody>
      </xdr:sp>
    </xdr:grpSp>
    <xdr:clientData/>
  </xdr:twoCellAnchor>
  <xdr:twoCellAnchor>
    <xdr:from>
      <xdr:col>7</xdr:col>
      <xdr:colOff>6725</xdr:colOff>
      <xdr:row>0</xdr:row>
      <xdr:rowOff>69988</xdr:rowOff>
    </xdr:from>
    <xdr:to>
      <xdr:col>9</xdr:col>
      <xdr:colOff>105832</xdr:colOff>
      <xdr:row>0</xdr:row>
      <xdr:rowOff>357988</xdr:rowOff>
    </xdr:to>
    <xdr:sp macro="" textlink="">
      <xdr:nvSpPr>
        <xdr:cNvPr id="20" name="Retângulo de cantos arredondados 19">
          <a:hlinkClick xmlns:r="http://schemas.openxmlformats.org/officeDocument/2006/relationships" r:id="rId10"/>
        </xdr:cNvPr>
        <xdr:cNvSpPr/>
      </xdr:nvSpPr>
      <xdr:spPr bwMode="auto">
        <a:xfrm>
          <a:off x="4441142" y="69988"/>
          <a:ext cx="1464357" cy="288000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POD</a:t>
          </a:r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A EMERGENCIAL</a:t>
          </a:r>
        </a:p>
      </xdr:txBody>
    </xdr:sp>
    <xdr:clientData/>
  </xdr:twoCellAnchor>
  <xdr:twoCellAnchor>
    <xdr:from>
      <xdr:col>1</xdr:col>
      <xdr:colOff>38100</xdr:colOff>
      <xdr:row>0</xdr:row>
      <xdr:rowOff>57150</xdr:rowOff>
    </xdr:from>
    <xdr:to>
      <xdr:col>2</xdr:col>
      <xdr:colOff>832300</xdr:colOff>
      <xdr:row>0</xdr:row>
      <xdr:rowOff>345150</xdr:rowOff>
    </xdr:to>
    <xdr:sp macro="" textlink="">
      <xdr:nvSpPr>
        <xdr:cNvPr id="21" name="Retângulo de cantos arredondados 20">
          <a:hlinkClick xmlns:r="http://schemas.openxmlformats.org/officeDocument/2006/relationships" r:id="rId11"/>
        </xdr:cNvPr>
        <xdr:cNvSpPr/>
      </xdr:nvSpPr>
      <xdr:spPr bwMode="auto">
        <a:xfrm>
          <a:off x="152400" y="57150"/>
          <a:ext cx="908500" cy="288000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/>
  </xdr:twoCellAnchor>
  <xdr:twoCellAnchor editAs="oneCell">
    <xdr:from>
      <xdr:col>2</xdr:col>
      <xdr:colOff>21167</xdr:colOff>
      <xdr:row>1</xdr:row>
      <xdr:rowOff>48875</xdr:rowOff>
    </xdr:from>
    <xdr:to>
      <xdr:col>2</xdr:col>
      <xdr:colOff>550334</xdr:colOff>
      <xdr:row>3</xdr:row>
      <xdr:rowOff>78369</xdr:rowOff>
    </xdr:to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54000" y="429875"/>
          <a:ext cx="529167" cy="526911"/>
        </a:xfrm>
        <a:prstGeom prst="rect">
          <a:avLst/>
        </a:prstGeom>
        <a:noFill/>
        <a:ex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1139806</xdr:colOff>
      <xdr:row>42</xdr:row>
      <xdr:rowOff>89120</xdr:rowOff>
    </xdr:from>
    <xdr:to>
      <xdr:col>5</xdr:col>
      <xdr:colOff>91431</xdr:colOff>
      <xdr:row>44</xdr:row>
      <xdr:rowOff>68120</xdr:rowOff>
    </xdr:to>
    <xdr:sp macro="[0]!Salvar2" textlink="">
      <xdr:nvSpPr>
        <xdr:cNvPr id="6" name="Retângulo de cantos arredondados 5"/>
        <xdr:cNvSpPr/>
      </xdr:nvSpPr>
      <xdr:spPr>
        <a:xfrm>
          <a:off x="1368406" y="8956895"/>
          <a:ext cx="932825" cy="3600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SALVAR</a:t>
          </a:r>
        </a:p>
      </xdr:txBody>
    </xdr:sp>
    <xdr:clientData/>
  </xdr:twoCellAnchor>
  <xdr:twoCellAnchor>
    <xdr:from>
      <xdr:col>5</xdr:col>
      <xdr:colOff>152901</xdr:colOff>
      <xdr:row>42</xdr:row>
      <xdr:rowOff>86257</xdr:rowOff>
    </xdr:from>
    <xdr:to>
      <xdr:col>7</xdr:col>
      <xdr:colOff>280367</xdr:colOff>
      <xdr:row>44</xdr:row>
      <xdr:rowOff>65257</xdr:rowOff>
    </xdr:to>
    <xdr:sp macro="" textlink="">
      <xdr:nvSpPr>
        <xdr:cNvPr id="7" name="Retângulo de cantos arredondados 6">
          <a:hlinkClick xmlns:r="http://schemas.openxmlformats.org/officeDocument/2006/relationships" r:id="rId1"/>
        </xdr:cNvPr>
        <xdr:cNvSpPr/>
      </xdr:nvSpPr>
      <xdr:spPr>
        <a:xfrm>
          <a:off x="2362701" y="8954032"/>
          <a:ext cx="927566" cy="3600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VOLTAR</a:t>
          </a:r>
        </a:p>
      </xdr:txBody>
    </xdr:sp>
    <xdr:clientData/>
  </xdr:twoCellAnchor>
  <xdr:twoCellAnchor>
    <xdr:from>
      <xdr:col>7</xdr:col>
      <xdr:colOff>437666</xdr:colOff>
      <xdr:row>42</xdr:row>
      <xdr:rowOff>89870</xdr:rowOff>
    </xdr:from>
    <xdr:to>
      <xdr:col>9</xdr:col>
      <xdr:colOff>3157</xdr:colOff>
      <xdr:row>44</xdr:row>
      <xdr:rowOff>68870</xdr:rowOff>
    </xdr:to>
    <xdr:sp macro="" textlink="">
      <xdr:nvSpPr>
        <xdr:cNvPr id="8" name="Retângulo de cantos arredondados 7">
          <a:hlinkClick xmlns:r="http://schemas.openxmlformats.org/officeDocument/2006/relationships" r:id="rId2"/>
        </xdr:cNvPr>
        <xdr:cNvSpPr/>
      </xdr:nvSpPr>
      <xdr:spPr>
        <a:xfrm>
          <a:off x="3464499" y="9032787"/>
          <a:ext cx="930741" cy="3600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BASE R$</a:t>
          </a:r>
        </a:p>
      </xdr:txBody>
    </xdr:sp>
    <xdr:clientData/>
  </xdr:twoCellAnchor>
  <xdr:twoCellAnchor>
    <xdr:from>
      <xdr:col>14</xdr:col>
      <xdr:colOff>361950</xdr:colOff>
      <xdr:row>1</xdr:row>
      <xdr:rowOff>95250</xdr:rowOff>
    </xdr:from>
    <xdr:to>
      <xdr:col>14</xdr:col>
      <xdr:colOff>1090600</xdr:colOff>
      <xdr:row>2</xdr:row>
      <xdr:rowOff>331425</xdr:rowOff>
    </xdr:to>
    <xdr:grpSp>
      <xdr:nvGrpSpPr>
        <xdr:cNvPr id="14" name="Grupo 13"/>
        <xdr:cNvGrpSpPr/>
      </xdr:nvGrpSpPr>
      <xdr:grpSpPr>
        <a:xfrm>
          <a:off x="7696200" y="222250"/>
          <a:ext cx="728650" cy="363175"/>
          <a:chOff x="6105525" y="3762375"/>
          <a:chExt cx="728650" cy="360000"/>
        </a:xfrm>
      </xdr:grpSpPr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231566" y="3762375"/>
            <a:ext cx="602609" cy="360000"/>
          </a:xfrm>
          <a:prstGeom prst="rect">
            <a:avLst/>
          </a:prstGeom>
        </xdr:spPr>
      </xdr:pic>
      <xdr:sp macro="" textlink="">
        <xdr:nvSpPr>
          <xdr:cNvPr id="16" name="Retângulo 15"/>
          <xdr:cNvSpPr/>
        </xdr:nvSpPr>
        <xdr:spPr>
          <a:xfrm>
            <a:off x="6105525" y="3844455"/>
            <a:ext cx="548548" cy="26161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100" b="1" cap="none" spc="0">
                <a:ln w="0"/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</a:rPr>
              <a:t>ampla</a:t>
            </a:r>
          </a:p>
        </xdr:txBody>
      </xdr:sp>
    </xdr:grpSp>
    <xdr:clientData/>
  </xdr:twoCellAnchor>
  <xdr:oneCellAnchor>
    <xdr:from>
      <xdr:col>2</xdr:col>
      <xdr:colOff>9525</xdr:colOff>
      <xdr:row>42</xdr:row>
      <xdr:rowOff>41479</xdr:rowOff>
    </xdr:from>
    <xdr:ext cx="961401" cy="448492"/>
    <xdr:sp macro="[0]!ExpPDF" textlink="">
      <xdr:nvSpPr>
        <xdr:cNvPr id="17" name="Retângulo de cantos arredondados 16"/>
        <xdr:cNvSpPr/>
      </xdr:nvSpPr>
      <xdr:spPr>
        <a:xfrm>
          <a:off x="242358" y="8984396"/>
          <a:ext cx="961401" cy="44849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EXPORTAR BAREMOS OBRA</a:t>
          </a:r>
        </a:p>
      </xdr:txBody>
    </xdr:sp>
    <xdr:clientData/>
  </xdr:oneCellAnchor>
  <xdr:twoCellAnchor editAs="oneCell">
    <xdr:from>
      <xdr:col>2</xdr:col>
      <xdr:colOff>0</xdr:colOff>
      <xdr:row>1</xdr:row>
      <xdr:rowOff>42333</xdr:rowOff>
    </xdr:from>
    <xdr:to>
      <xdr:col>2</xdr:col>
      <xdr:colOff>529167</xdr:colOff>
      <xdr:row>3</xdr:row>
      <xdr:rowOff>71827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32833" y="169333"/>
          <a:ext cx="529167" cy="526911"/>
        </a:xfrm>
        <a:prstGeom prst="rect">
          <a:avLst/>
        </a:prstGeom>
        <a:noFill/>
        <a:ex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34256</xdr:rowOff>
    </xdr:from>
    <xdr:to>
      <xdr:col>1</xdr:col>
      <xdr:colOff>373044</xdr:colOff>
      <xdr:row>0</xdr:row>
      <xdr:rowOff>218753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161925" y="34256"/>
          <a:ext cx="325419" cy="184497"/>
        </a:xfrm>
        <a:prstGeom prst="lef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>
          <a:headEnd type="none" w="med" len="med"/>
          <a:tailEnd type="none" w="med" len="med"/>
        </a:ln>
        <a:effectLst>
          <a:outerShdw blurRad="40000" dist="23000" dir="5400000" rotWithShape="0">
            <a:schemeClr val="bg1">
              <a:alpha val="35000"/>
            </a:scheme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63498</xdr:colOff>
      <xdr:row>0</xdr:row>
      <xdr:rowOff>61641</xdr:rowOff>
    </xdr:from>
    <xdr:to>
      <xdr:col>1</xdr:col>
      <xdr:colOff>414617</xdr:colOff>
      <xdr:row>0</xdr:row>
      <xdr:rowOff>324971</xdr:rowOff>
    </xdr:to>
    <xdr:sp macro="" textlink="">
      <xdr:nvSpPr>
        <xdr:cNvPr id="2" name="Seta para a esquerda 1" descr="Voltar" title="Voltar">
          <a:hlinkClick xmlns:r="http://schemas.openxmlformats.org/officeDocument/2006/relationships" r:id="rId1"/>
        </xdr:cNvPr>
        <xdr:cNvSpPr/>
      </xdr:nvSpPr>
      <xdr:spPr>
        <a:xfrm>
          <a:off x="175557" y="61641"/>
          <a:ext cx="351119" cy="263330"/>
        </a:xfrm>
        <a:prstGeom prst="leftArrow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headEnd type="none" w="med" len="med"/>
          <a:tailEnd type="none" w="med" len="med"/>
        </a:ln>
        <a:effectLst>
          <a:outerShdw blurRad="40000" dist="23000" dir="5400000" rotWithShape="0">
            <a:schemeClr val="bg1">
              <a:alpha val="35000"/>
            </a:scheme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27215</xdr:rowOff>
    </xdr:from>
    <xdr:to>
      <xdr:col>2</xdr:col>
      <xdr:colOff>816429</xdr:colOff>
      <xdr:row>2</xdr:row>
      <xdr:rowOff>289153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857" y="27215"/>
          <a:ext cx="816429" cy="642938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4165172</xdr:colOff>
      <xdr:row>40</xdr:row>
      <xdr:rowOff>492125</xdr:rowOff>
    </xdr:from>
    <xdr:to>
      <xdr:col>15</xdr:col>
      <xdr:colOff>1581634</xdr:colOff>
      <xdr:row>43</xdr:row>
      <xdr:rowOff>446768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6357172" y="16113125"/>
          <a:ext cx="5195212" cy="1478643"/>
        </a:xfrm>
        <a:prstGeom prst="rect">
          <a:avLst/>
        </a:prstGeom>
      </xdr:spPr>
    </xdr:pic>
    <xdr:clientData/>
  </xdr:twoCellAnchor>
  <xdr:twoCellAnchor>
    <xdr:from>
      <xdr:col>2</xdr:col>
      <xdr:colOff>968375</xdr:colOff>
      <xdr:row>0</xdr:row>
      <xdr:rowOff>79375</xdr:rowOff>
    </xdr:from>
    <xdr:to>
      <xdr:col>2</xdr:col>
      <xdr:colOff>1319494</xdr:colOff>
      <xdr:row>1</xdr:row>
      <xdr:rowOff>152205</xdr:rowOff>
    </xdr:to>
    <xdr:sp macro="" textlink="">
      <xdr:nvSpPr>
        <xdr:cNvPr id="5" name="Seta para a esquerda 4" descr="Voltar" title="Voltar">
          <a:hlinkClick xmlns:r="http://schemas.openxmlformats.org/officeDocument/2006/relationships" r:id="rId4"/>
        </xdr:cNvPr>
        <xdr:cNvSpPr/>
      </xdr:nvSpPr>
      <xdr:spPr>
        <a:xfrm>
          <a:off x="1079500" y="79375"/>
          <a:ext cx="351119" cy="263330"/>
        </a:xfrm>
        <a:prstGeom prst="leftArrow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headEnd type="none" w="med" len="med"/>
          <a:tailEnd type="none" w="med" len="med"/>
        </a:ln>
        <a:effectLst>
          <a:outerShdw blurRad="40000" dist="23000" dir="5400000" rotWithShape="0">
            <a:schemeClr val="bg1">
              <a:alpha val="35000"/>
            </a:scheme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266248</xdr:colOff>
      <xdr:row>4</xdr:row>
      <xdr:rowOff>44823</xdr:rowOff>
    </xdr:from>
    <xdr:to>
      <xdr:col>14</xdr:col>
      <xdr:colOff>1155616</xdr:colOff>
      <xdr:row>6</xdr:row>
      <xdr:rowOff>83163</xdr:rowOff>
    </xdr:to>
    <xdr:pic>
      <xdr:nvPicPr>
        <xdr:cNvPr id="3" name="Picture 5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76277" y="1199029"/>
          <a:ext cx="889368" cy="5313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23810</xdr:colOff>
      <xdr:row>0</xdr:row>
      <xdr:rowOff>57829</xdr:rowOff>
    </xdr:from>
    <xdr:to>
      <xdr:col>2</xdr:col>
      <xdr:colOff>932310</xdr:colOff>
      <xdr:row>0</xdr:row>
      <xdr:rowOff>345829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 bwMode="auto">
        <a:xfrm>
          <a:off x="195260" y="57829"/>
          <a:ext cx="908500" cy="288000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 fPrintsWithSheet="0"/>
  </xdr:twoCellAnchor>
  <xdr:twoCellAnchor editAs="oneCell">
    <xdr:from>
      <xdr:col>2</xdr:col>
      <xdr:colOff>1091176</xdr:colOff>
      <xdr:row>0</xdr:row>
      <xdr:rowOff>1</xdr:rowOff>
    </xdr:from>
    <xdr:to>
      <xdr:col>3</xdr:col>
      <xdr:colOff>326706</xdr:colOff>
      <xdr:row>1</xdr:row>
      <xdr:rowOff>23666</xdr:rowOff>
    </xdr:to>
    <xdr:pic macro="[0]!Impr4">
      <xdr:nvPicPr>
        <xdr:cNvPr id="6" name="Picture 13" descr="C:\Users\Compaq\AppData\Local\Microsoft\Windows\Temporary Internet Files\Content.IE5\Z76OI1G1\MC900441495[1]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69770" y="1"/>
          <a:ext cx="402342" cy="404665"/>
        </a:xfrm>
        <a:prstGeom prst="rect">
          <a:avLst/>
        </a:prstGeom>
        <a:noFill/>
      </xdr:spPr>
    </xdr:pic>
    <xdr:clientData fPrintsWithSheet="0"/>
  </xdr:twoCellAnchor>
  <xdr:twoCellAnchor>
    <xdr:from>
      <xdr:col>10</xdr:col>
      <xdr:colOff>428625</xdr:colOff>
      <xdr:row>24</xdr:row>
      <xdr:rowOff>11908</xdr:rowOff>
    </xdr:from>
    <xdr:to>
      <xdr:col>14</xdr:col>
      <xdr:colOff>1119187</xdr:colOff>
      <xdr:row>36</xdr:row>
      <xdr:rowOff>142876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47624</xdr:colOff>
      <xdr:row>24</xdr:row>
      <xdr:rowOff>1</xdr:rowOff>
    </xdr:from>
    <xdr:to>
      <xdr:col>10</xdr:col>
      <xdr:colOff>380999</xdr:colOff>
      <xdr:row>41</xdr:row>
      <xdr:rowOff>2845595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35718</xdr:colOff>
      <xdr:row>1</xdr:row>
      <xdr:rowOff>11907</xdr:rowOff>
    </xdr:from>
    <xdr:to>
      <xdr:col>2</xdr:col>
      <xdr:colOff>714375</xdr:colOff>
      <xdr:row>3</xdr:row>
      <xdr:rowOff>72192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4312" y="392907"/>
          <a:ext cx="678657" cy="5841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266248</xdr:colOff>
      <xdr:row>4</xdr:row>
      <xdr:rowOff>37988</xdr:rowOff>
    </xdr:from>
    <xdr:to>
      <xdr:col>14</xdr:col>
      <xdr:colOff>1155616</xdr:colOff>
      <xdr:row>6</xdr:row>
      <xdr:rowOff>83164</xdr:rowOff>
    </xdr:to>
    <xdr:pic>
      <xdr:nvPicPr>
        <xdr:cNvPr id="2" name="Picture 5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86998" y="1190513"/>
          <a:ext cx="889368" cy="5404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23810</xdr:colOff>
      <xdr:row>0</xdr:row>
      <xdr:rowOff>57829</xdr:rowOff>
    </xdr:from>
    <xdr:to>
      <xdr:col>2</xdr:col>
      <xdr:colOff>932310</xdr:colOff>
      <xdr:row>0</xdr:row>
      <xdr:rowOff>345829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 bwMode="auto">
        <a:xfrm>
          <a:off x="195260" y="57829"/>
          <a:ext cx="908500" cy="288000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/>
  </xdr:twoCellAnchor>
  <xdr:twoCellAnchor editAs="oneCell">
    <xdr:from>
      <xdr:col>2</xdr:col>
      <xdr:colOff>1055456</xdr:colOff>
      <xdr:row>0</xdr:row>
      <xdr:rowOff>1</xdr:rowOff>
    </xdr:from>
    <xdr:to>
      <xdr:col>3</xdr:col>
      <xdr:colOff>195736</xdr:colOff>
      <xdr:row>1</xdr:row>
      <xdr:rowOff>23666</xdr:rowOff>
    </xdr:to>
    <xdr:pic macro="[0]!Impr5">
      <xdr:nvPicPr>
        <xdr:cNvPr id="4" name="Picture 13" descr="C:\Users\Compaq\AppData\Local\Microsoft\Windows\Temporary Internet Files\Content.IE5\Z76OI1G1\MC900441495[1]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26906" y="1"/>
          <a:ext cx="397580" cy="404665"/>
        </a:xfrm>
        <a:prstGeom prst="rect">
          <a:avLst/>
        </a:prstGeom>
        <a:noFill/>
      </xdr:spPr>
    </xdr:pic>
    <xdr:clientData/>
  </xdr:twoCellAnchor>
  <xdr:twoCellAnchor>
    <xdr:from>
      <xdr:col>10</xdr:col>
      <xdr:colOff>464343</xdr:colOff>
      <xdr:row>14</xdr:row>
      <xdr:rowOff>71440</xdr:rowOff>
    </xdr:from>
    <xdr:to>
      <xdr:col>14</xdr:col>
      <xdr:colOff>1154905</xdr:colOff>
      <xdr:row>27</xdr:row>
      <xdr:rowOff>47626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47624</xdr:colOff>
      <xdr:row>14</xdr:row>
      <xdr:rowOff>86916</xdr:rowOff>
    </xdr:from>
    <xdr:to>
      <xdr:col>10</xdr:col>
      <xdr:colOff>380999</xdr:colOff>
      <xdr:row>30</xdr:row>
      <xdr:rowOff>526677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23112</xdr:colOff>
      <xdr:row>1</xdr:row>
      <xdr:rowOff>10506</xdr:rowOff>
    </xdr:from>
    <xdr:to>
      <xdr:col>2</xdr:col>
      <xdr:colOff>701769</xdr:colOff>
      <xdr:row>3</xdr:row>
      <xdr:rowOff>67990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562" y="391506"/>
          <a:ext cx="678657" cy="5813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266248</xdr:colOff>
      <xdr:row>4</xdr:row>
      <xdr:rowOff>37988</xdr:rowOff>
    </xdr:from>
    <xdr:to>
      <xdr:col>14</xdr:col>
      <xdr:colOff>1155616</xdr:colOff>
      <xdr:row>6</xdr:row>
      <xdr:rowOff>83164</xdr:rowOff>
    </xdr:to>
    <xdr:pic>
      <xdr:nvPicPr>
        <xdr:cNvPr id="3" name="Picture 5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601248" y="1192194"/>
          <a:ext cx="889368" cy="5382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23810</xdr:colOff>
      <xdr:row>0</xdr:row>
      <xdr:rowOff>57829</xdr:rowOff>
    </xdr:from>
    <xdr:to>
      <xdr:col>2</xdr:col>
      <xdr:colOff>932310</xdr:colOff>
      <xdr:row>0</xdr:row>
      <xdr:rowOff>345829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 bwMode="auto">
        <a:xfrm>
          <a:off x="195260" y="57829"/>
          <a:ext cx="908500" cy="288000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/>
  </xdr:twoCellAnchor>
  <xdr:twoCellAnchor editAs="oneCell">
    <xdr:from>
      <xdr:col>2</xdr:col>
      <xdr:colOff>1055456</xdr:colOff>
      <xdr:row>0</xdr:row>
      <xdr:rowOff>1</xdr:rowOff>
    </xdr:from>
    <xdr:to>
      <xdr:col>3</xdr:col>
      <xdr:colOff>290986</xdr:colOff>
      <xdr:row>1</xdr:row>
      <xdr:rowOff>23666</xdr:rowOff>
    </xdr:to>
    <xdr:pic macro="[0]!Impr5">
      <xdr:nvPicPr>
        <xdr:cNvPr id="5" name="Picture 13" descr="C:\Users\Compaq\AppData\Local\Microsoft\Windows\Temporary Internet Files\Content.IE5\Z76OI1G1\MC900441495[1]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26906" y="1"/>
          <a:ext cx="397580" cy="404665"/>
        </a:xfrm>
        <a:prstGeom prst="rect">
          <a:avLst/>
        </a:prstGeom>
        <a:noFill/>
      </xdr:spPr>
    </xdr:pic>
    <xdr:clientData/>
  </xdr:twoCellAnchor>
  <xdr:twoCellAnchor>
    <xdr:from>
      <xdr:col>10</xdr:col>
      <xdr:colOff>464343</xdr:colOff>
      <xdr:row>20</xdr:row>
      <xdr:rowOff>71440</xdr:rowOff>
    </xdr:from>
    <xdr:to>
      <xdr:col>14</xdr:col>
      <xdr:colOff>1154905</xdr:colOff>
      <xdr:row>33</xdr:row>
      <xdr:rowOff>47626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47624</xdr:colOff>
      <xdr:row>20</xdr:row>
      <xdr:rowOff>86916</xdr:rowOff>
    </xdr:from>
    <xdr:to>
      <xdr:col>10</xdr:col>
      <xdr:colOff>380999</xdr:colOff>
      <xdr:row>36</xdr:row>
      <xdr:rowOff>526677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23112</xdr:colOff>
      <xdr:row>1</xdr:row>
      <xdr:rowOff>10506</xdr:rowOff>
    </xdr:from>
    <xdr:to>
      <xdr:col>2</xdr:col>
      <xdr:colOff>701769</xdr:colOff>
      <xdr:row>3</xdr:row>
      <xdr:rowOff>67990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1706" y="391506"/>
          <a:ext cx="678657" cy="58135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10</xdr:row>
      <xdr:rowOff>71437</xdr:rowOff>
    </xdr:from>
    <xdr:to>
      <xdr:col>12</xdr:col>
      <xdr:colOff>0</xdr:colOff>
      <xdr:row>31</xdr:row>
      <xdr:rowOff>35719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539939</xdr:colOff>
      <xdr:row>2</xdr:row>
      <xdr:rowOff>57233</xdr:rowOff>
    </xdr:from>
    <xdr:to>
      <xdr:col>11</xdr:col>
      <xdr:colOff>1328778</xdr:colOff>
      <xdr:row>3</xdr:row>
      <xdr:rowOff>176515</xdr:rowOff>
    </xdr:to>
    <xdr:pic>
      <xdr:nvPicPr>
        <xdr:cNvPr id="4" name="Picture 5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541189" y="179697"/>
          <a:ext cx="788839" cy="5002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595312</xdr:colOff>
      <xdr:row>29</xdr:row>
      <xdr:rowOff>178594</xdr:rowOff>
    </xdr:from>
    <xdr:to>
      <xdr:col>11</xdr:col>
      <xdr:colOff>1321593</xdr:colOff>
      <xdr:row>45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35720</xdr:colOff>
      <xdr:row>29</xdr:row>
      <xdr:rowOff>140493</xdr:rowOff>
    </xdr:from>
    <xdr:to>
      <xdr:col>5</xdr:col>
      <xdr:colOff>1083469</xdr:colOff>
      <xdr:row>45</xdr:row>
      <xdr:rowOff>35718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</xdr:colOff>
      <xdr:row>0</xdr:row>
      <xdr:rowOff>117359</xdr:rowOff>
    </xdr:from>
    <xdr:to>
      <xdr:col>2</xdr:col>
      <xdr:colOff>908501</xdr:colOff>
      <xdr:row>1</xdr:row>
      <xdr:rowOff>24359</xdr:rowOff>
    </xdr:to>
    <xdr:sp macro="" textlink="">
      <xdr:nvSpPr>
        <xdr:cNvPr id="12" name="Retângulo de cantos arredondados 11">
          <a:hlinkClick xmlns:r="http://schemas.openxmlformats.org/officeDocument/2006/relationships" r:id="rId5"/>
        </xdr:cNvPr>
        <xdr:cNvSpPr/>
      </xdr:nvSpPr>
      <xdr:spPr bwMode="auto">
        <a:xfrm>
          <a:off x="178595" y="117359"/>
          <a:ext cx="908500" cy="288000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/>
  </xdr:twoCellAnchor>
  <xdr:twoCellAnchor editAs="oneCell">
    <xdr:from>
      <xdr:col>2</xdr:col>
      <xdr:colOff>1103084</xdr:colOff>
      <xdr:row>0</xdr:row>
      <xdr:rowOff>71437</xdr:rowOff>
    </xdr:from>
    <xdr:to>
      <xdr:col>2</xdr:col>
      <xdr:colOff>1505426</xdr:colOff>
      <xdr:row>1</xdr:row>
      <xdr:rowOff>95102</xdr:rowOff>
    </xdr:to>
    <xdr:pic macro="[0]!impri2">
      <xdr:nvPicPr>
        <xdr:cNvPr id="13" name="Picture 13" descr="C:\Users\Compaq\AppData\Local\Microsoft\Windows\Temporary Internet Files\Content.IE5\Z76OI1G1\MC900441495[1]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81678" y="71437"/>
          <a:ext cx="402342" cy="404665"/>
        </a:xfrm>
        <a:prstGeom prst="rect">
          <a:avLst/>
        </a:prstGeom>
        <a:ln>
          <a:headEnd type="none" w="med" len="med"/>
          <a:tailEnd type="none" w="med" len="med"/>
        </a:ln>
      </xdr:spPr>
    </xdr:pic>
    <xdr:clientData/>
  </xdr:twoCellAnchor>
  <xdr:twoCellAnchor editAs="oneCell">
    <xdr:from>
      <xdr:col>2</xdr:col>
      <xdr:colOff>23812</xdr:colOff>
      <xdr:row>2</xdr:row>
      <xdr:rowOff>11906</xdr:rowOff>
    </xdr:from>
    <xdr:to>
      <xdr:col>2</xdr:col>
      <xdr:colOff>702469</xdr:colOff>
      <xdr:row>3</xdr:row>
      <xdr:rowOff>226217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406" y="511969"/>
          <a:ext cx="678657" cy="59531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9524</xdr:rowOff>
    </xdr:from>
    <xdr:to>
      <xdr:col>1</xdr:col>
      <xdr:colOff>552450</xdr:colOff>
      <xdr:row>2</xdr:row>
      <xdr:rowOff>268071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61924"/>
          <a:ext cx="542925" cy="429997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1</xdr:row>
      <xdr:rowOff>114300</xdr:rowOff>
    </xdr:from>
    <xdr:to>
      <xdr:col>7</xdr:col>
      <xdr:colOff>38100</xdr:colOff>
      <xdr:row>2</xdr:row>
      <xdr:rowOff>180975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 bwMode="auto">
        <a:xfrm>
          <a:off x="4000500" y="266700"/>
          <a:ext cx="762000" cy="238125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/>
  </xdr:twoCellAnchor>
  <xdr:twoCellAnchor>
    <xdr:from>
      <xdr:col>7</xdr:col>
      <xdr:colOff>114300</xdr:colOff>
      <xdr:row>1</xdr:row>
      <xdr:rowOff>114300</xdr:rowOff>
    </xdr:from>
    <xdr:to>
      <xdr:col>8</xdr:col>
      <xdr:colOff>114300</xdr:colOff>
      <xdr:row>2</xdr:row>
      <xdr:rowOff>180975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 bwMode="auto">
        <a:xfrm>
          <a:off x="4838700" y="266700"/>
          <a:ext cx="714375" cy="238125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FATOR 1,8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9524</xdr:rowOff>
    </xdr:from>
    <xdr:to>
      <xdr:col>1</xdr:col>
      <xdr:colOff>552450</xdr:colOff>
      <xdr:row>2</xdr:row>
      <xdr:rowOff>268071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61924"/>
          <a:ext cx="542925" cy="429997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1</xdr:row>
      <xdr:rowOff>114300</xdr:rowOff>
    </xdr:from>
    <xdr:to>
      <xdr:col>8</xdr:col>
      <xdr:colOff>114300</xdr:colOff>
      <xdr:row>2</xdr:row>
      <xdr:rowOff>180975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 bwMode="auto">
        <a:xfrm>
          <a:off x="4838700" y="266700"/>
          <a:ext cx="714375" cy="238125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FATOR 1,7</a:t>
          </a:r>
        </a:p>
      </xdr:txBody>
    </xdr:sp>
    <xdr:clientData/>
  </xdr:twoCellAnchor>
  <xdr:twoCellAnchor>
    <xdr:from>
      <xdr:col>6</xdr:col>
      <xdr:colOff>66675</xdr:colOff>
      <xdr:row>1</xdr:row>
      <xdr:rowOff>114300</xdr:rowOff>
    </xdr:from>
    <xdr:to>
      <xdr:col>7</xdr:col>
      <xdr:colOff>38100</xdr:colOff>
      <xdr:row>2</xdr:row>
      <xdr:rowOff>180975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 bwMode="auto">
        <a:xfrm>
          <a:off x="4000500" y="266700"/>
          <a:ext cx="762000" cy="238125"/>
        </a:xfrm>
        <a:prstGeom prst="round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TELA INICIAL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57150</xdr:rowOff>
    </xdr:from>
    <xdr:to>
      <xdr:col>1</xdr:col>
      <xdr:colOff>352425</xdr:colOff>
      <xdr:row>1</xdr:row>
      <xdr:rowOff>133350</xdr:rowOff>
    </xdr:to>
    <xdr:sp macro="" textlink="">
      <xdr:nvSpPr>
        <xdr:cNvPr id="5" name="Seta para a esquerda 4" descr="Voltar" title="Voltar">
          <a:hlinkClick xmlns:r="http://schemas.openxmlformats.org/officeDocument/2006/relationships" r:id="rId1"/>
        </xdr:cNvPr>
        <xdr:cNvSpPr/>
      </xdr:nvSpPr>
      <xdr:spPr>
        <a:xfrm>
          <a:off x="161925" y="57150"/>
          <a:ext cx="304800" cy="200025"/>
        </a:xfrm>
        <a:prstGeom prst="leftArrow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headEnd type="none" w="med" len="med"/>
          <a:tailEnd type="none" w="med" len="med"/>
        </a:ln>
        <a:effectLst>
          <a:outerShdw blurRad="40000" dist="23000" dir="5400000" rotWithShape="0">
            <a:schemeClr val="bg1">
              <a:alpha val="35000"/>
            </a:scheme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114301</xdr:colOff>
      <xdr:row>0</xdr:row>
      <xdr:rowOff>95250</xdr:rowOff>
    </xdr:from>
    <xdr:to>
      <xdr:col>1</xdr:col>
      <xdr:colOff>419101</xdr:colOff>
      <xdr:row>1</xdr:row>
      <xdr:rowOff>171450</xdr:rowOff>
    </xdr:to>
    <xdr:sp macro="" textlink="">
      <xdr:nvSpPr>
        <xdr:cNvPr id="6" name="Seta para a esquerda 5" descr="Voltar" title="Voltar">
          <a:hlinkClick xmlns:r="http://schemas.openxmlformats.org/officeDocument/2006/relationships" r:id="rId1"/>
        </xdr:cNvPr>
        <xdr:cNvSpPr/>
      </xdr:nvSpPr>
      <xdr:spPr>
        <a:xfrm>
          <a:off x="228601" y="95250"/>
          <a:ext cx="304800" cy="200025"/>
        </a:xfrm>
        <a:prstGeom prst="leftArrow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headEnd type="none" w="med" len="med"/>
          <a:tailEnd type="none" w="med" len="med"/>
        </a:ln>
        <a:effectLst>
          <a:outerShdw blurRad="40000" dist="23000" dir="5400000" rotWithShape="0">
            <a:schemeClr val="bg1">
              <a:alpha val="35000"/>
            </a:scheme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/AppData/Local/Microsoft/Windows/Temporary%20Internet%20Files/Content.Outlook/Z4XTUYWR/Poda%20Emergencial%20Julh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"/>
      <sheetName val="Embarcação"/>
      <sheetName val="BASE"/>
      <sheetName val="CSE"/>
      <sheetName val="Base Baremos"/>
      <sheetName val="Extra (1,7)"/>
      <sheetName val="Extra (1,8)"/>
      <sheetName val="Descontos e Acréscimos"/>
      <sheetName val="Analise de Perdas"/>
      <sheetName val="Gráfico Glosas"/>
      <sheetName val="Dados"/>
      <sheetName val="Gráficos 01"/>
      <sheetName val="Gráficos 02"/>
      <sheetName val="Gráfico"/>
    </sheetNames>
    <sheetDataSet>
      <sheetData sheetId="0"/>
      <sheetData sheetId="1"/>
      <sheetData sheetId="2"/>
      <sheetData sheetId="3"/>
      <sheetData sheetId="4">
        <row r="1">
          <cell r="A1" t="str">
            <v>CÓDIGO SAP</v>
          </cell>
          <cell r="B1" t="str">
            <v>DESCRIÇÃO SIMPLES</v>
          </cell>
          <cell r="C1" t="str">
            <v>UNIDADE</v>
          </cell>
          <cell r="D1" t="str">
            <v>VALOR BAREMO</v>
          </cell>
        </row>
        <row r="2">
          <cell r="A2">
            <v>554381</v>
          </cell>
          <cell r="B2" t="str">
            <v>LM_Turma de Emergência Cesto+2 - 16h - DAT</v>
          </cell>
          <cell r="C2" t="str">
            <v>h</v>
          </cell>
          <cell r="D2">
            <v>98.387747165412165</v>
          </cell>
        </row>
        <row r="3">
          <cell r="A3">
            <v>554382</v>
          </cell>
          <cell r="B3" t="str">
            <v>LM_Turma de Emergência Cesto+2 - 16h - DAT - AMPLA CHIP</v>
          </cell>
          <cell r="C3" t="str">
            <v>h</v>
          </cell>
          <cell r="D3">
            <v>108.22355894233756</v>
          </cell>
        </row>
        <row r="4">
          <cell r="A4">
            <v>554383</v>
          </cell>
          <cell r="B4" t="str">
            <v>LM_Turma de Emergência Cesto+2 - 24h - DAT</v>
          </cell>
          <cell r="C4" t="str">
            <v>h</v>
          </cell>
          <cell r="D4">
            <v>87.047902335821831</v>
          </cell>
        </row>
        <row r="5">
          <cell r="A5">
            <v>554384</v>
          </cell>
          <cell r="B5" t="str">
            <v>LM_Turma de Emergência Cesto+2 - 24h - DAT - AMPLA CHIP</v>
          </cell>
          <cell r="C5" t="str">
            <v>h</v>
          </cell>
          <cell r="D5">
            <v>95.790846137533279</v>
          </cell>
        </row>
        <row r="6">
          <cell r="A6">
            <v>554385</v>
          </cell>
          <cell r="B6" t="str">
            <v>LM_Turma de Emergência Cesto+2 - 8h - DAT</v>
          </cell>
          <cell r="C6" t="str">
            <v>h</v>
          </cell>
          <cell r="D6">
            <v>110.73889714975179</v>
          </cell>
        </row>
        <row r="7">
          <cell r="A7">
            <v>554386</v>
          </cell>
          <cell r="B7" t="str">
            <v>LM_Turma de Emergência Cesto+2 - 8h`- DAT - AMPLA CHIP</v>
          </cell>
          <cell r="C7" t="str">
            <v>h</v>
          </cell>
          <cell r="D7">
            <v>120.57470892667718</v>
          </cell>
        </row>
        <row r="8">
          <cell r="A8">
            <v>554387</v>
          </cell>
          <cell r="B8" t="str">
            <v>LM_Turma de Emergência Leve - 16h</v>
          </cell>
          <cell r="C8" t="str">
            <v>h</v>
          </cell>
          <cell r="D8">
            <v>81.187000269440702</v>
          </cell>
        </row>
        <row r="9">
          <cell r="A9">
            <v>554388</v>
          </cell>
          <cell r="B9" t="str">
            <v>LM_Turma de Emergência Leve - 24h</v>
          </cell>
          <cell r="C9" t="str">
            <v>h</v>
          </cell>
          <cell r="D9">
            <v>70.951720079827737</v>
          </cell>
        </row>
        <row r="10">
          <cell r="A10">
            <v>554389</v>
          </cell>
          <cell r="B10" t="str">
            <v>LM_Turma de Emergência Leve - 8h</v>
          </cell>
          <cell r="C10" t="str">
            <v>h</v>
          </cell>
          <cell r="D10">
            <v>89.370456404869472</v>
          </cell>
        </row>
        <row r="11">
          <cell r="A11">
            <v>554390</v>
          </cell>
          <cell r="B11" t="str">
            <v>LM_Turma de Emergência Moto em Dupla - 16h</v>
          </cell>
          <cell r="C11" t="str">
            <v>h</v>
          </cell>
          <cell r="D11">
            <v>50.486076522984618</v>
          </cell>
        </row>
        <row r="12">
          <cell r="A12">
            <v>554391</v>
          </cell>
          <cell r="B12" t="str">
            <v>LM_Turma de Emergência Moto em Dupla - 8h</v>
          </cell>
          <cell r="C12" t="str">
            <v>h</v>
          </cell>
          <cell r="D12">
            <v>71.693307562111855</v>
          </cell>
        </row>
        <row r="13">
          <cell r="A13">
            <v>554392</v>
          </cell>
          <cell r="B13" t="str">
            <v>LM_Turma de Emergência Moto Isolada - 16h</v>
          </cell>
          <cell r="C13" t="str">
            <v>h</v>
          </cell>
          <cell r="D13">
            <v>34.224530044897357</v>
          </cell>
        </row>
        <row r="14">
          <cell r="A14">
            <v>554393</v>
          </cell>
          <cell r="B14" t="str">
            <v xml:space="preserve">LM_Turma de Emergência Moto Isolada - 8h </v>
          </cell>
          <cell r="C14" t="str">
            <v>h</v>
          </cell>
          <cell r="D14">
            <v>46.32188735470028</v>
          </cell>
        </row>
        <row r="15">
          <cell r="A15">
            <v>554394</v>
          </cell>
          <cell r="B15" t="str">
            <v>LM_Turma de Emergência Moto Isolada Medidor - 16h</v>
          </cell>
          <cell r="C15" t="str">
            <v>h</v>
          </cell>
          <cell r="D15">
            <v>33.615299750514772</v>
          </cell>
        </row>
        <row r="16">
          <cell r="A16">
            <v>554395</v>
          </cell>
          <cell r="B16" t="str">
            <v>LM_Turma de Emergência Moto Isolada Medidor - 8h</v>
          </cell>
          <cell r="C16" t="str">
            <v>h</v>
          </cell>
          <cell r="D16">
            <v>43.5591764851238</v>
          </cell>
        </row>
        <row r="17">
          <cell r="A17">
            <v>554396</v>
          </cell>
          <cell r="B17" t="str">
            <v>LM_Turma de Emergência Pesada - 16h</v>
          </cell>
          <cell r="C17" t="str">
            <v>h</v>
          </cell>
          <cell r="D17">
            <v>90.88068820227501</v>
          </cell>
        </row>
        <row r="18">
          <cell r="A18">
            <v>554397</v>
          </cell>
          <cell r="B18" t="str">
            <v>LM_Turma de Emergência Pesada - 24h</v>
          </cell>
          <cell r="C18" t="str">
            <v>h</v>
          </cell>
          <cell r="D18">
            <v>77.277453718359155</v>
          </cell>
        </row>
        <row r="19">
          <cell r="A19">
            <v>554398</v>
          </cell>
          <cell r="B19" t="str">
            <v>LM_Turma de Emergência Pesada - 8h</v>
          </cell>
          <cell r="C19" t="str">
            <v>h</v>
          </cell>
          <cell r="D19">
            <v>106.75834288506678</v>
          </cell>
        </row>
        <row r="20">
          <cell r="A20">
            <v>554399</v>
          </cell>
          <cell r="B20" t="str">
            <v xml:space="preserve">LM_ Ajudante/Servente </v>
          </cell>
          <cell r="C20" t="str">
            <v>h</v>
          </cell>
          <cell r="D20">
            <v>24.475970489912292</v>
          </cell>
        </row>
        <row r="21">
          <cell r="A21">
            <v>554400</v>
          </cell>
          <cell r="B21" t="str">
            <v>LM_Caminhão Cesto ManutObraPoda</v>
          </cell>
          <cell r="C21" t="str">
            <v>h</v>
          </cell>
          <cell r="D21">
            <v>68.377023625567119</v>
          </cell>
        </row>
        <row r="22">
          <cell r="A22">
            <v>554401</v>
          </cell>
          <cell r="B22" t="str">
            <v xml:space="preserve">LM_ Encarregado </v>
          </cell>
          <cell r="C22" t="str">
            <v>h</v>
          </cell>
          <cell r="D22">
            <v>35.655125510070562</v>
          </cell>
        </row>
        <row r="23">
          <cell r="A23">
            <v>554402</v>
          </cell>
          <cell r="B23" t="str">
            <v>LM_Motorista Simples</v>
          </cell>
          <cell r="C23" t="str">
            <v>h</v>
          </cell>
          <cell r="D23">
            <v>24.260889137138097</v>
          </cell>
        </row>
        <row r="24">
          <cell r="A24">
            <v>554403</v>
          </cell>
          <cell r="B24" t="str">
            <v xml:space="preserve">LM_ Veículo de Passeio </v>
          </cell>
          <cell r="C24" t="str">
            <v>h</v>
          </cell>
          <cell r="D24">
            <v>18.758680208962751</v>
          </cell>
        </row>
        <row r="25">
          <cell r="A25">
            <v>554404</v>
          </cell>
          <cell r="B25" t="str">
            <v>LM_Cesto+ 2 ManutObra</v>
          </cell>
          <cell r="C25" t="str">
            <v>h</v>
          </cell>
          <cell r="D25">
            <v>119.86312453660963</v>
          </cell>
        </row>
        <row r="26">
          <cell r="A26">
            <v>554496</v>
          </cell>
          <cell r="B26" t="str">
            <v>LM_Eletricista</v>
          </cell>
          <cell r="C26" t="str">
            <v>h</v>
          </cell>
          <cell r="D26">
            <v>29.420616526065075</v>
          </cell>
        </row>
        <row r="27">
          <cell r="A27">
            <v>554602</v>
          </cell>
          <cell r="B27" t="str">
            <v>LM_Motorista Operador</v>
          </cell>
          <cell r="C27" t="str">
            <v>h</v>
          </cell>
          <cell r="D27">
            <v>27.054849020911441</v>
          </cell>
        </row>
        <row r="28">
          <cell r="A28">
            <v>554679</v>
          </cell>
          <cell r="B28" t="str">
            <v>LM_Veículo 4x2 Leve_Manutenção</v>
          </cell>
          <cell r="C28" t="str">
            <v>h</v>
          </cell>
          <cell r="D28">
            <v>38.97</v>
          </cell>
        </row>
        <row r="29">
          <cell r="A29">
            <v>554682</v>
          </cell>
          <cell r="B29" t="str">
            <v xml:space="preserve">LM_Técnico em Eletrotécnica </v>
          </cell>
          <cell r="C29" t="str">
            <v>h</v>
          </cell>
          <cell r="D29">
            <v>35.319024679447082</v>
          </cell>
        </row>
        <row r="30">
          <cell r="A30">
            <v>554683</v>
          </cell>
          <cell r="B30" t="str">
            <v xml:space="preserve">LM_Turma Manutenção Leve 2 - CL 15kV e BT </v>
          </cell>
          <cell r="C30" t="str">
            <v>h</v>
          </cell>
          <cell r="D30">
            <v>95.559394276898047</v>
          </cell>
        </row>
        <row r="31">
          <cell r="A31">
            <v>554684</v>
          </cell>
          <cell r="B31" t="str">
            <v xml:space="preserve">LM_Turma Manutenção Leve 3 - CL 15kV e BT </v>
          </cell>
          <cell r="C31" t="str">
            <v>h</v>
          </cell>
          <cell r="D31">
            <v>120.55541984817734</v>
          </cell>
        </row>
        <row r="32">
          <cell r="A32">
            <v>554685</v>
          </cell>
          <cell r="B32" t="str">
            <v xml:space="preserve">LM_Turma Manutenção Leve 4 - CL 15kV e BT </v>
          </cell>
          <cell r="C32" t="str">
            <v>h</v>
          </cell>
          <cell r="D32">
            <v>151.93047553265455</v>
          </cell>
        </row>
        <row r="33">
          <cell r="A33">
            <v>554686</v>
          </cell>
          <cell r="B33" t="str">
            <v>LM_Turma ManutObra Pesada - CL 15kV e BT - MK5</v>
          </cell>
          <cell r="C33" t="str">
            <v>h</v>
          </cell>
          <cell r="D33">
            <v>242.68221640685738</v>
          </cell>
        </row>
        <row r="34">
          <cell r="A34">
            <v>554687</v>
          </cell>
          <cell r="B34" t="str">
            <v>LM_Turma ManutObra Pesada - CL 15kV e BT - MK6</v>
          </cell>
          <cell r="C34" t="str">
            <v>h</v>
          </cell>
          <cell r="D34">
            <v>267.15818689676968</v>
          </cell>
        </row>
        <row r="35">
          <cell r="A35">
            <v>554688</v>
          </cell>
          <cell r="B35" t="str">
            <v>LM_Turma ManutObra Pesada - CL 15kV e BT - MK7</v>
          </cell>
          <cell r="C35" t="str">
            <v>h</v>
          </cell>
          <cell r="D35">
            <v>288.71137468129751</v>
          </cell>
        </row>
        <row r="36">
          <cell r="A36">
            <v>554689</v>
          </cell>
          <cell r="B36" t="str">
            <v>LM_Turma ManutObra Pesada - CL 15kV e BT - MK8</v>
          </cell>
          <cell r="C36" t="str">
            <v>h</v>
          </cell>
          <cell r="D36">
            <v>321.05477391274701</v>
          </cell>
        </row>
        <row r="37">
          <cell r="A37">
            <v>554690</v>
          </cell>
          <cell r="B37" t="str">
            <v>LM_Turma Medição Manutenção - Cl 15kV e BT</v>
          </cell>
          <cell r="C37" t="str">
            <v>h</v>
          </cell>
          <cell r="D37">
            <v>84.697838346769288</v>
          </cell>
        </row>
        <row r="38">
          <cell r="A38">
            <v>554691</v>
          </cell>
          <cell r="B38" t="str">
            <v>LM_ Veículo 4x4 Leve_Manutenção</v>
          </cell>
          <cell r="C38" t="str">
            <v>h</v>
          </cell>
          <cell r="D38">
            <v>43.96</v>
          </cell>
        </row>
        <row r="39">
          <cell r="A39">
            <v>554692</v>
          </cell>
          <cell r="B39" t="str">
            <v>LM_ Veículo Pesado_ManutObra c/ Guindauto</v>
          </cell>
          <cell r="C39" t="str">
            <v>h</v>
          </cell>
          <cell r="D39">
            <v>101.81308900049112</v>
          </cell>
        </row>
        <row r="40">
          <cell r="A40">
            <v>554748</v>
          </cell>
          <cell r="B40" t="str">
            <v>LM_ Tempo de localização de defeito</v>
          </cell>
          <cell r="C40" t="str">
            <v>H</v>
          </cell>
          <cell r="D40">
            <v>42</v>
          </cell>
        </row>
        <row r="41">
          <cell r="A41">
            <v>554756</v>
          </cell>
          <cell r="B41" t="str">
            <v>LM_Eletricista Arboricultor</v>
          </cell>
          <cell r="C41" t="str">
            <v>h</v>
          </cell>
          <cell r="D41">
            <v>27.682276434152211</v>
          </cell>
        </row>
        <row r="42">
          <cell r="A42">
            <v>554757</v>
          </cell>
          <cell r="B42" t="str">
            <v>LM_Caminhão de  Poda</v>
          </cell>
          <cell r="C42" t="str">
            <v>h</v>
          </cell>
          <cell r="D42">
            <v>49.922693427031845</v>
          </cell>
        </row>
        <row r="43">
          <cell r="A43">
            <v>554768</v>
          </cell>
          <cell r="B43" t="str">
            <v xml:space="preserve">LM_Turma Poda Cesto+ 3 </v>
          </cell>
          <cell r="C43" t="str">
            <v>h</v>
          </cell>
          <cell r="D43">
            <v>143.65802497252361</v>
          </cell>
        </row>
        <row r="44">
          <cell r="A44">
            <v>554769</v>
          </cell>
          <cell r="B44" t="str">
            <v>LM_Turma Poda Fiat UNO</v>
          </cell>
          <cell r="C44" t="str">
            <v>h</v>
          </cell>
          <cell r="D44">
            <v>135.59110386000015</v>
          </cell>
        </row>
        <row r="45">
          <cell r="A45">
            <v>554770</v>
          </cell>
          <cell r="B45" t="str">
            <v>LM_Turma Poda Pesada 5</v>
          </cell>
          <cell r="C45" t="str">
            <v>h</v>
          </cell>
          <cell r="D45">
            <v>187.27233365238422</v>
          </cell>
        </row>
        <row r="46">
          <cell r="A46">
            <v>554771</v>
          </cell>
          <cell r="B46" t="str">
            <v>LM_Turma Poda Recolha Tipo 1</v>
          </cell>
          <cell r="C46" t="str">
            <v>h</v>
          </cell>
          <cell r="D46">
            <v>101.45771093571982</v>
          </cell>
        </row>
        <row r="47">
          <cell r="A47">
            <v>554772</v>
          </cell>
          <cell r="B47" t="str">
            <v>LM_Turma Poda Recolha Tipo 2</v>
          </cell>
          <cell r="C47" t="str">
            <v>h</v>
          </cell>
          <cell r="D47">
            <v>78.480354340470612</v>
          </cell>
        </row>
        <row r="48">
          <cell r="A48">
            <v>554773</v>
          </cell>
          <cell r="B48" t="str">
            <v>Turma Extra Leve</v>
          </cell>
          <cell r="C48" t="str">
            <v>h</v>
          </cell>
          <cell r="D48">
            <v>86.64</v>
          </cell>
        </row>
        <row r="49">
          <cell r="A49">
            <v>554774</v>
          </cell>
          <cell r="B49" t="str">
            <v>Turma Extra Pesada</v>
          </cell>
          <cell r="C49" t="str">
            <v>h</v>
          </cell>
          <cell r="D49">
            <v>100.57</v>
          </cell>
        </row>
        <row r="50">
          <cell r="A50">
            <v>554775</v>
          </cell>
          <cell r="B50" t="str">
            <v>LM_Turma de IP com Escada Giratória - 24h</v>
          </cell>
          <cell r="C50" t="str">
            <v>h</v>
          </cell>
          <cell r="D50">
            <v>88.286778485835498</v>
          </cell>
        </row>
        <row r="51">
          <cell r="A51">
            <v>554776</v>
          </cell>
          <cell r="B51" t="str">
            <v>LM_Turma de IP com Escada Giratória - 16h</v>
          </cell>
          <cell r="C51" t="str">
            <v>h</v>
          </cell>
          <cell r="D51">
            <v>100.24606139043266</v>
          </cell>
        </row>
        <row r="52">
          <cell r="A52">
            <v>554777</v>
          </cell>
          <cell r="B52" t="str">
            <v>LM_Turma de IP com Escada Giratória - 8h</v>
          </cell>
          <cell r="C52" t="str">
            <v>h</v>
          </cell>
          <cell r="D52">
            <v>114.45552559979282</v>
          </cell>
        </row>
        <row r="53">
          <cell r="A53" t="str">
            <v>UNO +1</v>
          </cell>
          <cell r="B53" t="str">
            <v>LM_Veículo Passeio + Motorista Simples</v>
          </cell>
          <cell r="D53">
            <v>43.019569346100852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  <pageSetUpPr fitToPage="1"/>
  </sheetPr>
  <dimension ref="A1:L20"/>
  <sheetViews>
    <sheetView showGridLines="0" showRowColHeaders="0" tabSelected="1" zoomScale="115" zoomScaleNormal="115" workbookViewId="0">
      <selection activeCell="B20" sqref="B20:K20"/>
    </sheetView>
  </sheetViews>
  <sheetFormatPr defaultColWidth="0" defaultRowHeight="0" customHeight="1" zeroHeight="1" x14ac:dyDescent="0.25"/>
  <cols>
    <col min="1" max="1" width="1.7109375" style="111" customWidth="1"/>
    <col min="2" max="10" width="9.140625" style="111" customWidth="1"/>
    <col min="11" max="11" width="7.85546875" style="111" customWidth="1"/>
    <col min="12" max="12" width="1.7109375" style="111" customWidth="1"/>
    <col min="13" max="16384" width="9.140625" style="111" hidden="1"/>
  </cols>
  <sheetData>
    <row r="1" spans="1:12" ht="9.9499999999999993" customHeight="1" thickBot="1" x14ac:dyDescent="0.3">
      <c r="A1" s="581" t="s">
        <v>4573</v>
      </c>
      <c r="B1" s="582"/>
      <c r="C1" s="582"/>
      <c r="D1" s="582"/>
      <c r="E1" s="582"/>
      <c r="F1" s="582"/>
      <c r="G1" s="582"/>
      <c r="H1" s="582"/>
      <c r="I1" s="582"/>
      <c r="J1" s="582"/>
      <c r="K1" s="582"/>
      <c r="L1" s="583"/>
    </row>
    <row r="2" spans="1:12" ht="15" customHeight="1" x14ac:dyDescent="0.25">
      <c r="A2" s="584"/>
      <c r="B2" s="585" t="s">
        <v>4653</v>
      </c>
      <c r="C2" s="586"/>
      <c r="D2" s="586"/>
      <c r="E2" s="586"/>
      <c r="F2" s="586"/>
      <c r="G2" s="586"/>
      <c r="H2" s="586"/>
      <c r="I2" s="586"/>
      <c r="J2" s="586"/>
      <c r="K2" s="586"/>
      <c r="L2" s="583"/>
    </row>
    <row r="3" spans="1:12" ht="15" customHeight="1" x14ac:dyDescent="0.25">
      <c r="A3" s="584"/>
      <c r="B3" s="587"/>
      <c r="C3" s="588"/>
      <c r="D3" s="588"/>
      <c r="E3" s="588"/>
      <c r="F3" s="588"/>
      <c r="G3" s="588"/>
      <c r="H3" s="588"/>
      <c r="I3" s="588"/>
      <c r="J3" s="588"/>
      <c r="K3" s="588"/>
      <c r="L3" s="583"/>
    </row>
    <row r="4" spans="1:12" ht="6.75" customHeight="1" x14ac:dyDescent="0.25">
      <c r="A4" s="584"/>
      <c r="B4" s="587"/>
      <c r="C4" s="588"/>
      <c r="D4" s="588"/>
      <c r="E4" s="588"/>
      <c r="F4" s="588"/>
      <c r="G4" s="588"/>
      <c r="H4" s="588"/>
      <c r="I4" s="588"/>
      <c r="J4" s="588"/>
      <c r="K4" s="588"/>
      <c r="L4" s="583"/>
    </row>
    <row r="5" spans="1:12" ht="15" x14ac:dyDescent="0.25">
      <c r="A5" s="584"/>
      <c r="B5" s="221"/>
      <c r="C5" s="222"/>
      <c r="D5" s="222"/>
      <c r="E5" s="222"/>
      <c r="F5" s="222"/>
      <c r="G5" s="222"/>
      <c r="H5" s="222"/>
      <c r="I5" s="222"/>
      <c r="J5" s="222"/>
      <c r="K5" s="222"/>
      <c r="L5" s="583"/>
    </row>
    <row r="6" spans="1:12" ht="15" x14ac:dyDescent="0.25">
      <c r="A6" s="584"/>
      <c r="B6" s="221"/>
      <c r="C6" s="222"/>
      <c r="D6" s="222"/>
      <c r="E6" s="222"/>
      <c r="F6" s="222"/>
      <c r="G6" s="222"/>
      <c r="H6" s="222"/>
      <c r="I6" s="222"/>
      <c r="J6" s="222"/>
      <c r="K6" s="222"/>
      <c r="L6" s="583"/>
    </row>
    <row r="7" spans="1:12" ht="15" x14ac:dyDescent="0.25">
      <c r="A7" s="584"/>
      <c r="B7" s="221"/>
      <c r="C7" s="222"/>
      <c r="D7" s="222"/>
      <c r="E7" s="222"/>
      <c r="F7" s="222"/>
      <c r="G7" s="222"/>
      <c r="H7" s="222"/>
      <c r="I7" s="222"/>
      <c r="J7" s="222"/>
      <c r="K7" s="222"/>
      <c r="L7" s="583"/>
    </row>
    <row r="8" spans="1:12" ht="15" x14ac:dyDescent="0.25">
      <c r="A8" s="584"/>
      <c r="B8" s="221"/>
      <c r="C8" s="222"/>
      <c r="D8" s="222"/>
      <c r="E8" s="222"/>
      <c r="F8" s="222"/>
      <c r="G8" s="222"/>
      <c r="H8" s="222"/>
      <c r="I8" s="222"/>
      <c r="J8" s="222"/>
      <c r="K8" s="222"/>
      <c r="L8" s="583"/>
    </row>
    <row r="9" spans="1:12" ht="15" x14ac:dyDescent="0.25">
      <c r="A9" s="584"/>
      <c r="B9" s="221"/>
      <c r="C9" s="222"/>
      <c r="D9" s="222"/>
      <c r="E9" s="222"/>
      <c r="F9" s="222"/>
      <c r="G9" s="222"/>
      <c r="H9" s="222"/>
      <c r="I9" s="222"/>
      <c r="J9" s="222"/>
      <c r="K9" s="222"/>
      <c r="L9" s="583"/>
    </row>
    <row r="10" spans="1:12" ht="15" x14ac:dyDescent="0.25">
      <c r="A10" s="584"/>
      <c r="B10" s="221"/>
      <c r="C10" s="222"/>
      <c r="D10" s="222"/>
      <c r="E10" s="222"/>
      <c r="F10" s="222"/>
      <c r="G10" s="222"/>
      <c r="H10" s="222"/>
      <c r="I10" s="222"/>
      <c r="J10" s="222"/>
      <c r="K10" s="222"/>
      <c r="L10" s="583"/>
    </row>
    <row r="11" spans="1:12" ht="15" x14ac:dyDescent="0.25">
      <c r="A11" s="584"/>
      <c r="B11" s="221"/>
      <c r="C11" s="222"/>
      <c r="D11" s="222"/>
      <c r="E11" s="222"/>
      <c r="F11" s="222"/>
      <c r="G11" s="222"/>
      <c r="H11" s="222"/>
      <c r="I11" s="222"/>
      <c r="J11" s="222"/>
      <c r="K11" s="222"/>
      <c r="L11" s="583"/>
    </row>
    <row r="12" spans="1:12" ht="15" x14ac:dyDescent="0.25">
      <c r="A12" s="584"/>
      <c r="B12" s="221"/>
      <c r="C12" s="222"/>
      <c r="D12" s="222"/>
      <c r="E12" s="222"/>
      <c r="F12" s="222"/>
      <c r="G12" s="222"/>
      <c r="H12" s="222"/>
      <c r="I12" s="222"/>
      <c r="J12" s="222"/>
      <c r="K12" s="222"/>
      <c r="L12" s="583"/>
    </row>
    <row r="13" spans="1:12" ht="15" x14ac:dyDescent="0.25">
      <c r="A13" s="584"/>
      <c r="B13" s="221"/>
      <c r="C13" s="222"/>
      <c r="D13" s="222"/>
      <c r="E13" s="222"/>
      <c r="F13" s="222"/>
      <c r="G13" s="222"/>
      <c r="H13" s="222"/>
      <c r="I13" s="222"/>
      <c r="J13" s="222"/>
      <c r="K13" s="222"/>
      <c r="L13" s="583"/>
    </row>
    <row r="14" spans="1:12" ht="15" x14ac:dyDescent="0.25">
      <c r="A14" s="584"/>
      <c r="B14" s="221"/>
      <c r="C14" s="222"/>
      <c r="D14" s="222"/>
      <c r="E14" s="222"/>
      <c r="F14" s="222"/>
      <c r="G14" s="222"/>
      <c r="H14" s="222"/>
      <c r="I14" s="222"/>
      <c r="J14" s="222"/>
      <c r="K14" s="222"/>
      <c r="L14" s="583"/>
    </row>
    <row r="15" spans="1:12" ht="15" x14ac:dyDescent="0.25">
      <c r="A15" s="584"/>
      <c r="B15" s="221"/>
      <c r="C15" s="222"/>
      <c r="D15" s="222"/>
      <c r="E15" s="222"/>
      <c r="F15" s="222"/>
      <c r="G15" s="222"/>
      <c r="H15" s="222"/>
      <c r="I15" s="222"/>
      <c r="J15" s="222"/>
      <c r="K15" s="222"/>
      <c r="L15" s="583"/>
    </row>
    <row r="16" spans="1:12" ht="9.9499999999999993" customHeight="1" x14ac:dyDescent="0.25">
      <c r="A16" s="584"/>
      <c r="B16" s="221"/>
      <c r="C16" s="222"/>
      <c r="D16" s="222"/>
      <c r="E16" s="222"/>
      <c r="F16" s="222"/>
      <c r="G16" s="222"/>
      <c r="H16" s="222"/>
      <c r="I16" s="222"/>
      <c r="J16" s="222"/>
      <c r="K16" s="222"/>
      <c r="L16" s="583"/>
    </row>
    <row r="17" spans="1:12" ht="15" x14ac:dyDescent="0.25">
      <c r="A17" s="584"/>
      <c r="B17" s="221"/>
      <c r="C17" s="222"/>
      <c r="D17" s="222"/>
      <c r="E17" s="222"/>
      <c r="F17" s="222"/>
      <c r="G17" s="222"/>
      <c r="H17" s="222"/>
      <c r="I17" s="222"/>
      <c r="J17" s="222"/>
      <c r="K17" s="222"/>
      <c r="L17" s="583"/>
    </row>
    <row r="18" spans="1:12" ht="15" x14ac:dyDescent="0.25">
      <c r="A18" s="584"/>
      <c r="B18" s="221"/>
      <c r="C18" s="222"/>
      <c r="D18" s="222"/>
      <c r="E18" s="222"/>
      <c r="F18" s="222"/>
      <c r="G18" s="222"/>
      <c r="H18" s="222"/>
      <c r="I18" s="222"/>
      <c r="J18" s="222"/>
      <c r="K18" s="222"/>
      <c r="L18" s="583"/>
    </row>
    <row r="19" spans="1:12" ht="15" x14ac:dyDescent="0.25">
      <c r="A19" s="584"/>
      <c r="B19" s="590" t="s">
        <v>11</v>
      </c>
      <c r="C19" s="591"/>
      <c r="D19" s="591" t="s">
        <v>12</v>
      </c>
      <c r="E19" s="591"/>
      <c r="F19" s="591" t="s">
        <v>10</v>
      </c>
      <c r="G19" s="591"/>
      <c r="H19" s="591" t="s">
        <v>19</v>
      </c>
      <c r="I19" s="591"/>
      <c r="J19" s="591" t="s">
        <v>4630</v>
      </c>
      <c r="K19" s="591"/>
      <c r="L19" s="583"/>
    </row>
    <row r="20" spans="1:12" ht="18" customHeight="1" x14ac:dyDescent="0.25">
      <c r="A20" s="584"/>
      <c r="B20" s="589" t="s">
        <v>4917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3"/>
    </row>
  </sheetData>
  <sheetProtection sheet="1" objects="1" scenarios="1" selectLockedCells="1"/>
  <mergeCells count="10">
    <mergeCell ref="A1:K1"/>
    <mergeCell ref="L1:L20"/>
    <mergeCell ref="A2:A20"/>
    <mergeCell ref="B2:K4"/>
    <mergeCell ref="B20:K20"/>
    <mergeCell ref="B19:C19"/>
    <mergeCell ref="D19:E19"/>
    <mergeCell ref="F19:G19"/>
    <mergeCell ref="H19:I19"/>
    <mergeCell ref="J19:K19"/>
  </mergeCells>
  <pageMargins left="0.51181102362204722" right="0.51181102362204722" top="0.78740157480314965" bottom="0.78740157480314965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0" tint="-0.34998626667073579"/>
  </sheetPr>
  <dimension ref="A1:Z28"/>
  <sheetViews>
    <sheetView showGridLines="0" zoomScale="90" zoomScaleNormal="90" workbookViewId="0">
      <selection activeCell="C6" sqref="C6"/>
    </sheetView>
  </sheetViews>
  <sheetFormatPr defaultColWidth="0" defaultRowHeight="15" zeroHeight="1" x14ac:dyDescent="0.25"/>
  <cols>
    <col min="1" max="1" width="1.7109375" style="45" customWidth="1"/>
    <col min="2" max="2" width="1.7109375" style="46" customWidth="1"/>
    <col min="3" max="3" width="17.7109375" style="46" customWidth="1"/>
    <col min="4" max="4" width="2.7109375" style="46" customWidth="1"/>
    <col min="5" max="5" width="22" style="46" customWidth="1"/>
    <col min="6" max="6" width="2.7109375" style="46" customWidth="1"/>
    <col min="7" max="7" width="17.7109375" style="46" customWidth="1"/>
    <col min="8" max="8" width="2.7109375" style="46" customWidth="1"/>
    <col min="9" max="9" width="17.7109375" style="46" customWidth="1"/>
    <col min="10" max="10" width="1.140625" style="46" customWidth="1"/>
    <col min="11" max="11" width="1.7109375" style="45" customWidth="1"/>
    <col min="12" max="15" width="9.140625" style="48" hidden="1" customWidth="1"/>
    <col min="16" max="25" width="0" style="48" hidden="1" customWidth="1"/>
    <col min="26" max="26" width="8" style="48" hidden="1" customWidth="1"/>
    <col min="27" max="16384" width="9.140625" style="48" hidden="1"/>
  </cols>
  <sheetData>
    <row r="1" spans="1:26" customFormat="1" ht="30" customHeight="1" thickBot="1" x14ac:dyDescent="0.3">
      <c r="A1" s="45"/>
      <c r="B1" s="46"/>
      <c r="C1" s="46"/>
      <c r="D1" s="46"/>
      <c r="E1" s="46"/>
      <c r="F1" s="46"/>
      <c r="G1" s="46"/>
      <c r="H1" s="46"/>
      <c r="I1" s="46"/>
      <c r="J1" s="46"/>
      <c r="K1" s="45"/>
      <c r="Z1" s="393">
        <f>((I9-G9)*24)</f>
        <v>0</v>
      </c>
    </row>
    <row r="2" spans="1:26" customFormat="1" ht="9.9499999999999993" customHeight="1" thickTop="1" x14ac:dyDescent="0.25">
      <c r="A2" s="45"/>
      <c r="B2" s="286"/>
      <c r="C2" s="287"/>
      <c r="D2" s="287"/>
      <c r="E2" s="287"/>
      <c r="F2" s="287"/>
      <c r="G2" s="287"/>
      <c r="H2" s="287"/>
      <c r="I2" s="287"/>
      <c r="J2" s="287"/>
      <c r="K2" s="49"/>
      <c r="Z2" s="393"/>
    </row>
    <row r="3" spans="1:26" customFormat="1" ht="29.25" customHeight="1" x14ac:dyDescent="0.25">
      <c r="A3" s="45"/>
      <c r="B3" s="288"/>
      <c r="C3" s="592" t="s">
        <v>4629</v>
      </c>
      <c r="D3" s="592"/>
      <c r="E3" s="592"/>
      <c r="F3" s="592"/>
      <c r="G3" s="592"/>
      <c r="H3" s="592"/>
      <c r="I3" s="592"/>
      <c r="J3" s="289"/>
      <c r="K3" s="49"/>
      <c r="O3" s="1"/>
    </row>
    <row r="4" spans="1:26" customFormat="1" ht="9.9499999999999993" customHeight="1" thickBot="1" x14ac:dyDescent="0.3">
      <c r="A4" s="45"/>
      <c r="B4" s="288"/>
      <c r="C4" s="289"/>
      <c r="D4" s="289"/>
      <c r="E4" s="289"/>
      <c r="F4" s="289"/>
      <c r="G4" s="289"/>
      <c r="H4" s="289"/>
      <c r="I4" s="289"/>
      <c r="J4" s="289"/>
      <c r="K4" s="49"/>
    </row>
    <row r="5" spans="1:26" s="3" customFormat="1" ht="15.95" customHeight="1" thickBot="1" x14ac:dyDescent="0.3">
      <c r="A5" s="47"/>
      <c r="B5" s="290"/>
      <c r="C5" s="300" t="s">
        <v>0</v>
      </c>
      <c r="D5" s="291"/>
      <c r="E5" s="300" t="s">
        <v>1</v>
      </c>
      <c r="F5" s="291"/>
      <c r="G5" s="300" t="s">
        <v>5045</v>
      </c>
      <c r="H5" s="291"/>
      <c r="I5" s="300" t="s">
        <v>5046</v>
      </c>
      <c r="J5" s="289"/>
      <c r="K5" s="50"/>
    </row>
    <row r="6" spans="1:26" customFormat="1" ht="23.1" customHeight="1" thickBot="1" x14ac:dyDescent="0.3">
      <c r="A6" s="45"/>
      <c r="B6" s="288"/>
      <c r="C6" s="31"/>
      <c r="D6" s="289"/>
      <c r="E6" s="483"/>
      <c r="F6" s="289"/>
      <c r="G6" s="32"/>
      <c r="H6" s="289"/>
      <c r="I6" s="32"/>
      <c r="J6" s="289"/>
      <c r="K6" s="49"/>
    </row>
    <row r="7" spans="1:26" customFormat="1" ht="15" customHeight="1" thickBot="1" x14ac:dyDescent="0.3">
      <c r="A7" s="45"/>
      <c r="B7" s="288"/>
      <c r="C7" s="292"/>
      <c r="D7" s="292"/>
      <c r="E7" s="292"/>
      <c r="F7" s="292"/>
      <c r="G7" s="292"/>
      <c r="H7" s="289"/>
      <c r="I7" s="289"/>
      <c r="J7" s="289"/>
      <c r="K7" s="49"/>
    </row>
    <row r="8" spans="1:26" s="3" customFormat="1" ht="15.95" customHeight="1" thickBot="1" x14ac:dyDescent="0.3">
      <c r="A8" s="47"/>
      <c r="B8" s="290"/>
      <c r="C8" s="300" t="s">
        <v>2</v>
      </c>
      <c r="D8" s="291"/>
      <c r="E8" s="300" t="s">
        <v>7</v>
      </c>
      <c r="F8" s="291"/>
      <c r="G8" s="300" t="s">
        <v>5043</v>
      </c>
      <c r="H8" s="291"/>
      <c r="I8" s="300" t="s">
        <v>5044</v>
      </c>
      <c r="J8" s="289"/>
      <c r="K8" s="50"/>
    </row>
    <row r="9" spans="1:26" customFormat="1" ht="23.1" customHeight="1" thickBot="1" x14ac:dyDescent="0.3">
      <c r="A9" s="45"/>
      <c r="B9" s="288"/>
      <c r="C9" s="109"/>
      <c r="D9" s="289"/>
      <c r="E9" s="109"/>
      <c r="F9" s="289"/>
      <c r="G9" s="32"/>
      <c r="H9" s="289"/>
      <c r="I9" s="32"/>
      <c r="J9" s="289"/>
      <c r="K9" s="49"/>
    </row>
    <row r="10" spans="1:26" customFormat="1" ht="15" customHeight="1" thickBot="1" x14ac:dyDescent="0.3">
      <c r="A10" s="45"/>
      <c r="B10" s="288"/>
      <c r="C10" s="289"/>
      <c r="D10" s="289"/>
      <c r="E10" s="289"/>
      <c r="F10" s="289"/>
      <c r="G10" s="289"/>
      <c r="H10" s="289"/>
      <c r="I10" s="289"/>
      <c r="J10" s="289"/>
      <c r="K10" s="49"/>
    </row>
    <row r="11" spans="1:26" s="3" customFormat="1" ht="15.95" customHeight="1" thickBot="1" x14ac:dyDescent="0.3">
      <c r="A11" s="47"/>
      <c r="B11" s="647"/>
      <c r="C11" s="645" t="s">
        <v>3</v>
      </c>
      <c r="D11" s="304"/>
      <c r="E11" s="305" t="s">
        <v>22</v>
      </c>
      <c r="F11" s="304"/>
      <c r="G11" s="306"/>
      <c r="H11" s="306" t="s">
        <v>23</v>
      </c>
      <c r="I11" s="307"/>
      <c r="J11" s="289"/>
      <c r="K11" s="50"/>
    </row>
    <row r="12" spans="1:26" customFormat="1" ht="23.1" customHeight="1" x14ac:dyDescent="0.25">
      <c r="A12" s="45"/>
      <c r="B12" s="648"/>
      <c r="C12" s="646"/>
      <c r="D12" s="33" t="str">
        <f>IFERROR(VLOOKUP(C12,colab!$B$3:$D$277,3,0),"")</f>
        <v/>
      </c>
      <c r="E12" s="34"/>
      <c r="F12" s="37" t="str">
        <f>IFERROR(VLOOKUP(C12,colab!$B$3:$D$277,2,0),"")</f>
        <v/>
      </c>
      <c r="G12" s="35"/>
      <c r="H12" s="35"/>
      <c r="I12" s="36"/>
      <c r="J12" s="289"/>
      <c r="K12" s="49"/>
    </row>
    <row r="13" spans="1:26" customFormat="1" ht="23.1" customHeight="1" x14ac:dyDescent="0.25">
      <c r="A13" s="45"/>
      <c r="B13" s="648"/>
      <c r="C13" s="646"/>
      <c r="D13" s="37" t="str">
        <f>IFERROR(VLOOKUP(C13,colab!$B$3:$D$277,3,0),"")</f>
        <v/>
      </c>
      <c r="E13" s="38"/>
      <c r="F13" s="37" t="str">
        <f>IFERROR(VLOOKUP(C13,colab!$B$3:$D$277,2,0),"")</f>
        <v/>
      </c>
      <c r="G13" s="39"/>
      <c r="H13" s="39"/>
      <c r="I13" s="40"/>
      <c r="J13" s="289"/>
      <c r="K13" s="49"/>
    </row>
    <row r="14" spans="1:26" customFormat="1" ht="23.1" customHeight="1" x14ac:dyDescent="0.25">
      <c r="A14" s="45"/>
      <c r="B14" s="648"/>
      <c r="C14" s="646"/>
      <c r="D14" s="37" t="str">
        <f>IFERROR(VLOOKUP(C14,colab!$B$3:$D$277,3,0),"")</f>
        <v/>
      </c>
      <c r="E14" s="38"/>
      <c r="F14" s="37" t="str">
        <f>IFERROR(VLOOKUP(C14,colab!$B$3:$D$277,2,0),"")</f>
        <v/>
      </c>
      <c r="G14" s="39"/>
      <c r="H14" s="39"/>
      <c r="I14" s="40"/>
      <c r="J14" s="289"/>
      <c r="K14" s="49"/>
    </row>
    <row r="15" spans="1:26" customFormat="1" ht="23.1" customHeight="1" x14ac:dyDescent="0.25">
      <c r="A15" s="45"/>
      <c r="B15" s="648"/>
      <c r="C15" s="646"/>
      <c r="D15" s="37" t="str">
        <f>IFERROR(VLOOKUP(C15,colab!$B$3:$D$277,3,0),"")</f>
        <v/>
      </c>
      <c r="E15" s="38"/>
      <c r="F15" s="37" t="str">
        <f>IFERROR(VLOOKUP(C15,colab!$B$3:$D$277,2,0),"")</f>
        <v/>
      </c>
      <c r="G15" s="39"/>
      <c r="H15" s="39"/>
      <c r="I15" s="40"/>
      <c r="J15" s="289"/>
      <c r="K15" s="49"/>
    </row>
    <row r="16" spans="1:26" customFormat="1" ht="23.1" customHeight="1" x14ac:dyDescent="0.25">
      <c r="A16" s="45"/>
      <c r="B16" s="648"/>
      <c r="C16" s="646"/>
      <c r="D16" s="37" t="str">
        <f>IFERROR(VLOOKUP(C16,colab!$B$3:$D$277,3,0),"")</f>
        <v/>
      </c>
      <c r="E16" s="38"/>
      <c r="F16" s="37" t="str">
        <f>IFERROR(VLOOKUP(C16,colab!$B$3:$D$277,2,0),"")</f>
        <v/>
      </c>
      <c r="G16" s="39"/>
      <c r="H16" s="39"/>
      <c r="I16" s="40"/>
      <c r="J16" s="289"/>
      <c r="K16" s="49"/>
    </row>
    <row r="17" spans="1:11" customFormat="1" ht="23.1" customHeight="1" x14ac:dyDescent="0.25">
      <c r="A17" s="45"/>
      <c r="B17" s="648"/>
      <c r="C17" s="646"/>
      <c r="D17" s="37" t="str">
        <f>IFERROR(VLOOKUP(C17,colab!$B$3:$D$277,3,0),"")</f>
        <v/>
      </c>
      <c r="E17" s="38"/>
      <c r="F17" s="37" t="str">
        <f>IFERROR(VLOOKUP(C17,colab!$B$3:$D$277,2,0),"")</f>
        <v/>
      </c>
      <c r="G17" s="39"/>
      <c r="H17" s="39"/>
      <c r="I17" s="40"/>
      <c r="J17" s="289"/>
      <c r="K17" s="49"/>
    </row>
    <row r="18" spans="1:11" customFormat="1" ht="23.1" customHeight="1" x14ac:dyDescent="0.25">
      <c r="A18" s="45"/>
      <c r="B18" s="648"/>
      <c r="C18" s="646"/>
      <c r="D18" s="37" t="str">
        <f>IFERROR(VLOOKUP(C18,colab!$B$3:$D$277,3,0),"")</f>
        <v/>
      </c>
      <c r="E18" s="38"/>
      <c r="F18" s="37" t="str">
        <f>IFERROR(VLOOKUP(C18,colab!$B$3:$D$277,2,0),"")</f>
        <v/>
      </c>
      <c r="G18" s="39"/>
      <c r="H18" s="39"/>
      <c r="I18" s="40"/>
      <c r="J18" s="289"/>
      <c r="K18" s="49"/>
    </row>
    <row r="19" spans="1:11" customFormat="1" ht="23.1" customHeight="1" x14ac:dyDescent="0.25">
      <c r="A19" s="45"/>
      <c r="B19" s="648"/>
      <c r="C19" s="646"/>
      <c r="D19" s="37" t="str">
        <f>IFERROR(VLOOKUP(C19,colab!$B$3:$D$277,3,0),"")</f>
        <v/>
      </c>
      <c r="E19" s="38"/>
      <c r="F19" s="37" t="str">
        <f>IFERROR(VLOOKUP(C19,colab!$B$3:$D$277,2,0),"")</f>
        <v/>
      </c>
      <c r="G19" s="39"/>
      <c r="H19" s="39"/>
      <c r="I19" s="40"/>
      <c r="J19" s="289"/>
      <c r="K19" s="49"/>
    </row>
    <row r="20" spans="1:11" customFormat="1" ht="23.1" customHeight="1" x14ac:dyDescent="0.25">
      <c r="A20" s="45"/>
      <c r="B20" s="648"/>
      <c r="C20" s="646"/>
      <c r="D20" s="37" t="str">
        <f>IFERROR(VLOOKUP(C20,colab!$B$3:$D$277,3,0),"")</f>
        <v/>
      </c>
      <c r="E20" s="38"/>
      <c r="F20" s="37" t="str">
        <f>IFERROR(VLOOKUP(C20,colab!$B$3:$D$277,2,0),"")</f>
        <v/>
      </c>
      <c r="G20" s="39"/>
      <c r="H20" s="39"/>
      <c r="I20" s="40"/>
      <c r="J20" s="289"/>
      <c r="K20" s="49"/>
    </row>
    <row r="21" spans="1:11" customFormat="1" ht="23.1" customHeight="1" thickBot="1" x14ac:dyDescent="0.3">
      <c r="A21" s="45"/>
      <c r="B21" s="648"/>
      <c r="C21" s="646"/>
      <c r="D21" s="42" t="str">
        <f>IFERROR(VLOOKUP(C21,colab!$B$3:$D$277,3,0),"")</f>
        <v/>
      </c>
      <c r="E21" s="41"/>
      <c r="F21" s="42" t="str">
        <f>IFERROR(VLOOKUP(C21,colab!$B$3:$D$277,2,0),"")</f>
        <v/>
      </c>
      <c r="G21" s="43"/>
      <c r="H21" s="43"/>
      <c r="I21" s="44"/>
      <c r="J21" s="289"/>
      <c r="K21" s="49"/>
    </row>
    <row r="22" spans="1:11" customFormat="1" x14ac:dyDescent="0.25">
      <c r="A22" s="45"/>
      <c r="B22" s="288"/>
      <c r="C22" s="289"/>
      <c r="D22" s="289"/>
      <c r="E22" s="289"/>
      <c r="F22" s="289"/>
      <c r="G22" s="289"/>
      <c r="H22" s="289"/>
      <c r="I22" s="289"/>
      <c r="J22" s="289"/>
      <c r="K22" s="49"/>
    </row>
    <row r="23" spans="1:11" customFormat="1" x14ac:dyDescent="0.25">
      <c r="A23" s="45"/>
      <c r="B23" s="288"/>
      <c r="C23" s="289"/>
      <c r="D23" s="289"/>
      <c r="E23" s="289"/>
      <c r="F23" s="289"/>
      <c r="G23" s="289"/>
      <c r="H23" s="289"/>
      <c r="I23" s="289"/>
      <c r="J23" s="289"/>
      <c r="K23" s="49"/>
    </row>
    <row r="24" spans="1:11" customFormat="1" x14ac:dyDescent="0.25">
      <c r="A24" s="45"/>
      <c r="B24" s="288"/>
      <c r="C24" s="289"/>
      <c r="D24" s="289"/>
      <c r="E24" s="289"/>
      <c r="F24" s="289"/>
      <c r="G24" s="289"/>
      <c r="H24" s="289"/>
      <c r="I24" s="289"/>
      <c r="J24" s="289"/>
      <c r="K24" s="49"/>
    </row>
    <row r="25" spans="1:11" customFormat="1" hidden="1" x14ac:dyDescent="0.25">
      <c r="A25" s="45"/>
      <c r="B25" s="28"/>
      <c r="C25" s="30"/>
      <c r="D25" s="30"/>
      <c r="E25" s="30"/>
      <c r="F25" s="30"/>
      <c r="G25" s="30"/>
      <c r="H25" s="30"/>
      <c r="I25" s="30"/>
      <c r="J25" s="29"/>
      <c r="K25" s="49"/>
    </row>
    <row r="26" spans="1:11" customFormat="1" hidden="1" x14ac:dyDescent="0.25">
      <c r="A26" s="45"/>
      <c r="B26" s="28"/>
      <c r="C26" s="30"/>
      <c r="D26" s="30"/>
      <c r="E26" s="30"/>
      <c r="F26" s="30"/>
      <c r="G26" s="30"/>
      <c r="H26" s="30"/>
      <c r="I26" s="30"/>
      <c r="J26" s="29"/>
      <c r="K26" s="49"/>
    </row>
    <row r="27" spans="1:11" ht="9.9499999999999993" customHeight="1" x14ac:dyDescent="0.25"/>
    <row r="28" spans="1:11" hidden="1" x14ac:dyDescent="0.25"/>
  </sheetData>
  <sheetProtection sheet="1" objects="1" scenarios="1" selectLockedCells="1"/>
  <mergeCells count="1">
    <mergeCell ref="C3:I3"/>
  </mergeCells>
  <dataValidations count="3">
    <dataValidation type="date" allowBlank="1" showInputMessage="1" showErrorMessage="1" errorTitle="Data" error="Inserir apenas data" sqref="C6">
      <formula1>42370</formula1>
      <formula2>42735</formula2>
    </dataValidation>
    <dataValidation allowBlank="1" showInputMessage="1" showErrorMessage="1" error="Apenas número inteiro" sqref="I6"/>
    <dataValidation type="time" allowBlank="1" showInputMessage="1" showErrorMessage="1" error="Apenas inserir hora" sqref="I9 G9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viatproc!$E$4:$E$13</xm:f>
          </x14:formula1>
          <xm:sqref>E9</xm:sqref>
        </x14:dataValidation>
        <x14:dataValidation type="list" allowBlank="1" showInputMessage="1" showErrorMessage="1">
          <x14:formula1>
            <xm:f>colab!$B$4:$B$183</xm:f>
          </x14:formula1>
          <xm:sqref>C12:C21</xm:sqref>
        </x14:dataValidation>
        <x14:dataValidation type="list" showInputMessage="1" showErrorMessage="1">
          <x14:formula1>
            <xm:f>viatproc!B4:B30</xm:f>
          </x14:formula1>
          <xm:sqref>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34998626667073579"/>
    <pageSetUpPr fitToPage="1"/>
  </sheetPr>
  <dimension ref="A1:Z47"/>
  <sheetViews>
    <sheetView showGridLines="0" topLeftCell="A22" zoomScale="90" zoomScaleNormal="90" workbookViewId="0">
      <selection activeCell="H6" sqref="H6"/>
    </sheetView>
  </sheetViews>
  <sheetFormatPr defaultColWidth="0" defaultRowHeight="0" customHeight="1" zeroHeight="1" x14ac:dyDescent="0.25"/>
  <cols>
    <col min="1" max="1" width="1.7109375" style="9" customWidth="1"/>
    <col min="2" max="2" width="1.7109375" style="10" customWidth="1"/>
    <col min="3" max="3" width="17.7109375" style="10" customWidth="1"/>
    <col min="4" max="4" width="2.7109375" style="10" customWidth="1"/>
    <col min="5" max="6" width="9.28515625" style="10" customWidth="1"/>
    <col min="7" max="7" width="2.7109375" style="10" customWidth="1"/>
    <col min="8" max="8" width="17.7109375" style="10" customWidth="1"/>
    <col min="9" max="9" width="2.7109375" style="10" customWidth="1"/>
    <col min="10" max="11" width="9.28515625" style="10" customWidth="1"/>
    <col min="12" max="12" width="2.7109375" style="10" customWidth="1"/>
    <col min="13" max="13" width="17.7109375" style="10" customWidth="1"/>
    <col min="14" max="14" width="4.85546875" style="10" customWidth="1"/>
    <col min="15" max="15" width="17.28515625" style="10" customWidth="1"/>
    <col min="16" max="16" width="1.140625" style="10" customWidth="1"/>
    <col min="17" max="17" width="1.7109375" style="9" customWidth="1"/>
    <col min="18" max="18" width="14.85546875" style="9" hidden="1" customWidth="1"/>
    <col min="19" max="19" width="12.85546875" style="9" hidden="1" customWidth="1"/>
    <col min="20" max="20" width="11.42578125" style="9" hidden="1" customWidth="1"/>
    <col min="21" max="21" width="0.7109375" style="9" hidden="1" customWidth="1"/>
    <col min="22" max="25" width="30.28515625" style="531" hidden="1" customWidth="1"/>
    <col min="26" max="26" width="31.140625" style="9" hidden="1" customWidth="1"/>
    <col min="27" max="16384" width="30.28515625" style="9" hidden="1"/>
  </cols>
  <sheetData>
    <row r="1" spans="1:26" customFormat="1" ht="9.9499999999999993" customHeight="1" thickBot="1" x14ac:dyDescent="0.3">
      <c r="A1" s="45">
        <v>90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5"/>
      <c r="S1" s="97"/>
      <c r="T1" s="97"/>
      <c r="U1" s="97"/>
      <c r="V1" s="97"/>
      <c r="W1" s="97"/>
      <c r="X1" s="97"/>
      <c r="Y1" s="97"/>
      <c r="Z1" s="97"/>
    </row>
    <row r="2" spans="1:26" customFormat="1" ht="9.9499999999999993" customHeight="1" thickTop="1" thickBot="1" x14ac:dyDescent="0.3">
      <c r="A2" s="45"/>
      <c r="B2" s="286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46"/>
      <c r="R2" s="9"/>
      <c r="S2" s="97"/>
      <c r="T2" s="97"/>
      <c r="U2" s="97"/>
      <c r="V2" s="97"/>
      <c r="W2" s="97"/>
      <c r="X2" s="97"/>
      <c r="Y2" s="97"/>
      <c r="Z2" s="97"/>
    </row>
    <row r="3" spans="1:26" customFormat="1" ht="29.25" customHeight="1" thickBot="1" x14ac:dyDescent="0.3">
      <c r="A3" s="45"/>
      <c r="B3" s="288"/>
      <c r="C3" s="592" t="s">
        <v>4822</v>
      </c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32"/>
      <c r="Q3" s="46"/>
      <c r="S3" s="97"/>
      <c r="T3" s="97"/>
      <c r="U3" s="98"/>
      <c r="V3" s="110" t="s">
        <v>32</v>
      </c>
      <c r="W3" s="65" t="s">
        <v>28</v>
      </c>
      <c r="X3" s="140" t="s">
        <v>4952</v>
      </c>
      <c r="Y3" s="140" t="s">
        <v>31</v>
      </c>
      <c r="Z3" s="513"/>
    </row>
    <row r="4" spans="1:26" customFormat="1" ht="9.9499999999999993" customHeight="1" thickBot="1" x14ac:dyDescent="0.3">
      <c r="A4" s="45"/>
      <c r="B4" s="288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46"/>
      <c r="S4" s="97"/>
      <c r="T4" s="97"/>
      <c r="U4" s="98"/>
      <c r="V4" s="514">
        <v>1187</v>
      </c>
      <c r="W4" s="515" t="s">
        <v>36</v>
      </c>
      <c r="X4" s="516" t="s">
        <v>5042</v>
      </c>
      <c r="Y4" s="516">
        <v>1.7699</v>
      </c>
      <c r="Z4" s="101" t="str">
        <f>IFERROR(WEEKDAY(C6),"")</f>
        <v/>
      </c>
    </row>
    <row r="5" spans="1:26" s="3" customFormat="1" ht="15.95" customHeight="1" thickBot="1" x14ac:dyDescent="0.3">
      <c r="A5" s="47"/>
      <c r="B5" s="290"/>
      <c r="C5" s="300" t="s">
        <v>0</v>
      </c>
      <c r="D5" s="291"/>
      <c r="E5" s="593" t="s">
        <v>5049</v>
      </c>
      <c r="F5" s="594"/>
      <c r="G5" s="291"/>
      <c r="H5" s="300" t="s">
        <v>3</v>
      </c>
      <c r="I5" s="593" t="s">
        <v>34</v>
      </c>
      <c r="J5" s="595"/>
      <c r="K5" s="595"/>
      <c r="L5" s="595"/>
      <c r="M5" s="594"/>
      <c r="N5" s="293"/>
      <c r="O5" s="300" t="s">
        <v>5040</v>
      </c>
      <c r="P5" s="291"/>
      <c r="Q5" s="533"/>
      <c r="R5"/>
      <c r="S5"/>
      <c r="T5"/>
      <c r="U5" s="100"/>
      <c r="V5" s="517">
        <v>6915</v>
      </c>
      <c r="W5" s="518" t="s">
        <v>37</v>
      </c>
      <c r="X5" s="519" t="s">
        <v>4630</v>
      </c>
      <c r="Y5" s="519">
        <v>1.861</v>
      </c>
      <c r="Z5" s="99"/>
    </row>
    <row r="6" spans="1:26" customFormat="1" ht="23.1" customHeight="1" thickBot="1" x14ac:dyDescent="0.3">
      <c r="A6" s="45"/>
      <c r="B6" s="288"/>
      <c r="C6" s="538" t="str">
        <f>IF(Tela!C6="","",Tela!C6)</f>
        <v/>
      </c>
      <c r="D6" s="289"/>
      <c r="E6" s="596">
        <f>((Tela!I6-Tela!G6)*24)-Tela!Z1</f>
        <v>0</v>
      </c>
      <c r="F6" s="597"/>
      <c r="G6" s="289"/>
      <c r="H6" s="550" t="str">
        <f>IF(Tela!C12="","",Tela!C12)</f>
        <v/>
      </c>
      <c r="I6" s="598" t="str">
        <f>IF(H6&lt;&gt;"",VLOOKUP(H6,colab!B3:C277,2,0),"")</f>
        <v/>
      </c>
      <c r="J6" s="599"/>
      <c r="K6" s="599"/>
      <c r="L6" s="599"/>
      <c r="M6" s="600"/>
      <c r="N6" s="294"/>
      <c r="O6" s="96"/>
      <c r="P6" s="289"/>
      <c r="Q6" s="46"/>
      <c r="U6" s="98"/>
      <c r="V6" s="517">
        <v>6980</v>
      </c>
      <c r="W6" s="518" t="s">
        <v>43</v>
      </c>
      <c r="X6" s="519"/>
      <c r="Y6" s="520"/>
      <c r="Z6" s="97"/>
    </row>
    <row r="7" spans="1:26" customFormat="1" ht="15" customHeight="1" thickBot="1" x14ac:dyDescent="0.3">
      <c r="A7" s="45"/>
      <c r="B7" s="288"/>
      <c r="C7" s="292"/>
      <c r="D7" s="292"/>
      <c r="E7" s="292"/>
      <c r="F7" s="292"/>
      <c r="G7" s="292"/>
      <c r="H7" s="292"/>
      <c r="I7" s="292"/>
      <c r="J7" s="292"/>
      <c r="K7" s="292"/>
      <c r="L7" s="292"/>
      <c r="M7" s="289"/>
      <c r="N7" s="289"/>
      <c r="O7" s="289"/>
      <c r="P7" s="289"/>
      <c r="Q7" s="46"/>
      <c r="U7" s="98"/>
      <c r="V7" s="521">
        <v>5608</v>
      </c>
      <c r="W7" s="522" t="s">
        <v>4674</v>
      </c>
      <c r="X7" s="519"/>
      <c r="Y7" s="520"/>
      <c r="Z7" s="97"/>
    </row>
    <row r="8" spans="1:26" s="3" customFormat="1" ht="15.95" customHeight="1" thickBot="1" x14ac:dyDescent="0.3">
      <c r="A8" s="47"/>
      <c r="B8" s="290"/>
      <c r="C8" s="300" t="s">
        <v>2</v>
      </c>
      <c r="D8" s="291"/>
      <c r="E8" s="593" t="s">
        <v>7</v>
      </c>
      <c r="F8" s="594"/>
      <c r="G8" s="291"/>
      <c r="H8" s="300" t="s">
        <v>35</v>
      </c>
      <c r="I8" s="291"/>
      <c r="J8" s="593" t="s">
        <v>4475</v>
      </c>
      <c r="K8" s="594"/>
      <c r="L8" s="291"/>
      <c r="M8" s="300" t="s">
        <v>4953</v>
      </c>
      <c r="N8" s="295"/>
      <c r="O8" s="300" t="s">
        <v>5041</v>
      </c>
      <c r="P8" s="291"/>
      <c r="Q8" s="533"/>
      <c r="R8"/>
      <c r="S8"/>
      <c r="T8"/>
      <c r="U8" s="100"/>
      <c r="V8" s="523">
        <v>6434</v>
      </c>
      <c r="W8" s="522" t="s">
        <v>4675</v>
      </c>
      <c r="X8" s="519"/>
      <c r="Y8" s="524"/>
      <c r="Z8" s="99"/>
    </row>
    <row r="9" spans="1:26" customFormat="1" ht="23.1" customHeight="1" thickBot="1" x14ac:dyDescent="0.3">
      <c r="A9" s="45"/>
      <c r="B9" s="288"/>
      <c r="C9" s="539" t="str">
        <f>IF(Tela!C9="","",Tela!C9)</f>
        <v/>
      </c>
      <c r="D9" s="289"/>
      <c r="E9" s="601" t="str">
        <f>IF(Tela!E9="","",Tela!E9)</f>
        <v/>
      </c>
      <c r="F9" s="602"/>
      <c r="G9" s="289"/>
      <c r="H9" s="540" t="str">
        <f>IF(H6="","",IFERROR(VLOOKUP(H6,V4:W34,2,0),"OUTROS"))</f>
        <v/>
      </c>
      <c r="I9" s="289"/>
      <c r="J9" s="603">
        <v>1.7699</v>
      </c>
      <c r="K9" s="604"/>
      <c r="L9" s="289"/>
      <c r="M9" s="96"/>
      <c r="N9" s="296"/>
      <c r="O9" s="580"/>
      <c r="P9" s="289"/>
      <c r="Q9" s="46"/>
      <c r="R9" s="9"/>
      <c r="U9" s="97"/>
      <c r="V9" s="523">
        <v>1274</v>
      </c>
      <c r="W9" s="522" t="s">
        <v>4676</v>
      </c>
      <c r="X9" s="525"/>
      <c r="Y9" s="520"/>
      <c r="Z9" s="97"/>
    </row>
    <row r="10" spans="1:26" customFormat="1" ht="15" customHeight="1" thickBot="1" x14ac:dyDescent="0.3">
      <c r="A10" s="45"/>
      <c r="B10" s="288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46"/>
      <c r="U10" s="97"/>
      <c r="V10" s="526">
        <v>6500</v>
      </c>
      <c r="W10" s="527" t="s">
        <v>4677</v>
      </c>
      <c r="X10" s="524"/>
      <c r="Y10" s="520"/>
      <c r="Z10" s="97"/>
    </row>
    <row r="11" spans="1:26" s="3" customFormat="1" ht="15.95" customHeight="1" thickBot="1" x14ac:dyDescent="0.3">
      <c r="A11" s="47"/>
      <c r="B11" s="290"/>
      <c r="C11" s="301" t="s">
        <v>38</v>
      </c>
      <c r="D11" s="605" t="s">
        <v>39</v>
      </c>
      <c r="E11" s="606"/>
      <c r="F11" s="605" t="s">
        <v>40</v>
      </c>
      <c r="G11" s="595"/>
      <c r="H11" s="595"/>
      <c r="I11" s="595"/>
      <c r="J11" s="595"/>
      <c r="K11" s="595"/>
      <c r="L11" s="595"/>
      <c r="M11" s="595"/>
      <c r="N11" s="302" t="s">
        <v>41</v>
      </c>
      <c r="O11" s="303" t="s">
        <v>42</v>
      </c>
      <c r="P11" s="534"/>
      <c r="Q11" s="46"/>
      <c r="R11"/>
      <c r="S11"/>
      <c r="T11"/>
      <c r="U11" s="99"/>
      <c r="V11" s="523">
        <v>6569</v>
      </c>
      <c r="W11" s="528" t="s">
        <v>4678</v>
      </c>
      <c r="X11" s="524"/>
      <c r="Y11" s="524"/>
      <c r="Z11" s="99"/>
    </row>
    <row r="12" spans="1:26" customFormat="1" ht="17.100000000000001" customHeight="1" x14ac:dyDescent="0.25">
      <c r="A12" s="45"/>
      <c r="B12" s="288"/>
      <c r="C12" s="649"/>
      <c r="D12" s="607"/>
      <c r="E12" s="608"/>
      <c r="F12" s="609" t="str">
        <f>IFERROR(IF(VLOOKUP(C12,barbase!$A$1:$F$5384,4,0)&lt;&gt;"",(VLOOKUP(C12,barbase!$A$1:$F$5384,4,0)),""),"")</f>
        <v/>
      </c>
      <c r="G12" s="610"/>
      <c r="H12" s="610"/>
      <c r="I12" s="610"/>
      <c r="J12" s="610"/>
      <c r="K12" s="610"/>
      <c r="L12" s="610"/>
      <c r="M12" s="611"/>
      <c r="N12" s="91" t="str">
        <f>IFERROR(IF(VLOOKUP(C12,barbase!$A$1:$F$5384,5,0)&lt;&gt;"",VLOOKUP(C12,barbase!$A$1:$F$5384,5,0)),"")</f>
        <v/>
      </c>
      <c r="O12" s="543" t="str">
        <f>IFERROR(IF(VLOOKUP(C12,barbase!$A$1:$B$5384,2,0)&lt;&gt;"",VLOOKUP(C12,barbase!$A$1:$B$5384,2,0)*$J$9*D12),"")</f>
        <v/>
      </c>
      <c r="P12" s="535"/>
      <c r="Q12" s="46"/>
      <c r="R12" s="510"/>
      <c r="S12" s="511"/>
      <c r="T12" s="97"/>
      <c r="U12" s="97"/>
      <c r="V12" s="523">
        <v>2027</v>
      </c>
      <c r="W12" s="528" t="s">
        <v>4679</v>
      </c>
      <c r="X12" s="524"/>
      <c r="Y12" s="520"/>
      <c r="Z12" s="97"/>
    </row>
    <row r="13" spans="1:26" customFormat="1" ht="17.100000000000001" customHeight="1" x14ac:dyDescent="0.25">
      <c r="A13" s="45"/>
      <c r="B13" s="297"/>
      <c r="C13" s="93"/>
      <c r="D13" s="607"/>
      <c r="E13" s="608"/>
      <c r="F13" s="609" t="str">
        <f>IFERROR(IF(VLOOKUP(C13,barbase!$A$1:$F$5384,4,0)&lt;&gt;"",(VLOOKUP(C13,barbase!$A$1:$F$5384,4,0)),""),"")</f>
        <v/>
      </c>
      <c r="G13" s="610"/>
      <c r="H13" s="610"/>
      <c r="I13" s="610"/>
      <c r="J13" s="610"/>
      <c r="K13" s="610"/>
      <c r="L13" s="610"/>
      <c r="M13" s="611"/>
      <c r="N13" s="66" t="str">
        <f>IFERROR(IF(VLOOKUP(C13,barbase!$A$1:$F$5384,5,0)&lt;&gt;"",VLOOKUP(C13,barbase!$A$1:$F$5384,5,0)),"")</f>
        <v/>
      </c>
      <c r="O13" s="544" t="str">
        <f>IFERROR(IF(VLOOKUP(C13,barbase!$A$1:$B$5384,2,0)&lt;&gt;"",VLOOKUP(C13,barbase!$A$1:$B$5384,2,0)*$J$9*D13),"")</f>
        <v/>
      </c>
      <c r="P13" s="536"/>
      <c r="Q13" s="46"/>
      <c r="R13" s="512"/>
      <c r="S13" s="97"/>
      <c r="T13" s="97"/>
      <c r="U13" s="97"/>
      <c r="V13" s="523">
        <v>1341</v>
      </c>
      <c r="W13" s="528" t="s">
        <v>4680</v>
      </c>
      <c r="X13" s="524"/>
      <c r="Y13" s="520"/>
      <c r="Z13" s="97"/>
    </row>
    <row r="14" spans="1:26" customFormat="1" ht="17.100000000000001" customHeight="1" x14ac:dyDescent="0.25">
      <c r="A14" s="45"/>
      <c r="B14" s="288"/>
      <c r="C14" s="93"/>
      <c r="D14" s="607"/>
      <c r="E14" s="608"/>
      <c r="F14" s="609" t="str">
        <f>IFERROR(IF(VLOOKUP(C14,barbase!$A$1:$F$5384,4,0)&lt;&gt;"",(VLOOKUP(C14,barbase!$A$1:$F$5384,4,0)),""),"")</f>
        <v/>
      </c>
      <c r="G14" s="610"/>
      <c r="H14" s="610"/>
      <c r="I14" s="610"/>
      <c r="J14" s="610"/>
      <c r="K14" s="610"/>
      <c r="L14" s="610"/>
      <c r="M14" s="611"/>
      <c r="N14" s="66" t="str">
        <f>IFERROR(IF(VLOOKUP(C14,barbase!$A$1:$F$5384,5,0)&lt;&gt;"",VLOOKUP(C14,barbase!$A$1:$F$5384,5,0)),"")</f>
        <v/>
      </c>
      <c r="O14" s="544" t="str">
        <f>IFERROR(IF(VLOOKUP(C14,barbase!$A$1:$B$5384,2,0)&lt;&gt;"",VLOOKUP(C14,barbase!$A$1:$B$5384,2,0)*$J$9*D14),"")</f>
        <v/>
      </c>
      <c r="P14" s="536"/>
      <c r="Q14" s="46"/>
      <c r="S14" s="97"/>
      <c r="T14" s="97"/>
      <c r="U14" s="97"/>
      <c r="V14" s="523">
        <v>6266</v>
      </c>
      <c r="W14" s="528" t="s">
        <v>4681</v>
      </c>
      <c r="X14" s="524"/>
      <c r="Y14" s="520"/>
      <c r="Z14" s="97"/>
    </row>
    <row r="15" spans="1:26" customFormat="1" ht="17.100000000000001" customHeight="1" x14ac:dyDescent="0.25">
      <c r="A15" s="45"/>
      <c r="B15" s="288"/>
      <c r="C15" s="93"/>
      <c r="D15" s="607"/>
      <c r="E15" s="608"/>
      <c r="F15" s="609" t="str">
        <f>IFERROR(IF(VLOOKUP(C15,barbase!$A$1:$F$5384,4,0)&lt;&gt;"",(VLOOKUP(C15,barbase!$A$1:$F$5384,4,0)),""),"")</f>
        <v/>
      </c>
      <c r="G15" s="610"/>
      <c r="H15" s="610"/>
      <c r="I15" s="610"/>
      <c r="J15" s="610"/>
      <c r="K15" s="610"/>
      <c r="L15" s="610"/>
      <c r="M15" s="611"/>
      <c r="N15" s="66" t="str">
        <f>IFERROR(IF(VLOOKUP(C15,barbase!$A$1:$F$5384,5,0)&lt;&gt;"",VLOOKUP(C15,barbase!$A$1:$F$5384,5,0)),"")</f>
        <v/>
      </c>
      <c r="O15" s="544" t="str">
        <f>IFERROR(IF(VLOOKUP(C15,barbase!$A$1:$B$5384,2,0)&lt;&gt;"",VLOOKUP(C15,barbase!$A$1:$B$5384,2,0)*$J$9*D15),"")</f>
        <v/>
      </c>
      <c r="P15" s="536"/>
      <c r="Q15" s="46"/>
      <c r="S15" s="97"/>
      <c r="T15" s="97"/>
      <c r="U15" s="97"/>
      <c r="V15" s="523">
        <v>4703</v>
      </c>
      <c r="W15" s="528" t="s">
        <v>4682</v>
      </c>
      <c r="X15" s="520"/>
      <c r="Y15" s="520"/>
    </row>
    <row r="16" spans="1:26" customFormat="1" ht="17.100000000000001" customHeight="1" x14ac:dyDescent="0.25">
      <c r="A16" s="45"/>
      <c r="B16" s="288"/>
      <c r="C16" s="93"/>
      <c r="D16" s="607"/>
      <c r="E16" s="608"/>
      <c r="F16" s="609" t="str">
        <f>IFERROR(IF(VLOOKUP(C16,barbase!$A$1:$F$5384,4,0)&lt;&gt;"",(VLOOKUP(C16,barbase!$A$1:$F$5384,4,0)),""),"")</f>
        <v/>
      </c>
      <c r="G16" s="610"/>
      <c r="H16" s="610"/>
      <c r="I16" s="610"/>
      <c r="J16" s="610"/>
      <c r="K16" s="610"/>
      <c r="L16" s="610"/>
      <c r="M16" s="611"/>
      <c r="N16" s="66" t="str">
        <f>IFERROR(IF(VLOOKUP(C16,barbase!$A$1:$F$5384,5,0)&lt;&gt;"",VLOOKUP(C16,barbase!$A$1:$F$5384,5,0)),"")</f>
        <v/>
      </c>
      <c r="O16" s="544" t="str">
        <f>IFERROR(IF(VLOOKUP(C16,barbase!$A$1:$B$5384,2,0)&lt;&gt;"",VLOOKUP(C16,barbase!$A$1:$B$5384,2,0)*$J$9*D16),"")</f>
        <v/>
      </c>
      <c r="P16" s="536"/>
      <c r="Q16" s="46"/>
      <c r="S16" s="97"/>
      <c r="T16" s="97"/>
      <c r="U16" s="97"/>
      <c r="V16" s="523">
        <v>6719</v>
      </c>
      <c r="W16" s="528" t="s">
        <v>4683</v>
      </c>
      <c r="X16" s="520"/>
      <c r="Y16" s="520"/>
    </row>
    <row r="17" spans="1:26" customFormat="1" ht="17.100000000000001" customHeight="1" x14ac:dyDescent="0.25">
      <c r="A17" s="45"/>
      <c r="B17" s="288"/>
      <c r="C17" s="93"/>
      <c r="D17" s="607"/>
      <c r="E17" s="608"/>
      <c r="F17" s="609" t="str">
        <f>IFERROR(IF(VLOOKUP(C17,barbase!$A$1:$F$5384,4,0)&lt;&gt;"",(VLOOKUP(C17,barbase!$A$1:$F$5384,4,0)),""),"")</f>
        <v/>
      </c>
      <c r="G17" s="610"/>
      <c r="H17" s="610"/>
      <c r="I17" s="610"/>
      <c r="J17" s="610"/>
      <c r="K17" s="610"/>
      <c r="L17" s="610"/>
      <c r="M17" s="611"/>
      <c r="N17" s="66" t="str">
        <f>IFERROR(IF(VLOOKUP(C17,barbase!$A$1:$F$5384,5,0)&lt;&gt;"",VLOOKUP(C17,barbase!$A$1:$F$5384,5,0)),"")</f>
        <v/>
      </c>
      <c r="O17" s="544" t="str">
        <f>IFERROR(IF(VLOOKUP(C17,barbase!$A$1:$B$5384,2,0)&lt;&gt;"",VLOOKUP(C17,barbase!$A$1:$B$5384,2,0)*$J$9*D17),"")</f>
        <v/>
      </c>
      <c r="P17" s="536"/>
      <c r="Q17" s="46"/>
      <c r="S17" s="97"/>
      <c r="T17" s="97"/>
      <c r="U17" s="97"/>
      <c r="V17" s="523">
        <v>6556</v>
      </c>
      <c r="W17" s="528" t="s">
        <v>4462</v>
      </c>
      <c r="X17" s="520"/>
      <c r="Y17" s="520"/>
    </row>
    <row r="18" spans="1:26" customFormat="1" ht="17.100000000000001" customHeight="1" x14ac:dyDescent="0.25">
      <c r="A18" s="45"/>
      <c r="B18" s="288"/>
      <c r="C18" s="93"/>
      <c r="D18" s="612"/>
      <c r="E18" s="608"/>
      <c r="F18" s="609" t="str">
        <f>IFERROR(IF(VLOOKUP(C18,barbase!$A$1:$F$5384,4,0)&lt;&gt;"",(VLOOKUP(C18,barbase!$A$1:$F$5384,4,0)),""),"")</f>
        <v/>
      </c>
      <c r="G18" s="610"/>
      <c r="H18" s="610"/>
      <c r="I18" s="610"/>
      <c r="J18" s="610"/>
      <c r="K18" s="610"/>
      <c r="L18" s="610"/>
      <c r="M18" s="611"/>
      <c r="N18" s="66" t="str">
        <f>IFERROR(IF(VLOOKUP(C18,barbase!$A$1:$F$5384,5,0)&lt;&gt;"",VLOOKUP(C18,barbase!$A$1:$F$5384,5,0)),"")</f>
        <v/>
      </c>
      <c r="O18" s="544" t="str">
        <f>IFERROR(IF(VLOOKUP(C18,barbase!$A$1:$B$5384,2,0)&lt;&gt;"",VLOOKUP(C18,barbase!$A$1:$B$5384,2,0)*$J$9*D18),"")</f>
        <v/>
      </c>
      <c r="P18" s="536"/>
      <c r="Q18" s="46"/>
      <c r="S18" s="97"/>
      <c r="T18" s="97"/>
      <c r="U18" s="97"/>
      <c r="V18" s="523">
        <v>6451</v>
      </c>
      <c r="W18" s="528" t="s">
        <v>4463</v>
      </c>
      <c r="X18" s="520"/>
      <c r="Y18" s="520"/>
    </row>
    <row r="19" spans="1:26" customFormat="1" ht="17.100000000000001" customHeight="1" x14ac:dyDescent="0.25">
      <c r="A19" s="45"/>
      <c r="B19" s="288"/>
      <c r="C19" s="93"/>
      <c r="D19" s="607"/>
      <c r="E19" s="608"/>
      <c r="F19" s="609" t="str">
        <f>IFERROR(IF(VLOOKUP(C19,barbase!$A$1:$F$5384,4,0)&lt;&gt;"",(VLOOKUP(C19,barbase!$A$1:$F$5384,4,0)),""),"")</f>
        <v/>
      </c>
      <c r="G19" s="610"/>
      <c r="H19" s="610"/>
      <c r="I19" s="610"/>
      <c r="J19" s="610"/>
      <c r="K19" s="610"/>
      <c r="L19" s="610"/>
      <c r="M19" s="611"/>
      <c r="N19" s="66" t="str">
        <f>IFERROR(IF(VLOOKUP(C19,barbase!$A$1:$F$5384,5,0)&lt;&gt;"",VLOOKUP(C19,barbase!$A$1:$F$5384,5,0)),"")</f>
        <v/>
      </c>
      <c r="O19" s="544" t="str">
        <f>IFERROR(IF(VLOOKUP(C19,barbase!$A$1:$B$5384,2,0)&lt;&gt;"",VLOOKUP(C19,barbase!$A$1:$B$5384,2,0)*$J$9*D19),"")</f>
        <v/>
      </c>
      <c r="P19" s="536"/>
      <c r="Q19" s="46"/>
      <c r="S19" s="97"/>
      <c r="T19" s="97"/>
      <c r="U19" s="97"/>
      <c r="V19" s="523">
        <v>6470</v>
      </c>
      <c r="W19" s="528" t="s">
        <v>4464</v>
      </c>
      <c r="X19" s="520"/>
      <c r="Y19" s="520"/>
    </row>
    <row r="20" spans="1:26" customFormat="1" ht="17.100000000000001" customHeight="1" x14ac:dyDescent="0.25">
      <c r="A20" s="45"/>
      <c r="B20" s="288"/>
      <c r="C20" s="93"/>
      <c r="D20" s="607"/>
      <c r="E20" s="608"/>
      <c r="F20" s="609" t="str">
        <f>IFERROR(IF(VLOOKUP(C20,barbase!$A$1:$F$5384,4,0)&lt;&gt;"",(VLOOKUP(C20,barbase!$A$1:$F$5384,4,0)),""),"")</f>
        <v/>
      </c>
      <c r="G20" s="610"/>
      <c r="H20" s="610"/>
      <c r="I20" s="610"/>
      <c r="J20" s="610"/>
      <c r="K20" s="610"/>
      <c r="L20" s="610"/>
      <c r="M20" s="611"/>
      <c r="N20" s="66" t="str">
        <f>IFERROR(IF(VLOOKUP(C20,barbase!$A$1:$F$5384,5,0)&lt;&gt;"",VLOOKUP(C20,barbase!$A$1:$F$5384,5,0)),"")</f>
        <v/>
      </c>
      <c r="O20" s="544" t="str">
        <f>IFERROR(IF(VLOOKUP(C20,barbase!$A$1:$B$5384,2,0)&lt;&gt;"",VLOOKUP(C20,barbase!$A$1:$B$5384,2,0)*$J$9*D20),"")</f>
        <v/>
      </c>
      <c r="P20" s="536"/>
      <c r="Q20" s="46"/>
      <c r="S20" s="97"/>
      <c r="T20" s="97"/>
      <c r="U20" s="97"/>
      <c r="V20" s="523">
        <v>6506</v>
      </c>
      <c r="W20" s="528" t="s">
        <v>4465</v>
      </c>
      <c r="X20" s="520"/>
      <c r="Y20" s="520"/>
    </row>
    <row r="21" spans="1:26" customFormat="1" ht="17.100000000000001" customHeight="1" x14ac:dyDescent="0.25">
      <c r="A21" s="45"/>
      <c r="B21" s="288"/>
      <c r="C21" s="93"/>
      <c r="D21" s="607"/>
      <c r="E21" s="608"/>
      <c r="F21" s="609" t="str">
        <f>IFERROR(IF(VLOOKUP(C21,barbase!$A$1:$F$5384,4,0)&lt;&gt;"",(VLOOKUP(C21,barbase!$A$1:$F$5384,4,0)),""),"")</f>
        <v/>
      </c>
      <c r="G21" s="610"/>
      <c r="H21" s="610"/>
      <c r="I21" s="610"/>
      <c r="J21" s="610"/>
      <c r="K21" s="610"/>
      <c r="L21" s="610"/>
      <c r="M21" s="611"/>
      <c r="N21" s="66" t="str">
        <f>IFERROR(IF(VLOOKUP(C21,barbase!$A$1:$F$5384,5,0)&lt;&gt;"",VLOOKUP(C21,barbase!$A$1:$F$5384,5,0)),"")</f>
        <v/>
      </c>
      <c r="O21" s="544" t="str">
        <f>IFERROR(IF(VLOOKUP(C21,barbase!$A$1:$B$5384,2,0)&lt;&gt;"",VLOOKUP(C21,barbase!$A$1:$B$5384,2,0)*$J$9*D21),"")</f>
        <v/>
      </c>
      <c r="P21" s="536"/>
      <c r="Q21" s="46"/>
      <c r="S21" s="97"/>
      <c r="T21" s="97"/>
      <c r="U21" s="97"/>
      <c r="V21" s="523">
        <v>6563</v>
      </c>
      <c r="W21" s="528" t="s">
        <v>4466</v>
      </c>
      <c r="X21" s="520"/>
      <c r="Y21" s="520"/>
    </row>
    <row r="22" spans="1:26" customFormat="1" ht="17.100000000000001" customHeight="1" x14ac:dyDescent="0.25">
      <c r="A22" s="45"/>
      <c r="B22" s="288"/>
      <c r="C22" s="93"/>
      <c r="D22" s="612"/>
      <c r="E22" s="608"/>
      <c r="F22" s="609" t="str">
        <f>IFERROR(IF(VLOOKUP(C22,barbase!$A$1:$F$5384,4,0)&lt;&gt;"",(VLOOKUP(C22,barbase!$A$1:$F$5384,4,0)),""),"")</f>
        <v/>
      </c>
      <c r="G22" s="610"/>
      <c r="H22" s="610"/>
      <c r="I22" s="610"/>
      <c r="J22" s="610"/>
      <c r="K22" s="610"/>
      <c r="L22" s="610"/>
      <c r="M22" s="611"/>
      <c r="N22" s="66" t="str">
        <f>IFERROR(IF(VLOOKUP(C22,barbase!$A$1:$F$5384,5,0)&lt;&gt;"",VLOOKUP(C22,barbase!$A$1:$F$5384,5,0)),"")</f>
        <v/>
      </c>
      <c r="O22" s="544" t="str">
        <f>IFERROR(IF(VLOOKUP(C22,barbase!$A$1:$B$5384,2,0)&lt;&gt;"",VLOOKUP(C22,barbase!$A$1:$B$5384,2,0)*$J$9*D22),"")</f>
        <v/>
      </c>
      <c r="P22" s="536"/>
      <c r="Q22" s="46"/>
      <c r="S22" s="97"/>
      <c r="T22" s="97"/>
      <c r="U22" s="97"/>
      <c r="V22" s="523">
        <v>6555</v>
      </c>
      <c r="W22" s="528" t="s">
        <v>4467</v>
      </c>
      <c r="X22" s="520"/>
      <c r="Y22" s="520"/>
    </row>
    <row r="23" spans="1:26" customFormat="1" ht="17.100000000000001" customHeight="1" x14ac:dyDescent="0.25">
      <c r="A23" s="45"/>
      <c r="B23" s="288"/>
      <c r="C23" s="93"/>
      <c r="D23" s="612"/>
      <c r="E23" s="608"/>
      <c r="F23" s="609" t="str">
        <f>IFERROR(IF(VLOOKUP(C23,barbase!$A$1:$F$5384,4,0)&lt;&gt;"",(VLOOKUP(C23,barbase!$A$1:$F$5384,4,0)),""),"")</f>
        <v/>
      </c>
      <c r="G23" s="610"/>
      <c r="H23" s="610"/>
      <c r="I23" s="610"/>
      <c r="J23" s="610"/>
      <c r="K23" s="610"/>
      <c r="L23" s="610"/>
      <c r="M23" s="611"/>
      <c r="N23" s="66" t="str">
        <f>IFERROR(IF(VLOOKUP(C23,barbase!$A$1:$F$5384,5,0)&lt;&gt;"",VLOOKUP(C23,barbase!$A$1:$F$5384,5,0)),"")</f>
        <v/>
      </c>
      <c r="O23" s="544" t="str">
        <f>IFERROR(IF(VLOOKUP(C23,barbase!$A$1:$B$5384,2,0)&lt;&gt;"",VLOOKUP(C23,barbase!$A$1:$B$5384,2,0)*$J$9*D23),"")</f>
        <v/>
      </c>
      <c r="P23" s="536"/>
      <c r="Q23" s="46"/>
      <c r="S23" s="97"/>
      <c r="T23" s="97"/>
      <c r="U23" s="97"/>
      <c r="V23" s="523">
        <v>6629</v>
      </c>
      <c r="W23" s="528" t="s">
        <v>4468</v>
      </c>
      <c r="X23" s="520"/>
      <c r="Y23" s="520"/>
      <c r="Z23" s="97"/>
    </row>
    <row r="24" spans="1:26" customFormat="1" ht="17.100000000000001" customHeight="1" x14ac:dyDescent="0.25">
      <c r="A24" s="45"/>
      <c r="B24" s="288"/>
      <c r="C24" s="93"/>
      <c r="D24" s="612"/>
      <c r="E24" s="608"/>
      <c r="F24" s="609" t="str">
        <f>IFERROR(IF(VLOOKUP(C24,barbase!$A$1:$F$5384,4,0)&lt;&gt;"",(VLOOKUP(C24,barbase!$A$1:$F$5384,4,0)),""),"")</f>
        <v/>
      </c>
      <c r="G24" s="610"/>
      <c r="H24" s="610"/>
      <c r="I24" s="610"/>
      <c r="J24" s="610"/>
      <c r="K24" s="610"/>
      <c r="L24" s="610"/>
      <c r="M24" s="611"/>
      <c r="N24" s="66" t="str">
        <f>IFERROR(IF(VLOOKUP(C24,barbase!$A$1:$F$5384,5,0)&lt;&gt;"",VLOOKUP(C24,barbase!$A$1:$F$5384,5,0)),"")</f>
        <v/>
      </c>
      <c r="O24" s="544" t="str">
        <f>IFERROR(IF(VLOOKUP(C24,barbase!$A$1:$B$5384,2,0)&lt;&gt;"",VLOOKUP(C24,barbase!$A$1:$B$5384,2,0)*$J$9*D24),"")</f>
        <v/>
      </c>
      <c r="P24" s="536"/>
      <c r="Q24" s="46"/>
      <c r="S24" s="97"/>
      <c r="T24" s="97"/>
      <c r="U24" s="97"/>
      <c r="V24" s="523">
        <v>6454</v>
      </c>
      <c r="W24" s="528" t="s">
        <v>4469</v>
      </c>
      <c r="X24" s="520"/>
      <c r="Y24" s="520"/>
      <c r="Z24" s="97"/>
    </row>
    <row r="25" spans="1:26" customFormat="1" ht="17.100000000000001" customHeight="1" x14ac:dyDescent="0.25">
      <c r="A25" s="45"/>
      <c r="B25" s="288"/>
      <c r="C25" s="93"/>
      <c r="D25" s="612"/>
      <c r="E25" s="608"/>
      <c r="F25" s="609" t="str">
        <f>IFERROR(IF(VLOOKUP(C25,barbase!$A$1:$F$5384,4,0)&lt;&gt;"",(VLOOKUP(C25,barbase!$A$1:$F$5384,4,0)),""),"")</f>
        <v/>
      </c>
      <c r="G25" s="610"/>
      <c r="H25" s="610"/>
      <c r="I25" s="610"/>
      <c r="J25" s="610"/>
      <c r="K25" s="610"/>
      <c r="L25" s="610"/>
      <c r="M25" s="611"/>
      <c r="N25" s="66" t="str">
        <f>IFERROR(IF(VLOOKUP(C25,barbase!$A$1:$F$5384,5,0)&lt;&gt;"",VLOOKUP(C25,barbase!$A$1:$F$5384,5,0)),"")</f>
        <v/>
      </c>
      <c r="O25" s="544" t="str">
        <f>IFERROR(IF(VLOOKUP(C25,barbase!$A$1:$B$5384,2,0)&lt;&gt;"",VLOOKUP(C25,barbase!$A$1:$B$5384,2,0)*$J$9*D25),"")</f>
        <v/>
      </c>
      <c r="P25" s="536"/>
      <c r="Q25" s="46"/>
      <c r="S25" s="97"/>
      <c r="T25" s="97"/>
      <c r="U25" s="97"/>
      <c r="V25" s="523">
        <v>6692</v>
      </c>
      <c r="W25" s="528" t="s">
        <v>4818</v>
      </c>
      <c r="X25" s="520"/>
      <c r="Y25" s="520"/>
      <c r="Z25" s="97"/>
    </row>
    <row r="26" spans="1:26" customFormat="1" ht="17.100000000000001" customHeight="1" x14ac:dyDescent="0.25">
      <c r="A26" s="45"/>
      <c r="B26" s="288"/>
      <c r="C26" s="93"/>
      <c r="D26" s="612"/>
      <c r="E26" s="608"/>
      <c r="F26" s="609" t="str">
        <f>IFERROR(IF(VLOOKUP(C26,barbase!$A$1:$F$5384,4,0)&lt;&gt;"",(VLOOKUP(C26,barbase!$A$1:$F$5384,4,0)),""),"")</f>
        <v/>
      </c>
      <c r="G26" s="610"/>
      <c r="H26" s="610"/>
      <c r="I26" s="610"/>
      <c r="J26" s="610"/>
      <c r="K26" s="610"/>
      <c r="L26" s="610"/>
      <c r="M26" s="611"/>
      <c r="N26" s="66" t="str">
        <f>IFERROR(IF(VLOOKUP(C26,barbase!$A$1:$F$5384,5,0)&lt;&gt;"",VLOOKUP(C26,barbase!$A$1:$F$5384,5,0)),"")</f>
        <v/>
      </c>
      <c r="O26" s="544" t="str">
        <f>IFERROR(IF(VLOOKUP(C26,barbase!$A$1:$B$5384,2,0)&lt;&gt;"",VLOOKUP(C26,barbase!$A$1:$B$5384,2,0)*$J$9*D26),"")</f>
        <v/>
      </c>
      <c r="P26" s="536"/>
      <c r="Q26" s="46"/>
      <c r="S26" s="97"/>
      <c r="T26" s="97"/>
      <c r="U26" s="97"/>
      <c r="V26" s="523">
        <v>6560</v>
      </c>
      <c r="W26" s="528" t="s">
        <v>4819</v>
      </c>
      <c r="X26" s="520"/>
      <c r="Y26" s="520"/>
      <c r="Z26" s="97"/>
    </row>
    <row r="27" spans="1:26" customFormat="1" ht="17.100000000000001" customHeight="1" x14ac:dyDescent="0.25">
      <c r="A27" s="45"/>
      <c r="B27" s="288"/>
      <c r="C27" s="93"/>
      <c r="D27" s="612"/>
      <c r="E27" s="608"/>
      <c r="F27" s="609" t="str">
        <f>IFERROR(IF(VLOOKUP(C27,barbase!$A$1:$F$5384,4,0)&lt;&gt;"",(VLOOKUP(C27,barbase!$A$1:$F$5384,4,0)),""),"")</f>
        <v/>
      </c>
      <c r="G27" s="610"/>
      <c r="H27" s="610"/>
      <c r="I27" s="610"/>
      <c r="J27" s="610"/>
      <c r="K27" s="610"/>
      <c r="L27" s="610"/>
      <c r="M27" s="611"/>
      <c r="N27" s="66" t="str">
        <f>IFERROR(IF(VLOOKUP(C27,barbase!$A$1:$F$5384,5,0)&lt;&gt;"",VLOOKUP(C27,barbase!$A$1:$F$5384,5,0)),"")</f>
        <v/>
      </c>
      <c r="O27" s="544" t="str">
        <f>IFERROR(IF(VLOOKUP(C27,barbase!$A$1:$B$5384,2,0)&lt;&gt;"",VLOOKUP(C27,barbase!$A$1:$B$5384,2,0)*$J$9*D27),"")</f>
        <v/>
      </c>
      <c r="P27" s="536"/>
      <c r="Q27" s="46"/>
      <c r="S27" s="97"/>
      <c r="T27" s="97"/>
      <c r="U27" s="97"/>
      <c r="V27" s="523">
        <v>1962</v>
      </c>
      <c r="W27" s="528" t="s">
        <v>4832</v>
      </c>
      <c r="X27" s="520"/>
      <c r="Y27" s="520"/>
      <c r="Z27" s="97"/>
    </row>
    <row r="28" spans="1:26" customFormat="1" ht="17.100000000000001" customHeight="1" x14ac:dyDescent="0.25">
      <c r="A28" s="45"/>
      <c r="B28" s="288"/>
      <c r="C28" s="93"/>
      <c r="D28" s="607"/>
      <c r="E28" s="608"/>
      <c r="F28" s="609" t="str">
        <f>IFERROR(IF(VLOOKUP(C28,barbase!$A$1:$F$5384,4,0)&lt;&gt;"",(VLOOKUP(C28,barbase!$A$1:$F$5384,4,0)),""),"")</f>
        <v/>
      </c>
      <c r="G28" s="610"/>
      <c r="H28" s="610"/>
      <c r="I28" s="610"/>
      <c r="J28" s="610"/>
      <c r="K28" s="610"/>
      <c r="L28" s="610"/>
      <c r="M28" s="611"/>
      <c r="N28" s="66" t="str">
        <f>IFERROR(IF(VLOOKUP(C28,barbase!$A$1:$F$5384,5,0)&lt;&gt;"",VLOOKUP(C28,barbase!$A$1:$F$5384,5,0)),"")</f>
        <v/>
      </c>
      <c r="O28" s="545" t="str">
        <f>IFERROR(IF(VLOOKUP(C28,barbase!$A$1:$B$5384,2,0)&lt;&gt;"",VLOOKUP(C28,barbase!$A$1:$B$5384,2,0)*$J$9*D28),"")</f>
        <v/>
      </c>
      <c r="P28" s="536"/>
      <c r="Q28" s="46"/>
      <c r="S28" s="97"/>
      <c r="T28" s="97"/>
      <c r="U28" s="97"/>
      <c r="V28" s="523">
        <v>6444</v>
      </c>
      <c r="W28" s="528" t="s">
        <v>4833</v>
      </c>
      <c r="X28" s="520"/>
      <c r="Y28" s="520"/>
      <c r="Z28" s="97"/>
    </row>
    <row r="29" spans="1:26" customFormat="1" ht="17.100000000000001" customHeight="1" x14ac:dyDescent="0.25">
      <c r="A29" s="45"/>
      <c r="B29" s="288"/>
      <c r="C29" s="93"/>
      <c r="D29" s="607"/>
      <c r="E29" s="608"/>
      <c r="F29" s="609" t="str">
        <f>IFERROR(IF(VLOOKUP(C29,barbase!$A$1:$F$5384,4,0)&lt;&gt;"",(VLOOKUP(C29,barbase!$A$1:$F$5384,4,0)),""),"")</f>
        <v/>
      </c>
      <c r="G29" s="610"/>
      <c r="H29" s="610"/>
      <c r="I29" s="610"/>
      <c r="J29" s="610"/>
      <c r="K29" s="610"/>
      <c r="L29" s="610"/>
      <c r="M29" s="611"/>
      <c r="N29" s="66" t="str">
        <f>IFERROR(IF(VLOOKUP(C29,barbase!$A$1:$F$5384,5,0)&lt;&gt;"",VLOOKUP(C29,barbase!$A$1:$F$5384,5,0)),"")</f>
        <v/>
      </c>
      <c r="O29" s="544" t="str">
        <f>IFERROR(IF(VLOOKUP(C29,barbase!$A$1:$B$5384,2,0)&lt;&gt;"",VLOOKUP(C29,barbase!$A$1:$B$5384,2,0)*$J$9*D29),"")</f>
        <v/>
      </c>
      <c r="P29" s="536"/>
      <c r="Q29" s="46"/>
      <c r="S29" s="97"/>
      <c r="T29" s="97"/>
      <c r="U29" s="97"/>
      <c r="V29" s="523">
        <v>4402</v>
      </c>
      <c r="W29" s="528" t="s">
        <v>4834</v>
      </c>
      <c r="X29" s="520"/>
      <c r="Y29" s="520"/>
      <c r="Z29" s="97"/>
    </row>
    <row r="30" spans="1:26" customFormat="1" ht="17.100000000000001" customHeight="1" x14ac:dyDescent="0.25">
      <c r="A30" s="45"/>
      <c r="B30" s="288"/>
      <c r="C30" s="93"/>
      <c r="D30" s="607"/>
      <c r="E30" s="608"/>
      <c r="F30" s="609" t="str">
        <f>IFERROR(IF(VLOOKUP(C30,barbase!$A$1:$F$5384,4,0)&lt;&gt;"",(VLOOKUP(C30,barbase!$A$1:$F$5384,4,0)),""),"")</f>
        <v/>
      </c>
      <c r="G30" s="610"/>
      <c r="H30" s="610"/>
      <c r="I30" s="610"/>
      <c r="J30" s="610"/>
      <c r="K30" s="610"/>
      <c r="L30" s="610"/>
      <c r="M30" s="611"/>
      <c r="N30" s="66" t="str">
        <f>IFERROR(IF(VLOOKUP(C30,barbase!$A$1:$F$5384,5,0)&lt;&gt;"",VLOOKUP(C30,barbase!$A$1:$F$5384,5,0)),"")</f>
        <v/>
      </c>
      <c r="O30" s="544" t="str">
        <f>IFERROR(IF(VLOOKUP(C30,barbase!$A$1:$B$5384,2,0)&lt;&gt;"",VLOOKUP(C30,barbase!$A$1:$B$5384,2,0)*$J$9*D30),"")</f>
        <v/>
      </c>
      <c r="P30" s="536"/>
      <c r="Q30" s="46"/>
      <c r="V30" s="523">
        <v>6528</v>
      </c>
      <c r="W30" s="528" t="s">
        <v>4928</v>
      </c>
      <c r="X30" s="520"/>
      <c r="Y30" s="520"/>
    </row>
    <row r="31" spans="1:26" customFormat="1" ht="17.100000000000001" customHeight="1" x14ac:dyDescent="0.25">
      <c r="A31" s="45"/>
      <c r="B31" s="288"/>
      <c r="C31" s="93"/>
      <c r="D31" s="612"/>
      <c r="E31" s="608"/>
      <c r="F31" s="609" t="str">
        <f>IFERROR(IF(VLOOKUP(C31,barbase!$A$1:$F$5384,4,0)&lt;&gt;"",(VLOOKUP(C31,barbase!$A$1:$F$5384,4,0)),""),"")</f>
        <v/>
      </c>
      <c r="G31" s="610"/>
      <c r="H31" s="610"/>
      <c r="I31" s="610"/>
      <c r="J31" s="610"/>
      <c r="K31" s="610"/>
      <c r="L31" s="610"/>
      <c r="M31" s="611"/>
      <c r="N31" s="66" t="str">
        <f>IFERROR(IF(VLOOKUP(C31,barbase!$A$1:$F$5384,5,0)&lt;&gt;"",VLOOKUP(C31,barbase!$A$1:$F$5384,5,0)),"")</f>
        <v/>
      </c>
      <c r="O31" s="544" t="str">
        <f>IFERROR(IF(VLOOKUP(C31,barbase!$A$1:$B$5384,2,0)&lt;&gt;"",VLOOKUP(C31,barbase!$A$1:$B$5384,2,0)*$J$9*D31),"")</f>
        <v/>
      </c>
      <c r="P31" s="536"/>
      <c r="Q31" s="46"/>
      <c r="V31" s="523"/>
      <c r="W31" s="528"/>
      <c r="X31" s="520"/>
      <c r="Y31" s="520"/>
    </row>
    <row r="32" spans="1:26" customFormat="1" ht="17.100000000000001" customHeight="1" x14ac:dyDescent="0.25">
      <c r="A32" s="45"/>
      <c r="B32" s="288"/>
      <c r="C32" s="93"/>
      <c r="D32" s="612"/>
      <c r="E32" s="608"/>
      <c r="F32" s="609" t="str">
        <f>IFERROR(IF(VLOOKUP(C32,barbase!$A$1:$F$5384,4,0)&lt;&gt;"",(VLOOKUP(C32,barbase!$A$1:$F$5384,4,0)),""),"")</f>
        <v/>
      </c>
      <c r="G32" s="610"/>
      <c r="H32" s="610"/>
      <c r="I32" s="610"/>
      <c r="J32" s="610"/>
      <c r="K32" s="610"/>
      <c r="L32" s="610"/>
      <c r="M32" s="611"/>
      <c r="N32" s="66" t="str">
        <f>IFERROR(IF(VLOOKUP(C32,barbase!$A$1:$F$5384,5,0)&lt;&gt;"",VLOOKUP(C32,barbase!$A$1:$F$5384,5,0)),"")</f>
        <v/>
      </c>
      <c r="O32" s="544" t="str">
        <f>IFERROR(IF(VLOOKUP(C32,barbase!$A$1:$B$5384,2,0)&lt;&gt;"",VLOOKUP(C32,barbase!$A$1:$B$5384,2,0)*$J$9*D32),"")</f>
        <v/>
      </c>
      <c r="P32" s="536"/>
      <c r="Q32" s="46"/>
      <c r="V32" s="523"/>
      <c r="W32" s="528"/>
      <c r="X32" s="520"/>
      <c r="Y32" s="520"/>
    </row>
    <row r="33" spans="1:25" customFormat="1" ht="17.100000000000001" customHeight="1" x14ac:dyDescent="0.25">
      <c r="A33" s="45"/>
      <c r="B33" s="288"/>
      <c r="C33" s="93"/>
      <c r="D33" s="612"/>
      <c r="E33" s="608"/>
      <c r="F33" s="609" t="str">
        <f>IFERROR(IF(VLOOKUP(C33,barbase!$A$1:$F$5384,4,0)&lt;&gt;"",(VLOOKUP(C33,barbase!$A$1:$F$5384,4,0)),""),"")</f>
        <v/>
      </c>
      <c r="G33" s="610"/>
      <c r="H33" s="610"/>
      <c r="I33" s="610"/>
      <c r="J33" s="610"/>
      <c r="K33" s="610"/>
      <c r="L33" s="610"/>
      <c r="M33" s="611"/>
      <c r="N33" s="66" t="str">
        <f>IFERROR(IF(VLOOKUP(C33,barbase!$A$1:$F$5384,5,0)&lt;&gt;"",VLOOKUP(C33,barbase!$A$1:$F$5384,5,0)),"")</f>
        <v/>
      </c>
      <c r="O33" s="544" t="str">
        <f>IFERROR(IF(VLOOKUP(C33,barbase!$A$1:$B$5384,2,0)&lt;&gt;"",VLOOKUP(C33,barbase!$A$1:$B$5384,2,0)*$J$9*D33),"")</f>
        <v/>
      </c>
      <c r="P33" s="536"/>
      <c r="Q33" s="46"/>
      <c r="V33" s="523"/>
      <c r="W33" s="528"/>
      <c r="X33" s="520"/>
      <c r="Y33" s="520"/>
    </row>
    <row r="34" spans="1:25" customFormat="1" ht="17.100000000000001" customHeight="1" thickBot="1" x14ac:dyDescent="0.3">
      <c r="A34" s="45"/>
      <c r="B34" s="288"/>
      <c r="C34" s="93"/>
      <c r="D34" s="612"/>
      <c r="E34" s="608"/>
      <c r="F34" s="609" t="str">
        <f>IFERROR(IF(VLOOKUP(C34,barbase!$A$1:$F$5384,4,0)&lt;&gt;"",(VLOOKUP(C34,barbase!$A$1:$F$5384,4,0)),""),"")</f>
        <v/>
      </c>
      <c r="G34" s="610"/>
      <c r="H34" s="610"/>
      <c r="I34" s="610"/>
      <c r="J34" s="610"/>
      <c r="K34" s="610"/>
      <c r="L34" s="610"/>
      <c r="M34" s="611"/>
      <c r="N34" s="66" t="str">
        <f>IFERROR(IF(VLOOKUP(C34,barbase!$A$1:$F$5384,5,0)&lt;&gt;"",VLOOKUP(C34,barbase!$A$1:$F$5384,5,0)),"")</f>
        <v/>
      </c>
      <c r="O34" s="544" t="str">
        <f>IFERROR(IF(VLOOKUP(C34,barbase!$A$1:$B$5384,2,0)&lt;&gt;"",VLOOKUP(C34,barbase!$A$1:$B$5384,2,0)*$J$9*D34),"")</f>
        <v/>
      </c>
      <c r="P34" s="536"/>
      <c r="Q34" s="46"/>
      <c r="V34" s="529"/>
      <c r="W34" s="530"/>
      <c r="X34" s="520"/>
      <c r="Y34" s="520"/>
    </row>
    <row r="35" spans="1:25" customFormat="1" ht="17.100000000000001" customHeight="1" x14ac:dyDescent="0.25">
      <c r="A35" s="45"/>
      <c r="B35" s="288"/>
      <c r="C35" s="93"/>
      <c r="D35" s="612"/>
      <c r="E35" s="608"/>
      <c r="F35" s="609" t="str">
        <f>IFERROR(IF(VLOOKUP(C35,barbase!$A$1:$F$5384,4,0)&lt;&gt;"",(VLOOKUP(C35,barbase!$A$1:$F$5384,4,0)),""),"")</f>
        <v/>
      </c>
      <c r="G35" s="610"/>
      <c r="H35" s="610"/>
      <c r="I35" s="610"/>
      <c r="J35" s="610"/>
      <c r="K35" s="610"/>
      <c r="L35" s="610"/>
      <c r="M35" s="611"/>
      <c r="N35" s="66" t="str">
        <f>IFERROR(IF(VLOOKUP(C35,barbase!$A$1:$F$5384,5,0)&lt;&gt;"",VLOOKUP(C35,barbase!$A$1:$F$5384,5,0)),"")</f>
        <v/>
      </c>
      <c r="O35" s="544" t="str">
        <f>IFERROR(IF(VLOOKUP(C35,barbase!$A$1:$B$5384,2,0)&lt;&gt;"",VLOOKUP(C35,barbase!$A$1:$B$5384,2,0)*$J$9*D35),"")</f>
        <v/>
      </c>
      <c r="P35" s="536"/>
      <c r="Q35" s="46"/>
      <c r="V35" s="531"/>
      <c r="W35" s="531"/>
      <c r="X35" s="520"/>
      <c r="Y35" s="520"/>
    </row>
    <row r="36" spans="1:25" customFormat="1" ht="17.100000000000001" customHeight="1" x14ac:dyDescent="0.25">
      <c r="A36" s="45"/>
      <c r="B36" s="288"/>
      <c r="C36" s="93"/>
      <c r="D36" s="612"/>
      <c r="E36" s="608"/>
      <c r="F36" s="609" t="str">
        <f>IFERROR(IF(VLOOKUP(C36,barbase!$A$1:$F$5384,4,0)&lt;&gt;"",(VLOOKUP(C36,barbase!$A$1:$F$5384,4,0)),""),"")</f>
        <v/>
      </c>
      <c r="G36" s="610"/>
      <c r="H36" s="610"/>
      <c r="I36" s="610"/>
      <c r="J36" s="610"/>
      <c r="K36" s="610"/>
      <c r="L36" s="610"/>
      <c r="M36" s="611"/>
      <c r="N36" s="66" t="str">
        <f>IFERROR(IF(VLOOKUP(C36,barbase!$A$1:$F$5384,5,0)&lt;&gt;"",VLOOKUP(C36,barbase!$A$1:$F$5384,5,0)),"")</f>
        <v/>
      </c>
      <c r="O36" s="544" t="str">
        <f>IFERROR(IF(VLOOKUP(C36,barbase!$A$1:$B$5384,2,0)&lt;&gt;"",VLOOKUP(C36,barbase!$A$1:$B$5384,2,0)*$J$9*D36),"")</f>
        <v/>
      </c>
      <c r="P36" s="536"/>
      <c r="Q36" s="46"/>
      <c r="V36" s="531"/>
      <c r="W36" s="531"/>
      <c r="X36" s="520"/>
      <c r="Y36" s="520"/>
    </row>
    <row r="37" spans="1:25" customFormat="1" ht="17.100000000000001" customHeight="1" x14ac:dyDescent="0.25">
      <c r="A37" s="45"/>
      <c r="B37" s="288"/>
      <c r="C37" s="93"/>
      <c r="D37" s="612"/>
      <c r="E37" s="608"/>
      <c r="F37" s="609" t="str">
        <f>IFERROR(IF(VLOOKUP(C37,barbase!$A$1:$F$5384,4,0)&lt;&gt;"",(VLOOKUP(C37,barbase!$A$1:$F$5384,4,0)),""),"")</f>
        <v/>
      </c>
      <c r="G37" s="610"/>
      <c r="H37" s="610"/>
      <c r="I37" s="610"/>
      <c r="J37" s="610"/>
      <c r="K37" s="610"/>
      <c r="L37" s="610"/>
      <c r="M37" s="611"/>
      <c r="N37" s="66" t="str">
        <f>IFERROR(IF(VLOOKUP(C37,barbase!$A$1:$F$5384,5,0)&lt;&gt;"",VLOOKUP(C37,barbase!$A$1:$F$5384,5,0)),"")</f>
        <v/>
      </c>
      <c r="O37" s="544" t="str">
        <f>IFERROR(IF(VLOOKUP(C37,barbase!$A$1:$B$5384,2,0)&lt;&gt;"",VLOOKUP(C37,barbase!$A$1:$B$5384,2,0)*$J$9*D37),"")</f>
        <v/>
      </c>
      <c r="P37" s="536"/>
      <c r="Q37" s="46"/>
      <c r="V37" s="531"/>
      <c r="W37" s="531"/>
      <c r="X37" s="531"/>
      <c r="Y37" s="520"/>
    </row>
    <row r="38" spans="1:25" customFormat="1" ht="17.100000000000001" customHeight="1" x14ac:dyDescent="0.25">
      <c r="A38" s="45"/>
      <c r="B38" s="288"/>
      <c r="C38" s="93"/>
      <c r="D38" s="612"/>
      <c r="E38" s="608"/>
      <c r="F38" s="609" t="str">
        <f>IFERROR(IF(VLOOKUP(C38,barbase!$A$1:$F$5384,4,0)&lt;&gt;"",(VLOOKUP(C38,barbase!$A$1:$F$5384,4,0)),""),"")</f>
        <v/>
      </c>
      <c r="G38" s="610"/>
      <c r="H38" s="610"/>
      <c r="I38" s="610"/>
      <c r="J38" s="610"/>
      <c r="K38" s="610"/>
      <c r="L38" s="610"/>
      <c r="M38" s="611"/>
      <c r="N38" s="66" t="str">
        <f>IFERROR(IF(VLOOKUP(C38,barbase!$A$1:$F$5384,5,0)&lt;&gt;"",VLOOKUP(C38,barbase!$A$1:$F$5384,5,0)),"")</f>
        <v/>
      </c>
      <c r="O38" s="544" t="str">
        <f>IFERROR(IF(VLOOKUP(C38,barbase!$A$1:$B$5384,2,0)&lt;&gt;"",VLOOKUP(C38,barbase!$A$1:$B$5384,2,0)*$J$9*D38),"")</f>
        <v/>
      </c>
      <c r="P38" s="536"/>
      <c r="Q38" s="46"/>
      <c r="V38" s="531"/>
      <c r="W38" s="531"/>
      <c r="X38" s="531"/>
      <c r="Y38" s="520"/>
    </row>
    <row r="39" spans="1:25" customFormat="1" ht="17.100000000000001" customHeight="1" x14ac:dyDescent="0.25">
      <c r="A39" s="45"/>
      <c r="B39" s="288"/>
      <c r="C39" s="93"/>
      <c r="D39" s="612"/>
      <c r="E39" s="608"/>
      <c r="F39" s="609" t="str">
        <f>IFERROR(IF(VLOOKUP(C39,barbase!$A$1:$F$5384,4,0)&lt;&gt;"",(VLOOKUP(C39,barbase!$A$1:$F$5384,4,0)),""),"")</f>
        <v/>
      </c>
      <c r="G39" s="610"/>
      <c r="H39" s="610"/>
      <c r="I39" s="610"/>
      <c r="J39" s="610"/>
      <c r="K39" s="610"/>
      <c r="L39" s="610"/>
      <c r="M39" s="611"/>
      <c r="N39" s="66" t="str">
        <f>IFERROR(IF(VLOOKUP(C39,barbase!$A$1:$F$5384,5,0)&lt;&gt;"",VLOOKUP(C39,barbase!$A$1:$F$5384,5,0)),"")</f>
        <v/>
      </c>
      <c r="O39" s="544" t="str">
        <f>IFERROR(IF(VLOOKUP(C39,barbase!$A$1:$B$5384,2,0)&lt;&gt;"",VLOOKUP(C39,barbase!$A$1:$B$5384,2,0)*$J$9*D39),"")</f>
        <v/>
      </c>
      <c r="P39" s="536"/>
      <c r="Q39" s="46"/>
      <c r="U39" s="9"/>
      <c r="V39" s="531"/>
      <c r="W39" s="531"/>
      <c r="X39" s="531"/>
      <c r="Y39" s="531"/>
    </row>
    <row r="40" spans="1:25" customFormat="1" ht="17.100000000000001" customHeight="1" x14ac:dyDescent="0.25">
      <c r="A40" s="45"/>
      <c r="B40" s="288"/>
      <c r="C40" s="93"/>
      <c r="D40" s="612"/>
      <c r="E40" s="608"/>
      <c r="F40" s="609" t="str">
        <f>IFERROR(IF(VLOOKUP(C40,barbase!$A$1:$F$5384,4,0)&lt;&gt;"",(VLOOKUP(C40,barbase!$A$1:$F$5384,4,0)),""),"")</f>
        <v/>
      </c>
      <c r="G40" s="610"/>
      <c r="H40" s="610"/>
      <c r="I40" s="610"/>
      <c r="J40" s="610"/>
      <c r="K40" s="610"/>
      <c r="L40" s="610"/>
      <c r="M40" s="611"/>
      <c r="N40" s="66" t="str">
        <f>IFERROR(IF(VLOOKUP(C40,barbase!$A$1:$F$5384,5,0)&lt;&gt;"",VLOOKUP(C40,barbase!$A$1:$F$5384,5,0)),"")</f>
        <v/>
      </c>
      <c r="O40" s="545" t="str">
        <f>IFERROR(IF(VLOOKUP(C40,barbase!$A$1:$B$5384,2,0)&lt;&gt;"",VLOOKUP(C40,barbase!$A$1:$B$5384,2,0)*$J$9*D40),"")</f>
        <v/>
      </c>
      <c r="P40" s="536"/>
      <c r="Q40" s="46"/>
      <c r="U40" s="9"/>
      <c r="V40" s="531"/>
      <c r="W40" s="531"/>
      <c r="X40" s="531"/>
      <c r="Y40" s="531"/>
    </row>
    <row r="41" spans="1:25" customFormat="1" ht="17.100000000000001" customHeight="1" thickBot="1" x14ac:dyDescent="0.3">
      <c r="A41" s="45"/>
      <c r="B41" s="288"/>
      <c r="C41" s="94"/>
      <c r="D41" s="615"/>
      <c r="E41" s="616"/>
      <c r="F41" s="617" t="str">
        <f>IFERROR(IF(VLOOKUP(C41,barbase!$A$1:$F$5384,4,0)&lt;&gt;"",(VLOOKUP(C41,barbase!$A$1:$F$5384,4,0)),""),"")</f>
        <v/>
      </c>
      <c r="G41" s="618"/>
      <c r="H41" s="618"/>
      <c r="I41" s="618"/>
      <c r="J41" s="618"/>
      <c r="K41" s="618"/>
      <c r="L41" s="618"/>
      <c r="M41" s="619"/>
      <c r="N41" s="92" t="str">
        <f>IFERROR(IF(VLOOKUP(C41,barbase!$A$1:$F$5384,5,0)&lt;&gt;"",VLOOKUP(C41,barbase!$A$1:$F$5384,5,0)),"")</f>
        <v/>
      </c>
      <c r="O41" s="87" t="str">
        <f>IFERROR(IF(VLOOKUP(C41,barbase!$A$1:$B$5384,2,0)&lt;&gt;"",VLOOKUP(C41,barbase!$A$1:$B$5384,2,0)*$J$9*D41),"")</f>
        <v/>
      </c>
      <c r="P41" s="536"/>
      <c r="Q41" s="46"/>
      <c r="U41" s="9"/>
      <c r="V41" s="531"/>
      <c r="W41" s="531"/>
      <c r="X41" s="531"/>
      <c r="Y41" s="531"/>
    </row>
    <row r="42" spans="1:25" customFormat="1" ht="23.1" customHeight="1" thickBot="1" x14ac:dyDescent="0.3">
      <c r="A42" s="45"/>
      <c r="B42" s="288"/>
      <c r="C42" s="620" t="s">
        <v>44</v>
      </c>
      <c r="D42" s="621"/>
      <c r="E42" s="621"/>
      <c r="F42" s="621"/>
      <c r="G42" s="621"/>
      <c r="H42" s="621"/>
      <c r="I42" s="621"/>
      <c r="J42" s="621"/>
      <c r="K42" s="621"/>
      <c r="L42" s="621"/>
      <c r="M42" s="621"/>
      <c r="N42" s="613">
        <f>SUM(O12:O41)</f>
        <v>0</v>
      </c>
      <c r="O42" s="614"/>
      <c r="P42" s="537"/>
      <c r="Q42" s="46"/>
      <c r="U42" s="9"/>
      <c r="V42" s="531"/>
      <c r="W42" s="531"/>
      <c r="X42" s="531"/>
      <c r="Y42" s="531"/>
    </row>
    <row r="43" spans="1:25" customFormat="1" ht="15" x14ac:dyDescent="0.25">
      <c r="A43" s="45"/>
      <c r="B43" s="288"/>
      <c r="C43" s="289"/>
      <c r="D43" s="289"/>
      <c r="E43" s="289"/>
      <c r="F43" s="289"/>
      <c r="G43" s="289"/>
      <c r="H43" s="289"/>
      <c r="I43" s="289"/>
      <c r="J43" s="289"/>
      <c r="K43" s="289"/>
      <c r="L43" s="289"/>
      <c r="M43" s="289"/>
      <c r="N43" s="289"/>
      <c r="O43" s="289"/>
      <c r="P43" s="289"/>
      <c r="Q43" s="46"/>
      <c r="U43" s="9"/>
      <c r="V43" s="531"/>
      <c r="W43" s="531"/>
      <c r="X43" s="531"/>
      <c r="Y43" s="531"/>
    </row>
    <row r="44" spans="1:25" customFormat="1" ht="15" x14ac:dyDescent="0.25">
      <c r="A44" s="45"/>
      <c r="B44" s="288"/>
      <c r="C44" s="289"/>
      <c r="D44" s="289"/>
      <c r="E44" s="289"/>
      <c r="F44" s="289"/>
      <c r="G44" s="289"/>
      <c r="H44" s="289"/>
      <c r="I44" s="289"/>
      <c r="J44" s="289"/>
      <c r="K44" s="289"/>
      <c r="L44" s="289"/>
      <c r="M44" s="289"/>
      <c r="N44" s="289"/>
      <c r="O44" s="289"/>
      <c r="P44" s="289"/>
      <c r="Q44" s="46"/>
      <c r="U44" s="9"/>
      <c r="V44" s="531"/>
      <c r="W44" s="531"/>
      <c r="X44" s="531"/>
      <c r="Y44" s="531"/>
    </row>
    <row r="45" spans="1:25" ht="11.25" customHeight="1" thickBot="1" x14ac:dyDescent="0.3">
      <c r="A45" s="45"/>
      <c r="B45" s="298"/>
      <c r="C45" s="299"/>
      <c r="D45" s="299"/>
      <c r="E45" s="299"/>
      <c r="F45" s="299"/>
      <c r="G45" s="299"/>
      <c r="H45" s="299"/>
      <c r="I45" s="299"/>
      <c r="J45" s="299"/>
      <c r="K45" s="299"/>
      <c r="L45" s="299"/>
      <c r="M45" s="299"/>
      <c r="N45" s="299"/>
      <c r="O45" s="299"/>
      <c r="P45" s="299"/>
      <c r="Q45" s="45"/>
    </row>
    <row r="46" spans="1:25" ht="9.75" customHeight="1" thickTop="1" x14ac:dyDescent="0.25">
      <c r="A46" s="45"/>
      <c r="B46" s="51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51"/>
      <c r="P46" s="67"/>
      <c r="Q46" s="45"/>
    </row>
    <row r="47" spans="1:25" ht="15" x14ac:dyDescent="0.25"/>
  </sheetData>
  <sheetProtection sheet="1" objects="1" scenarios="1" selectLockedCells="1"/>
  <mergeCells count="73">
    <mergeCell ref="C3:O3"/>
    <mergeCell ref="N42:O42"/>
    <mergeCell ref="D37:E37"/>
    <mergeCell ref="F37:M37"/>
    <mergeCell ref="D38:E38"/>
    <mergeCell ref="F38:M38"/>
    <mergeCell ref="D39:E39"/>
    <mergeCell ref="F39:M39"/>
    <mergeCell ref="D40:E40"/>
    <mergeCell ref="F40:M40"/>
    <mergeCell ref="D41:E41"/>
    <mergeCell ref="F41:M41"/>
    <mergeCell ref="C42:M42"/>
    <mergeCell ref="D34:E34"/>
    <mergeCell ref="F34:M34"/>
    <mergeCell ref="D35:E35"/>
    <mergeCell ref="F35:M35"/>
    <mergeCell ref="D36:E36"/>
    <mergeCell ref="F36:M36"/>
    <mergeCell ref="D31:E31"/>
    <mergeCell ref="F31:M31"/>
    <mergeCell ref="D32:E32"/>
    <mergeCell ref="F32:M32"/>
    <mergeCell ref="D33:E33"/>
    <mergeCell ref="F33:M33"/>
    <mergeCell ref="D28:E28"/>
    <mergeCell ref="F28:M28"/>
    <mergeCell ref="D29:E29"/>
    <mergeCell ref="F29:M29"/>
    <mergeCell ref="D30:E30"/>
    <mergeCell ref="F30:M30"/>
    <mergeCell ref="D25:E25"/>
    <mergeCell ref="F25:M25"/>
    <mergeCell ref="D26:E26"/>
    <mergeCell ref="F26:M26"/>
    <mergeCell ref="D27:E27"/>
    <mergeCell ref="F27:M27"/>
    <mergeCell ref="D22:E22"/>
    <mergeCell ref="F22:M22"/>
    <mergeCell ref="D23:E23"/>
    <mergeCell ref="F23:M23"/>
    <mergeCell ref="D24:E24"/>
    <mergeCell ref="F24:M24"/>
    <mergeCell ref="D19:E19"/>
    <mergeCell ref="F19:M19"/>
    <mergeCell ref="D20:E20"/>
    <mergeCell ref="F20:M20"/>
    <mergeCell ref="D21:E21"/>
    <mergeCell ref="F21:M21"/>
    <mergeCell ref="D16:E16"/>
    <mergeCell ref="F16:M16"/>
    <mergeCell ref="D17:E17"/>
    <mergeCell ref="F17:M17"/>
    <mergeCell ref="D18:E18"/>
    <mergeCell ref="F18:M18"/>
    <mergeCell ref="D13:E13"/>
    <mergeCell ref="F13:M13"/>
    <mergeCell ref="D14:E14"/>
    <mergeCell ref="F14:M14"/>
    <mergeCell ref="D15:E15"/>
    <mergeCell ref="F15:M15"/>
    <mergeCell ref="E9:F9"/>
    <mergeCell ref="J9:K9"/>
    <mergeCell ref="D11:E11"/>
    <mergeCell ref="F11:M11"/>
    <mergeCell ref="D12:E12"/>
    <mergeCell ref="F12:M12"/>
    <mergeCell ref="E8:F8"/>
    <mergeCell ref="J8:K8"/>
    <mergeCell ref="E5:F5"/>
    <mergeCell ref="I5:M5"/>
    <mergeCell ref="E6:F6"/>
    <mergeCell ref="I6:M6"/>
  </mergeCells>
  <dataValidations count="6">
    <dataValidation allowBlank="1" showInputMessage="1" showErrorMessage="1" error="Apenas viaturas cadastradas" sqref="E6:F6 E9:F9 L9"/>
    <dataValidation allowBlank="1" showInputMessage="1" showErrorMessage="1" errorTitle="Data" error="Inserir apenas data" sqref="C6 C9"/>
    <dataValidation type="whole" allowBlank="1" showInputMessage="1" showErrorMessage="1" error="Apenas número inteiro" sqref="N9">
      <formula1>0</formula1>
      <formula2>10000000</formula2>
    </dataValidation>
    <dataValidation type="time" allowBlank="1" showInputMessage="1" showErrorMessage="1" error="Apenas inserir hora" sqref="G9">
      <formula1>0</formula1>
      <formula2>0.999305555555556</formula2>
    </dataValidation>
    <dataValidation type="list" allowBlank="1" showInputMessage="1" showErrorMessage="1" errorTitle="Erro" error="Favor inserir apenas os valores contidos na lista suspensa." sqref="M9">
      <formula1>$X$4:$X$5</formula1>
    </dataValidation>
    <dataValidation type="list" allowBlank="1" showInputMessage="1" showErrorMessage="1" errorTitle="Verique as informações" error="Favor utilizar apenas o Fator K contido na lista." sqref="J9:K9">
      <formula1>$Y$4:$Y$5</formula1>
    </dataValidation>
  </dataValidations>
  <printOptions horizontalCentered="1"/>
  <pageMargins left="0" right="0" top="0" bottom="0" header="0" footer="0"/>
  <pageSetup paperSize="9" scale="8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barbase!$A$2:$A$5384</xm:f>
          </x14:formula1>
          <xm:sqref>C12:C41</xm:sqref>
        </x14:dataValidation>
        <x14:dataValidation type="list" allowBlank="1" showInputMessage="1" showErrorMessage="1">
          <x14:formula1>
            <xm:f>colab!$B$4:$B$183</xm:f>
          </x14:formula1>
          <xm:sqref>H6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N81"/>
  <sheetViews>
    <sheetView showGridLines="0" workbookViewId="0">
      <pane xSplit="1" ySplit="11" topLeftCell="B12" activePane="bottomRight" state="frozen"/>
      <selection pane="topRight" activeCell="B1" sqref="B1"/>
      <selection pane="bottomLeft" activeCell="A9" sqref="A9"/>
      <selection pane="bottomRight"/>
    </sheetView>
  </sheetViews>
  <sheetFormatPr defaultColWidth="0" defaultRowHeight="15" x14ac:dyDescent="0.25"/>
  <cols>
    <col min="1" max="1" width="1.7109375" style="2" customWidth="1"/>
    <col min="2" max="2" width="43.28515625" style="2" customWidth="1"/>
    <col min="3" max="3" width="11.5703125" style="1" customWidth="1"/>
    <col min="4" max="4" width="12.7109375" style="1" customWidth="1"/>
    <col min="5" max="8" width="10.7109375" style="1" customWidth="1"/>
    <col min="9" max="9" width="16.42578125" style="1" customWidth="1"/>
    <col min="10" max="10" width="12.28515625" style="1" customWidth="1"/>
    <col min="11" max="11" width="19.7109375" style="1" bestFit="1" customWidth="1"/>
    <col min="12" max="12" width="1.7109375" customWidth="1"/>
    <col min="13" max="14" width="0" style="2" hidden="1" customWidth="1"/>
    <col min="15" max="16384" width="9.140625" style="2" hidden="1"/>
  </cols>
  <sheetData>
    <row r="1" spans="2:12" ht="19.5" customHeight="1" thickBot="1" x14ac:dyDescent="0.3">
      <c r="B1" s="248" t="s">
        <v>5</v>
      </c>
      <c r="C1" s="249" t="s">
        <v>3</v>
      </c>
      <c r="D1" s="249" t="s">
        <v>0</v>
      </c>
      <c r="E1" s="249" t="s">
        <v>4671</v>
      </c>
      <c r="F1" s="249" t="s">
        <v>4672</v>
      </c>
      <c r="G1" s="249" t="s">
        <v>5047</v>
      </c>
      <c r="H1" s="249" t="s">
        <v>5048</v>
      </c>
      <c r="I1" s="249" t="s">
        <v>7</v>
      </c>
      <c r="J1" s="249" t="s">
        <v>1</v>
      </c>
      <c r="K1" s="249" t="s">
        <v>2</v>
      </c>
      <c r="L1" s="2"/>
    </row>
    <row r="2" spans="2:12" ht="15.75" hidden="1" customHeight="1" x14ac:dyDescent="0.3">
      <c r="B2" s="250" t="str">
        <f>Tela!$F$12</f>
        <v/>
      </c>
      <c r="C2" s="251" t="str">
        <f>IF(B2="","",Tela!$C$12)</f>
        <v/>
      </c>
      <c r="D2" s="252" t="str">
        <f>IF(B2="","",Tela!$C$6)</f>
        <v/>
      </c>
      <c r="E2" s="541" t="str">
        <f>IF(B2="","",Tela!$G$6)</f>
        <v/>
      </c>
      <c r="F2" s="253" t="str">
        <f>IF(B2="","",Tela!$I$6)</f>
        <v/>
      </c>
      <c r="G2" s="253" t="str">
        <f>IF(B2="","",Tela!$G$9)</f>
        <v/>
      </c>
      <c r="H2" s="253" t="str">
        <f>IF(B2="","",Tela!$I$9)</f>
        <v/>
      </c>
      <c r="I2" s="254" t="str">
        <f>IF(B2="","",Tela!$E$9)</f>
        <v/>
      </c>
      <c r="J2" s="254" t="str">
        <f>IF(B2="","",Tela!$E$6)</f>
        <v/>
      </c>
      <c r="K2" s="254" t="str">
        <f>IF(B2="","",Tela!$C$9)</f>
        <v/>
      </c>
      <c r="L2" s="2"/>
    </row>
    <row r="3" spans="2:12" ht="15.75" hidden="1" customHeight="1" x14ac:dyDescent="0.3">
      <c r="B3" s="255" t="str">
        <f>Tela!$F$13</f>
        <v/>
      </c>
      <c r="C3" s="256" t="str">
        <f>IF(B3="","",Tela!$C$13)</f>
        <v/>
      </c>
      <c r="D3" s="244" t="str">
        <f>IF(B3="","",Tela!$C$6)</f>
        <v/>
      </c>
      <c r="E3" s="542" t="str">
        <f>IF(B3="","",Tela!$G$6)</f>
        <v/>
      </c>
      <c r="F3" s="542" t="str">
        <f>IF(B3="","",Tela!$I$6)</f>
        <v/>
      </c>
      <c r="G3" s="542" t="str">
        <f>IF(B3="","",Tela!$G$9)</f>
        <v/>
      </c>
      <c r="H3" s="542" t="str">
        <f>IF(B3="","",Tela!$I$9)</f>
        <v/>
      </c>
      <c r="I3" s="243" t="str">
        <f>IF(B3="","",Tela!$E$9)</f>
        <v/>
      </c>
      <c r="J3" s="243" t="str">
        <f>IF(B3="","",Tela!$E$6)</f>
        <v/>
      </c>
      <c r="K3" s="243" t="str">
        <f>IF(B3="","",Tela!$C$9)</f>
        <v/>
      </c>
    </row>
    <row r="4" spans="2:12" ht="15.75" hidden="1" customHeight="1" x14ac:dyDescent="0.3">
      <c r="B4" s="255" t="str">
        <f>Tela!$F$14</f>
        <v/>
      </c>
      <c r="C4" s="256" t="str">
        <f>IF(B4="","",Tela!$C$14)</f>
        <v/>
      </c>
      <c r="D4" s="244" t="str">
        <f>IF(B4="","",Tela!$C$6)</f>
        <v/>
      </c>
      <c r="E4" s="542" t="str">
        <f>IF(B4="","",Tela!$G$6)</f>
        <v/>
      </c>
      <c r="F4" s="542" t="str">
        <f>IF(B4="","",Tela!$I$6)</f>
        <v/>
      </c>
      <c r="G4" s="542" t="str">
        <f>IF(B4="","",Tela!$G$9)</f>
        <v/>
      </c>
      <c r="H4" s="542" t="str">
        <f>IF(B4="","",Tela!$I$9)</f>
        <v/>
      </c>
      <c r="I4" s="243" t="str">
        <f>IF(B4="","",Tela!$E$9)</f>
        <v/>
      </c>
      <c r="J4" s="243" t="str">
        <f>IF(B4="","",Tela!$E$6)</f>
        <v/>
      </c>
      <c r="K4" s="243" t="str">
        <f>IF(B4="","",Tela!$C$9)</f>
        <v/>
      </c>
    </row>
    <row r="5" spans="2:12" ht="15.75" hidden="1" customHeight="1" x14ac:dyDescent="0.3">
      <c r="B5" s="255" t="str">
        <f>Tela!$F$15</f>
        <v/>
      </c>
      <c r="C5" s="256" t="str">
        <f>IF(B5="","",Tela!$C$15)</f>
        <v/>
      </c>
      <c r="D5" s="244" t="str">
        <f>IF(B5="","",Tela!$C$6)</f>
        <v/>
      </c>
      <c r="E5" s="542" t="str">
        <f>IF(B5="","",Tela!$G$6)</f>
        <v/>
      </c>
      <c r="F5" s="542" t="str">
        <f>IF(B5="","",Tela!$I$6)</f>
        <v/>
      </c>
      <c r="G5" s="542" t="str">
        <f>IF(B5="","",Tela!$G$9)</f>
        <v/>
      </c>
      <c r="H5" s="542" t="str">
        <f>IF(B5="","",Tela!$I$9)</f>
        <v/>
      </c>
      <c r="I5" s="243" t="str">
        <f>IF(B5="","",Tela!$E$9)</f>
        <v/>
      </c>
      <c r="J5" s="243" t="str">
        <f>IF(B5="","",Tela!$E$6)</f>
        <v/>
      </c>
      <c r="K5" s="243" t="str">
        <f>IF(B5="","",Tela!$C$9)</f>
        <v/>
      </c>
    </row>
    <row r="6" spans="2:12" ht="15.75" hidden="1" customHeight="1" x14ac:dyDescent="0.3">
      <c r="B6" s="255" t="str">
        <f>Tela!$F$16</f>
        <v/>
      </c>
      <c r="C6" s="256" t="str">
        <f>IF(B6="","",Tela!$C$16)</f>
        <v/>
      </c>
      <c r="D6" s="244" t="str">
        <f>IF(B6="","",Tela!$C$6)</f>
        <v/>
      </c>
      <c r="E6" s="542" t="str">
        <f>IF(B6="","",Tela!$G$6)</f>
        <v/>
      </c>
      <c r="F6" s="542" t="str">
        <f>IF(B6="","",Tela!$I$6)</f>
        <v/>
      </c>
      <c r="G6" s="542" t="str">
        <f>IF(B6="","",Tela!$G$9)</f>
        <v/>
      </c>
      <c r="H6" s="542" t="str">
        <f>IF(B6="","",Tela!$I$9)</f>
        <v/>
      </c>
      <c r="I6" s="243" t="str">
        <f>IF(B6="","",Tela!$E$9)</f>
        <v/>
      </c>
      <c r="J6" s="243" t="str">
        <f>IF(B6="","",Tela!$E$6)</f>
        <v/>
      </c>
      <c r="K6" s="243" t="str">
        <f>IF(B6="","",Tela!$C$9)</f>
        <v/>
      </c>
    </row>
    <row r="7" spans="2:12" ht="15.75" hidden="1" customHeight="1" x14ac:dyDescent="0.3">
      <c r="B7" s="255" t="str">
        <f>Tela!$F$17</f>
        <v/>
      </c>
      <c r="C7" s="256" t="str">
        <f>IF(B7="","",Tela!$C$17)</f>
        <v/>
      </c>
      <c r="D7" s="244" t="str">
        <f>IF(B7="","",Tela!$C$6)</f>
        <v/>
      </c>
      <c r="E7" s="542" t="str">
        <f>IF(B7="","",Tela!$G$6)</f>
        <v/>
      </c>
      <c r="F7" s="542" t="str">
        <f>IF(B7="","",Tela!$I$6)</f>
        <v/>
      </c>
      <c r="G7" s="542" t="str">
        <f>IF(B7="","",Tela!$G$9)</f>
        <v/>
      </c>
      <c r="H7" s="542" t="str">
        <f>IF(B7="","",Tela!$I$9)</f>
        <v/>
      </c>
      <c r="I7" s="243" t="str">
        <f>IF(B7="","",Tela!$E$9)</f>
        <v/>
      </c>
      <c r="J7" s="243" t="str">
        <f>IF(B7="","",Tela!$E$6)</f>
        <v/>
      </c>
      <c r="K7" s="243" t="str">
        <f>IF(B7="","",Tela!$C$9)</f>
        <v/>
      </c>
    </row>
    <row r="8" spans="2:12" ht="15.75" hidden="1" customHeight="1" x14ac:dyDescent="0.3">
      <c r="B8" s="255" t="str">
        <f>Tela!$F$18</f>
        <v/>
      </c>
      <c r="C8" s="256" t="str">
        <f>IF(B8="","",Tela!$C$18)</f>
        <v/>
      </c>
      <c r="D8" s="244" t="str">
        <f>IF(B8="","",Tela!$C$6)</f>
        <v/>
      </c>
      <c r="E8" s="542" t="str">
        <f>IF(B8="","",Tela!$G$6)</f>
        <v/>
      </c>
      <c r="F8" s="542" t="str">
        <f>IF(B8="","",Tela!$I$6)</f>
        <v/>
      </c>
      <c r="G8" s="542" t="str">
        <f>IF(B8="","",Tela!$G$9)</f>
        <v/>
      </c>
      <c r="H8" s="542" t="str">
        <f>IF(B8="","",Tela!$I$9)</f>
        <v/>
      </c>
      <c r="I8" s="243" t="str">
        <f>IF(B8="","",Tela!$E$9)</f>
        <v/>
      </c>
      <c r="J8" s="243" t="str">
        <f>IF(B8="","",Tela!$E$6)</f>
        <v/>
      </c>
      <c r="K8" s="243" t="str">
        <f>IF(B8="","",Tela!$C$9)</f>
        <v/>
      </c>
    </row>
    <row r="9" spans="2:12" ht="15.75" hidden="1" customHeight="1" x14ac:dyDescent="0.3">
      <c r="B9" s="255" t="str">
        <f>Tela!$F$19</f>
        <v/>
      </c>
      <c r="C9" s="256" t="str">
        <f>IF(B9="","",Tela!$C$19)</f>
        <v/>
      </c>
      <c r="D9" s="244" t="str">
        <f>IF(B9="","",Tela!$C$6)</f>
        <v/>
      </c>
      <c r="E9" s="542" t="str">
        <f>IF(B9="","",Tela!$G$6)</f>
        <v/>
      </c>
      <c r="F9" s="542" t="str">
        <f>IF(B9="","",Tela!$I$6)</f>
        <v/>
      </c>
      <c r="G9" s="542" t="str">
        <f>IF(B9="","",Tela!$G$9)</f>
        <v/>
      </c>
      <c r="H9" s="542" t="str">
        <f>IF(B9="","",Tela!$I$9)</f>
        <v/>
      </c>
      <c r="I9" s="243" t="str">
        <f>IF(B9="","",Tela!$E$9)</f>
        <v/>
      </c>
      <c r="J9" s="243" t="str">
        <f>IF(B9="","",Tela!$E$6)</f>
        <v/>
      </c>
      <c r="K9" s="243" t="str">
        <f>IF(B9="","",Tela!$C$9)</f>
        <v/>
      </c>
    </row>
    <row r="10" spans="2:12" ht="15.75" hidden="1" customHeight="1" x14ac:dyDescent="0.3">
      <c r="B10" s="255" t="str">
        <f>Tela!$F$20</f>
        <v/>
      </c>
      <c r="C10" s="256" t="str">
        <f>IF(B10="","",Tela!$C$20)</f>
        <v/>
      </c>
      <c r="D10" s="244" t="str">
        <f>IF(B10="","",Tela!$C$6)</f>
        <v/>
      </c>
      <c r="E10" s="541" t="str">
        <f>IF(B10="","",Tela!$G$6)</f>
        <v/>
      </c>
      <c r="F10" s="541" t="str">
        <f>IF(B10="","",Tela!$I$6)</f>
        <v/>
      </c>
      <c r="G10" s="542" t="str">
        <f>IF(B10="","",Tela!$G$9)</f>
        <v/>
      </c>
      <c r="H10" s="542" t="str">
        <f>IF(B10="","",Tela!$I$9)</f>
        <v/>
      </c>
      <c r="I10" s="243" t="str">
        <f>IF(B10="","",Tela!$E$9)</f>
        <v/>
      </c>
      <c r="J10" s="243" t="str">
        <f>IF(B10="","",Tela!$E$6)</f>
        <v/>
      </c>
      <c r="K10" s="243" t="str">
        <f>IF(B10="","",Tela!$C$9)</f>
        <v/>
      </c>
    </row>
    <row r="11" spans="2:12" ht="15.75" hidden="1" customHeight="1" thickBot="1" x14ac:dyDescent="0.3">
      <c r="B11" s="257" t="str">
        <f>Tela!$F$21</f>
        <v/>
      </c>
      <c r="C11" s="258" t="str">
        <f>IF(B11="","",Tela!$C$21)</f>
        <v/>
      </c>
      <c r="D11" s="258" t="str">
        <f>IF(B11="","",Tela!$C$6)</f>
        <v/>
      </c>
      <c r="E11" s="258" t="str">
        <f>IF(B11="","",Tela!$G$6)</f>
        <v/>
      </c>
      <c r="F11" s="258" t="str">
        <f>IF(B11="","",Tela!$I$6)</f>
        <v/>
      </c>
      <c r="G11" s="258" t="str">
        <f>IF(B11="","",Tela!$G$9)</f>
        <v/>
      </c>
      <c r="H11" s="258" t="str">
        <f>IF(B11="","",Tela!$I$9)</f>
        <v/>
      </c>
      <c r="I11" s="258" t="str">
        <f>IF(B11="","",Tela!$E$9)</f>
        <v/>
      </c>
      <c r="J11" s="259" t="str">
        <f>IF(B11="","",Tela!$E$6)</f>
        <v/>
      </c>
      <c r="K11" s="259" t="str">
        <f>IF(B11="","",Tela!$C$9)</f>
        <v/>
      </c>
    </row>
    <row r="12" spans="2:12" x14ac:dyDescent="0.25">
      <c r="B12" s="250" t="s">
        <v>4687</v>
      </c>
      <c r="C12" s="251">
        <v>6569</v>
      </c>
      <c r="D12" s="252">
        <v>42572</v>
      </c>
      <c r="E12" s="541">
        <v>0.3125</v>
      </c>
      <c r="F12" s="253">
        <v>0.75069444444444444</v>
      </c>
      <c r="G12" s="253">
        <v>0.5</v>
      </c>
      <c r="H12" s="253">
        <v>0.54166666666666663</v>
      </c>
      <c r="I12" s="254" t="s">
        <v>11</v>
      </c>
      <c r="J12" s="254" t="s">
        <v>5052</v>
      </c>
      <c r="K12" s="254" t="s">
        <v>5054</v>
      </c>
    </row>
    <row r="13" spans="2:12" x14ac:dyDescent="0.25">
      <c r="B13" s="255" t="s">
        <v>4942</v>
      </c>
      <c r="C13" s="256">
        <v>6264</v>
      </c>
      <c r="D13" s="244">
        <v>42572</v>
      </c>
      <c r="E13" s="542">
        <v>0.3125</v>
      </c>
      <c r="F13" s="542">
        <v>0.75069444444444444</v>
      </c>
      <c r="G13" s="542">
        <v>0.5</v>
      </c>
      <c r="H13" s="542">
        <v>0.54166666666666663</v>
      </c>
      <c r="I13" s="243" t="s">
        <v>11</v>
      </c>
      <c r="J13" s="243" t="s">
        <v>5052</v>
      </c>
      <c r="K13" s="243" t="s">
        <v>5054</v>
      </c>
    </row>
    <row r="14" spans="2:12" x14ac:dyDescent="0.25">
      <c r="B14" s="255" t="s">
        <v>4943</v>
      </c>
      <c r="C14" s="256">
        <v>5502</v>
      </c>
      <c r="D14" s="244">
        <v>42572</v>
      </c>
      <c r="E14" s="542">
        <v>0.3125</v>
      </c>
      <c r="F14" s="542">
        <v>0.75069444444444444</v>
      </c>
      <c r="G14" s="542">
        <v>0.5</v>
      </c>
      <c r="H14" s="542">
        <v>0.54166666666666663</v>
      </c>
      <c r="I14" s="243" t="s">
        <v>11</v>
      </c>
      <c r="J14" s="243" t="s">
        <v>5052</v>
      </c>
      <c r="K14" s="243" t="s">
        <v>5054</v>
      </c>
    </row>
    <row r="15" spans="2:12" x14ac:dyDescent="0.25">
      <c r="B15" s="255" t="s">
        <v>4944</v>
      </c>
      <c r="C15" s="256">
        <v>6010</v>
      </c>
      <c r="D15" s="244">
        <v>42572</v>
      </c>
      <c r="E15" s="542">
        <v>0.3125</v>
      </c>
      <c r="F15" s="542">
        <v>0.75069444444444444</v>
      </c>
      <c r="G15" s="542">
        <v>0.5</v>
      </c>
      <c r="H15" s="542">
        <v>0.54166666666666663</v>
      </c>
      <c r="I15" s="243" t="s">
        <v>11</v>
      </c>
      <c r="J15" s="243" t="s">
        <v>5052</v>
      </c>
      <c r="K15" s="243" t="s">
        <v>5054</v>
      </c>
    </row>
    <row r="16" spans="2:12" x14ac:dyDescent="0.25">
      <c r="B16" s="255" t="s">
        <v>4946</v>
      </c>
      <c r="C16" s="256">
        <v>4042</v>
      </c>
      <c r="D16" s="244">
        <v>42572</v>
      </c>
      <c r="E16" s="542">
        <v>0.3125</v>
      </c>
      <c r="F16" s="542">
        <v>0.75069444444444444</v>
      </c>
      <c r="G16" s="542">
        <v>0.5</v>
      </c>
      <c r="H16" s="542">
        <v>0.54166666666666663</v>
      </c>
      <c r="I16" s="243" t="s">
        <v>11</v>
      </c>
      <c r="J16" s="243" t="s">
        <v>5052</v>
      </c>
      <c r="K16" s="243" t="s">
        <v>5054</v>
      </c>
    </row>
    <row r="17" spans="2:11" x14ac:dyDescent="0.25">
      <c r="B17" s="255" t="s">
        <v>4927</v>
      </c>
      <c r="C17" s="256" t="s">
        <v>4927</v>
      </c>
      <c r="D17" s="244" t="s">
        <v>4927</v>
      </c>
      <c r="E17" s="542" t="s">
        <v>4927</v>
      </c>
      <c r="F17" s="542" t="s">
        <v>4927</v>
      </c>
      <c r="G17" s="542" t="s">
        <v>4927</v>
      </c>
      <c r="H17" s="542" t="s">
        <v>4927</v>
      </c>
      <c r="I17" s="243" t="s">
        <v>4927</v>
      </c>
      <c r="J17" s="243" t="s">
        <v>4927</v>
      </c>
      <c r="K17" s="243" t="s">
        <v>4927</v>
      </c>
    </row>
    <row r="18" spans="2:11" x14ac:dyDescent="0.25">
      <c r="B18" s="255" t="s">
        <v>4927</v>
      </c>
      <c r="C18" s="256" t="s">
        <v>4927</v>
      </c>
      <c r="D18" s="244" t="s">
        <v>4927</v>
      </c>
      <c r="E18" s="542" t="s">
        <v>4927</v>
      </c>
      <c r="F18" s="542" t="s">
        <v>4927</v>
      </c>
      <c r="G18" s="542" t="s">
        <v>4927</v>
      </c>
      <c r="H18" s="542" t="s">
        <v>4927</v>
      </c>
      <c r="I18" s="243" t="s">
        <v>4927</v>
      </c>
      <c r="J18" s="243" t="s">
        <v>4927</v>
      </c>
      <c r="K18" s="243" t="s">
        <v>4927</v>
      </c>
    </row>
    <row r="19" spans="2:11" x14ac:dyDescent="0.25">
      <c r="B19" s="255" t="s">
        <v>4927</v>
      </c>
      <c r="C19" s="256" t="s">
        <v>4927</v>
      </c>
      <c r="D19" s="244" t="s">
        <v>4927</v>
      </c>
      <c r="E19" s="542" t="s">
        <v>4927</v>
      </c>
      <c r="F19" s="542" t="s">
        <v>4927</v>
      </c>
      <c r="G19" s="542" t="s">
        <v>4927</v>
      </c>
      <c r="H19" s="542" t="s">
        <v>4927</v>
      </c>
      <c r="I19" s="243" t="s">
        <v>4927</v>
      </c>
      <c r="J19" s="243" t="s">
        <v>4927</v>
      </c>
      <c r="K19" s="243" t="s">
        <v>4927</v>
      </c>
    </row>
    <row r="20" spans="2:11" x14ac:dyDescent="0.25">
      <c r="B20" s="255" t="s">
        <v>4927</v>
      </c>
      <c r="C20" s="256" t="s">
        <v>4927</v>
      </c>
      <c r="D20" s="244" t="s">
        <v>4927</v>
      </c>
      <c r="E20" s="541" t="s">
        <v>4927</v>
      </c>
      <c r="F20" s="541" t="s">
        <v>4927</v>
      </c>
      <c r="G20" s="542" t="s">
        <v>4927</v>
      </c>
      <c r="H20" s="542" t="s">
        <v>4927</v>
      </c>
      <c r="I20" s="243" t="s">
        <v>4927</v>
      </c>
      <c r="J20" s="243" t="s">
        <v>4927</v>
      </c>
      <c r="K20" s="243" t="s">
        <v>4927</v>
      </c>
    </row>
    <row r="21" spans="2:11" ht="15.75" thickBot="1" x14ac:dyDescent="0.3">
      <c r="B21" s="257" t="s">
        <v>4927</v>
      </c>
      <c r="C21" s="258" t="s">
        <v>4927</v>
      </c>
      <c r="D21" s="258" t="s">
        <v>4927</v>
      </c>
      <c r="E21" s="258" t="s">
        <v>4927</v>
      </c>
      <c r="F21" s="258" t="s">
        <v>4927</v>
      </c>
      <c r="G21" s="258" t="s">
        <v>4927</v>
      </c>
      <c r="H21" s="258" t="s">
        <v>4927</v>
      </c>
      <c r="I21" s="258" t="s">
        <v>4927</v>
      </c>
      <c r="J21" s="259" t="s">
        <v>4927</v>
      </c>
      <c r="K21" s="259" t="s">
        <v>4927</v>
      </c>
    </row>
    <row r="22" spans="2:11" x14ac:dyDescent="0.25">
      <c r="B22" s="250" t="s">
        <v>4807</v>
      </c>
      <c r="C22" s="251">
        <v>6560</v>
      </c>
      <c r="D22" s="252">
        <v>42576</v>
      </c>
      <c r="E22" s="541">
        <v>0.3125</v>
      </c>
      <c r="F22" s="253">
        <v>0.72083333333333333</v>
      </c>
      <c r="G22" s="253">
        <v>0.5</v>
      </c>
      <c r="H22" s="253">
        <v>0.54166666666666663</v>
      </c>
      <c r="I22" s="254" t="s">
        <v>12</v>
      </c>
      <c r="J22" s="254" t="s">
        <v>4923</v>
      </c>
      <c r="K22" s="254">
        <v>0</v>
      </c>
    </row>
    <row r="23" spans="2:11" x14ac:dyDescent="0.25">
      <c r="B23" s="255" t="s">
        <v>5020</v>
      </c>
      <c r="C23" s="256">
        <v>6609</v>
      </c>
      <c r="D23" s="244">
        <v>42576</v>
      </c>
      <c r="E23" s="542">
        <v>0.3125</v>
      </c>
      <c r="F23" s="542">
        <v>0.72083333333333333</v>
      </c>
      <c r="G23" s="542">
        <v>0.5</v>
      </c>
      <c r="H23" s="542">
        <v>0.54166666666666663</v>
      </c>
      <c r="I23" s="243" t="s">
        <v>12</v>
      </c>
      <c r="J23" s="243" t="s">
        <v>4923</v>
      </c>
      <c r="K23" s="243">
        <v>0</v>
      </c>
    </row>
    <row r="24" spans="2:11" x14ac:dyDescent="0.25">
      <c r="B24" s="255" t="s">
        <v>4786</v>
      </c>
      <c r="C24" s="256">
        <v>6648</v>
      </c>
      <c r="D24" s="244">
        <v>42576</v>
      </c>
      <c r="E24" s="542">
        <v>0.3125</v>
      </c>
      <c r="F24" s="542">
        <v>0.72083333333333333</v>
      </c>
      <c r="G24" s="542">
        <v>0.5</v>
      </c>
      <c r="H24" s="542">
        <v>0.54166666666666663</v>
      </c>
      <c r="I24" s="243" t="s">
        <v>12</v>
      </c>
      <c r="J24" s="243" t="s">
        <v>4923</v>
      </c>
      <c r="K24" s="243">
        <v>0</v>
      </c>
    </row>
    <row r="25" spans="2:11" x14ac:dyDescent="0.25">
      <c r="B25" s="255" t="s">
        <v>4927</v>
      </c>
      <c r="C25" s="256" t="s">
        <v>4927</v>
      </c>
      <c r="D25" s="244" t="s">
        <v>4927</v>
      </c>
      <c r="E25" s="542" t="s">
        <v>4927</v>
      </c>
      <c r="F25" s="542" t="s">
        <v>4927</v>
      </c>
      <c r="G25" s="542" t="s">
        <v>4927</v>
      </c>
      <c r="H25" s="542" t="s">
        <v>4927</v>
      </c>
      <c r="I25" s="243" t="s">
        <v>4927</v>
      </c>
      <c r="J25" s="243" t="s">
        <v>4927</v>
      </c>
      <c r="K25" s="243" t="s">
        <v>4927</v>
      </c>
    </row>
    <row r="26" spans="2:11" x14ac:dyDescent="0.25">
      <c r="B26" s="255" t="s">
        <v>4927</v>
      </c>
      <c r="C26" s="256" t="s">
        <v>4927</v>
      </c>
      <c r="D26" s="244" t="s">
        <v>4927</v>
      </c>
      <c r="E26" s="542" t="s">
        <v>4927</v>
      </c>
      <c r="F26" s="542" t="s">
        <v>4927</v>
      </c>
      <c r="G26" s="542" t="s">
        <v>4927</v>
      </c>
      <c r="H26" s="542" t="s">
        <v>4927</v>
      </c>
      <c r="I26" s="243" t="s">
        <v>4927</v>
      </c>
      <c r="J26" s="243" t="s">
        <v>4927</v>
      </c>
      <c r="K26" s="243" t="s">
        <v>4927</v>
      </c>
    </row>
    <row r="27" spans="2:11" x14ac:dyDescent="0.25">
      <c r="B27" s="255" t="s">
        <v>4927</v>
      </c>
      <c r="C27" s="256" t="s">
        <v>4927</v>
      </c>
      <c r="D27" s="244" t="s">
        <v>4927</v>
      </c>
      <c r="E27" s="542" t="s">
        <v>4927</v>
      </c>
      <c r="F27" s="542" t="s">
        <v>4927</v>
      </c>
      <c r="G27" s="542" t="s">
        <v>4927</v>
      </c>
      <c r="H27" s="542" t="s">
        <v>4927</v>
      </c>
      <c r="I27" s="243" t="s">
        <v>4927</v>
      </c>
      <c r="J27" s="243" t="s">
        <v>4927</v>
      </c>
      <c r="K27" s="243" t="s">
        <v>4927</v>
      </c>
    </row>
    <row r="28" spans="2:11" x14ac:dyDescent="0.25">
      <c r="B28" s="255" t="s">
        <v>4927</v>
      </c>
      <c r="C28" s="256" t="s">
        <v>4927</v>
      </c>
      <c r="D28" s="244" t="s">
        <v>4927</v>
      </c>
      <c r="E28" s="542" t="s">
        <v>4927</v>
      </c>
      <c r="F28" s="542" t="s">
        <v>4927</v>
      </c>
      <c r="G28" s="542" t="s">
        <v>4927</v>
      </c>
      <c r="H28" s="542" t="s">
        <v>4927</v>
      </c>
      <c r="I28" s="243" t="s">
        <v>4927</v>
      </c>
      <c r="J28" s="243" t="s">
        <v>4927</v>
      </c>
      <c r="K28" s="243" t="s">
        <v>4927</v>
      </c>
    </row>
    <row r="29" spans="2:11" x14ac:dyDescent="0.25">
      <c r="B29" s="255" t="s">
        <v>4927</v>
      </c>
      <c r="C29" s="256" t="s">
        <v>4927</v>
      </c>
      <c r="D29" s="244" t="s">
        <v>4927</v>
      </c>
      <c r="E29" s="542" t="s">
        <v>4927</v>
      </c>
      <c r="F29" s="542" t="s">
        <v>4927</v>
      </c>
      <c r="G29" s="542" t="s">
        <v>4927</v>
      </c>
      <c r="H29" s="542" t="s">
        <v>4927</v>
      </c>
      <c r="I29" s="243" t="s">
        <v>4927</v>
      </c>
      <c r="J29" s="243" t="s">
        <v>4927</v>
      </c>
      <c r="K29" s="243" t="s">
        <v>4927</v>
      </c>
    </row>
    <row r="30" spans="2:11" x14ac:dyDescent="0.25">
      <c r="B30" s="255" t="s">
        <v>4927</v>
      </c>
      <c r="C30" s="256" t="s">
        <v>4927</v>
      </c>
      <c r="D30" s="244" t="s">
        <v>4927</v>
      </c>
      <c r="E30" s="541" t="s">
        <v>4927</v>
      </c>
      <c r="F30" s="541" t="s">
        <v>4927</v>
      </c>
      <c r="G30" s="542" t="s">
        <v>4927</v>
      </c>
      <c r="H30" s="542" t="s">
        <v>4927</v>
      </c>
      <c r="I30" s="243" t="s">
        <v>4927</v>
      </c>
      <c r="J30" s="243" t="s">
        <v>4927</v>
      </c>
      <c r="K30" s="243" t="s">
        <v>4927</v>
      </c>
    </row>
    <row r="31" spans="2:11" ht="15.75" thickBot="1" x14ac:dyDescent="0.3">
      <c r="B31" s="257" t="s">
        <v>4927</v>
      </c>
      <c r="C31" s="258" t="s">
        <v>4927</v>
      </c>
      <c r="D31" s="258" t="s">
        <v>4927</v>
      </c>
      <c r="E31" s="258" t="s">
        <v>4927</v>
      </c>
      <c r="F31" s="258" t="s">
        <v>4927</v>
      </c>
      <c r="G31" s="258" t="s">
        <v>4927</v>
      </c>
      <c r="H31" s="258" t="s">
        <v>4927</v>
      </c>
      <c r="I31" s="258" t="s">
        <v>4927</v>
      </c>
      <c r="J31" s="259" t="s">
        <v>4927</v>
      </c>
      <c r="K31" s="259" t="s">
        <v>4927</v>
      </c>
    </row>
    <row r="32" spans="2:11" x14ac:dyDescent="0.25">
      <c r="B32" s="250" t="s">
        <v>4802</v>
      </c>
      <c r="C32" s="251">
        <v>6454</v>
      </c>
      <c r="D32" s="252">
        <v>42576</v>
      </c>
      <c r="E32" s="541">
        <v>0.3125</v>
      </c>
      <c r="F32" s="253">
        <v>0.72083333333333333</v>
      </c>
      <c r="G32" s="253">
        <v>0.5</v>
      </c>
      <c r="H32" s="253">
        <v>0.54166666666666663</v>
      </c>
      <c r="I32" s="254" t="s">
        <v>12</v>
      </c>
      <c r="J32" s="254" t="s">
        <v>4852</v>
      </c>
      <c r="K32" s="254">
        <v>0</v>
      </c>
    </row>
    <row r="33" spans="2:11" x14ac:dyDescent="0.25">
      <c r="B33" s="255" t="s">
        <v>4801</v>
      </c>
      <c r="C33" s="256">
        <v>6835</v>
      </c>
      <c r="D33" s="244">
        <v>42576</v>
      </c>
      <c r="E33" s="542">
        <v>0.3125</v>
      </c>
      <c r="F33" s="542">
        <v>0.72083333333333333</v>
      </c>
      <c r="G33" s="542">
        <v>0.5</v>
      </c>
      <c r="H33" s="542">
        <v>0.54166666666666663</v>
      </c>
      <c r="I33" s="243" t="s">
        <v>12</v>
      </c>
      <c r="J33" s="243" t="s">
        <v>4852</v>
      </c>
      <c r="K33" s="243">
        <v>0</v>
      </c>
    </row>
    <row r="34" spans="2:11" x14ac:dyDescent="0.25">
      <c r="B34" s="255" t="s">
        <v>4816</v>
      </c>
      <c r="C34" s="256">
        <v>6636</v>
      </c>
      <c r="D34" s="244">
        <v>42576</v>
      </c>
      <c r="E34" s="542">
        <v>0.3125</v>
      </c>
      <c r="F34" s="542">
        <v>0.72083333333333333</v>
      </c>
      <c r="G34" s="542">
        <v>0.5</v>
      </c>
      <c r="H34" s="542">
        <v>0.54166666666666663</v>
      </c>
      <c r="I34" s="243" t="s">
        <v>12</v>
      </c>
      <c r="J34" s="243" t="s">
        <v>4852</v>
      </c>
      <c r="K34" s="243">
        <v>0</v>
      </c>
    </row>
    <row r="35" spans="2:11" x14ac:dyDescent="0.25">
      <c r="B35" s="255" t="s">
        <v>4927</v>
      </c>
      <c r="C35" s="256" t="s">
        <v>4927</v>
      </c>
      <c r="D35" s="244" t="s">
        <v>4927</v>
      </c>
      <c r="E35" s="542" t="s">
        <v>4927</v>
      </c>
      <c r="F35" s="542" t="s">
        <v>4927</v>
      </c>
      <c r="G35" s="542" t="s">
        <v>4927</v>
      </c>
      <c r="H35" s="542" t="s">
        <v>4927</v>
      </c>
      <c r="I35" s="243" t="s">
        <v>4927</v>
      </c>
      <c r="J35" s="243" t="s">
        <v>4927</v>
      </c>
      <c r="K35" s="243" t="s">
        <v>4927</v>
      </c>
    </row>
    <row r="36" spans="2:11" x14ac:dyDescent="0.25">
      <c r="B36" s="255" t="s">
        <v>4927</v>
      </c>
      <c r="C36" s="256" t="s">
        <v>4927</v>
      </c>
      <c r="D36" s="244" t="s">
        <v>4927</v>
      </c>
      <c r="E36" s="542" t="s">
        <v>4927</v>
      </c>
      <c r="F36" s="542" t="s">
        <v>4927</v>
      </c>
      <c r="G36" s="542" t="s">
        <v>4927</v>
      </c>
      <c r="H36" s="542" t="s">
        <v>4927</v>
      </c>
      <c r="I36" s="243" t="s">
        <v>4927</v>
      </c>
      <c r="J36" s="243" t="s">
        <v>4927</v>
      </c>
      <c r="K36" s="243" t="s">
        <v>4927</v>
      </c>
    </row>
    <row r="37" spans="2:11" x14ac:dyDescent="0.25">
      <c r="B37" s="255" t="s">
        <v>4927</v>
      </c>
      <c r="C37" s="256" t="s">
        <v>4927</v>
      </c>
      <c r="D37" s="244" t="s">
        <v>4927</v>
      </c>
      <c r="E37" s="542" t="s">
        <v>4927</v>
      </c>
      <c r="F37" s="542" t="s">
        <v>4927</v>
      </c>
      <c r="G37" s="542" t="s">
        <v>4927</v>
      </c>
      <c r="H37" s="542" t="s">
        <v>4927</v>
      </c>
      <c r="I37" s="243" t="s">
        <v>4927</v>
      </c>
      <c r="J37" s="243" t="s">
        <v>4927</v>
      </c>
      <c r="K37" s="243" t="s">
        <v>4927</v>
      </c>
    </row>
    <row r="38" spans="2:11" x14ac:dyDescent="0.25">
      <c r="B38" s="255" t="s">
        <v>4927</v>
      </c>
      <c r="C38" s="256" t="s">
        <v>4927</v>
      </c>
      <c r="D38" s="244" t="s">
        <v>4927</v>
      </c>
      <c r="E38" s="542" t="s">
        <v>4927</v>
      </c>
      <c r="F38" s="542" t="s">
        <v>4927</v>
      </c>
      <c r="G38" s="542" t="s">
        <v>4927</v>
      </c>
      <c r="H38" s="542" t="s">
        <v>4927</v>
      </c>
      <c r="I38" s="243" t="s">
        <v>4927</v>
      </c>
      <c r="J38" s="243" t="s">
        <v>4927</v>
      </c>
      <c r="K38" s="243" t="s">
        <v>4927</v>
      </c>
    </row>
    <row r="39" spans="2:11" x14ac:dyDescent="0.25">
      <c r="B39" s="255" t="s">
        <v>4927</v>
      </c>
      <c r="C39" s="256" t="s">
        <v>4927</v>
      </c>
      <c r="D39" s="244" t="s">
        <v>4927</v>
      </c>
      <c r="E39" s="542" t="s">
        <v>4927</v>
      </c>
      <c r="F39" s="542" t="s">
        <v>4927</v>
      </c>
      <c r="G39" s="542" t="s">
        <v>4927</v>
      </c>
      <c r="H39" s="542" t="s">
        <v>4927</v>
      </c>
      <c r="I39" s="243" t="s">
        <v>4927</v>
      </c>
      <c r="J39" s="243" t="s">
        <v>4927</v>
      </c>
      <c r="K39" s="243" t="s">
        <v>4927</v>
      </c>
    </row>
    <row r="40" spans="2:11" x14ac:dyDescent="0.25">
      <c r="B40" s="255" t="s">
        <v>4927</v>
      </c>
      <c r="C40" s="256" t="s">
        <v>4927</v>
      </c>
      <c r="D40" s="244" t="s">
        <v>4927</v>
      </c>
      <c r="E40" s="541" t="s">
        <v>4927</v>
      </c>
      <c r="F40" s="541" t="s">
        <v>4927</v>
      </c>
      <c r="G40" s="542" t="s">
        <v>4927</v>
      </c>
      <c r="H40" s="542" t="s">
        <v>4927</v>
      </c>
      <c r="I40" s="243" t="s">
        <v>4927</v>
      </c>
      <c r="J40" s="243" t="s">
        <v>4927</v>
      </c>
      <c r="K40" s="243" t="s">
        <v>4927</v>
      </c>
    </row>
    <row r="41" spans="2:11" ht="15.75" thickBot="1" x14ac:dyDescent="0.3">
      <c r="B41" s="257" t="s">
        <v>4927</v>
      </c>
      <c r="C41" s="258" t="s">
        <v>4927</v>
      </c>
      <c r="D41" s="258" t="s">
        <v>4927</v>
      </c>
      <c r="E41" s="258" t="s">
        <v>4927</v>
      </c>
      <c r="F41" s="258" t="s">
        <v>4927</v>
      </c>
      <c r="G41" s="258" t="s">
        <v>4927</v>
      </c>
      <c r="H41" s="258" t="s">
        <v>4927</v>
      </c>
      <c r="I41" s="258" t="s">
        <v>4927</v>
      </c>
      <c r="J41" s="259" t="s">
        <v>4927</v>
      </c>
      <c r="K41" s="259" t="s">
        <v>4927</v>
      </c>
    </row>
    <row r="42" spans="2:11" x14ac:dyDescent="0.25">
      <c r="B42" s="250" t="s">
        <v>4798</v>
      </c>
      <c r="C42" s="251">
        <v>6629</v>
      </c>
      <c r="D42" s="252">
        <v>42576</v>
      </c>
      <c r="E42" s="541">
        <v>0.3125</v>
      </c>
      <c r="F42" s="253">
        <v>0.72083333333333333</v>
      </c>
      <c r="G42" s="253">
        <v>0.5</v>
      </c>
      <c r="H42" s="253">
        <v>0.54166666666666663</v>
      </c>
      <c r="I42" s="254" t="s">
        <v>12</v>
      </c>
      <c r="J42" s="254">
        <v>0</v>
      </c>
      <c r="K42" s="254">
        <v>0</v>
      </c>
    </row>
    <row r="43" spans="2:11" x14ac:dyDescent="0.25">
      <c r="B43" s="255" t="s">
        <v>4800</v>
      </c>
      <c r="C43" s="256">
        <v>6568</v>
      </c>
      <c r="D43" s="244">
        <v>42576</v>
      </c>
      <c r="E43" s="542">
        <v>0.3125</v>
      </c>
      <c r="F43" s="542">
        <v>0.72083333333333333</v>
      </c>
      <c r="G43" s="542">
        <v>0.5</v>
      </c>
      <c r="H43" s="542">
        <v>0.54166666666666663</v>
      </c>
      <c r="I43" s="243" t="s">
        <v>12</v>
      </c>
      <c r="J43" s="243">
        <v>0</v>
      </c>
      <c r="K43" s="243">
        <v>0</v>
      </c>
    </row>
    <row r="44" spans="2:11" x14ac:dyDescent="0.25">
      <c r="B44" s="255" t="s">
        <v>4927</v>
      </c>
      <c r="C44" s="256" t="s">
        <v>4927</v>
      </c>
      <c r="D44" s="244" t="s">
        <v>4927</v>
      </c>
      <c r="E44" s="542" t="s">
        <v>4927</v>
      </c>
      <c r="F44" s="542" t="s">
        <v>4927</v>
      </c>
      <c r="G44" s="542" t="s">
        <v>4927</v>
      </c>
      <c r="H44" s="542" t="s">
        <v>4927</v>
      </c>
      <c r="I44" s="243" t="s">
        <v>4927</v>
      </c>
      <c r="J44" s="243" t="s">
        <v>4927</v>
      </c>
      <c r="K44" s="243" t="s">
        <v>4927</v>
      </c>
    </row>
    <row r="45" spans="2:11" x14ac:dyDescent="0.25">
      <c r="B45" s="255" t="s">
        <v>4927</v>
      </c>
      <c r="C45" s="256" t="s">
        <v>4927</v>
      </c>
      <c r="D45" s="244" t="s">
        <v>4927</v>
      </c>
      <c r="E45" s="542" t="s">
        <v>4927</v>
      </c>
      <c r="F45" s="542" t="s">
        <v>4927</v>
      </c>
      <c r="G45" s="542" t="s">
        <v>4927</v>
      </c>
      <c r="H45" s="542" t="s">
        <v>4927</v>
      </c>
      <c r="I45" s="243" t="s">
        <v>4927</v>
      </c>
      <c r="J45" s="243" t="s">
        <v>4927</v>
      </c>
      <c r="K45" s="243" t="s">
        <v>4927</v>
      </c>
    </row>
    <row r="46" spans="2:11" x14ac:dyDescent="0.25">
      <c r="B46" s="255" t="s">
        <v>4927</v>
      </c>
      <c r="C46" s="256" t="s">
        <v>4927</v>
      </c>
      <c r="D46" s="244" t="s">
        <v>4927</v>
      </c>
      <c r="E46" s="542" t="s">
        <v>4927</v>
      </c>
      <c r="F46" s="542" t="s">
        <v>4927</v>
      </c>
      <c r="G46" s="542" t="s">
        <v>4927</v>
      </c>
      <c r="H46" s="542" t="s">
        <v>4927</v>
      </c>
      <c r="I46" s="243" t="s">
        <v>4927</v>
      </c>
      <c r="J46" s="243" t="s">
        <v>4927</v>
      </c>
      <c r="K46" s="243" t="s">
        <v>4927</v>
      </c>
    </row>
    <row r="47" spans="2:11" x14ac:dyDescent="0.25">
      <c r="B47" s="255" t="s">
        <v>4927</v>
      </c>
      <c r="C47" s="256" t="s">
        <v>4927</v>
      </c>
      <c r="D47" s="244" t="s">
        <v>4927</v>
      </c>
      <c r="E47" s="542" t="s">
        <v>4927</v>
      </c>
      <c r="F47" s="542" t="s">
        <v>4927</v>
      </c>
      <c r="G47" s="542" t="s">
        <v>4927</v>
      </c>
      <c r="H47" s="542" t="s">
        <v>4927</v>
      </c>
      <c r="I47" s="243" t="s">
        <v>4927</v>
      </c>
      <c r="J47" s="243" t="s">
        <v>4927</v>
      </c>
      <c r="K47" s="243" t="s">
        <v>4927</v>
      </c>
    </row>
    <row r="48" spans="2:11" x14ac:dyDescent="0.25">
      <c r="B48" s="255" t="s">
        <v>4927</v>
      </c>
      <c r="C48" s="256" t="s">
        <v>4927</v>
      </c>
      <c r="D48" s="244" t="s">
        <v>4927</v>
      </c>
      <c r="E48" s="542" t="s">
        <v>4927</v>
      </c>
      <c r="F48" s="542" t="s">
        <v>4927</v>
      </c>
      <c r="G48" s="542" t="s">
        <v>4927</v>
      </c>
      <c r="H48" s="542" t="s">
        <v>4927</v>
      </c>
      <c r="I48" s="243" t="s">
        <v>4927</v>
      </c>
      <c r="J48" s="243" t="s">
        <v>4927</v>
      </c>
      <c r="K48" s="243" t="s">
        <v>4927</v>
      </c>
    </row>
    <row r="49" spans="2:11" x14ac:dyDescent="0.25">
      <c r="B49" s="255" t="s">
        <v>4927</v>
      </c>
      <c r="C49" s="256" t="s">
        <v>4927</v>
      </c>
      <c r="D49" s="244" t="s">
        <v>4927</v>
      </c>
      <c r="E49" s="542" t="s">
        <v>4927</v>
      </c>
      <c r="F49" s="542" t="s">
        <v>4927</v>
      </c>
      <c r="G49" s="542" t="s">
        <v>4927</v>
      </c>
      <c r="H49" s="542" t="s">
        <v>4927</v>
      </c>
      <c r="I49" s="243" t="s">
        <v>4927</v>
      </c>
      <c r="J49" s="243" t="s">
        <v>4927</v>
      </c>
      <c r="K49" s="243" t="s">
        <v>4927</v>
      </c>
    </row>
    <row r="50" spans="2:11" x14ac:dyDescent="0.25">
      <c r="B50" s="255" t="s">
        <v>4927</v>
      </c>
      <c r="C50" s="256" t="s">
        <v>4927</v>
      </c>
      <c r="D50" s="244" t="s">
        <v>4927</v>
      </c>
      <c r="E50" s="541" t="s">
        <v>4927</v>
      </c>
      <c r="F50" s="541" t="s">
        <v>4927</v>
      </c>
      <c r="G50" s="542" t="s">
        <v>4927</v>
      </c>
      <c r="H50" s="542" t="s">
        <v>4927</v>
      </c>
      <c r="I50" s="243" t="s">
        <v>4927</v>
      </c>
      <c r="J50" s="243" t="s">
        <v>4927</v>
      </c>
      <c r="K50" s="243" t="s">
        <v>4927</v>
      </c>
    </row>
    <row r="51" spans="2:11" ht="15.75" thickBot="1" x14ac:dyDescent="0.3">
      <c r="B51" s="257" t="s">
        <v>4927</v>
      </c>
      <c r="C51" s="258" t="s">
        <v>4927</v>
      </c>
      <c r="D51" s="258" t="s">
        <v>4927</v>
      </c>
      <c r="E51" s="258" t="s">
        <v>4927</v>
      </c>
      <c r="F51" s="258" t="s">
        <v>4927</v>
      </c>
      <c r="G51" s="258" t="s">
        <v>4927</v>
      </c>
      <c r="H51" s="258" t="s">
        <v>4927</v>
      </c>
      <c r="I51" s="258" t="s">
        <v>4927</v>
      </c>
      <c r="J51" s="259" t="s">
        <v>4927</v>
      </c>
      <c r="K51" s="259" t="s">
        <v>4927</v>
      </c>
    </row>
    <row r="52" spans="2:11" x14ac:dyDescent="0.25">
      <c r="B52" s="250" t="s">
        <v>4795</v>
      </c>
      <c r="C52" s="251">
        <v>6555</v>
      </c>
      <c r="D52" s="252">
        <v>42576</v>
      </c>
      <c r="E52" s="541">
        <v>0.3125</v>
      </c>
      <c r="F52" s="253">
        <v>0.72916666666666663</v>
      </c>
      <c r="G52" s="253">
        <v>0.52083333333333337</v>
      </c>
      <c r="H52" s="253">
        <v>0.5625</v>
      </c>
      <c r="I52" s="254" t="s">
        <v>12</v>
      </c>
      <c r="J52" s="254" t="s">
        <v>4921</v>
      </c>
      <c r="K52" s="254">
        <v>0</v>
      </c>
    </row>
    <row r="53" spans="2:11" x14ac:dyDescent="0.25">
      <c r="B53" s="255" t="s">
        <v>4797</v>
      </c>
      <c r="C53" s="256">
        <v>6591</v>
      </c>
      <c r="D53" s="244">
        <v>42576</v>
      </c>
      <c r="E53" s="542">
        <v>0.3125</v>
      </c>
      <c r="F53" s="542">
        <v>0.72916666666666663</v>
      </c>
      <c r="G53" s="542">
        <v>0.52083333333333337</v>
      </c>
      <c r="H53" s="542">
        <v>0.5625</v>
      </c>
      <c r="I53" s="243" t="s">
        <v>12</v>
      </c>
      <c r="J53" s="243" t="s">
        <v>4921</v>
      </c>
      <c r="K53" s="243">
        <v>0</v>
      </c>
    </row>
    <row r="54" spans="2:11" x14ac:dyDescent="0.25">
      <c r="B54" s="255" t="s">
        <v>5033</v>
      </c>
      <c r="C54" s="256">
        <v>7080</v>
      </c>
      <c r="D54" s="244">
        <v>42576</v>
      </c>
      <c r="E54" s="542">
        <v>0.3125</v>
      </c>
      <c r="F54" s="542">
        <v>0.72916666666666663</v>
      </c>
      <c r="G54" s="542">
        <v>0.52083333333333337</v>
      </c>
      <c r="H54" s="542">
        <v>0.5625</v>
      </c>
      <c r="I54" s="243" t="s">
        <v>12</v>
      </c>
      <c r="J54" s="243" t="s">
        <v>4921</v>
      </c>
      <c r="K54" s="243">
        <v>0</v>
      </c>
    </row>
    <row r="55" spans="2:11" x14ac:dyDescent="0.25">
      <c r="B55" s="255" t="s">
        <v>4927</v>
      </c>
      <c r="C55" s="256" t="s">
        <v>4927</v>
      </c>
      <c r="D55" s="244" t="s">
        <v>4927</v>
      </c>
      <c r="E55" s="542" t="s">
        <v>4927</v>
      </c>
      <c r="F55" s="542" t="s">
        <v>4927</v>
      </c>
      <c r="G55" s="542" t="s">
        <v>4927</v>
      </c>
      <c r="H55" s="542" t="s">
        <v>4927</v>
      </c>
      <c r="I55" s="243" t="s">
        <v>4927</v>
      </c>
      <c r="J55" s="243" t="s">
        <v>4927</v>
      </c>
      <c r="K55" s="243" t="s">
        <v>4927</v>
      </c>
    </row>
    <row r="56" spans="2:11" x14ac:dyDescent="0.25">
      <c r="B56" s="255" t="s">
        <v>4927</v>
      </c>
      <c r="C56" s="256" t="s">
        <v>4927</v>
      </c>
      <c r="D56" s="244" t="s">
        <v>4927</v>
      </c>
      <c r="E56" s="542" t="s">
        <v>4927</v>
      </c>
      <c r="F56" s="542" t="s">
        <v>4927</v>
      </c>
      <c r="G56" s="542" t="s">
        <v>4927</v>
      </c>
      <c r="H56" s="542" t="s">
        <v>4927</v>
      </c>
      <c r="I56" s="243" t="s">
        <v>4927</v>
      </c>
      <c r="J56" s="243" t="s">
        <v>4927</v>
      </c>
      <c r="K56" s="243" t="s">
        <v>4927</v>
      </c>
    </row>
    <row r="57" spans="2:11" x14ac:dyDescent="0.25">
      <c r="B57" s="255" t="s">
        <v>4927</v>
      </c>
      <c r="C57" s="256" t="s">
        <v>4927</v>
      </c>
      <c r="D57" s="244" t="s">
        <v>4927</v>
      </c>
      <c r="E57" s="542" t="s">
        <v>4927</v>
      </c>
      <c r="F57" s="542" t="s">
        <v>4927</v>
      </c>
      <c r="G57" s="542" t="s">
        <v>4927</v>
      </c>
      <c r="H57" s="542" t="s">
        <v>4927</v>
      </c>
      <c r="I57" s="243" t="s">
        <v>4927</v>
      </c>
      <c r="J57" s="243" t="s">
        <v>4927</v>
      </c>
      <c r="K57" s="243" t="s">
        <v>4927</v>
      </c>
    </row>
    <row r="58" spans="2:11" x14ac:dyDescent="0.25">
      <c r="B58" s="255" t="s">
        <v>4927</v>
      </c>
      <c r="C58" s="256" t="s">
        <v>4927</v>
      </c>
      <c r="D58" s="244" t="s">
        <v>4927</v>
      </c>
      <c r="E58" s="542" t="s">
        <v>4927</v>
      </c>
      <c r="F58" s="542" t="s">
        <v>4927</v>
      </c>
      <c r="G58" s="542" t="s">
        <v>4927</v>
      </c>
      <c r="H58" s="542" t="s">
        <v>4927</v>
      </c>
      <c r="I58" s="243" t="s">
        <v>4927</v>
      </c>
      <c r="J58" s="243" t="s">
        <v>4927</v>
      </c>
      <c r="K58" s="243" t="s">
        <v>4927</v>
      </c>
    </row>
    <row r="59" spans="2:11" x14ac:dyDescent="0.25">
      <c r="B59" s="255" t="s">
        <v>4927</v>
      </c>
      <c r="C59" s="256" t="s">
        <v>4927</v>
      </c>
      <c r="D59" s="244" t="s">
        <v>4927</v>
      </c>
      <c r="E59" s="542" t="s">
        <v>4927</v>
      </c>
      <c r="F59" s="542" t="s">
        <v>4927</v>
      </c>
      <c r="G59" s="542" t="s">
        <v>4927</v>
      </c>
      <c r="H59" s="542" t="s">
        <v>4927</v>
      </c>
      <c r="I59" s="243" t="s">
        <v>4927</v>
      </c>
      <c r="J59" s="243" t="s">
        <v>4927</v>
      </c>
      <c r="K59" s="243" t="s">
        <v>4927</v>
      </c>
    </row>
    <row r="60" spans="2:11" x14ac:dyDescent="0.25">
      <c r="B60" s="255" t="s">
        <v>4927</v>
      </c>
      <c r="C60" s="256" t="s">
        <v>4927</v>
      </c>
      <c r="D60" s="244" t="s">
        <v>4927</v>
      </c>
      <c r="E60" s="541" t="s">
        <v>4927</v>
      </c>
      <c r="F60" s="541" t="s">
        <v>4927</v>
      </c>
      <c r="G60" s="542" t="s">
        <v>4927</v>
      </c>
      <c r="H60" s="542" t="s">
        <v>4927</v>
      </c>
      <c r="I60" s="243" t="s">
        <v>4927</v>
      </c>
      <c r="J60" s="243" t="s">
        <v>4927</v>
      </c>
      <c r="K60" s="243" t="s">
        <v>4927</v>
      </c>
    </row>
    <row r="61" spans="2:11" ht="15.75" thickBot="1" x14ac:dyDescent="0.3">
      <c r="B61" s="257" t="s">
        <v>4927</v>
      </c>
      <c r="C61" s="258" t="s">
        <v>4927</v>
      </c>
      <c r="D61" s="258" t="s">
        <v>4927</v>
      </c>
      <c r="E61" s="258" t="s">
        <v>4927</v>
      </c>
      <c r="F61" s="258" t="s">
        <v>4927</v>
      </c>
      <c r="G61" s="258" t="s">
        <v>4927</v>
      </c>
      <c r="H61" s="258" t="s">
        <v>4927</v>
      </c>
      <c r="I61" s="258" t="s">
        <v>4927</v>
      </c>
      <c r="J61" s="259" t="s">
        <v>4927</v>
      </c>
      <c r="K61" s="259" t="s">
        <v>4927</v>
      </c>
    </row>
    <row r="62" spans="2:11" x14ac:dyDescent="0.25">
      <c r="B62" s="250" t="s">
        <v>4792</v>
      </c>
      <c r="C62" s="251">
        <v>6563</v>
      </c>
      <c r="D62" s="252">
        <v>42576</v>
      </c>
      <c r="E62" s="541">
        <v>0.3125</v>
      </c>
      <c r="F62" s="253">
        <v>0.72083333333333333</v>
      </c>
      <c r="G62" s="253">
        <v>0.5</v>
      </c>
      <c r="H62" s="253">
        <v>0.54166666666666663</v>
      </c>
      <c r="I62" s="254" t="s">
        <v>12</v>
      </c>
      <c r="J62" s="254" t="s">
        <v>4920</v>
      </c>
      <c r="K62" s="254">
        <v>502740</v>
      </c>
    </row>
    <row r="63" spans="2:11" x14ac:dyDescent="0.25">
      <c r="B63" s="255" t="s">
        <v>4793</v>
      </c>
      <c r="C63" s="256">
        <v>6587</v>
      </c>
      <c r="D63" s="244">
        <v>42576</v>
      </c>
      <c r="E63" s="542">
        <v>0.3125</v>
      </c>
      <c r="F63" s="542">
        <v>0.72083333333333333</v>
      </c>
      <c r="G63" s="542">
        <v>0.5</v>
      </c>
      <c r="H63" s="542">
        <v>0.54166666666666663</v>
      </c>
      <c r="I63" s="243" t="s">
        <v>12</v>
      </c>
      <c r="J63" s="243" t="s">
        <v>4920</v>
      </c>
      <c r="K63" s="243">
        <v>502740</v>
      </c>
    </row>
    <row r="64" spans="2:11" x14ac:dyDescent="0.25">
      <c r="B64" s="255" t="s">
        <v>4724</v>
      </c>
      <c r="C64" s="256">
        <v>6458</v>
      </c>
      <c r="D64" s="244">
        <v>42576</v>
      </c>
      <c r="E64" s="542">
        <v>0.3125</v>
      </c>
      <c r="F64" s="542">
        <v>0.72083333333333333</v>
      </c>
      <c r="G64" s="542">
        <v>0.5</v>
      </c>
      <c r="H64" s="542">
        <v>0.54166666666666663</v>
      </c>
      <c r="I64" s="243" t="s">
        <v>12</v>
      </c>
      <c r="J64" s="243" t="s">
        <v>4920</v>
      </c>
      <c r="K64" s="243">
        <v>502740</v>
      </c>
    </row>
    <row r="65" spans="2:11" x14ac:dyDescent="0.25">
      <c r="B65" s="255" t="s">
        <v>4927</v>
      </c>
      <c r="C65" s="256" t="s">
        <v>4927</v>
      </c>
      <c r="D65" s="244" t="s">
        <v>4927</v>
      </c>
      <c r="E65" s="542" t="s">
        <v>4927</v>
      </c>
      <c r="F65" s="542" t="s">
        <v>4927</v>
      </c>
      <c r="G65" s="542" t="s">
        <v>4927</v>
      </c>
      <c r="H65" s="542" t="s">
        <v>4927</v>
      </c>
      <c r="I65" s="243" t="s">
        <v>4927</v>
      </c>
      <c r="J65" s="243" t="s">
        <v>4927</v>
      </c>
      <c r="K65" s="243" t="s">
        <v>4927</v>
      </c>
    </row>
    <row r="66" spans="2:11" x14ac:dyDescent="0.25">
      <c r="B66" s="255" t="s">
        <v>4927</v>
      </c>
      <c r="C66" s="256" t="s">
        <v>4927</v>
      </c>
      <c r="D66" s="244" t="s">
        <v>4927</v>
      </c>
      <c r="E66" s="542" t="s">
        <v>4927</v>
      </c>
      <c r="F66" s="542" t="s">
        <v>4927</v>
      </c>
      <c r="G66" s="542" t="s">
        <v>4927</v>
      </c>
      <c r="H66" s="542" t="s">
        <v>4927</v>
      </c>
      <c r="I66" s="243" t="s">
        <v>4927</v>
      </c>
      <c r="J66" s="243" t="s">
        <v>4927</v>
      </c>
      <c r="K66" s="243" t="s">
        <v>4927</v>
      </c>
    </row>
    <row r="67" spans="2:11" x14ac:dyDescent="0.25">
      <c r="B67" s="255" t="s">
        <v>4927</v>
      </c>
      <c r="C67" s="256" t="s">
        <v>4927</v>
      </c>
      <c r="D67" s="244" t="s">
        <v>4927</v>
      </c>
      <c r="E67" s="542" t="s">
        <v>4927</v>
      </c>
      <c r="F67" s="542" t="s">
        <v>4927</v>
      </c>
      <c r="G67" s="542" t="s">
        <v>4927</v>
      </c>
      <c r="H67" s="542" t="s">
        <v>4927</v>
      </c>
      <c r="I67" s="243" t="s">
        <v>4927</v>
      </c>
      <c r="J67" s="243" t="s">
        <v>4927</v>
      </c>
      <c r="K67" s="243" t="s">
        <v>4927</v>
      </c>
    </row>
    <row r="68" spans="2:11" x14ac:dyDescent="0.25">
      <c r="B68" s="255" t="s">
        <v>4927</v>
      </c>
      <c r="C68" s="256" t="s">
        <v>4927</v>
      </c>
      <c r="D68" s="244" t="s">
        <v>4927</v>
      </c>
      <c r="E68" s="542" t="s">
        <v>4927</v>
      </c>
      <c r="F68" s="542" t="s">
        <v>4927</v>
      </c>
      <c r="G68" s="542" t="s">
        <v>4927</v>
      </c>
      <c r="H68" s="542" t="s">
        <v>4927</v>
      </c>
      <c r="I68" s="243" t="s">
        <v>4927</v>
      </c>
      <c r="J68" s="243" t="s">
        <v>4927</v>
      </c>
      <c r="K68" s="243" t="s">
        <v>4927</v>
      </c>
    </row>
    <row r="69" spans="2:11" x14ac:dyDescent="0.25">
      <c r="B69" s="255" t="s">
        <v>4927</v>
      </c>
      <c r="C69" s="256" t="s">
        <v>4927</v>
      </c>
      <c r="D69" s="244" t="s">
        <v>4927</v>
      </c>
      <c r="E69" s="542" t="s">
        <v>4927</v>
      </c>
      <c r="F69" s="542" t="s">
        <v>4927</v>
      </c>
      <c r="G69" s="542" t="s">
        <v>4927</v>
      </c>
      <c r="H69" s="542" t="s">
        <v>4927</v>
      </c>
      <c r="I69" s="243" t="s">
        <v>4927</v>
      </c>
      <c r="J69" s="243" t="s">
        <v>4927</v>
      </c>
      <c r="K69" s="243" t="s">
        <v>4927</v>
      </c>
    </row>
    <row r="70" spans="2:11" x14ac:dyDescent="0.25">
      <c r="B70" s="255" t="s">
        <v>4927</v>
      </c>
      <c r="C70" s="256" t="s">
        <v>4927</v>
      </c>
      <c r="D70" s="244" t="s">
        <v>4927</v>
      </c>
      <c r="E70" s="541" t="s">
        <v>4927</v>
      </c>
      <c r="F70" s="541" t="s">
        <v>4927</v>
      </c>
      <c r="G70" s="542" t="s">
        <v>4927</v>
      </c>
      <c r="H70" s="542" t="s">
        <v>4927</v>
      </c>
      <c r="I70" s="243" t="s">
        <v>4927</v>
      </c>
      <c r="J70" s="243" t="s">
        <v>4927</v>
      </c>
      <c r="K70" s="243" t="s">
        <v>4927</v>
      </c>
    </row>
    <row r="71" spans="2:11" ht="15.75" thickBot="1" x14ac:dyDescent="0.3">
      <c r="B71" s="257" t="s">
        <v>4927</v>
      </c>
      <c r="C71" s="258" t="s">
        <v>4927</v>
      </c>
      <c r="D71" s="258" t="s">
        <v>4927</v>
      </c>
      <c r="E71" s="258" t="s">
        <v>4927</v>
      </c>
      <c r="F71" s="258" t="s">
        <v>4927</v>
      </c>
      <c r="G71" s="258" t="s">
        <v>4927</v>
      </c>
      <c r="H71" s="258" t="s">
        <v>4927</v>
      </c>
      <c r="I71" s="258" t="s">
        <v>4927</v>
      </c>
      <c r="J71" s="259" t="s">
        <v>4927</v>
      </c>
      <c r="K71" s="259" t="s">
        <v>4927</v>
      </c>
    </row>
    <row r="72" spans="2:11" x14ac:dyDescent="0.25">
      <c r="B72" s="250" t="s">
        <v>4783</v>
      </c>
      <c r="C72" s="251">
        <v>6451</v>
      </c>
      <c r="D72" s="252">
        <v>42576</v>
      </c>
      <c r="E72" s="541">
        <v>0.3125</v>
      </c>
      <c r="F72" s="253">
        <v>0.70833333333333337</v>
      </c>
      <c r="G72" s="253">
        <v>0.5</v>
      </c>
      <c r="H72" s="253">
        <v>0.54166666666666663</v>
      </c>
      <c r="I72" s="254" t="s">
        <v>12</v>
      </c>
      <c r="J72" s="254" t="s">
        <v>4850</v>
      </c>
      <c r="K72" s="254">
        <v>0</v>
      </c>
    </row>
    <row r="73" spans="2:11" x14ac:dyDescent="0.25">
      <c r="B73" s="255" t="s">
        <v>4784</v>
      </c>
      <c r="C73" s="256">
        <v>6469</v>
      </c>
      <c r="D73" s="244">
        <v>42576</v>
      </c>
      <c r="E73" s="542">
        <v>0.3125</v>
      </c>
      <c r="F73" s="542">
        <v>0.70833333333333337</v>
      </c>
      <c r="G73" s="542">
        <v>0.5</v>
      </c>
      <c r="H73" s="542">
        <v>0.54166666666666663</v>
      </c>
      <c r="I73" s="243" t="s">
        <v>12</v>
      </c>
      <c r="J73" s="243" t="s">
        <v>4850</v>
      </c>
      <c r="K73" s="243">
        <v>0</v>
      </c>
    </row>
    <row r="74" spans="2:11" x14ac:dyDescent="0.25">
      <c r="B74" s="255" t="s">
        <v>4785</v>
      </c>
      <c r="C74" s="256">
        <v>6627</v>
      </c>
      <c r="D74" s="244">
        <v>42576</v>
      </c>
      <c r="E74" s="542">
        <v>0.3125</v>
      </c>
      <c r="F74" s="542">
        <v>0.70833333333333337</v>
      </c>
      <c r="G74" s="542">
        <v>0.5</v>
      </c>
      <c r="H74" s="542">
        <v>0.54166666666666663</v>
      </c>
      <c r="I74" s="243" t="s">
        <v>12</v>
      </c>
      <c r="J74" s="243" t="s">
        <v>4850</v>
      </c>
      <c r="K74" s="243">
        <v>0</v>
      </c>
    </row>
    <row r="75" spans="2:11" x14ac:dyDescent="0.25">
      <c r="B75" s="255" t="s">
        <v>4927</v>
      </c>
      <c r="C75" s="256" t="s">
        <v>4927</v>
      </c>
      <c r="D75" s="244" t="s">
        <v>4927</v>
      </c>
      <c r="E75" s="542" t="s">
        <v>4927</v>
      </c>
      <c r="F75" s="542" t="s">
        <v>4927</v>
      </c>
      <c r="G75" s="542" t="s">
        <v>4927</v>
      </c>
      <c r="H75" s="542" t="s">
        <v>4927</v>
      </c>
      <c r="I75" s="243" t="s">
        <v>4927</v>
      </c>
      <c r="J75" s="243" t="s">
        <v>4927</v>
      </c>
      <c r="K75" s="243" t="s">
        <v>4927</v>
      </c>
    </row>
    <row r="76" spans="2:11" x14ac:dyDescent="0.25">
      <c r="B76" s="255" t="s">
        <v>4927</v>
      </c>
      <c r="C76" s="256" t="s">
        <v>4927</v>
      </c>
      <c r="D76" s="244" t="s">
        <v>4927</v>
      </c>
      <c r="E76" s="542" t="s">
        <v>4927</v>
      </c>
      <c r="F76" s="542" t="s">
        <v>4927</v>
      </c>
      <c r="G76" s="542" t="s">
        <v>4927</v>
      </c>
      <c r="H76" s="542" t="s">
        <v>4927</v>
      </c>
      <c r="I76" s="243" t="s">
        <v>4927</v>
      </c>
      <c r="J76" s="243" t="s">
        <v>4927</v>
      </c>
      <c r="K76" s="243" t="s">
        <v>4927</v>
      </c>
    </row>
    <row r="77" spans="2:11" x14ac:dyDescent="0.25">
      <c r="B77" s="255" t="s">
        <v>4927</v>
      </c>
      <c r="C77" s="256" t="s">
        <v>4927</v>
      </c>
      <c r="D77" s="244" t="s">
        <v>4927</v>
      </c>
      <c r="E77" s="542" t="s">
        <v>4927</v>
      </c>
      <c r="F77" s="542" t="s">
        <v>4927</v>
      </c>
      <c r="G77" s="542" t="s">
        <v>4927</v>
      </c>
      <c r="H77" s="542" t="s">
        <v>4927</v>
      </c>
      <c r="I77" s="243" t="s">
        <v>4927</v>
      </c>
      <c r="J77" s="243" t="s">
        <v>4927</v>
      </c>
      <c r="K77" s="243" t="s">
        <v>4927</v>
      </c>
    </row>
    <row r="78" spans="2:11" x14ac:dyDescent="0.25">
      <c r="B78" s="255" t="s">
        <v>4927</v>
      </c>
      <c r="C78" s="256" t="s">
        <v>4927</v>
      </c>
      <c r="D78" s="244" t="s">
        <v>4927</v>
      </c>
      <c r="E78" s="542" t="s">
        <v>4927</v>
      </c>
      <c r="F78" s="542" t="s">
        <v>4927</v>
      </c>
      <c r="G78" s="542" t="s">
        <v>4927</v>
      </c>
      <c r="H78" s="542" t="s">
        <v>4927</v>
      </c>
      <c r="I78" s="243" t="s">
        <v>4927</v>
      </c>
      <c r="J78" s="243" t="s">
        <v>4927</v>
      </c>
      <c r="K78" s="243" t="s">
        <v>4927</v>
      </c>
    </row>
    <row r="79" spans="2:11" x14ac:dyDescent="0.25">
      <c r="B79" s="255" t="s">
        <v>4927</v>
      </c>
      <c r="C79" s="256" t="s">
        <v>4927</v>
      </c>
      <c r="D79" s="244" t="s">
        <v>4927</v>
      </c>
      <c r="E79" s="542" t="s">
        <v>4927</v>
      </c>
      <c r="F79" s="542" t="s">
        <v>4927</v>
      </c>
      <c r="G79" s="542" t="s">
        <v>4927</v>
      </c>
      <c r="H79" s="542" t="s">
        <v>4927</v>
      </c>
      <c r="I79" s="243" t="s">
        <v>4927</v>
      </c>
      <c r="J79" s="243" t="s">
        <v>4927</v>
      </c>
      <c r="K79" s="243" t="s">
        <v>4927</v>
      </c>
    </row>
    <row r="80" spans="2:11" x14ac:dyDescent="0.25">
      <c r="B80" s="255" t="s">
        <v>4927</v>
      </c>
      <c r="C80" s="256" t="s">
        <v>4927</v>
      </c>
      <c r="D80" s="244" t="s">
        <v>4927</v>
      </c>
      <c r="E80" s="541" t="s">
        <v>4927</v>
      </c>
      <c r="F80" s="541" t="s">
        <v>4927</v>
      </c>
      <c r="G80" s="542" t="s">
        <v>4927</v>
      </c>
      <c r="H80" s="542" t="s">
        <v>4927</v>
      </c>
      <c r="I80" s="243" t="s">
        <v>4927</v>
      </c>
      <c r="J80" s="243" t="s">
        <v>4927</v>
      </c>
      <c r="K80" s="243" t="s">
        <v>4927</v>
      </c>
    </row>
    <row r="81" spans="2:11" ht="15.75" thickBot="1" x14ac:dyDescent="0.3">
      <c r="B81" s="257" t="s">
        <v>4927</v>
      </c>
      <c r="C81" s="258" t="s">
        <v>4927</v>
      </c>
      <c r="D81" s="258" t="s">
        <v>4927</v>
      </c>
      <c r="E81" s="258" t="s">
        <v>4927</v>
      </c>
      <c r="F81" s="258" t="s">
        <v>4927</v>
      </c>
      <c r="G81" s="258" t="s">
        <v>4927</v>
      </c>
      <c r="H81" s="258" t="s">
        <v>4927</v>
      </c>
      <c r="I81" s="258" t="s">
        <v>4927</v>
      </c>
      <c r="J81" s="259" t="s">
        <v>4927</v>
      </c>
      <c r="K81" s="259" t="s">
        <v>4927</v>
      </c>
    </row>
  </sheetData>
  <autoFilter ref="B1:K81"/>
  <pageMargins left="0" right="0" top="0" bottom="0" header="0" footer="0"/>
  <pageSetup paperSize="9" scale="84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pageSetUpPr fitToPage="1"/>
  </sheetPr>
  <dimension ref="A1:AA661"/>
  <sheetViews>
    <sheetView showGridLines="0" zoomScale="85" zoomScaleNormal="85" workbookViewId="0">
      <pane ySplit="1" topLeftCell="A2" activePane="bottomLeft" state="frozen"/>
      <selection pane="bottomLeft"/>
    </sheetView>
  </sheetViews>
  <sheetFormatPr defaultColWidth="0" defaultRowHeight="15" customHeight="1" x14ac:dyDescent="0.25"/>
  <cols>
    <col min="1" max="1" width="1.7109375" style="63" customWidth="1"/>
    <col min="2" max="2" width="48.28515625" style="63" bestFit="1" customWidth="1"/>
    <col min="3" max="3" width="19.7109375" style="63" customWidth="1"/>
    <col min="4" max="4" width="11.28515625" style="63" bestFit="1" customWidth="1"/>
    <col min="5" max="5" width="13" style="63" bestFit="1" customWidth="1"/>
    <col min="6" max="6" width="10.42578125" style="63" bestFit="1" customWidth="1"/>
    <col min="7" max="7" width="18.140625" style="63" bestFit="1" customWidth="1"/>
    <col min="8" max="8" width="14.140625" style="63" bestFit="1" customWidth="1"/>
    <col min="9" max="9" width="14.140625" style="63" customWidth="1"/>
    <col min="10" max="10" width="15.5703125" style="63" customWidth="1"/>
    <col min="11" max="11" width="14.140625" style="63" customWidth="1"/>
    <col min="12" max="12" width="16.140625" style="63" customWidth="1"/>
    <col min="13" max="13" width="16" style="63" bestFit="1" customWidth="1"/>
    <col min="14" max="14" width="15.140625" style="63" bestFit="1" customWidth="1"/>
    <col min="15" max="15" width="58.7109375" style="63" bestFit="1" customWidth="1"/>
    <col min="16" max="16" width="11.5703125" style="63" bestFit="1" customWidth="1"/>
    <col min="17" max="17" width="18.5703125" style="63" bestFit="1" customWidth="1"/>
    <col min="18" max="18" width="13.140625" style="63" bestFit="1" customWidth="1"/>
    <col min="19" max="19" width="20.28515625" style="63" bestFit="1" customWidth="1"/>
    <col min="20" max="20" width="1.7109375" style="102" customWidth="1"/>
    <col min="21" max="26" width="0" style="63" hidden="1" customWidth="1"/>
    <col min="27" max="27" width="0" style="63" hidden="1"/>
    <col min="28" max="16384" width="22.5703125" style="63" hidden="1"/>
  </cols>
  <sheetData>
    <row r="1" spans="2:20" ht="30" customHeight="1" thickBot="1" x14ac:dyDescent="0.3">
      <c r="B1" s="103" t="s">
        <v>4483</v>
      </c>
      <c r="C1" s="103" t="s">
        <v>35</v>
      </c>
      <c r="D1" s="103" t="s">
        <v>0</v>
      </c>
      <c r="E1" s="103" t="s">
        <v>4481</v>
      </c>
      <c r="F1" s="103" t="s">
        <v>4482</v>
      </c>
      <c r="G1" s="103" t="s">
        <v>33</v>
      </c>
      <c r="H1" s="103" t="s">
        <v>2</v>
      </c>
      <c r="I1" s="552" t="s">
        <v>5040</v>
      </c>
      <c r="J1" s="552" t="s">
        <v>5041</v>
      </c>
      <c r="K1" s="552" t="s">
        <v>4953</v>
      </c>
      <c r="L1" s="103" t="s">
        <v>7</v>
      </c>
      <c r="M1" s="103" t="s">
        <v>4472</v>
      </c>
      <c r="N1" s="104" t="s">
        <v>4473</v>
      </c>
      <c r="O1" s="104" t="s">
        <v>4474</v>
      </c>
      <c r="P1" s="104" t="s">
        <v>4479</v>
      </c>
      <c r="Q1" s="104" t="s">
        <v>4475</v>
      </c>
      <c r="R1" s="103" t="s">
        <v>4476</v>
      </c>
      <c r="S1" s="105" t="s">
        <v>4480</v>
      </c>
      <c r="T1" s="63"/>
    </row>
    <row r="2" spans="2:20" ht="15" hidden="1" customHeight="1" x14ac:dyDescent="0.25">
      <c r="B2" s="261" t="str">
        <f>IF(N2="","",Tela2!$I$6)</f>
        <v/>
      </c>
      <c r="C2" s="243" t="str">
        <f>IF(N2="","",Tela2!$H$9)</f>
        <v/>
      </c>
      <c r="D2" s="244" t="str">
        <f>IF(N2="","",Tela2!$C$6)</f>
        <v/>
      </c>
      <c r="E2" s="244" t="str">
        <f>IF(N2="","",TEXT(D2,"MMMM"))</f>
        <v/>
      </c>
      <c r="F2" s="244" t="str">
        <f>IF(N2="","",TEXT(D2,"AAAA"))</f>
        <v/>
      </c>
      <c r="G2" s="88" t="str">
        <f>IF(N2="","",Tela2!$Z$4)</f>
        <v/>
      </c>
      <c r="H2" s="243" t="str">
        <f>IF(N2="","",Tela2!$C$9)</f>
        <v/>
      </c>
      <c r="I2" s="553" t="str">
        <f>IF(N2="","",Tela2!$O$6)</f>
        <v/>
      </c>
      <c r="J2" s="553" t="str">
        <f>IF(N2="","",Tela2!$O$9)</f>
        <v/>
      </c>
      <c r="K2" s="554" t="str">
        <f>IF(N2="","",Tela2!$M$9)</f>
        <v/>
      </c>
      <c r="L2" s="243" t="str">
        <f>IF(N2="","",Tela2!$E$9)</f>
        <v/>
      </c>
      <c r="M2" s="243" t="str">
        <f>IF(N2="","",IFERROR(VLOOKUP(L2,RelMedição!$T$5:$U$6,2,0),"5200000892"))</f>
        <v/>
      </c>
      <c r="N2" s="262" t="str">
        <f>IF(Tela2!$C$12="","",Tela2!$C$12)</f>
        <v/>
      </c>
      <c r="O2" s="89" t="str">
        <f>IF(N2="","",Tela2!$F$12)</f>
        <v/>
      </c>
      <c r="P2" s="89" t="str">
        <f>IF(N2="","",Tela2!$N$12)</f>
        <v/>
      </c>
      <c r="Q2" s="90" t="str">
        <f>IF(N2="","",Tela2!$J$9)</f>
        <v/>
      </c>
      <c r="R2" s="95" t="str">
        <f>IF(P2="","",Tela2!$D$12)</f>
        <v/>
      </c>
      <c r="S2" s="263" t="str">
        <f>IF(R2="","",Tela2!$O$12)</f>
        <v/>
      </c>
      <c r="T2" s="63"/>
    </row>
    <row r="3" spans="2:20" ht="15" hidden="1" customHeight="1" x14ac:dyDescent="0.25">
      <c r="B3" s="261" t="str">
        <f>IF(N3="","",Tela2!$I$6)</f>
        <v/>
      </c>
      <c r="C3" s="243" t="str">
        <f>IF(N3="","",Tela2!$H$9)</f>
        <v/>
      </c>
      <c r="D3" s="244" t="str">
        <f>IF(N3="","",Tela2!$C$6)</f>
        <v/>
      </c>
      <c r="E3" s="244" t="str">
        <f t="shared" ref="E3:E31" si="0">IF(N3="","",TEXT(D3,"MMMM"))</f>
        <v/>
      </c>
      <c r="F3" s="244" t="str">
        <f t="shared" ref="F3:F31" si="1">IF(N3="","",TEXT(D3,"AAAA"))</f>
        <v/>
      </c>
      <c r="G3" s="88" t="str">
        <f>IF(N3="","",Tela2!$Z$4)</f>
        <v/>
      </c>
      <c r="H3" s="243" t="str">
        <f>IF(N3="","",Tela2!$C$9)</f>
        <v/>
      </c>
      <c r="I3" s="553" t="str">
        <f>IF(N3="","",Tela2!$O$6)</f>
        <v/>
      </c>
      <c r="J3" s="553" t="str">
        <f>IF(N3="","",Tela2!$O$9)</f>
        <v/>
      </c>
      <c r="K3" s="554" t="str">
        <f>IF(N3="","",Tela2!$M$9)</f>
        <v/>
      </c>
      <c r="L3" s="243" t="str">
        <f>IF(N3="","",Tela2!$E$9)</f>
        <v/>
      </c>
      <c r="M3" s="243" t="str">
        <f>IF(N3="","",IFERROR(VLOOKUP(L3,RelMedição!$T$5:$U$6,2,0),"5200000892"))</f>
        <v/>
      </c>
      <c r="N3" s="262" t="str">
        <f>IF(Tela2!$C$13="","",Tela2!$C$13)</f>
        <v/>
      </c>
      <c r="O3" s="89" t="str">
        <f>IF(N3="","",Tela2!$F$13)</f>
        <v/>
      </c>
      <c r="P3" s="89" t="str">
        <f>IF(N3="","",Tela2!$N$13)</f>
        <v/>
      </c>
      <c r="Q3" s="90" t="str">
        <f>IF(N3="","",Tela2!$J$9)</f>
        <v/>
      </c>
      <c r="R3" s="95" t="str">
        <f>IF(P3="","",Tela2!$D$13)</f>
        <v/>
      </c>
      <c r="S3" s="263" t="str">
        <f>IF(R3="","",Tela2!$O$13)</f>
        <v/>
      </c>
      <c r="T3" s="63"/>
    </row>
    <row r="4" spans="2:20" ht="15" hidden="1" customHeight="1" x14ac:dyDescent="0.25">
      <c r="B4" s="261" t="str">
        <f>IF(N4="","",Tela2!$I$6)</f>
        <v/>
      </c>
      <c r="C4" s="243" t="str">
        <f>IF(N4="","",Tela2!$H$9)</f>
        <v/>
      </c>
      <c r="D4" s="244" t="str">
        <f>IF(N4="","",Tela2!$C$6)</f>
        <v/>
      </c>
      <c r="E4" s="244" t="str">
        <f t="shared" si="0"/>
        <v/>
      </c>
      <c r="F4" s="244" t="str">
        <f t="shared" si="1"/>
        <v/>
      </c>
      <c r="G4" s="88" t="str">
        <f>IF(N4="","",Tela2!$Z$4)</f>
        <v/>
      </c>
      <c r="H4" s="243" t="str">
        <f>IF(N4="","",Tela2!$C$9)</f>
        <v/>
      </c>
      <c r="I4" s="553" t="str">
        <f>IF(N4="","",Tela2!$O$6)</f>
        <v/>
      </c>
      <c r="J4" s="553" t="str">
        <f>IF(N4="","",Tela2!$O$9)</f>
        <v/>
      </c>
      <c r="K4" s="554" t="str">
        <f>IF(N4="","",Tela2!$M$9)</f>
        <v/>
      </c>
      <c r="L4" s="243" t="str">
        <f>IF(N4="","",Tela2!$E$9)</f>
        <v/>
      </c>
      <c r="M4" s="243" t="str">
        <f>IF(N4="","",IFERROR(VLOOKUP(L4,RelMedição!$T$5:$U$6,2,0),"5200000892"))</f>
        <v/>
      </c>
      <c r="N4" s="262" t="str">
        <f>IF(Tela2!$C$14="","",Tela2!$C$14)</f>
        <v/>
      </c>
      <c r="O4" s="89" t="str">
        <f>IF(N4="","",Tela2!$F$14)</f>
        <v/>
      </c>
      <c r="P4" s="89" t="str">
        <f>IF(N4="","",Tela2!$N$14)</f>
        <v/>
      </c>
      <c r="Q4" s="90" t="str">
        <f>IF(N4="","",Tela2!$J$9)</f>
        <v/>
      </c>
      <c r="R4" s="95" t="str">
        <f>IF(P4="","",Tela2!$D$14)</f>
        <v/>
      </c>
      <c r="S4" s="263" t="str">
        <f>IF(R4="","",Tela2!$O$14)</f>
        <v/>
      </c>
      <c r="T4" s="63"/>
    </row>
    <row r="5" spans="2:20" ht="15" hidden="1" customHeight="1" x14ac:dyDescent="0.25">
      <c r="B5" s="261" t="str">
        <f>IF(N5="","",Tela2!$I$6)</f>
        <v/>
      </c>
      <c r="C5" s="243" t="str">
        <f>IF(N5="","",Tela2!$H$9)</f>
        <v/>
      </c>
      <c r="D5" s="244" t="str">
        <f>IF(N5="","",Tela2!$C$6)</f>
        <v/>
      </c>
      <c r="E5" s="244" t="str">
        <f t="shared" si="0"/>
        <v/>
      </c>
      <c r="F5" s="244" t="str">
        <f t="shared" si="1"/>
        <v/>
      </c>
      <c r="G5" s="88" t="str">
        <f>IF(N5="","",Tela2!$Z$4)</f>
        <v/>
      </c>
      <c r="H5" s="243" t="str">
        <f>IF(N5="","",Tela2!$C$9)</f>
        <v/>
      </c>
      <c r="I5" s="553" t="str">
        <f>IF(N5="","",Tela2!$O$6)</f>
        <v/>
      </c>
      <c r="J5" s="553" t="str">
        <f>IF(N5="","",Tela2!$O$9)</f>
        <v/>
      </c>
      <c r="K5" s="554" t="str">
        <f>IF(N5="","",Tela2!$M$9)</f>
        <v/>
      </c>
      <c r="L5" s="243" t="str">
        <f>IF(N5="","",Tela2!$E$9)</f>
        <v/>
      </c>
      <c r="M5" s="243" t="str">
        <f>IF(N5="","",IFERROR(VLOOKUP(L5,RelMedição!$T$5:$U$6,2,0),"5200000892"))</f>
        <v/>
      </c>
      <c r="N5" s="262" t="str">
        <f>IF(Tela2!$C$15="","",Tela2!$C$15)</f>
        <v/>
      </c>
      <c r="O5" s="89" t="str">
        <f>IF(N5="","",Tela2!$F$15)</f>
        <v/>
      </c>
      <c r="P5" s="89" t="str">
        <f>IF(N5="","",Tela2!$N$15)</f>
        <v/>
      </c>
      <c r="Q5" s="90" t="str">
        <f>IF(N5="","",Tela2!$J$9)</f>
        <v/>
      </c>
      <c r="R5" s="95" t="str">
        <f>IF(P5="","",Tela2!$D$15)</f>
        <v/>
      </c>
      <c r="S5" s="263" t="str">
        <f>IF(R5="","",Tela2!$O$15)</f>
        <v/>
      </c>
      <c r="T5" s="63"/>
    </row>
    <row r="6" spans="2:20" ht="15" hidden="1" customHeight="1" x14ac:dyDescent="0.25">
      <c r="B6" s="261" t="str">
        <f>IF(N6="","",Tela2!$I$6)</f>
        <v/>
      </c>
      <c r="C6" s="243" t="str">
        <f>IF(N6="","",Tela2!$H$9)</f>
        <v/>
      </c>
      <c r="D6" s="244" t="str">
        <f>IF(N6="","",Tela2!$C$6)</f>
        <v/>
      </c>
      <c r="E6" s="244" t="str">
        <f t="shared" si="0"/>
        <v/>
      </c>
      <c r="F6" s="244" t="str">
        <f t="shared" si="1"/>
        <v/>
      </c>
      <c r="G6" s="88" t="str">
        <f>IF(N6="","",Tela2!$Z$4)</f>
        <v/>
      </c>
      <c r="H6" s="243" t="str">
        <f>IF(N6="","",Tela2!$C$9)</f>
        <v/>
      </c>
      <c r="I6" s="553" t="str">
        <f>IF(N6="","",Tela2!$O$6)</f>
        <v/>
      </c>
      <c r="J6" s="553" t="str">
        <f>IF(N6="","",Tela2!$O$9)</f>
        <v/>
      </c>
      <c r="K6" s="554" t="str">
        <f>IF(N6="","",Tela2!$M$9)</f>
        <v/>
      </c>
      <c r="L6" s="243" t="str">
        <f>IF(N6="","",Tela2!$E$9)</f>
        <v/>
      </c>
      <c r="M6" s="243" t="str">
        <f>IF(N6="","",IFERROR(VLOOKUP(L6,RelMedição!$T$5:$U$6,2,0),"5200000892"))</f>
        <v/>
      </c>
      <c r="N6" s="262" t="str">
        <f>IF(Tela2!$C$16="","",Tela2!$C$16)</f>
        <v/>
      </c>
      <c r="O6" s="89" t="str">
        <f>IF(N6="","",Tela2!$F$16)</f>
        <v/>
      </c>
      <c r="P6" s="89" t="str">
        <f>IF(N6="","",Tela2!$N$16)</f>
        <v/>
      </c>
      <c r="Q6" s="90" t="str">
        <f>IF(N6="","",Tela2!$J$9)</f>
        <v/>
      </c>
      <c r="R6" s="95" t="str">
        <f>IF(P6="","",Tela2!$D$16)</f>
        <v/>
      </c>
      <c r="S6" s="263" t="str">
        <f>IF(R6="","",Tela2!$O$16)</f>
        <v/>
      </c>
    </row>
    <row r="7" spans="2:20" ht="15" hidden="1" customHeight="1" x14ac:dyDescent="0.25">
      <c r="B7" s="261" t="str">
        <f>IF(N7="","",Tela2!$I$6)</f>
        <v/>
      </c>
      <c r="C7" s="243" t="str">
        <f>IF(N7="","",Tela2!$H$9)</f>
        <v/>
      </c>
      <c r="D7" s="244" t="str">
        <f>IF(N7="","",Tela2!$C$6)</f>
        <v/>
      </c>
      <c r="E7" s="244" t="str">
        <f t="shared" si="0"/>
        <v/>
      </c>
      <c r="F7" s="244" t="str">
        <f t="shared" si="1"/>
        <v/>
      </c>
      <c r="G7" s="88" t="str">
        <f>IF(N7="","",Tela2!$Z$4)</f>
        <v/>
      </c>
      <c r="H7" s="243" t="str">
        <f>IF(N7="","",Tela2!$C$9)</f>
        <v/>
      </c>
      <c r="I7" s="553" t="str">
        <f>IF(N7="","",Tela2!$O$6)</f>
        <v/>
      </c>
      <c r="J7" s="553" t="str">
        <f>IF(N7="","",Tela2!$O$9)</f>
        <v/>
      </c>
      <c r="K7" s="554" t="str">
        <f>IF(N7="","",Tela2!$M$9)</f>
        <v/>
      </c>
      <c r="L7" s="243" t="str">
        <f>IF(N7="","",Tela2!$E$9)</f>
        <v/>
      </c>
      <c r="M7" s="243" t="str">
        <f>IF(N7="","",IFERROR(VLOOKUP(L7,RelMedição!$T$5:$U$6,2,0),"5200000892"))</f>
        <v/>
      </c>
      <c r="N7" s="262" t="str">
        <f>IF(Tela2!$C$17="","",Tela2!$C$17)</f>
        <v/>
      </c>
      <c r="O7" s="89" t="str">
        <f>IF(N7="","",Tela2!$F$17)</f>
        <v/>
      </c>
      <c r="P7" s="89" t="str">
        <f>IF(N7="","",Tela2!$N$17)</f>
        <v/>
      </c>
      <c r="Q7" s="90" t="str">
        <f>IF(N7="","",Tela2!$J$9)</f>
        <v/>
      </c>
      <c r="R7" s="95" t="str">
        <f>IF(P7="","",Tela2!$D$17)</f>
        <v/>
      </c>
      <c r="S7" s="263" t="str">
        <f>IF(R7="","",Tela2!$O$17)</f>
        <v/>
      </c>
    </row>
    <row r="8" spans="2:20" ht="15" hidden="1" customHeight="1" x14ac:dyDescent="0.25">
      <c r="B8" s="261" t="str">
        <f>IF(N8="","",Tela2!$I$6)</f>
        <v/>
      </c>
      <c r="C8" s="243" t="str">
        <f>IF(N8="","",Tela2!$H$9)</f>
        <v/>
      </c>
      <c r="D8" s="244" t="str">
        <f>IF(N8="","",Tela2!$C$6)</f>
        <v/>
      </c>
      <c r="E8" s="244" t="str">
        <f t="shared" si="0"/>
        <v/>
      </c>
      <c r="F8" s="244" t="str">
        <f t="shared" si="1"/>
        <v/>
      </c>
      <c r="G8" s="88" t="str">
        <f>IF(N8="","",Tela2!$Z$4)</f>
        <v/>
      </c>
      <c r="H8" s="243" t="str">
        <f>IF(N8="","",Tela2!$C$9)</f>
        <v/>
      </c>
      <c r="I8" s="553" t="str">
        <f>IF(N8="","",Tela2!$O$6)</f>
        <v/>
      </c>
      <c r="J8" s="553" t="str">
        <f>IF(N8="","",Tela2!$O$9)</f>
        <v/>
      </c>
      <c r="K8" s="554" t="str">
        <f>IF(N8="","",Tela2!$M$9)</f>
        <v/>
      </c>
      <c r="L8" s="243" t="str">
        <f>IF(N8="","",Tela2!$E$9)</f>
        <v/>
      </c>
      <c r="M8" s="243" t="str">
        <f>IF(N8="","",IFERROR(VLOOKUP(L8,RelMedição!$T$5:$U$6,2,0),"5200000892"))</f>
        <v/>
      </c>
      <c r="N8" s="262" t="str">
        <f>IF(Tela2!$C$18="","",Tela2!$C$18)</f>
        <v/>
      </c>
      <c r="O8" s="89" t="str">
        <f>IF(N8="","",Tela2!$F$18)</f>
        <v/>
      </c>
      <c r="P8" s="89" t="str">
        <f>IF(N8="","",Tela2!$N$18)</f>
        <v/>
      </c>
      <c r="Q8" s="90" t="str">
        <f>IF(N8="","",Tela2!$J$9)</f>
        <v/>
      </c>
      <c r="R8" s="95" t="str">
        <f>IF(P8="","",Tela2!$D$18)</f>
        <v/>
      </c>
      <c r="S8" s="263" t="str">
        <f>IF(R8="","",Tela2!$O$18)</f>
        <v/>
      </c>
    </row>
    <row r="9" spans="2:20" ht="15" hidden="1" customHeight="1" x14ac:dyDescent="0.25">
      <c r="B9" s="261" t="str">
        <f>IF(N9="","",Tela2!$I$6)</f>
        <v/>
      </c>
      <c r="C9" s="243" t="str">
        <f>IF(N9="","",Tela2!$H$9)</f>
        <v/>
      </c>
      <c r="D9" s="244" t="str">
        <f>IF(N9="","",Tela2!$C$6)</f>
        <v/>
      </c>
      <c r="E9" s="244" t="str">
        <f t="shared" si="0"/>
        <v/>
      </c>
      <c r="F9" s="244" t="str">
        <f t="shared" si="1"/>
        <v/>
      </c>
      <c r="G9" s="88" t="str">
        <f>IF(N9="","",Tela2!$Z$4)</f>
        <v/>
      </c>
      <c r="H9" s="243" t="str">
        <f>IF(N9="","",Tela2!$C$9)</f>
        <v/>
      </c>
      <c r="I9" s="553" t="str">
        <f>IF(N9="","",Tela2!$O$6)</f>
        <v/>
      </c>
      <c r="J9" s="553" t="str">
        <f>IF(N9="","",Tela2!$O$9)</f>
        <v/>
      </c>
      <c r="K9" s="554" t="str">
        <f>IF(N9="","",Tela2!$M$9)</f>
        <v/>
      </c>
      <c r="L9" s="243" t="str">
        <f>IF(N9="","",Tela2!$E$9)</f>
        <v/>
      </c>
      <c r="M9" s="243" t="str">
        <f>IF(N9="","",IFERROR(VLOOKUP(L9,RelMedição!$T$5:$U$6,2,0),"5200000892"))</f>
        <v/>
      </c>
      <c r="N9" s="262" t="str">
        <f>IF(Tela2!$C$19="","",Tela2!$C$19)</f>
        <v/>
      </c>
      <c r="O9" s="89" t="str">
        <f>IF(N9="","",Tela2!$F$19)</f>
        <v/>
      </c>
      <c r="P9" s="89" t="str">
        <f>IF(N9="","",Tela2!$N$19)</f>
        <v/>
      </c>
      <c r="Q9" s="90" t="str">
        <f>IF(N9="","",Tela2!$J$9)</f>
        <v/>
      </c>
      <c r="R9" s="95" t="str">
        <f>IF(P9="","",Tela2!$D$19)</f>
        <v/>
      </c>
      <c r="S9" s="263" t="str">
        <f>IF(R9="","",Tela2!$O$19)</f>
        <v/>
      </c>
    </row>
    <row r="10" spans="2:20" ht="15" hidden="1" customHeight="1" x14ac:dyDescent="0.25">
      <c r="B10" s="261" t="str">
        <f>IF(N10="","",Tela2!$I$6)</f>
        <v/>
      </c>
      <c r="C10" s="243" t="str">
        <f>IF(N10="","",Tela2!$H$9)</f>
        <v/>
      </c>
      <c r="D10" s="244" t="str">
        <f>IF(N10="","",Tela2!$C$6)</f>
        <v/>
      </c>
      <c r="E10" s="244" t="str">
        <f t="shared" si="0"/>
        <v/>
      </c>
      <c r="F10" s="244" t="str">
        <f t="shared" si="1"/>
        <v/>
      </c>
      <c r="G10" s="88" t="str">
        <f>IF(N10="","",Tela2!$Z$4)</f>
        <v/>
      </c>
      <c r="H10" s="243" t="str">
        <f>IF(N10="","",Tela2!$C$9)</f>
        <v/>
      </c>
      <c r="I10" s="553" t="str">
        <f>IF(N10="","",Tela2!$O$6)</f>
        <v/>
      </c>
      <c r="J10" s="553" t="str">
        <f>IF(N10="","",Tela2!$O$9)</f>
        <v/>
      </c>
      <c r="K10" s="554" t="str">
        <f>IF(N10="","",Tela2!$M$9)</f>
        <v/>
      </c>
      <c r="L10" s="243" t="str">
        <f>IF(N10="","",Tela2!$E$9)</f>
        <v/>
      </c>
      <c r="M10" s="243" t="str">
        <f>IF(N10="","",IFERROR(VLOOKUP(L10,RelMedição!$T$5:$U$6,2,0),"5200000892"))</f>
        <v/>
      </c>
      <c r="N10" s="262" t="str">
        <f>IF(Tela2!$C$20="","",Tela2!$C$20)</f>
        <v/>
      </c>
      <c r="O10" s="89" t="str">
        <f>IF(N10="","",Tela2!$F$20)</f>
        <v/>
      </c>
      <c r="P10" s="89" t="str">
        <f>IF(N10="","",Tela2!$N$20)</f>
        <v/>
      </c>
      <c r="Q10" s="90" t="str">
        <f>IF(N10="","",Tela2!$J$9)</f>
        <v/>
      </c>
      <c r="R10" s="95" t="str">
        <f>IF(P10="","",Tela2!$D$20)</f>
        <v/>
      </c>
      <c r="S10" s="263" t="str">
        <f>IF(R10="","",Tela2!$O$20)</f>
        <v/>
      </c>
    </row>
    <row r="11" spans="2:20" ht="15" hidden="1" customHeight="1" x14ac:dyDescent="0.25">
      <c r="B11" s="261" t="str">
        <f>IF(N11="","",Tela2!$I$6)</f>
        <v/>
      </c>
      <c r="C11" s="243" t="str">
        <f>IF(N11="","",Tela2!$H$9)</f>
        <v/>
      </c>
      <c r="D11" s="244" t="str">
        <f>IF(N11="","",Tela2!$C$6)</f>
        <v/>
      </c>
      <c r="E11" s="244" t="str">
        <f t="shared" si="0"/>
        <v/>
      </c>
      <c r="F11" s="244" t="str">
        <f t="shared" si="1"/>
        <v/>
      </c>
      <c r="G11" s="88" t="str">
        <f>IF(N11="","",Tela2!$Z$4)</f>
        <v/>
      </c>
      <c r="H11" s="243" t="str">
        <f>IF(N11="","",Tela2!$C$9)</f>
        <v/>
      </c>
      <c r="I11" s="553" t="str">
        <f>IF(N11="","",Tela2!$O$6)</f>
        <v/>
      </c>
      <c r="J11" s="553" t="str">
        <f>IF(N11="","",Tela2!$O$9)</f>
        <v/>
      </c>
      <c r="K11" s="554" t="str">
        <f>IF(N11="","",Tela2!$M$9)</f>
        <v/>
      </c>
      <c r="L11" s="243" t="str">
        <f>IF(N11="","",Tela2!$E$9)</f>
        <v/>
      </c>
      <c r="M11" s="243" t="str">
        <f>IF(N11="","",IFERROR(VLOOKUP(L11,RelMedição!$T$5:$U$6,2,0),"5200000892"))</f>
        <v/>
      </c>
      <c r="N11" s="262" t="str">
        <f>IF(Tela2!$C$21="","",Tela2!$C$21)</f>
        <v/>
      </c>
      <c r="O11" s="89" t="str">
        <f>IF(N11="","",Tela2!$F$21)</f>
        <v/>
      </c>
      <c r="P11" s="89" t="str">
        <f>IF(N11="","",Tela2!$N$21)</f>
        <v/>
      </c>
      <c r="Q11" s="90" t="str">
        <f>IF(N11="","",Tela2!$J$9)</f>
        <v/>
      </c>
      <c r="R11" s="95" t="str">
        <f>IF(P11="","",Tela2!$D$21)</f>
        <v/>
      </c>
      <c r="S11" s="263" t="str">
        <f>IF(R11="","",Tela2!$O$21)</f>
        <v/>
      </c>
    </row>
    <row r="12" spans="2:20" ht="15" hidden="1" customHeight="1" x14ac:dyDescent="0.25">
      <c r="B12" s="261" t="str">
        <f>IF(N12="","",Tela2!$I$6)</f>
        <v/>
      </c>
      <c r="C12" s="243" t="str">
        <f>IF(N12="","",Tela2!$H$9)</f>
        <v/>
      </c>
      <c r="D12" s="244" t="str">
        <f>IF(N12="","",Tela2!$C$6)</f>
        <v/>
      </c>
      <c r="E12" s="244" t="str">
        <f t="shared" si="0"/>
        <v/>
      </c>
      <c r="F12" s="244" t="str">
        <f t="shared" si="1"/>
        <v/>
      </c>
      <c r="G12" s="88" t="str">
        <f>IF(N12="","",Tela2!$Z$4)</f>
        <v/>
      </c>
      <c r="H12" s="243" t="str">
        <f>IF(N12="","",Tela2!$C$9)</f>
        <v/>
      </c>
      <c r="I12" s="553" t="str">
        <f>IF(N12="","",Tela2!$O$6)</f>
        <v/>
      </c>
      <c r="J12" s="553" t="str">
        <f>IF(N12="","",Tela2!$O$9)</f>
        <v/>
      </c>
      <c r="K12" s="554" t="str">
        <f>IF(N12="","",Tela2!$M$9)</f>
        <v/>
      </c>
      <c r="L12" s="243" t="str">
        <f>IF(N12="","",Tela2!$E$9)</f>
        <v/>
      </c>
      <c r="M12" s="243" t="str">
        <f>IF(N12="","",IFERROR(VLOOKUP(L12,RelMedição!$T$5:$U$6,2,0),"5200000892"))</f>
        <v/>
      </c>
      <c r="N12" s="262" t="str">
        <f>IF(Tela2!$C$22="","",Tela2!$C$22)</f>
        <v/>
      </c>
      <c r="O12" s="89" t="str">
        <f>IF(N12="","",Tela2!$F$22)</f>
        <v/>
      </c>
      <c r="P12" s="89" t="str">
        <f>IF(N12="","",Tela2!$N$22)</f>
        <v/>
      </c>
      <c r="Q12" s="90" t="str">
        <f>IF(N12="","",Tela2!$J$9)</f>
        <v/>
      </c>
      <c r="R12" s="95" t="str">
        <f>IF(P12="","",Tela2!$D$22)</f>
        <v/>
      </c>
      <c r="S12" s="263" t="str">
        <f>IF(R12="","",Tela2!$O$22)</f>
        <v/>
      </c>
    </row>
    <row r="13" spans="2:20" ht="15" hidden="1" customHeight="1" x14ac:dyDescent="0.25">
      <c r="B13" s="261" t="str">
        <f>IF(N13="","",Tela2!$I$6)</f>
        <v/>
      </c>
      <c r="C13" s="243" t="str">
        <f>IF(N13="","",Tela2!$H$9)</f>
        <v/>
      </c>
      <c r="D13" s="244" t="str">
        <f>IF(N13="","",Tela2!$C$6)</f>
        <v/>
      </c>
      <c r="E13" s="244" t="str">
        <f t="shared" si="0"/>
        <v/>
      </c>
      <c r="F13" s="244" t="str">
        <f t="shared" si="1"/>
        <v/>
      </c>
      <c r="G13" s="88" t="str">
        <f>IF(N13="","",Tela2!$Z$4)</f>
        <v/>
      </c>
      <c r="H13" s="243" t="str">
        <f>IF(N13="","",Tela2!$C$9)</f>
        <v/>
      </c>
      <c r="I13" s="553" t="str">
        <f>IF(N13="","",Tela2!$O$6)</f>
        <v/>
      </c>
      <c r="J13" s="553" t="str">
        <f>IF(N13="","",Tela2!$O$9)</f>
        <v/>
      </c>
      <c r="K13" s="554" t="str">
        <f>IF(N13="","",Tela2!$M$9)</f>
        <v/>
      </c>
      <c r="L13" s="243" t="str">
        <f>IF(N13="","",Tela2!$E$9)</f>
        <v/>
      </c>
      <c r="M13" s="243" t="str">
        <f>IF(N13="","",IFERROR(VLOOKUP(L13,RelMedição!$T$5:$U$6,2,0),"5200000892"))</f>
        <v/>
      </c>
      <c r="N13" s="262" t="str">
        <f>IF(Tela2!$C$23="","",Tela2!$C$23)</f>
        <v/>
      </c>
      <c r="O13" s="89" t="str">
        <f>IF(N13="","",Tela2!$F$23)</f>
        <v/>
      </c>
      <c r="P13" s="89" t="str">
        <f>IF(N13="","",Tela2!$N$23)</f>
        <v/>
      </c>
      <c r="Q13" s="90" t="str">
        <f>IF(N13="","",Tela2!$J$9)</f>
        <v/>
      </c>
      <c r="R13" s="95" t="str">
        <f>IF(P13="","",Tela2!$D$23)</f>
        <v/>
      </c>
      <c r="S13" s="263" t="str">
        <f>IF(R13="","",Tela2!$O$23)</f>
        <v/>
      </c>
    </row>
    <row r="14" spans="2:20" ht="15" hidden="1" customHeight="1" x14ac:dyDescent="0.25">
      <c r="B14" s="261" t="str">
        <f>IF(N14="","",Tela2!$I$6)</f>
        <v/>
      </c>
      <c r="C14" s="243" t="str">
        <f>IF(N14="","",Tela2!$H$9)</f>
        <v/>
      </c>
      <c r="D14" s="244" t="str">
        <f>IF(N14="","",Tela2!$C$6)</f>
        <v/>
      </c>
      <c r="E14" s="244" t="str">
        <f t="shared" si="0"/>
        <v/>
      </c>
      <c r="F14" s="244" t="str">
        <f t="shared" si="1"/>
        <v/>
      </c>
      <c r="G14" s="88" t="str">
        <f>IF(N14="","",Tela2!$Z$4)</f>
        <v/>
      </c>
      <c r="H14" s="243" t="str">
        <f>IF(N14="","",Tela2!$C$9)</f>
        <v/>
      </c>
      <c r="I14" s="553" t="str">
        <f>IF(N14="","",Tela2!$O$6)</f>
        <v/>
      </c>
      <c r="J14" s="553" t="str">
        <f>IF(N14="","",Tela2!$O$9)</f>
        <v/>
      </c>
      <c r="K14" s="554" t="str">
        <f>IF(N14="","",Tela2!$M$9)</f>
        <v/>
      </c>
      <c r="L14" s="243" t="str">
        <f>IF(N14="","",Tela2!$E$9)</f>
        <v/>
      </c>
      <c r="M14" s="243" t="str">
        <f>IF(N14="","",IFERROR(VLOOKUP(L14,RelMedição!$T$5:$U$6,2,0),"5200000892"))</f>
        <v/>
      </c>
      <c r="N14" s="262" t="str">
        <f>IF(Tela2!$C$24="","",Tela2!$C$24)</f>
        <v/>
      </c>
      <c r="O14" s="89" t="str">
        <f>IF(N14="","",Tela2!$F$24)</f>
        <v/>
      </c>
      <c r="P14" s="89" t="str">
        <f>IF(N14="","",Tela2!$N$24)</f>
        <v/>
      </c>
      <c r="Q14" s="90" t="str">
        <f>IF(N14="","",Tela2!$J$9)</f>
        <v/>
      </c>
      <c r="R14" s="95" t="str">
        <f>IF(P14="","",Tela2!$D$24)</f>
        <v/>
      </c>
      <c r="S14" s="263" t="str">
        <f>IF(R14="","",Tela2!$O$24)</f>
        <v/>
      </c>
    </row>
    <row r="15" spans="2:20" ht="15" hidden="1" customHeight="1" x14ac:dyDescent="0.25">
      <c r="B15" s="261" t="str">
        <f>IF(N15="","",Tela2!$I$6)</f>
        <v/>
      </c>
      <c r="C15" s="243" t="str">
        <f>IF(N15="","",Tela2!$H$9)</f>
        <v/>
      </c>
      <c r="D15" s="244" t="str">
        <f>IF(N15="","",Tela2!$C$6)</f>
        <v/>
      </c>
      <c r="E15" s="244" t="str">
        <f t="shared" si="0"/>
        <v/>
      </c>
      <c r="F15" s="244" t="str">
        <f t="shared" si="1"/>
        <v/>
      </c>
      <c r="G15" s="88" t="str">
        <f>IF(N15="","",Tela2!$Z$4)</f>
        <v/>
      </c>
      <c r="H15" s="243" t="str">
        <f>IF(N15="","",Tela2!$C$9)</f>
        <v/>
      </c>
      <c r="I15" s="553" t="str">
        <f>IF(N15="","",Tela2!$O$6)</f>
        <v/>
      </c>
      <c r="J15" s="553" t="str">
        <f>IF(N15="","",Tela2!$O$9)</f>
        <v/>
      </c>
      <c r="K15" s="554" t="str">
        <f>IF(N15="","",Tela2!$M$9)</f>
        <v/>
      </c>
      <c r="L15" s="243" t="str">
        <f>IF(N15="","",Tela2!$E$9)</f>
        <v/>
      </c>
      <c r="M15" s="243" t="str">
        <f>IF(N15="","",IFERROR(VLOOKUP(L15,RelMedição!$T$5:$U$6,2,0),"5200000892"))</f>
        <v/>
      </c>
      <c r="N15" s="262" t="str">
        <f>IF(Tela2!$C$25="","",Tela2!$C$25)</f>
        <v/>
      </c>
      <c r="O15" s="89" t="str">
        <f>IF(N15="","",Tela2!$F$25)</f>
        <v/>
      </c>
      <c r="P15" s="89" t="str">
        <f>IF(N15="","",Tela2!$N$25)</f>
        <v/>
      </c>
      <c r="Q15" s="90" t="str">
        <f>IF(N15="","",Tela2!$J$9)</f>
        <v/>
      </c>
      <c r="R15" s="95" t="str">
        <f>IF(P15="","",Tela2!$D$25)</f>
        <v/>
      </c>
      <c r="S15" s="263" t="str">
        <f>IF(R15="","",Tela2!$O$25)</f>
        <v/>
      </c>
    </row>
    <row r="16" spans="2:20" ht="15" hidden="1" customHeight="1" x14ac:dyDescent="0.25">
      <c r="B16" s="261" t="str">
        <f>IF(N16="","",Tela2!$I$6)</f>
        <v/>
      </c>
      <c r="C16" s="243" t="str">
        <f>IF(N16="","",Tela2!$H$9)</f>
        <v/>
      </c>
      <c r="D16" s="244" t="str">
        <f>IF(N16="","",Tela2!$C$6)</f>
        <v/>
      </c>
      <c r="E16" s="244" t="str">
        <f t="shared" si="0"/>
        <v/>
      </c>
      <c r="F16" s="244" t="str">
        <f t="shared" si="1"/>
        <v/>
      </c>
      <c r="G16" s="88" t="str">
        <f>IF(N16="","",Tela2!$Z$4)</f>
        <v/>
      </c>
      <c r="H16" s="243" t="str">
        <f>IF(N16="","",Tela2!$C$9)</f>
        <v/>
      </c>
      <c r="I16" s="553" t="str">
        <f>IF(N16="","",Tela2!$O$6)</f>
        <v/>
      </c>
      <c r="J16" s="553" t="str">
        <f>IF(N16="","",Tela2!$O$9)</f>
        <v/>
      </c>
      <c r="K16" s="554" t="str">
        <f>IF(N16="","",Tela2!$M$9)</f>
        <v/>
      </c>
      <c r="L16" s="243" t="str">
        <f>IF(N16="","",Tela2!$E$9)</f>
        <v/>
      </c>
      <c r="M16" s="243" t="str">
        <f>IF(N16="","",IFERROR(VLOOKUP(L16,RelMedição!$T$5:$U$6,2,0),"5200000892"))</f>
        <v/>
      </c>
      <c r="N16" s="262" t="str">
        <f>IF(Tela2!$C$26="","",Tela2!$C$26)</f>
        <v/>
      </c>
      <c r="O16" s="89" t="str">
        <f>IF(N16="","",Tela2!$F$26)</f>
        <v/>
      </c>
      <c r="P16" s="89" t="str">
        <f>IF(N16="","",Tela2!$N$26)</f>
        <v/>
      </c>
      <c r="Q16" s="90" t="str">
        <f>IF(N16="","",Tela2!$J$9)</f>
        <v/>
      </c>
      <c r="R16" s="95" t="str">
        <f>IF(P16="","",Tela2!$D$26)</f>
        <v/>
      </c>
      <c r="S16" s="263" t="str">
        <f>IF(R16="","",Tela2!$O$26)</f>
        <v/>
      </c>
    </row>
    <row r="17" spans="2:19" ht="15" hidden="1" customHeight="1" x14ac:dyDescent="0.25">
      <c r="B17" s="261" t="str">
        <f>IF(N17="","",Tela2!$I$6)</f>
        <v/>
      </c>
      <c r="C17" s="243" t="str">
        <f>IF(N17="","",Tela2!$H$9)</f>
        <v/>
      </c>
      <c r="D17" s="244" t="str">
        <f>IF(N17="","",Tela2!$C$6)</f>
        <v/>
      </c>
      <c r="E17" s="244" t="str">
        <f t="shared" si="0"/>
        <v/>
      </c>
      <c r="F17" s="244" t="str">
        <f t="shared" si="1"/>
        <v/>
      </c>
      <c r="G17" s="88" t="str">
        <f>IF(N17="","",Tela2!$Z$4)</f>
        <v/>
      </c>
      <c r="H17" s="243" t="str">
        <f>IF(N17="","",Tela2!$C$9)</f>
        <v/>
      </c>
      <c r="I17" s="553" t="str">
        <f>IF(N17="","",Tela2!$O$6)</f>
        <v/>
      </c>
      <c r="J17" s="553" t="str">
        <f>IF(N17="","",Tela2!$O$9)</f>
        <v/>
      </c>
      <c r="K17" s="554" t="str">
        <f>IF(N17="","",Tela2!$M$9)</f>
        <v/>
      </c>
      <c r="L17" s="243" t="str">
        <f>IF(N17="","",Tela2!$E$9)</f>
        <v/>
      </c>
      <c r="M17" s="243" t="str">
        <f>IF(N17="","",IFERROR(VLOOKUP(L17,RelMedição!$T$5:$U$6,2,0),"5200000892"))</f>
        <v/>
      </c>
      <c r="N17" s="262" t="str">
        <f>IF(Tela2!$C$27="","",Tela2!$C$27)</f>
        <v/>
      </c>
      <c r="O17" s="89" t="str">
        <f>IF(N17="","",Tela2!$F$27)</f>
        <v/>
      </c>
      <c r="P17" s="89" t="str">
        <f>IF(N17="","",Tela2!$N$27)</f>
        <v/>
      </c>
      <c r="Q17" s="90" t="str">
        <f>IF(N17="","",Tela2!$J$9)</f>
        <v/>
      </c>
      <c r="R17" s="95" t="str">
        <f>IF(P17="","",Tela2!$D$27)</f>
        <v/>
      </c>
      <c r="S17" s="263" t="str">
        <f>IF(R17="","",Tela2!$O$27)</f>
        <v/>
      </c>
    </row>
    <row r="18" spans="2:19" ht="15" hidden="1" customHeight="1" x14ac:dyDescent="0.25">
      <c r="B18" s="261" t="str">
        <f>IF(N18="","",Tela2!$I$6)</f>
        <v/>
      </c>
      <c r="C18" s="243" t="str">
        <f>IF(N18="","",Tela2!$H$9)</f>
        <v/>
      </c>
      <c r="D18" s="244" t="str">
        <f>IF(N18="","",Tela2!$C$6)</f>
        <v/>
      </c>
      <c r="E18" s="244" t="str">
        <f t="shared" si="0"/>
        <v/>
      </c>
      <c r="F18" s="244" t="str">
        <f t="shared" si="1"/>
        <v/>
      </c>
      <c r="G18" s="88" t="str">
        <f>IF(N18="","",Tela2!$Z$4)</f>
        <v/>
      </c>
      <c r="H18" s="243" t="str">
        <f>IF(N18="","",Tela2!$C$9)</f>
        <v/>
      </c>
      <c r="I18" s="553" t="str">
        <f>IF(N18="","",Tela2!$O$6)</f>
        <v/>
      </c>
      <c r="J18" s="553" t="str">
        <f>IF(N18="","",Tela2!$O$9)</f>
        <v/>
      </c>
      <c r="K18" s="554" t="str">
        <f>IF(N18="","",Tela2!$M$9)</f>
        <v/>
      </c>
      <c r="L18" s="243" t="str">
        <f>IF(N18="","",Tela2!$E$9)</f>
        <v/>
      </c>
      <c r="M18" s="243" t="str">
        <f>IF(N18="","",IFERROR(VLOOKUP(L18,RelMedição!$T$5:$U$6,2,0),"5200000892"))</f>
        <v/>
      </c>
      <c r="N18" s="262" t="str">
        <f>IF(Tela2!$C$28="","",Tela2!$C$28)</f>
        <v/>
      </c>
      <c r="O18" s="89" t="str">
        <f>IF(N18="","",Tela2!$F$28)</f>
        <v/>
      </c>
      <c r="P18" s="89" t="str">
        <f>IF(N18="","",Tela2!$N$28)</f>
        <v/>
      </c>
      <c r="Q18" s="90" t="str">
        <f>IF(N18="","",Tela2!$J$9)</f>
        <v/>
      </c>
      <c r="R18" s="95" t="str">
        <f>IF(P18="","",Tela2!$D$28)</f>
        <v/>
      </c>
      <c r="S18" s="263" t="str">
        <f>IF(R18="","",Tela2!$O$28)</f>
        <v/>
      </c>
    </row>
    <row r="19" spans="2:19" ht="15" hidden="1" customHeight="1" x14ac:dyDescent="0.25">
      <c r="B19" s="261" t="str">
        <f>IF(N19="","",Tela2!$I$6)</f>
        <v/>
      </c>
      <c r="C19" s="243" t="str">
        <f>IF(N19="","",Tela2!$H$9)</f>
        <v/>
      </c>
      <c r="D19" s="244" t="str">
        <f>IF(N19="","",Tela2!$C$6)</f>
        <v/>
      </c>
      <c r="E19" s="244" t="str">
        <f t="shared" si="0"/>
        <v/>
      </c>
      <c r="F19" s="244" t="str">
        <f t="shared" si="1"/>
        <v/>
      </c>
      <c r="G19" s="88" t="str">
        <f>IF(N19="","",Tela2!$Z$4)</f>
        <v/>
      </c>
      <c r="H19" s="243" t="str">
        <f>IF(N19="","",Tela2!$C$9)</f>
        <v/>
      </c>
      <c r="I19" s="553" t="str">
        <f>IF(N19="","",Tela2!$O$6)</f>
        <v/>
      </c>
      <c r="J19" s="553" t="str">
        <f>IF(N19="","",Tela2!$O$9)</f>
        <v/>
      </c>
      <c r="K19" s="554" t="str">
        <f>IF(N19="","",Tela2!$M$9)</f>
        <v/>
      </c>
      <c r="L19" s="243" t="str">
        <f>IF(N19="","",Tela2!$E$9)</f>
        <v/>
      </c>
      <c r="M19" s="243" t="str">
        <f>IF(N19="","",IFERROR(VLOOKUP(L19,RelMedição!$T$5:$U$6,2,0),"5200000892"))</f>
        <v/>
      </c>
      <c r="N19" s="262" t="str">
        <f>IF(Tela2!$C$29="","",Tela2!$C$29)</f>
        <v/>
      </c>
      <c r="O19" s="89" t="str">
        <f>IF(N19="","",Tela2!$F$29)</f>
        <v/>
      </c>
      <c r="P19" s="89" t="str">
        <f>IF(N19="","",Tela2!$N$29)</f>
        <v/>
      </c>
      <c r="Q19" s="90" t="str">
        <f>IF(N19="","",Tela2!$J$9)</f>
        <v/>
      </c>
      <c r="R19" s="95" t="str">
        <f>IF(P19="","",Tela2!$D$29)</f>
        <v/>
      </c>
      <c r="S19" s="263" t="str">
        <f>IF(R19="","",Tela2!$O$29)</f>
        <v/>
      </c>
    </row>
    <row r="20" spans="2:19" ht="15" hidden="1" customHeight="1" x14ac:dyDescent="0.25">
      <c r="B20" s="261" t="str">
        <f>IF(N20="","",Tela2!$I$6)</f>
        <v/>
      </c>
      <c r="C20" s="243" t="str">
        <f>IF(N20="","",Tela2!$H$9)</f>
        <v/>
      </c>
      <c r="D20" s="244" t="str">
        <f>IF(N20="","",Tela2!$C$6)</f>
        <v/>
      </c>
      <c r="E20" s="244" t="str">
        <f t="shared" si="0"/>
        <v/>
      </c>
      <c r="F20" s="244" t="str">
        <f t="shared" si="1"/>
        <v/>
      </c>
      <c r="G20" s="88" t="str">
        <f>IF(N20="","",Tela2!$Z$4)</f>
        <v/>
      </c>
      <c r="H20" s="243" t="str">
        <f>IF(N20="","",Tela2!$C$9)</f>
        <v/>
      </c>
      <c r="I20" s="553" t="str">
        <f>IF(N20="","",Tela2!$O$6)</f>
        <v/>
      </c>
      <c r="J20" s="553" t="str">
        <f>IF(N20="","",Tela2!$O$9)</f>
        <v/>
      </c>
      <c r="K20" s="554" t="str">
        <f>IF(N20="","",Tela2!$M$9)</f>
        <v/>
      </c>
      <c r="L20" s="243" t="str">
        <f>IF(N20="","",Tela2!$E$9)</f>
        <v/>
      </c>
      <c r="M20" s="243" t="str">
        <f>IF(N20="","",IFERROR(VLOOKUP(L20,RelMedição!$T$5:$U$6,2,0),"5200000892"))</f>
        <v/>
      </c>
      <c r="N20" s="262" t="str">
        <f>IF(Tela2!$C$30="","",Tela2!$C$30)</f>
        <v/>
      </c>
      <c r="O20" s="89" t="str">
        <f>IF(N20="","",Tela2!$F$30)</f>
        <v/>
      </c>
      <c r="P20" s="89" t="str">
        <f>IF(N20="","",Tela2!$N$30)</f>
        <v/>
      </c>
      <c r="Q20" s="90" t="str">
        <f>IF(N20="","",Tela2!$J$9)</f>
        <v/>
      </c>
      <c r="R20" s="95" t="str">
        <f>IF(P20="","",Tela2!$D$30)</f>
        <v/>
      </c>
      <c r="S20" s="263" t="str">
        <f>IF(R20="","",Tela2!$O$30)</f>
        <v/>
      </c>
    </row>
    <row r="21" spans="2:19" ht="15" hidden="1" customHeight="1" x14ac:dyDescent="0.25">
      <c r="B21" s="261" t="str">
        <f>IF(N21="","",Tela2!$I$6)</f>
        <v/>
      </c>
      <c r="C21" s="243" t="str">
        <f>IF(N21="","",Tela2!$H$9)</f>
        <v/>
      </c>
      <c r="D21" s="244" t="str">
        <f>IF(N21="","",Tela2!$C$6)</f>
        <v/>
      </c>
      <c r="E21" s="244" t="str">
        <f t="shared" si="0"/>
        <v/>
      </c>
      <c r="F21" s="244" t="str">
        <f t="shared" si="1"/>
        <v/>
      </c>
      <c r="G21" s="88" t="str">
        <f>IF(N21="","",Tela2!$Z$4)</f>
        <v/>
      </c>
      <c r="H21" s="243" t="str">
        <f>IF(N21="","",Tela2!$C$9)</f>
        <v/>
      </c>
      <c r="I21" s="553" t="str">
        <f>IF(N21="","",Tela2!$O$6)</f>
        <v/>
      </c>
      <c r="J21" s="553" t="str">
        <f>IF(N21="","",Tela2!$O$9)</f>
        <v/>
      </c>
      <c r="K21" s="554" t="str">
        <f>IF(N21="","",Tela2!$M$9)</f>
        <v/>
      </c>
      <c r="L21" s="243" t="str">
        <f>IF(N21="","",Tela2!$E$9)</f>
        <v/>
      </c>
      <c r="M21" s="243" t="str">
        <f>IF(N21="","",IFERROR(VLOOKUP(L21,RelMedição!$T$5:$U$6,2,0),"5200000892"))</f>
        <v/>
      </c>
      <c r="N21" s="262" t="str">
        <f>IF(Tela2!$C$31="","",Tela2!$C$31)</f>
        <v/>
      </c>
      <c r="O21" s="89" t="str">
        <f>IF(N21="","",Tela2!$F$31)</f>
        <v/>
      </c>
      <c r="P21" s="89" t="str">
        <f>IF(N21="","",Tela2!$N$31)</f>
        <v/>
      </c>
      <c r="Q21" s="90" t="str">
        <f>IF(N21="","",Tela2!$J$9)</f>
        <v/>
      </c>
      <c r="R21" s="95" t="str">
        <f>IF(P21="","",Tela2!$D$31)</f>
        <v/>
      </c>
      <c r="S21" s="263" t="str">
        <f>IF(R21="","",Tela2!$O$31)</f>
        <v/>
      </c>
    </row>
    <row r="22" spans="2:19" ht="15" hidden="1" customHeight="1" x14ac:dyDescent="0.25">
      <c r="B22" s="261" t="str">
        <f>IF(N22="","",Tela2!$I$6)</f>
        <v/>
      </c>
      <c r="C22" s="243" t="str">
        <f>IF(N22="","",Tela2!$H$9)</f>
        <v/>
      </c>
      <c r="D22" s="244" t="str">
        <f>IF(N22="","",Tela2!$C$6)</f>
        <v/>
      </c>
      <c r="E22" s="244" t="str">
        <f t="shared" si="0"/>
        <v/>
      </c>
      <c r="F22" s="244" t="str">
        <f t="shared" si="1"/>
        <v/>
      </c>
      <c r="G22" s="88" t="str">
        <f>IF(N22="","",Tela2!$Z$4)</f>
        <v/>
      </c>
      <c r="H22" s="243" t="str">
        <f>IF(N22="","",Tela2!$C$9)</f>
        <v/>
      </c>
      <c r="I22" s="553" t="str">
        <f>IF(N22="","",Tela2!$O$6)</f>
        <v/>
      </c>
      <c r="J22" s="553" t="str">
        <f>IF(N22="","",Tela2!$O$9)</f>
        <v/>
      </c>
      <c r="K22" s="554" t="str">
        <f>IF(N22="","",Tela2!$M$9)</f>
        <v/>
      </c>
      <c r="L22" s="243" t="str">
        <f>IF(N22="","",Tela2!$E$9)</f>
        <v/>
      </c>
      <c r="M22" s="243" t="str">
        <f>IF(N22="","",IFERROR(VLOOKUP(L22,RelMedição!$T$5:$U$6,2,0),"5200000892"))</f>
        <v/>
      </c>
      <c r="N22" s="262" t="str">
        <f>IF(Tela2!$C$32="","",Tela2!$C$32)</f>
        <v/>
      </c>
      <c r="O22" s="89" t="str">
        <f>IF(N22="","",Tela2!$F$32)</f>
        <v/>
      </c>
      <c r="P22" s="89" t="str">
        <f>IF(N22="","",Tela2!$N$32)</f>
        <v/>
      </c>
      <c r="Q22" s="90" t="str">
        <f>IF(N22="","",Tela2!$J$9)</f>
        <v/>
      </c>
      <c r="R22" s="95" t="str">
        <f>IF(P22="","",Tela2!$D$32)</f>
        <v/>
      </c>
      <c r="S22" s="263" t="str">
        <f>IF(R22="","",Tela2!$O$32)</f>
        <v/>
      </c>
    </row>
    <row r="23" spans="2:19" ht="15" hidden="1" customHeight="1" x14ac:dyDescent="0.25">
      <c r="B23" s="261" t="str">
        <f>IF(N23="","",Tela2!$I$6)</f>
        <v/>
      </c>
      <c r="C23" s="243" t="str">
        <f>IF(N23="","",Tela2!$H$9)</f>
        <v/>
      </c>
      <c r="D23" s="244" t="str">
        <f>IF(N23="","",Tela2!$C$6)</f>
        <v/>
      </c>
      <c r="E23" s="244" t="str">
        <f t="shared" si="0"/>
        <v/>
      </c>
      <c r="F23" s="244" t="str">
        <f t="shared" si="1"/>
        <v/>
      </c>
      <c r="G23" s="88" t="str">
        <f>IF(N23="","",Tela2!$Z$4)</f>
        <v/>
      </c>
      <c r="H23" s="243" t="str">
        <f>IF(N23="","",Tela2!$C$9)</f>
        <v/>
      </c>
      <c r="I23" s="553" t="str">
        <f>IF(N23="","",Tela2!$O$6)</f>
        <v/>
      </c>
      <c r="J23" s="553" t="str">
        <f>IF(N23="","",Tela2!$O$9)</f>
        <v/>
      </c>
      <c r="K23" s="554" t="str">
        <f>IF(N23="","",Tela2!$M$9)</f>
        <v/>
      </c>
      <c r="L23" s="243" t="str">
        <f>IF(N23="","",Tela2!$E$9)</f>
        <v/>
      </c>
      <c r="M23" s="243" t="str">
        <f>IF(N23="","",IFERROR(VLOOKUP(L23,RelMedição!$T$5:$U$6,2,0),"5200000892"))</f>
        <v/>
      </c>
      <c r="N23" s="262" t="str">
        <f>IF(Tela2!$C$33="","",Tela2!$C$33)</f>
        <v/>
      </c>
      <c r="O23" s="89" t="str">
        <f>IF(N23="","",Tela2!$F$33)</f>
        <v/>
      </c>
      <c r="P23" s="89" t="str">
        <f>IF(N23="","",Tela2!$N$33)</f>
        <v/>
      </c>
      <c r="Q23" s="90" t="str">
        <f>IF(N23="","",Tela2!$J$9)</f>
        <v/>
      </c>
      <c r="R23" s="95" t="str">
        <f>IF(P23="","",Tela2!$D$33)</f>
        <v/>
      </c>
      <c r="S23" s="263" t="str">
        <f>IF(R23="","",Tela2!$O$33)</f>
        <v/>
      </c>
    </row>
    <row r="24" spans="2:19" ht="15" hidden="1" customHeight="1" x14ac:dyDescent="0.25">
      <c r="B24" s="261" t="str">
        <f>IF(N24="","",Tela2!$I$6)</f>
        <v/>
      </c>
      <c r="C24" s="243" t="str">
        <f>IF(N24="","",Tela2!$H$9)</f>
        <v/>
      </c>
      <c r="D24" s="244" t="str">
        <f>IF(N24="","",Tela2!$C$6)</f>
        <v/>
      </c>
      <c r="E24" s="244" t="str">
        <f t="shared" si="0"/>
        <v/>
      </c>
      <c r="F24" s="244" t="str">
        <f t="shared" si="1"/>
        <v/>
      </c>
      <c r="G24" s="88" t="str">
        <f>IF(N24="","",Tela2!$Z$4)</f>
        <v/>
      </c>
      <c r="H24" s="243" t="str">
        <f>IF(N24="","",Tela2!$C$9)</f>
        <v/>
      </c>
      <c r="I24" s="553" t="str">
        <f>IF(N24="","",Tela2!$O$6)</f>
        <v/>
      </c>
      <c r="J24" s="553" t="str">
        <f>IF(N24="","",Tela2!$O$9)</f>
        <v/>
      </c>
      <c r="K24" s="554" t="str">
        <f>IF(N24="","",Tela2!$M$9)</f>
        <v/>
      </c>
      <c r="L24" s="243" t="str">
        <f>IF(N24="","",Tela2!$E$9)</f>
        <v/>
      </c>
      <c r="M24" s="243" t="str">
        <f>IF(N24="","",IFERROR(VLOOKUP(L24,RelMedição!$T$5:$U$6,2,0),"5200000892"))</f>
        <v/>
      </c>
      <c r="N24" s="262" t="str">
        <f>IF(Tela2!$C$34="","",Tela2!$C$34)</f>
        <v/>
      </c>
      <c r="O24" s="89" t="str">
        <f>IF(N24="","",Tela2!$F$34)</f>
        <v/>
      </c>
      <c r="P24" s="89" t="str">
        <f>IF(N24="","",Tela2!$N$34)</f>
        <v/>
      </c>
      <c r="Q24" s="90" t="str">
        <f>IF(N24="","",Tela2!$J$9)</f>
        <v/>
      </c>
      <c r="R24" s="95" t="str">
        <f>IF(P24="","",Tela2!$D$34)</f>
        <v/>
      </c>
      <c r="S24" s="263" t="str">
        <f>IF(R24="","",Tela2!$O$34)</f>
        <v/>
      </c>
    </row>
    <row r="25" spans="2:19" ht="15" hidden="1" customHeight="1" x14ac:dyDescent="0.25">
      <c r="B25" s="261" t="str">
        <f>IF(N25="","",Tela2!$I$6)</f>
        <v/>
      </c>
      <c r="C25" s="243" t="str">
        <f>IF(N25="","",Tela2!$H$9)</f>
        <v/>
      </c>
      <c r="D25" s="244" t="str">
        <f>IF(N25="","",Tela2!$C$6)</f>
        <v/>
      </c>
      <c r="E25" s="244" t="str">
        <f t="shared" si="0"/>
        <v/>
      </c>
      <c r="F25" s="244" t="str">
        <f t="shared" si="1"/>
        <v/>
      </c>
      <c r="G25" s="88" t="str">
        <f>IF(N25="","",Tela2!$Z$4)</f>
        <v/>
      </c>
      <c r="H25" s="243" t="str">
        <f>IF(N25="","",Tela2!$C$9)</f>
        <v/>
      </c>
      <c r="I25" s="553" t="str">
        <f>IF(N25="","",Tela2!$O$6)</f>
        <v/>
      </c>
      <c r="J25" s="553" t="str">
        <f>IF(N25="","",Tela2!$O$9)</f>
        <v/>
      </c>
      <c r="K25" s="554" t="str">
        <f>IF(N25="","",Tela2!$M$9)</f>
        <v/>
      </c>
      <c r="L25" s="243" t="str">
        <f>IF(N25="","",Tela2!$E$9)</f>
        <v/>
      </c>
      <c r="M25" s="243" t="str">
        <f>IF(N25="","",IFERROR(VLOOKUP(L25,RelMedição!$T$5:$U$6,2,0),"5200000892"))</f>
        <v/>
      </c>
      <c r="N25" s="262" t="str">
        <f>IF(Tela2!$C$35="","",Tela2!$C$35)</f>
        <v/>
      </c>
      <c r="O25" s="89" t="str">
        <f>IF(N25="","",Tela2!$F$35)</f>
        <v/>
      </c>
      <c r="P25" s="89" t="str">
        <f>IF(N25="","",Tela2!$N$35)</f>
        <v/>
      </c>
      <c r="Q25" s="90" t="str">
        <f>IF(N25="","",Tela2!$J$9)</f>
        <v/>
      </c>
      <c r="R25" s="95" t="str">
        <f>IF(P25="","",Tela2!$D$35)</f>
        <v/>
      </c>
      <c r="S25" s="263" t="str">
        <f>IF(R25="","",Tela2!$O$35)</f>
        <v/>
      </c>
    </row>
    <row r="26" spans="2:19" ht="15" hidden="1" customHeight="1" x14ac:dyDescent="0.25">
      <c r="B26" s="261" t="str">
        <f>IF(N26="","",Tela2!$I$6)</f>
        <v/>
      </c>
      <c r="C26" s="243" t="str">
        <f>IF(N26="","",Tela2!$H$9)</f>
        <v/>
      </c>
      <c r="D26" s="244" t="str">
        <f>IF(N26="","",Tela2!$C$6)</f>
        <v/>
      </c>
      <c r="E26" s="244" t="str">
        <f t="shared" si="0"/>
        <v/>
      </c>
      <c r="F26" s="244" t="str">
        <f t="shared" si="1"/>
        <v/>
      </c>
      <c r="G26" s="88" t="str">
        <f>IF(N26="","",Tela2!$Z$4)</f>
        <v/>
      </c>
      <c r="H26" s="243" t="str">
        <f>IF(N26="","",Tela2!$C$9)</f>
        <v/>
      </c>
      <c r="I26" s="553" t="str">
        <f>IF(N26="","",Tela2!$O$6)</f>
        <v/>
      </c>
      <c r="J26" s="553" t="str">
        <f>IF(N26="","",Tela2!$O$9)</f>
        <v/>
      </c>
      <c r="K26" s="554" t="str">
        <f>IF(N26="","",Tela2!$M$9)</f>
        <v/>
      </c>
      <c r="L26" s="243" t="str">
        <f>IF(N26="","",Tela2!$E$9)</f>
        <v/>
      </c>
      <c r="M26" s="243" t="str">
        <f>IF(N26="","",IFERROR(VLOOKUP(L26,RelMedição!$T$5:$U$6,2,0),"5200000892"))</f>
        <v/>
      </c>
      <c r="N26" s="262" t="str">
        <f>IF(Tela2!$C$36="","",Tela2!$C$36)</f>
        <v/>
      </c>
      <c r="O26" s="89" t="str">
        <f>IF(N26="","",Tela2!$F$36)</f>
        <v/>
      </c>
      <c r="P26" s="89" t="str">
        <f>IF(N26="","",Tela2!$N$36)</f>
        <v/>
      </c>
      <c r="Q26" s="90" t="str">
        <f>IF(N26="","",Tela2!$J$9)</f>
        <v/>
      </c>
      <c r="R26" s="95" t="str">
        <f>IF(P26="","",Tela2!$D$36)</f>
        <v/>
      </c>
      <c r="S26" s="263" t="str">
        <f>IF(R26="","",Tela2!$O$36)</f>
        <v/>
      </c>
    </row>
    <row r="27" spans="2:19" ht="15" hidden="1" customHeight="1" x14ac:dyDescent="0.25">
      <c r="B27" s="261" t="str">
        <f>IF(N27="","",Tela2!$I$6)</f>
        <v/>
      </c>
      <c r="C27" s="243" t="str">
        <f>IF(N27="","",Tela2!$H$9)</f>
        <v/>
      </c>
      <c r="D27" s="244" t="str">
        <f>IF(N27="","",Tela2!$C$6)</f>
        <v/>
      </c>
      <c r="E27" s="244" t="str">
        <f t="shared" si="0"/>
        <v/>
      </c>
      <c r="F27" s="244" t="str">
        <f t="shared" si="1"/>
        <v/>
      </c>
      <c r="G27" s="88" t="str">
        <f>IF(N27="","",Tela2!$Z$4)</f>
        <v/>
      </c>
      <c r="H27" s="243" t="str">
        <f>IF(N27="","",Tela2!$C$9)</f>
        <v/>
      </c>
      <c r="I27" s="553" t="str">
        <f>IF(N27="","",Tela2!$O$6)</f>
        <v/>
      </c>
      <c r="J27" s="553" t="str">
        <f>IF(N27="","",Tela2!$O$9)</f>
        <v/>
      </c>
      <c r="K27" s="554" t="str">
        <f>IF(N27="","",Tela2!$M$9)</f>
        <v/>
      </c>
      <c r="L27" s="243" t="str">
        <f>IF(N27="","",Tela2!$E$9)</f>
        <v/>
      </c>
      <c r="M27" s="243" t="str">
        <f>IF(N27="","",IFERROR(VLOOKUP(L27,RelMedição!$T$5:$U$6,2,0),"5200000892"))</f>
        <v/>
      </c>
      <c r="N27" s="262" t="str">
        <f>IF(Tela2!$C$37="","",Tela2!$C$37)</f>
        <v/>
      </c>
      <c r="O27" s="89" t="str">
        <f>IF(N27="","",Tela2!$F$37)</f>
        <v/>
      </c>
      <c r="P27" s="89" t="str">
        <f>IF(N27="","",Tela2!$N$37)</f>
        <v/>
      </c>
      <c r="Q27" s="90" t="str">
        <f>IF(N27="","",Tela2!$J$9)</f>
        <v/>
      </c>
      <c r="R27" s="95" t="str">
        <f>IF(P27="","",Tela2!$D$37)</f>
        <v/>
      </c>
      <c r="S27" s="263" t="str">
        <f>IF(R27="","",Tela2!$O$37)</f>
        <v/>
      </c>
    </row>
    <row r="28" spans="2:19" ht="15" hidden="1" customHeight="1" x14ac:dyDescent="0.25">
      <c r="B28" s="261" t="str">
        <f>IF(N28="","",Tela2!$I$6)</f>
        <v/>
      </c>
      <c r="C28" s="243" t="str">
        <f>IF(N28="","",Tela2!$H$9)</f>
        <v/>
      </c>
      <c r="D28" s="244" t="str">
        <f>IF(N28="","",Tela2!$C$6)</f>
        <v/>
      </c>
      <c r="E28" s="244" t="str">
        <f t="shared" si="0"/>
        <v/>
      </c>
      <c r="F28" s="244" t="str">
        <f t="shared" si="1"/>
        <v/>
      </c>
      <c r="G28" s="88" t="str">
        <f>IF(N28="","",Tela2!$Z$4)</f>
        <v/>
      </c>
      <c r="H28" s="243" t="str">
        <f>IF(N28="","",Tela2!$C$9)</f>
        <v/>
      </c>
      <c r="I28" s="553" t="str">
        <f>IF(N28="","",Tela2!$O$6)</f>
        <v/>
      </c>
      <c r="J28" s="553" t="str">
        <f>IF(N28="","",Tela2!$O$9)</f>
        <v/>
      </c>
      <c r="K28" s="554" t="str">
        <f>IF(N28="","",Tela2!$M$9)</f>
        <v/>
      </c>
      <c r="L28" s="243" t="str">
        <f>IF(N28="","",Tela2!$E$9)</f>
        <v/>
      </c>
      <c r="M28" s="243" t="str">
        <f>IF(N28="","",IFERROR(VLOOKUP(L28,RelMedição!$T$5:$U$6,2,0),"5200000892"))</f>
        <v/>
      </c>
      <c r="N28" s="262" t="str">
        <f>IF(Tela2!$C$38="","",Tela2!$C$38)</f>
        <v/>
      </c>
      <c r="O28" s="89" t="str">
        <f>IF(N28="","",Tela2!$F$38)</f>
        <v/>
      </c>
      <c r="P28" s="89" t="str">
        <f>IF(N28="","",Tela2!$N$38)</f>
        <v/>
      </c>
      <c r="Q28" s="90" t="str">
        <f>IF(N28="","",Tela2!$J$9)</f>
        <v/>
      </c>
      <c r="R28" s="95" t="str">
        <f>IF(P28="","",Tela2!$D$38)</f>
        <v/>
      </c>
      <c r="S28" s="263" t="str">
        <f>IF(R28="","",Tela2!$O$38)</f>
        <v/>
      </c>
    </row>
    <row r="29" spans="2:19" ht="15" hidden="1" customHeight="1" x14ac:dyDescent="0.25">
      <c r="B29" s="261" t="str">
        <f>IF(N29="","",Tela2!$I$6)</f>
        <v/>
      </c>
      <c r="C29" s="243" t="str">
        <f>IF(N29="","",Tela2!$H$9)</f>
        <v/>
      </c>
      <c r="D29" s="244" t="str">
        <f>IF(N29="","",Tela2!$C$6)</f>
        <v/>
      </c>
      <c r="E29" s="244" t="str">
        <f t="shared" si="0"/>
        <v/>
      </c>
      <c r="F29" s="244" t="str">
        <f t="shared" si="1"/>
        <v/>
      </c>
      <c r="G29" s="88" t="str">
        <f>IF(N29="","",Tela2!$Z$4)</f>
        <v/>
      </c>
      <c r="H29" s="243" t="str">
        <f>IF(N29="","",Tela2!$C$9)</f>
        <v/>
      </c>
      <c r="I29" s="553" t="str">
        <f>IF(N29="","",Tela2!$O$6)</f>
        <v/>
      </c>
      <c r="J29" s="553" t="str">
        <f>IF(N29="","",Tela2!$O$9)</f>
        <v/>
      </c>
      <c r="K29" s="554" t="str">
        <f>IF(N29="","",Tela2!$M$9)</f>
        <v/>
      </c>
      <c r="L29" s="243" t="str">
        <f>IF(N29="","",Tela2!$E$9)</f>
        <v/>
      </c>
      <c r="M29" s="243" t="str">
        <f>IF(N29="","",IFERROR(VLOOKUP(L29,RelMedição!$T$5:$U$6,2,0),"5200000892"))</f>
        <v/>
      </c>
      <c r="N29" s="262" t="str">
        <f>IF(Tela2!$C$39="","",Tela2!$C$39)</f>
        <v/>
      </c>
      <c r="O29" s="89" t="str">
        <f>IF(N29="","",Tela2!$F$39)</f>
        <v/>
      </c>
      <c r="P29" s="89" t="str">
        <f>IF(N29="","",Tela2!$N$39)</f>
        <v/>
      </c>
      <c r="Q29" s="90" t="str">
        <f>IF(N29="","",Tela2!$J$9)</f>
        <v/>
      </c>
      <c r="R29" s="95" t="str">
        <f>IF(P29="","",Tela2!$D$39)</f>
        <v/>
      </c>
      <c r="S29" s="263" t="str">
        <f>IF(R29="","",Tela2!$O$39)</f>
        <v/>
      </c>
    </row>
    <row r="30" spans="2:19" ht="15" hidden="1" customHeight="1" x14ac:dyDescent="0.25">
      <c r="B30" s="261" t="str">
        <f>IF(N30="","",Tela2!$I$6)</f>
        <v/>
      </c>
      <c r="C30" s="243" t="str">
        <f>IF(N30="","",Tela2!$H$9)</f>
        <v/>
      </c>
      <c r="D30" s="244" t="str">
        <f>IF(N30="","",Tela2!$C$6)</f>
        <v/>
      </c>
      <c r="E30" s="244" t="str">
        <f t="shared" si="0"/>
        <v/>
      </c>
      <c r="F30" s="244" t="str">
        <f t="shared" si="1"/>
        <v/>
      </c>
      <c r="G30" s="88" t="str">
        <f>IF(N30="","",Tela2!$Z$4)</f>
        <v/>
      </c>
      <c r="H30" s="243" t="str">
        <f>IF(N30="","",Tela2!$C$9)</f>
        <v/>
      </c>
      <c r="I30" s="553" t="str">
        <f>IF(N30="","",Tela2!$O$6)</f>
        <v/>
      </c>
      <c r="J30" s="553" t="str">
        <f>IF(N30="","",Tela2!$O$9)</f>
        <v/>
      </c>
      <c r="K30" s="554" t="str">
        <f>IF(N30="","",Tela2!$M$9)</f>
        <v/>
      </c>
      <c r="L30" s="243" t="str">
        <f>IF(N30="","",Tela2!$E$9)</f>
        <v/>
      </c>
      <c r="M30" s="243" t="str">
        <f>IF(N30="","",IFERROR(VLOOKUP(L30,RelMedição!$T$5:$U$6,2,0),"5200000892"))</f>
        <v/>
      </c>
      <c r="N30" s="262" t="str">
        <f>IF(Tela2!$C$40="","",Tela2!$C$40)</f>
        <v/>
      </c>
      <c r="O30" s="89" t="str">
        <f>IF(N30="","",Tela2!$F$40)</f>
        <v/>
      </c>
      <c r="P30" s="89" t="str">
        <f>IF(N30="","",Tela2!$N$40)</f>
        <v/>
      </c>
      <c r="Q30" s="90" t="str">
        <f>IF(N30="","",Tela2!$J$9)</f>
        <v/>
      </c>
      <c r="R30" s="95" t="str">
        <f>IF(P30="","",Tela2!$D$40)</f>
        <v/>
      </c>
      <c r="S30" s="263" t="str">
        <f>IF(R30="","",Tela2!$O$40)</f>
        <v/>
      </c>
    </row>
    <row r="31" spans="2:19" ht="15" hidden="1" customHeight="1" x14ac:dyDescent="0.25">
      <c r="B31" s="264" t="str">
        <f>IF(N31="","",Tela2!$I$6)</f>
        <v/>
      </c>
      <c r="C31" s="260" t="str">
        <f>IF(N31="","",Tela2!$H$9)</f>
        <v/>
      </c>
      <c r="D31" s="265" t="str">
        <f>IF(N31="","",Tela2!$C$6)</f>
        <v/>
      </c>
      <c r="E31" s="265" t="str">
        <f t="shared" si="0"/>
        <v/>
      </c>
      <c r="F31" s="265" t="str">
        <f t="shared" si="1"/>
        <v/>
      </c>
      <c r="G31" s="88" t="str">
        <f>IF(N31="","",Tela2!$Z$4)</f>
        <v/>
      </c>
      <c r="H31" s="260" t="str">
        <f>IF(N31="","",Tela2!$C$9)</f>
        <v/>
      </c>
      <c r="I31" s="553" t="str">
        <f>IF(N31="","",Tela2!$O$6)</f>
        <v/>
      </c>
      <c r="J31" s="553" t="str">
        <f>IF(N31="","",Tela2!$O$9)</f>
        <v/>
      </c>
      <c r="K31" s="554" t="str">
        <f>IF(N31="","",Tela2!$M$9)</f>
        <v/>
      </c>
      <c r="L31" s="260" t="str">
        <f>IF(N31="","",Tela2!$E$9)</f>
        <v/>
      </c>
      <c r="M31" s="260" t="str">
        <f>IF(N31="","",IFERROR(VLOOKUP(L31,RelMedição!$T$5:$U$6,2,0),"5200000892"))</f>
        <v/>
      </c>
      <c r="N31" s="266" t="str">
        <f>IF(Tela2!$C$41="","",Tela2!$C$41)</f>
        <v/>
      </c>
      <c r="O31" s="267" t="str">
        <f>IF(N31="","",Tela2!$F$41)</f>
        <v/>
      </c>
      <c r="P31" s="267" t="str">
        <f>IF(N31="","",Tela2!$N$41)</f>
        <v/>
      </c>
      <c r="Q31" s="268" t="str">
        <f>IF(N31="","",Tela2!$J$9)</f>
        <v/>
      </c>
      <c r="R31" s="95" t="str">
        <f>IF(P31="","",Tela2!$D$41)</f>
        <v/>
      </c>
      <c r="S31" s="269" t="str">
        <f>IF(R31="","",Tela2!$O$41)</f>
        <v/>
      </c>
    </row>
    <row r="32" spans="2:19" ht="15" customHeight="1" x14ac:dyDescent="0.25">
      <c r="B32" s="261" t="s">
        <v>4687</v>
      </c>
      <c r="C32" s="243" t="s">
        <v>4678</v>
      </c>
      <c r="D32" s="244">
        <v>42572</v>
      </c>
      <c r="E32" s="244" t="s">
        <v>4925</v>
      </c>
      <c r="F32" s="244" t="s">
        <v>4926</v>
      </c>
      <c r="G32" s="88">
        <v>5</v>
      </c>
      <c r="H32" s="243" t="s">
        <v>5054</v>
      </c>
      <c r="I32" s="553">
        <v>0</v>
      </c>
      <c r="J32" s="553" t="s">
        <v>5055</v>
      </c>
      <c r="K32" s="554" t="s">
        <v>4630</v>
      </c>
      <c r="L32" s="243" t="s">
        <v>11</v>
      </c>
      <c r="M32" s="243" t="s">
        <v>4929</v>
      </c>
      <c r="N32" s="262">
        <v>554939</v>
      </c>
      <c r="O32" s="89" t="s">
        <v>458</v>
      </c>
      <c r="P32" s="89" t="s">
        <v>54</v>
      </c>
      <c r="Q32" s="90">
        <v>1.7699</v>
      </c>
      <c r="R32" s="95">
        <v>1</v>
      </c>
      <c r="S32" s="263">
        <v>18.959044890272018</v>
      </c>
    </row>
    <row r="33" spans="2:19" ht="15" customHeight="1" x14ac:dyDescent="0.25">
      <c r="B33" s="261" t="s">
        <v>4687</v>
      </c>
      <c r="C33" s="243" t="s">
        <v>4678</v>
      </c>
      <c r="D33" s="244">
        <v>42572</v>
      </c>
      <c r="E33" s="244" t="s">
        <v>4925</v>
      </c>
      <c r="F33" s="244" t="s">
        <v>4926</v>
      </c>
      <c r="G33" s="88">
        <v>5</v>
      </c>
      <c r="H33" s="243" t="s">
        <v>5054</v>
      </c>
      <c r="I33" s="553">
        <v>0</v>
      </c>
      <c r="J33" s="553" t="s">
        <v>5055</v>
      </c>
      <c r="K33" s="554" t="s">
        <v>4630</v>
      </c>
      <c r="L33" s="243" t="s">
        <v>11</v>
      </c>
      <c r="M33" s="243" t="s">
        <v>4929</v>
      </c>
      <c r="N33" s="262">
        <v>554841</v>
      </c>
      <c r="O33" s="89" t="s">
        <v>285</v>
      </c>
      <c r="P33" s="89" t="s">
        <v>54</v>
      </c>
      <c r="Q33" s="90">
        <v>1.7699</v>
      </c>
      <c r="R33" s="95">
        <v>1</v>
      </c>
      <c r="S33" s="263">
        <v>173.74995918823706</v>
      </c>
    </row>
    <row r="34" spans="2:19" ht="15" customHeight="1" x14ac:dyDescent="0.25">
      <c r="B34" s="261" t="s">
        <v>4687</v>
      </c>
      <c r="C34" s="243" t="s">
        <v>4678</v>
      </c>
      <c r="D34" s="244">
        <v>42572</v>
      </c>
      <c r="E34" s="244" t="s">
        <v>4925</v>
      </c>
      <c r="F34" s="244" t="s">
        <v>4926</v>
      </c>
      <c r="G34" s="88">
        <v>5</v>
      </c>
      <c r="H34" s="243" t="s">
        <v>5054</v>
      </c>
      <c r="I34" s="553">
        <v>0</v>
      </c>
      <c r="J34" s="553" t="s">
        <v>5055</v>
      </c>
      <c r="K34" s="554" t="s">
        <v>4630</v>
      </c>
      <c r="L34" s="243" t="s">
        <v>11</v>
      </c>
      <c r="M34" s="243" t="s">
        <v>4929</v>
      </c>
      <c r="N34" s="262">
        <v>554603</v>
      </c>
      <c r="O34" s="89" t="s">
        <v>289</v>
      </c>
      <c r="P34" s="89" t="s">
        <v>50</v>
      </c>
      <c r="Q34" s="90">
        <v>1.7699</v>
      </c>
      <c r="R34" s="95">
        <v>1</v>
      </c>
      <c r="S34" s="263">
        <v>59.044714106127572</v>
      </c>
    </row>
    <row r="35" spans="2:19" ht="15" customHeight="1" x14ac:dyDescent="0.25">
      <c r="B35" s="261" t="s">
        <v>4687</v>
      </c>
      <c r="C35" s="243" t="s">
        <v>4678</v>
      </c>
      <c r="D35" s="244">
        <v>42572</v>
      </c>
      <c r="E35" s="244" t="s">
        <v>4925</v>
      </c>
      <c r="F35" s="244" t="s">
        <v>4926</v>
      </c>
      <c r="G35" s="88">
        <v>5</v>
      </c>
      <c r="H35" s="243" t="s">
        <v>5054</v>
      </c>
      <c r="I35" s="553">
        <v>0</v>
      </c>
      <c r="J35" s="553" t="s">
        <v>5055</v>
      </c>
      <c r="K35" s="554" t="s">
        <v>4630</v>
      </c>
      <c r="L35" s="243" t="s">
        <v>11</v>
      </c>
      <c r="M35" s="243" t="s">
        <v>4929</v>
      </c>
      <c r="N35" s="262">
        <v>554844</v>
      </c>
      <c r="O35" s="89" t="s">
        <v>290</v>
      </c>
      <c r="P35" s="89" t="s">
        <v>54</v>
      </c>
      <c r="Q35" s="90">
        <v>1.7699</v>
      </c>
      <c r="R35" s="95">
        <v>2</v>
      </c>
      <c r="S35" s="263">
        <v>33.318469035623203</v>
      </c>
    </row>
    <row r="36" spans="2:19" ht="15" customHeight="1" x14ac:dyDescent="0.25">
      <c r="B36" s="261" t="s">
        <v>4687</v>
      </c>
      <c r="C36" s="243" t="s">
        <v>4678</v>
      </c>
      <c r="D36" s="244">
        <v>42572</v>
      </c>
      <c r="E36" s="244" t="s">
        <v>4925</v>
      </c>
      <c r="F36" s="244" t="s">
        <v>4926</v>
      </c>
      <c r="G36" s="88">
        <v>5</v>
      </c>
      <c r="H36" s="243" t="s">
        <v>5054</v>
      </c>
      <c r="I36" s="553">
        <v>0</v>
      </c>
      <c r="J36" s="553" t="s">
        <v>5055</v>
      </c>
      <c r="K36" s="554" t="s">
        <v>4630</v>
      </c>
      <c r="L36" s="243" t="s">
        <v>11</v>
      </c>
      <c r="M36" s="243" t="s">
        <v>4929</v>
      </c>
      <c r="N36" s="262">
        <v>554852</v>
      </c>
      <c r="O36" s="89" t="s">
        <v>302</v>
      </c>
      <c r="P36" s="89" t="s">
        <v>54</v>
      </c>
      <c r="Q36" s="90">
        <v>1.7699</v>
      </c>
      <c r="R36" s="95">
        <v>1</v>
      </c>
      <c r="S36" s="263">
        <v>77.390387826465997</v>
      </c>
    </row>
    <row r="37" spans="2:19" ht="15" customHeight="1" x14ac:dyDescent="0.25">
      <c r="B37" s="261" t="s">
        <v>4687</v>
      </c>
      <c r="C37" s="243" t="s">
        <v>4678</v>
      </c>
      <c r="D37" s="244">
        <v>42572</v>
      </c>
      <c r="E37" s="244" t="s">
        <v>4925</v>
      </c>
      <c r="F37" s="244" t="s">
        <v>4926</v>
      </c>
      <c r="G37" s="88">
        <v>5</v>
      </c>
      <c r="H37" s="243" t="s">
        <v>5054</v>
      </c>
      <c r="I37" s="553">
        <v>0</v>
      </c>
      <c r="J37" s="553" t="s">
        <v>5055</v>
      </c>
      <c r="K37" s="554" t="s">
        <v>4630</v>
      </c>
      <c r="L37" s="243" t="s">
        <v>11</v>
      </c>
      <c r="M37" s="243" t="s">
        <v>4929</v>
      </c>
      <c r="N37" s="262">
        <v>554867</v>
      </c>
      <c r="O37" s="89" t="s">
        <v>324</v>
      </c>
      <c r="P37" s="89" t="s">
        <v>54</v>
      </c>
      <c r="Q37" s="90">
        <v>1.7699</v>
      </c>
      <c r="R37" s="95">
        <v>1</v>
      </c>
      <c r="S37" s="263">
        <v>7.7513425009020001</v>
      </c>
    </row>
    <row r="38" spans="2:19" ht="15" customHeight="1" x14ac:dyDescent="0.25">
      <c r="B38" s="261" t="s">
        <v>4687</v>
      </c>
      <c r="C38" s="243" t="s">
        <v>4678</v>
      </c>
      <c r="D38" s="244">
        <v>42572</v>
      </c>
      <c r="E38" s="244" t="s">
        <v>4925</v>
      </c>
      <c r="F38" s="244" t="s">
        <v>4926</v>
      </c>
      <c r="G38" s="88">
        <v>5</v>
      </c>
      <c r="H38" s="243" t="s">
        <v>5054</v>
      </c>
      <c r="I38" s="553">
        <v>0</v>
      </c>
      <c r="J38" s="553" t="s">
        <v>5055</v>
      </c>
      <c r="K38" s="554" t="s">
        <v>4630</v>
      </c>
      <c r="L38" s="243" t="s">
        <v>11</v>
      </c>
      <c r="M38" s="243" t="s">
        <v>4929</v>
      </c>
      <c r="N38" s="262">
        <v>554497</v>
      </c>
      <c r="O38" s="89" t="s">
        <v>187</v>
      </c>
      <c r="P38" s="89" t="s">
        <v>50</v>
      </c>
      <c r="Q38" s="90">
        <v>1.7699</v>
      </c>
      <c r="R38" s="95">
        <v>1</v>
      </c>
      <c r="S38" s="263">
        <v>78.535895425320817</v>
      </c>
    </row>
    <row r="39" spans="2:19" ht="15" customHeight="1" x14ac:dyDescent="0.25">
      <c r="B39" s="261" t="s">
        <v>4687</v>
      </c>
      <c r="C39" s="243" t="s">
        <v>4678</v>
      </c>
      <c r="D39" s="244">
        <v>42572</v>
      </c>
      <c r="E39" s="244" t="s">
        <v>4925</v>
      </c>
      <c r="F39" s="244" t="s">
        <v>4926</v>
      </c>
      <c r="G39" s="88">
        <v>5</v>
      </c>
      <c r="H39" s="243" t="s">
        <v>5054</v>
      </c>
      <c r="I39" s="553">
        <v>0</v>
      </c>
      <c r="J39" s="553" t="s">
        <v>5055</v>
      </c>
      <c r="K39" s="554" t="s">
        <v>4630</v>
      </c>
      <c r="L39" s="243" t="s">
        <v>11</v>
      </c>
      <c r="M39" s="243" t="s">
        <v>4929</v>
      </c>
      <c r="N39" s="262">
        <v>554503</v>
      </c>
      <c r="O39" s="89" t="s">
        <v>193</v>
      </c>
      <c r="P39" s="89" t="s">
        <v>50</v>
      </c>
      <c r="Q39" s="90">
        <v>1.7699</v>
      </c>
      <c r="R39" s="95">
        <v>1</v>
      </c>
      <c r="S39" s="263">
        <v>61.257998431750245</v>
      </c>
    </row>
    <row r="40" spans="2:19" ht="15" customHeight="1" x14ac:dyDescent="0.25">
      <c r="B40" s="261" t="s">
        <v>4687</v>
      </c>
      <c r="C40" s="243" t="s">
        <v>4678</v>
      </c>
      <c r="D40" s="244">
        <v>42572</v>
      </c>
      <c r="E40" s="244" t="s">
        <v>4925</v>
      </c>
      <c r="F40" s="244" t="s">
        <v>4926</v>
      </c>
      <c r="G40" s="88">
        <v>5</v>
      </c>
      <c r="H40" s="243" t="s">
        <v>5054</v>
      </c>
      <c r="I40" s="553">
        <v>0</v>
      </c>
      <c r="J40" s="553" t="s">
        <v>5055</v>
      </c>
      <c r="K40" s="554" t="s">
        <v>4630</v>
      </c>
      <c r="L40" s="243" t="s">
        <v>11</v>
      </c>
      <c r="M40" s="243" t="s">
        <v>4929</v>
      </c>
      <c r="N40" s="262">
        <v>554512</v>
      </c>
      <c r="O40" s="89" t="s">
        <v>202</v>
      </c>
      <c r="P40" s="89" t="s">
        <v>50</v>
      </c>
      <c r="Q40" s="90">
        <v>1.7699</v>
      </c>
      <c r="R40" s="95">
        <v>2</v>
      </c>
      <c r="S40" s="263">
        <v>172.06500725002104</v>
      </c>
    </row>
    <row r="41" spans="2:19" ht="15" customHeight="1" x14ac:dyDescent="0.25">
      <c r="B41" s="261" t="s">
        <v>4687</v>
      </c>
      <c r="C41" s="243" t="s">
        <v>4678</v>
      </c>
      <c r="D41" s="244">
        <v>42572</v>
      </c>
      <c r="E41" s="244" t="s">
        <v>4925</v>
      </c>
      <c r="F41" s="244" t="s">
        <v>4926</v>
      </c>
      <c r="G41" s="88">
        <v>5</v>
      </c>
      <c r="H41" s="243" t="s">
        <v>5054</v>
      </c>
      <c r="I41" s="553">
        <v>0</v>
      </c>
      <c r="J41" s="553" t="s">
        <v>5055</v>
      </c>
      <c r="K41" s="554" t="s">
        <v>4630</v>
      </c>
      <c r="L41" s="243" t="s">
        <v>11</v>
      </c>
      <c r="M41" s="243" t="s">
        <v>4929</v>
      </c>
      <c r="N41" s="262">
        <v>554506</v>
      </c>
      <c r="O41" s="89" t="s">
        <v>196</v>
      </c>
      <c r="P41" s="89" t="s">
        <v>50</v>
      </c>
      <c r="Q41" s="90">
        <v>1.7699</v>
      </c>
      <c r="R41" s="95">
        <v>3</v>
      </c>
      <c r="S41" s="263">
        <v>426.66410096519758</v>
      </c>
    </row>
    <row r="42" spans="2:19" ht="15" customHeight="1" x14ac:dyDescent="0.25">
      <c r="B42" s="261" t="s">
        <v>4687</v>
      </c>
      <c r="C42" s="243" t="s">
        <v>4678</v>
      </c>
      <c r="D42" s="244">
        <v>42572</v>
      </c>
      <c r="E42" s="244" t="s">
        <v>4925</v>
      </c>
      <c r="F42" s="244" t="s">
        <v>4926</v>
      </c>
      <c r="G42" s="88">
        <v>5</v>
      </c>
      <c r="H42" s="243" t="s">
        <v>5054</v>
      </c>
      <c r="I42" s="553">
        <v>0</v>
      </c>
      <c r="J42" s="553" t="s">
        <v>5055</v>
      </c>
      <c r="K42" s="554" t="s">
        <v>4630</v>
      </c>
      <c r="L42" s="243" t="s">
        <v>11</v>
      </c>
      <c r="M42" s="243" t="s">
        <v>4929</v>
      </c>
      <c r="N42" s="262">
        <v>554507</v>
      </c>
      <c r="O42" s="89" t="s">
        <v>197</v>
      </c>
      <c r="P42" s="89" t="s">
        <v>50</v>
      </c>
      <c r="Q42" s="90">
        <v>1.7699</v>
      </c>
      <c r="R42" s="95">
        <v>1</v>
      </c>
      <c r="S42" s="263">
        <v>86.17529616214749</v>
      </c>
    </row>
    <row r="43" spans="2:19" ht="15" customHeight="1" x14ac:dyDescent="0.25">
      <c r="B43" s="261" t="s">
        <v>4687</v>
      </c>
      <c r="C43" s="243" t="s">
        <v>4678</v>
      </c>
      <c r="D43" s="244">
        <v>42572</v>
      </c>
      <c r="E43" s="244" t="s">
        <v>4925</v>
      </c>
      <c r="F43" s="244" t="s">
        <v>4926</v>
      </c>
      <c r="G43" s="88">
        <v>5</v>
      </c>
      <c r="H43" s="243" t="s">
        <v>5054</v>
      </c>
      <c r="I43" s="553">
        <v>0</v>
      </c>
      <c r="J43" s="553" t="s">
        <v>5055</v>
      </c>
      <c r="K43" s="554" t="s">
        <v>4630</v>
      </c>
      <c r="L43" s="243" t="s">
        <v>11</v>
      </c>
      <c r="M43" s="243" t="s">
        <v>4929</v>
      </c>
      <c r="N43" s="262">
        <v>554413</v>
      </c>
      <c r="O43" s="89" t="s">
        <v>104</v>
      </c>
      <c r="P43" s="89" t="s">
        <v>96</v>
      </c>
      <c r="Q43" s="90">
        <v>1.7699</v>
      </c>
      <c r="R43" s="95">
        <v>494</v>
      </c>
      <c r="S43" s="263">
        <v>1340.446696660011</v>
      </c>
    </row>
    <row r="44" spans="2:19" ht="15" customHeight="1" x14ac:dyDescent="0.25">
      <c r="B44" s="261" t="s">
        <v>4687</v>
      </c>
      <c r="C44" s="243" t="s">
        <v>4678</v>
      </c>
      <c r="D44" s="244">
        <v>42572</v>
      </c>
      <c r="E44" s="244" t="s">
        <v>4925</v>
      </c>
      <c r="F44" s="244" t="s">
        <v>4926</v>
      </c>
      <c r="G44" s="88">
        <v>5</v>
      </c>
      <c r="H44" s="243" t="s">
        <v>5054</v>
      </c>
      <c r="I44" s="553">
        <v>0</v>
      </c>
      <c r="J44" s="553" t="s">
        <v>5055</v>
      </c>
      <c r="K44" s="554" t="s">
        <v>4630</v>
      </c>
      <c r="L44" s="243" t="s">
        <v>11</v>
      </c>
      <c r="M44" s="243" t="s">
        <v>4929</v>
      </c>
      <c r="N44" s="262">
        <v>554414</v>
      </c>
      <c r="O44" s="89" t="s">
        <v>105</v>
      </c>
      <c r="P44" s="89" t="s">
        <v>96</v>
      </c>
      <c r="Q44" s="90">
        <v>1.7699</v>
      </c>
      <c r="R44" s="95">
        <v>494</v>
      </c>
      <c r="S44" s="263">
        <v>736.28882772734516</v>
      </c>
    </row>
    <row r="45" spans="2:19" ht="15" customHeight="1" x14ac:dyDescent="0.25">
      <c r="B45" s="261" t="s">
        <v>4687</v>
      </c>
      <c r="C45" s="243" t="s">
        <v>4678</v>
      </c>
      <c r="D45" s="244">
        <v>42572</v>
      </c>
      <c r="E45" s="244" t="s">
        <v>4925</v>
      </c>
      <c r="F45" s="244" t="s">
        <v>4926</v>
      </c>
      <c r="G45" s="88">
        <v>5</v>
      </c>
      <c r="H45" s="243" t="s">
        <v>5054</v>
      </c>
      <c r="I45" s="553">
        <v>0</v>
      </c>
      <c r="J45" s="553" t="s">
        <v>5055</v>
      </c>
      <c r="K45" s="554" t="s">
        <v>4630</v>
      </c>
      <c r="L45" s="243" t="s">
        <v>11</v>
      </c>
      <c r="M45" s="243" t="s">
        <v>4929</v>
      </c>
      <c r="N45" s="262">
        <v>573951</v>
      </c>
      <c r="O45" s="89" t="s">
        <v>4500</v>
      </c>
      <c r="P45" s="89" t="s">
        <v>54</v>
      </c>
      <c r="Q45" s="90">
        <v>1.7699</v>
      </c>
      <c r="R45" s="95">
        <v>3</v>
      </c>
      <c r="S45" s="263">
        <v>28.808394367379044</v>
      </c>
    </row>
    <row r="46" spans="2:19" ht="15" customHeight="1" x14ac:dyDescent="0.25">
      <c r="B46" s="261" t="s">
        <v>4687</v>
      </c>
      <c r="C46" s="243" t="s">
        <v>4678</v>
      </c>
      <c r="D46" s="244">
        <v>42572</v>
      </c>
      <c r="E46" s="244" t="s">
        <v>4925</v>
      </c>
      <c r="F46" s="244" t="s">
        <v>4926</v>
      </c>
      <c r="G46" s="88">
        <v>5</v>
      </c>
      <c r="H46" s="243" t="s">
        <v>5054</v>
      </c>
      <c r="I46" s="553">
        <v>0</v>
      </c>
      <c r="J46" s="553" t="s">
        <v>5055</v>
      </c>
      <c r="K46" s="554" t="s">
        <v>4630</v>
      </c>
      <c r="L46" s="243" t="s">
        <v>11</v>
      </c>
      <c r="M46" s="243" t="s">
        <v>4929</v>
      </c>
      <c r="N46" s="262">
        <v>554655</v>
      </c>
      <c r="O46" s="89" t="s">
        <v>342</v>
      </c>
      <c r="P46" s="89" t="s">
        <v>50</v>
      </c>
      <c r="Q46" s="90">
        <v>1.7699</v>
      </c>
      <c r="R46" s="95">
        <v>1</v>
      </c>
      <c r="S46" s="263">
        <v>23.229420066195203</v>
      </c>
    </row>
    <row r="47" spans="2:19" ht="15" customHeight="1" x14ac:dyDescent="0.25">
      <c r="B47" s="261" t="s">
        <v>4687</v>
      </c>
      <c r="C47" s="243" t="s">
        <v>4678</v>
      </c>
      <c r="D47" s="244">
        <v>42572</v>
      </c>
      <c r="E47" s="244" t="s">
        <v>4925</v>
      </c>
      <c r="F47" s="244" t="s">
        <v>4926</v>
      </c>
      <c r="G47" s="88">
        <v>5</v>
      </c>
      <c r="H47" s="243" t="s">
        <v>5054</v>
      </c>
      <c r="I47" s="553">
        <v>0</v>
      </c>
      <c r="J47" s="553" t="s">
        <v>5055</v>
      </c>
      <c r="K47" s="554" t="s">
        <v>4630</v>
      </c>
      <c r="L47" s="243" t="s">
        <v>11</v>
      </c>
      <c r="M47" s="243" t="s">
        <v>4929</v>
      </c>
      <c r="N47" s="262">
        <v>554656</v>
      </c>
      <c r="O47" s="89" t="s">
        <v>343</v>
      </c>
      <c r="P47" s="89" t="s">
        <v>50</v>
      </c>
      <c r="Q47" s="90">
        <v>1.7699</v>
      </c>
      <c r="R47" s="95">
        <v>1</v>
      </c>
      <c r="S47" s="263">
        <v>15.4780775652932</v>
      </c>
    </row>
    <row r="48" spans="2:19" ht="15" customHeight="1" x14ac:dyDescent="0.25">
      <c r="B48" s="261" t="s">
        <v>4687</v>
      </c>
      <c r="C48" s="243" t="s">
        <v>4678</v>
      </c>
      <c r="D48" s="244">
        <v>42572</v>
      </c>
      <c r="E48" s="244" t="s">
        <v>4925</v>
      </c>
      <c r="F48" s="244" t="s">
        <v>4926</v>
      </c>
      <c r="G48" s="88">
        <v>5</v>
      </c>
      <c r="H48" s="243" t="s">
        <v>5054</v>
      </c>
      <c r="I48" s="553">
        <v>0</v>
      </c>
      <c r="J48" s="553" t="s">
        <v>5055</v>
      </c>
      <c r="K48" s="554" t="s">
        <v>4630</v>
      </c>
      <c r="L48" s="243" t="s">
        <v>11</v>
      </c>
      <c r="M48" s="243" t="s">
        <v>4929</v>
      </c>
      <c r="N48" s="262">
        <v>554662</v>
      </c>
      <c r="O48" s="89" t="s">
        <v>349</v>
      </c>
      <c r="P48" s="89" t="s">
        <v>50</v>
      </c>
      <c r="Q48" s="90">
        <v>1.7699</v>
      </c>
      <c r="R48" s="95">
        <v>1</v>
      </c>
      <c r="S48" s="263">
        <v>68.540417825734536</v>
      </c>
    </row>
    <row r="49" spans="2:19" ht="15" customHeight="1" x14ac:dyDescent="0.25">
      <c r="B49" s="261" t="s">
        <v>4687</v>
      </c>
      <c r="C49" s="243" t="s">
        <v>4678</v>
      </c>
      <c r="D49" s="244">
        <v>42572</v>
      </c>
      <c r="E49" s="244" t="s">
        <v>4925</v>
      </c>
      <c r="F49" s="244" t="s">
        <v>4926</v>
      </c>
      <c r="G49" s="88">
        <v>5</v>
      </c>
      <c r="H49" s="243" t="s">
        <v>5054</v>
      </c>
      <c r="I49" s="553">
        <v>0</v>
      </c>
      <c r="J49" s="553" t="s">
        <v>5055</v>
      </c>
      <c r="K49" s="554" t="s">
        <v>4630</v>
      </c>
      <c r="L49" s="243" t="s">
        <v>11</v>
      </c>
      <c r="M49" s="243" t="s">
        <v>4929</v>
      </c>
      <c r="N49" s="262">
        <v>554663</v>
      </c>
      <c r="O49" s="89" t="s">
        <v>350</v>
      </c>
      <c r="P49" s="89" t="s">
        <v>50</v>
      </c>
      <c r="Q49" s="90">
        <v>1.7699</v>
      </c>
      <c r="R49" s="95">
        <v>1</v>
      </c>
      <c r="S49" s="263">
        <v>68.968795437145374</v>
      </c>
    </row>
    <row r="50" spans="2:19" ht="15" customHeight="1" x14ac:dyDescent="0.25">
      <c r="B50" s="261" t="s">
        <v>4687</v>
      </c>
      <c r="C50" s="243" t="s">
        <v>4678</v>
      </c>
      <c r="D50" s="244">
        <v>42572</v>
      </c>
      <c r="E50" s="244" t="s">
        <v>4925</v>
      </c>
      <c r="F50" s="244" t="s">
        <v>4926</v>
      </c>
      <c r="G50" s="88">
        <v>5</v>
      </c>
      <c r="H50" s="243" t="s">
        <v>5054</v>
      </c>
      <c r="I50" s="553">
        <v>0</v>
      </c>
      <c r="J50" s="553" t="s">
        <v>5055</v>
      </c>
      <c r="K50" s="554" t="s">
        <v>4630</v>
      </c>
      <c r="L50" s="243" t="s">
        <v>11</v>
      </c>
      <c r="M50" s="243" t="s">
        <v>4929</v>
      </c>
      <c r="N50" s="262">
        <v>554618</v>
      </c>
      <c r="O50" s="89" t="s">
        <v>304</v>
      </c>
      <c r="P50" s="89" t="s">
        <v>50</v>
      </c>
      <c r="Q50" s="90">
        <v>1.7699</v>
      </c>
      <c r="R50" s="95">
        <v>3</v>
      </c>
      <c r="S50" s="263">
        <v>38.387600956848004</v>
      </c>
    </row>
    <row r="51" spans="2:19" ht="15" customHeight="1" x14ac:dyDescent="0.25">
      <c r="B51" s="261" t="s">
        <v>4687</v>
      </c>
      <c r="C51" s="243" t="s">
        <v>4678</v>
      </c>
      <c r="D51" s="244">
        <v>42572</v>
      </c>
      <c r="E51" s="244" t="s">
        <v>4925</v>
      </c>
      <c r="F51" s="244" t="s">
        <v>4926</v>
      </c>
      <c r="G51" s="88">
        <v>5</v>
      </c>
      <c r="H51" s="243" t="s">
        <v>5054</v>
      </c>
      <c r="I51" s="553">
        <v>0</v>
      </c>
      <c r="J51" s="553" t="s">
        <v>5055</v>
      </c>
      <c r="K51" s="554" t="s">
        <v>4630</v>
      </c>
      <c r="L51" s="243" t="s">
        <v>11</v>
      </c>
      <c r="M51" s="243" t="s">
        <v>4929</v>
      </c>
      <c r="N51" s="262">
        <v>554888</v>
      </c>
      <c r="O51" s="89" t="s">
        <v>368</v>
      </c>
      <c r="P51" s="89" t="s">
        <v>54</v>
      </c>
      <c r="Q51" s="90">
        <v>1.7699</v>
      </c>
      <c r="R51" s="95">
        <v>2</v>
      </c>
      <c r="S51" s="263">
        <v>106.95161031557326</v>
      </c>
    </row>
    <row r="52" spans="2:19" ht="15" customHeight="1" x14ac:dyDescent="0.25">
      <c r="B52" s="261" t="s">
        <v>4687</v>
      </c>
      <c r="C52" s="243" t="s">
        <v>4678</v>
      </c>
      <c r="D52" s="244">
        <v>42572</v>
      </c>
      <c r="E52" s="244" t="s">
        <v>4925</v>
      </c>
      <c r="F52" s="244" t="s">
        <v>4926</v>
      </c>
      <c r="G52" s="88">
        <v>5</v>
      </c>
      <c r="H52" s="243" t="s">
        <v>5054</v>
      </c>
      <c r="I52" s="553">
        <v>0</v>
      </c>
      <c r="J52" s="553" t="s">
        <v>5055</v>
      </c>
      <c r="K52" s="554" t="s">
        <v>4630</v>
      </c>
      <c r="L52" s="243" t="s">
        <v>11</v>
      </c>
      <c r="M52" s="243" t="s">
        <v>4929</v>
      </c>
      <c r="N52" s="262">
        <v>554693</v>
      </c>
      <c r="O52" s="89" t="s">
        <v>381</v>
      </c>
      <c r="P52" s="89" t="s">
        <v>382</v>
      </c>
      <c r="Q52" s="90">
        <v>1.7699</v>
      </c>
      <c r="R52" s="95">
        <v>24</v>
      </c>
      <c r="S52" s="263">
        <v>174.73015133312703</v>
      </c>
    </row>
    <row r="53" spans="2:19" ht="15" customHeight="1" x14ac:dyDescent="0.25">
      <c r="B53" s="261" t="s">
        <v>4687</v>
      </c>
      <c r="C53" s="243" t="s">
        <v>4678</v>
      </c>
      <c r="D53" s="244">
        <v>42572</v>
      </c>
      <c r="E53" s="244" t="s">
        <v>4925</v>
      </c>
      <c r="F53" s="244" t="s">
        <v>4926</v>
      </c>
      <c r="G53" s="88">
        <v>5</v>
      </c>
      <c r="H53" s="243" t="s">
        <v>5054</v>
      </c>
      <c r="I53" s="553">
        <v>0</v>
      </c>
      <c r="J53" s="553" t="s">
        <v>5055</v>
      </c>
      <c r="K53" s="554" t="s">
        <v>4630</v>
      </c>
      <c r="L53" s="243" t="s">
        <v>11</v>
      </c>
      <c r="M53" s="243" t="s">
        <v>4929</v>
      </c>
      <c r="N53" s="262">
        <v>554364</v>
      </c>
      <c r="O53" s="89" t="s">
        <v>49</v>
      </c>
      <c r="P53" s="89" t="s">
        <v>50</v>
      </c>
      <c r="Q53" s="90">
        <v>1.7699</v>
      </c>
      <c r="R53" s="95">
        <v>1</v>
      </c>
      <c r="S53" s="263">
        <v>112.21689508659414</v>
      </c>
    </row>
    <row r="54" spans="2:19" ht="15" customHeight="1" x14ac:dyDescent="0.25">
      <c r="B54" s="261" t="s">
        <v>4927</v>
      </c>
      <c r="C54" s="243" t="s">
        <v>4927</v>
      </c>
      <c r="D54" s="244" t="s">
        <v>4927</v>
      </c>
      <c r="E54" s="244" t="s">
        <v>4927</v>
      </c>
      <c r="F54" s="244" t="s">
        <v>4927</v>
      </c>
      <c r="G54" s="88" t="s">
        <v>4927</v>
      </c>
      <c r="H54" s="243" t="s">
        <v>4927</v>
      </c>
      <c r="I54" s="553" t="s">
        <v>4927</v>
      </c>
      <c r="J54" s="553" t="s">
        <v>4927</v>
      </c>
      <c r="K54" s="554" t="s">
        <v>4927</v>
      </c>
      <c r="L54" s="243" t="s">
        <v>4927</v>
      </c>
      <c r="M54" s="243" t="s">
        <v>4927</v>
      </c>
      <c r="N54" s="262" t="s">
        <v>4927</v>
      </c>
      <c r="O54" s="89" t="s">
        <v>4927</v>
      </c>
      <c r="P54" s="89" t="s">
        <v>4927</v>
      </c>
      <c r="Q54" s="90" t="s">
        <v>4927</v>
      </c>
      <c r="R54" s="95" t="s">
        <v>4927</v>
      </c>
      <c r="S54" s="263" t="s">
        <v>4927</v>
      </c>
    </row>
    <row r="55" spans="2:19" ht="15" customHeight="1" x14ac:dyDescent="0.25">
      <c r="B55" s="261" t="s">
        <v>4927</v>
      </c>
      <c r="C55" s="243" t="s">
        <v>4927</v>
      </c>
      <c r="D55" s="244" t="s">
        <v>4927</v>
      </c>
      <c r="E55" s="244" t="s">
        <v>4927</v>
      </c>
      <c r="F55" s="244" t="s">
        <v>4927</v>
      </c>
      <c r="G55" s="88" t="s">
        <v>4927</v>
      </c>
      <c r="H55" s="243" t="s">
        <v>4927</v>
      </c>
      <c r="I55" s="553" t="s">
        <v>4927</v>
      </c>
      <c r="J55" s="553" t="s">
        <v>4927</v>
      </c>
      <c r="K55" s="554" t="s">
        <v>4927</v>
      </c>
      <c r="L55" s="243" t="s">
        <v>4927</v>
      </c>
      <c r="M55" s="243" t="s">
        <v>4927</v>
      </c>
      <c r="N55" s="262" t="s">
        <v>4927</v>
      </c>
      <c r="O55" s="89" t="s">
        <v>4927</v>
      </c>
      <c r="P55" s="89" t="s">
        <v>4927</v>
      </c>
      <c r="Q55" s="90" t="s">
        <v>4927</v>
      </c>
      <c r="R55" s="95" t="s">
        <v>4927</v>
      </c>
      <c r="S55" s="263" t="s">
        <v>4927</v>
      </c>
    </row>
    <row r="56" spans="2:19" ht="15" customHeight="1" x14ac:dyDescent="0.25">
      <c r="B56" s="261" t="s">
        <v>4927</v>
      </c>
      <c r="C56" s="243" t="s">
        <v>4927</v>
      </c>
      <c r="D56" s="244" t="s">
        <v>4927</v>
      </c>
      <c r="E56" s="244" t="s">
        <v>4927</v>
      </c>
      <c r="F56" s="244" t="s">
        <v>4927</v>
      </c>
      <c r="G56" s="88" t="s">
        <v>4927</v>
      </c>
      <c r="H56" s="243" t="s">
        <v>4927</v>
      </c>
      <c r="I56" s="553" t="s">
        <v>4927</v>
      </c>
      <c r="J56" s="553" t="s">
        <v>4927</v>
      </c>
      <c r="K56" s="554" t="s">
        <v>4927</v>
      </c>
      <c r="L56" s="243" t="s">
        <v>4927</v>
      </c>
      <c r="M56" s="243" t="s">
        <v>4927</v>
      </c>
      <c r="N56" s="262" t="s">
        <v>4927</v>
      </c>
      <c r="O56" s="89" t="s">
        <v>4927</v>
      </c>
      <c r="P56" s="89" t="s">
        <v>4927</v>
      </c>
      <c r="Q56" s="90" t="s">
        <v>4927</v>
      </c>
      <c r="R56" s="95" t="s">
        <v>4927</v>
      </c>
      <c r="S56" s="263" t="s">
        <v>4927</v>
      </c>
    </row>
    <row r="57" spans="2:19" ht="15" customHeight="1" x14ac:dyDescent="0.25">
      <c r="B57" s="261" t="s">
        <v>4927</v>
      </c>
      <c r="C57" s="243" t="s">
        <v>4927</v>
      </c>
      <c r="D57" s="244" t="s">
        <v>4927</v>
      </c>
      <c r="E57" s="244" t="s">
        <v>4927</v>
      </c>
      <c r="F57" s="244" t="s">
        <v>4927</v>
      </c>
      <c r="G57" s="88" t="s">
        <v>4927</v>
      </c>
      <c r="H57" s="243" t="s">
        <v>4927</v>
      </c>
      <c r="I57" s="553" t="s">
        <v>4927</v>
      </c>
      <c r="J57" s="553" t="s">
        <v>4927</v>
      </c>
      <c r="K57" s="554" t="s">
        <v>4927</v>
      </c>
      <c r="L57" s="243" t="s">
        <v>4927</v>
      </c>
      <c r="M57" s="243" t="s">
        <v>4927</v>
      </c>
      <c r="N57" s="262" t="s">
        <v>4927</v>
      </c>
      <c r="O57" s="89" t="s">
        <v>4927</v>
      </c>
      <c r="P57" s="89" t="s">
        <v>4927</v>
      </c>
      <c r="Q57" s="90" t="s">
        <v>4927</v>
      </c>
      <c r="R57" s="95" t="s">
        <v>4927</v>
      </c>
      <c r="S57" s="263" t="s">
        <v>4927</v>
      </c>
    </row>
    <row r="58" spans="2:19" ht="15" customHeight="1" x14ac:dyDescent="0.25">
      <c r="B58" s="261" t="s">
        <v>4927</v>
      </c>
      <c r="C58" s="243" t="s">
        <v>4927</v>
      </c>
      <c r="D58" s="244" t="s">
        <v>4927</v>
      </c>
      <c r="E58" s="244" t="s">
        <v>4927</v>
      </c>
      <c r="F58" s="244" t="s">
        <v>4927</v>
      </c>
      <c r="G58" s="88" t="s">
        <v>4927</v>
      </c>
      <c r="H58" s="243" t="s">
        <v>4927</v>
      </c>
      <c r="I58" s="553" t="s">
        <v>4927</v>
      </c>
      <c r="J58" s="553" t="s">
        <v>4927</v>
      </c>
      <c r="K58" s="554" t="s">
        <v>4927</v>
      </c>
      <c r="L58" s="243" t="s">
        <v>4927</v>
      </c>
      <c r="M58" s="243" t="s">
        <v>4927</v>
      </c>
      <c r="N58" s="262" t="s">
        <v>4927</v>
      </c>
      <c r="O58" s="89" t="s">
        <v>4927</v>
      </c>
      <c r="P58" s="89" t="s">
        <v>4927</v>
      </c>
      <c r="Q58" s="90" t="s">
        <v>4927</v>
      </c>
      <c r="R58" s="95" t="s">
        <v>4927</v>
      </c>
      <c r="S58" s="263" t="s">
        <v>4927</v>
      </c>
    </row>
    <row r="59" spans="2:19" ht="15" customHeight="1" x14ac:dyDescent="0.25">
      <c r="B59" s="261" t="s">
        <v>4927</v>
      </c>
      <c r="C59" s="243" t="s">
        <v>4927</v>
      </c>
      <c r="D59" s="244" t="s">
        <v>4927</v>
      </c>
      <c r="E59" s="244" t="s">
        <v>4927</v>
      </c>
      <c r="F59" s="244" t="s">
        <v>4927</v>
      </c>
      <c r="G59" s="88" t="s">
        <v>4927</v>
      </c>
      <c r="H59" s="243" t="s">
        <v>4927</v>
      </c>
      <c r="I59" s="553" t="s">
        <v>4927</v>
      </c>
      <c r="J59" s="553" t="s">
        <v>4927</v>
      </c>
      <c r="K59" s="554" t="s">
        <v>4927</v>
      </c>
      <c r="L59" s="243" t="s">
        <v>4927</v>
      </c>
      <c r="M59" s="243" t="s">
        <v>4927</v>
      </c>
      <c r="N59" s="262" t="s">
        <v>4927</v>
      </c>
      <c r="O59" s="89" t="s">
        <v>4927</v>
      </c>
      <c r="P59" s="89" t="s">
        <v>4927</v>
      </c>
      <c r="Q59" s="90" t="s">
        <v>4927</v>
      </c>
      <c r="R59" s="95" t="s">
        <v>4927</v>
      </c>
      <c r="S59" s="263" t="s">
        <v>4927</v>
      </c>
    </row>
    <row r="60" spans="2:19" ht="15" customHeight="1" x14ac:dyDescent="0.25">
      <c r="B60" s="261" t="s">
        <v>4927</v>
      </c>
      <c r="C60" s="243" t="s">
        <v>4927</v>
      </c>
      <c r="D60" s="244" t="s">
        <v>4927</v>
      </c>
      <c r="E60" s="244" t="s">
        <v>4927</v>
      </c>
      <c r="F60" s="244" t="s">
        <v>4927</v>
      </c>
      <c r="G60" s="88" t="s">
        <v>4927</v>
      </c>
      <c r="H60" s="243" t="s">
        <v>4927</v>
      </c>
      <c r="I60" s="553" t="s">
        <v>4927</v>
      </c>
      <c r="J60" s="553" t="s">
        <v>4927</v>
      </c>
      <c r="K60" s="554" t="s">
        <v>4927</v>
      </c>
      <c r="L60" s="243" t="s">
        <v>4927</v>
      </c>
      <c r="M60" s="243" t="s">
        <v>4927</v>
      </c>
      <c r="N60" s="262" t="s">
        <v>4927</v>
      </c>
      <c r="O60" s="89" t="s">
        <v>4927</v>
      </c>
      <c r="P60" s="89" t="s">
        <v>4927</v>
      </c>
      <c r="Q60" s="90" t="s">
        <v>4927</v>
      </c>
      <c r="R60" s="95" t="s">
        <v>4927</v>
      </c>
      <c r="S60" s="263" t="s">
        <v>4927</v>
      </c>
    </row>
    <row r="61" spans="2:19" ht="15" customHeight="1" x14ac:dyDescent="0.25">
      <c r="B61" s="264" t="s">
        <v>4927</v>
      </c>
      <c r="C61" s="260" t="s">
        <v>4927</v>
      </c>
      <c r="D61" s="265" t="s">
        <v>4927</v>
      </c>
      <c r="E61" s="265" t="s">
        <v>4927</v>
      </c>
      <c r="F61" s="265" t="s">
        <v>4927</v>
      </c>
      <c r="G61" s="88" t="s">
        <v>4927</v>
      </c>
      <c r="H61" s="260" t="s">
        <v>4927</v>
      </c>
      <c r="I61" s="553" t="s">
        <v>4927</v>
      </c>
      <c r="J61" s="553" t="s">
        <v>4927</v>
      </c>
      <c r="K61" s="554" t="s">
        <v>4927</v>
      </c>
      <c r="L61" s="260" t="s">
        <v>4927</v>
      </c>
      <c r="M61" s="260" t="s">
        <v>4927</v>
      </c>
      <c r="N61" s="266" t="s">
        <v>4927</v>
      </c>
      <c r="O61" s="267" t="s">
        <v>4927</v>
      </c>
      <c r="P61" s="267" t="s">
        <v>4927</v>
      </c>
      <c r="Q61" s="268" t="s">
        <v>4927</v>
      </c>
      <c r="R61" s="95" t="s">
        <v>4927</v>
      </c>
      <c r="S61" s="269" t="s">
        <v>4927</v>
      </c>
    </row>
    <row r="62" spans="2:19" ht="15" customHeight="1" x14ac:dyDescent="0.25">
      <c r="B62" s="261" t="s">
        <v>4807</v>
      </c>
      <c r="C62" s="243" t="s">
        <v>4819</v>
      </c>
      <c r="D62" s="244">
        <v>42576</v>
      </c>
      <c r="E62" s="244" t="s">
        <v>4925</v>
      </c>
      <c r="F62" s="244" t="s">
        <v>4926</v>
      </c>
      <c r="G62" s="88">
        <v>2</v>
      </c>
      <c r="H62" s="243" t="s">
        <v>4927</v>
      </c>
      <c r="I62" s="553">
        <v>0</v>
      </c>
      <c r="J62" s="553" t="s">
        <v>5073</v>
      </c>
      <c r="K62" s="554">
        <v>0</v>
      </c>
      <c r="L62" s="243" t="s">
        <v>12</v>
      </c>
      <c r="M62" s="243">
        <v>5200000893</v>
      </c>
      <c r="N62" s="262">
        <v>554941</v>
      </c>
      <c r="O62" s="89" t="s">
        <v>461</v>
      </c>
      <c r="P62" s="89" t="s">
        <v>54</v>
      </c>
      <c r="Q62" s="90">
        <v>1.7699</v>
      </c>
      <c r="R62" s="95">
        <v>20</v>
      </c>
      <c r="S62" s="263">
        <v>442.37771410634707</v>
      </c>
    </row>
    <row r="63" spans="2:19" ht="15" customHeight="1" x14ac:dyDescent="0.25">
      <c r="B63" s="261" t="s">
        <v>4807</v>
      </c>
      <c r="C63" s="243" t="s">
        <v>4819</v>
      </c>
      <c r="D63" s="244">
        <v>42576</v>
      </c>
      <c r="E63" s="244" t="s">
        <v>4925</v>
      </c>
      <c r="F63" s="244" t="s">
        <v>4926</v>
      </c>
      <c r="G63" s="88">
        <v>2</v>
      </c>
      <c r="H63" s="243" t="s">
        <v>4927</v>
      </c>
      <c r="I63" s="553">
        <v>0</v>
      </c>
      <c r="J63" s="553" t="s">
        <v>5073</v>
      </c>
      <c r="K63" s="554">
        <v>0</v>
      </c>
      <c r="L63" s="243" t="s">
        <v>12</v>
      </c>
      <c r="M63" s="243">
        <v>5200000893</v>
      </c>
      <c r="N63" s="262">
        <v>554693</v>
      </c>
      <c r="O63" s="89" t="s">
        <v>381</v>
      </c>
      <c r="P63" s="89" t="s">
        <v>382</v>
      </c>
      <c r="Q63" s="90">
        <v>1.7699</v>
      </c>
      <c r="R63" s="95">
        <v>43</v>
      </c>
      <c r="S63" s="263">
        <v>313.05818780518592</v>
      </c>
    </row>
    <row r="64" spans="2:19" ht="15" customHeight="1" x14ac:dyDescent="0.25">
      <c r="B64" s="261" t="s">
        <v>4927</v>
      </c>
      <c r="C64" s="243" t="s">
        <v>4927</v>
      </c>
      <c r="D64" s="244" t="s">
        <v>4927</v>
      </c>
      <c r="E64" s="244" t="s">
        <v>4927</v>
      </c>
      <c r="F64" s="244" t="s">
        <v>4927</v>
      </c>
      <c r="G64" s="88" t="s">
        <v>4927</v>
      </c>
      <c r="H64" s="243" t="s">
        <v>4927</v>
      </c>
      <c r="I64" s="553" t="s">
        <v>4927</v>
      </c>
      <c r="J64" s="553" t="s">
        <v>4927</v>
      </c>
      <c r="K64" s="554" t="s">
        <v>4927</v>
      </c>
      <c r="L64" s="243" t="s">
        <v>4927</v>
      </c>
      <c r="M64" s="243" t="s">
        <v>4927</v>
      </c>
      <c r="N64" s="262" t="s">
        <v>4927</v>
      </c>
      <c r="O64" s="89" t="s">
        <v>4927</v>
      </c>
      <c r="P64" s="89" t="s">
        <v>4927</v>
      </c>
      <c r="Q64" s="90" t="s">
        <v>4927</v>
      </c>
      <c r="R64" s="95" t="s">
        <v>4927</v>
      </c>
      <c r="S64" s="263" t="s">
        <v>4927</v>
      </c>
    </row>
    <row r="65" spans="2:19" ht="15" customHeight="1" x14ac:dyDescent="0.25">
      <c r="B65" s="261" t="s">
        <v>4927</v>
      </c>
      <c r="C65" s="243" t="s">
        <v>4927</v>
      </c>
      <c r="D65" s="244" t="s">
        <v>4927</v>
      </c>
      <c r="E65" s="244" t="s">
        <v>4927</v>
      </c>
      <c r="F65" s="244" t="s">
        <v>4927</v>
      </c>
      <c r="G65" s="88" t="s">
        <v>4927</v>
      </c>
      <c r="H65" s="243" t="s">
        <v>4927</v>
      </c>
      <c r="I65" s="553" t="s">
        <v>4927</v>
      </c>
      <c r="J65" s="553" t="s">
        <v>4927</v>
      </c>
      <c r="K65" s="554" t="s">
        <v>4927</v>
      </c>
      <c r="L65" s="243" t="s">
        <v>4927</v>
      </c>
      <c r="M65" s="243" t="s">
        <v>4927</v>
      </c>
      <c r="N65" s="262" t="s">
        <v>4927</v>
      </c>
      <c r="O65" s="89" t="s">
        <v>4927</v>
      </c>
      <c r="P65" s="89" t="s">
        <v>4927</v>
      </c>
      <c r="Q65" s="90" t="s">
        <v>4927</v>
      </c>
      <c r="R65" s="95" t="s">
        <v>4927</v>
      </c>
      <c r="S65" s="263" t="s">
        <v>4927</v>
      </c>
    </row>
    <row r="66" spans="2:19" ht="15" customHeight="1" x14ac:dyDescent="0.25">
      <c r="B66" s="261" t="s">
        <v>4927</v>
      </c>
      <c r="C66" s="243" t="s">
        <v>4927</v>
      </c>
      <c r="D66" s="244" t="s">
        <v>4927</v>
      </c>
      <c r="E66" s="244" t="s">
        <v>4927</v>
      </c>
      <c r="F66" s="244" t="s">
        <v>4927</v>
      </c>
      <c r="G66" s="88" t="s">
        <v>4927</v>
      </c>
      <c r="H66" s="243" t="s">
        <v>4927</v>
      </c>
      <c r="I66" s="553" t="s">
        <v>4927</v>
      </c>
      <c r="J66" s="553" t="s">
        <v>4927</v>
      </c>
      <c r="K66" s="554" t="s">
        <v>4927</v>
      </c>
      <c r="L66" s="243" t="s">
        <v>4927</v>
      </c>
      <c r="M66" s="243" t="s">
        <v>4927</v>
      </c>
      <c r="N66" s="262" t="s">
        <v>4927</v>
      </c>
      <c r="O66" s="89" t="s">
        <v>4927</v>
      </c>
      <c r="P66" s="89" t="s">
        <v>4927</v>
      </c>
      <c r="Q66" s="90" t="s">
        <v>4927</v>
      </c>
      <c r="R66" s="95" t="s">
        <v>4927</v>
      </c>
      <c r="S66" s="263" t="s">
        <v>4927</v>
      </c>
    </row>
    <row r="67" spans="2:19" ht="15" customHeight="1" x14ac:dyDescent="0.25">
      <c r="B67" s="261" t="s">
        <v>4927</v>
      </c>
      <c r="C67" s="243" t="s">
        <v>4927</v>
      </c>
      <c r="D67" s="244" t="s">
        <v>4927</v>
      </c>
      <c r="E67" s="244" t="s">
        <v>4927</v>
      </c>
      <c r="F67" s="244" t="s">
        <v>4927</v>
      </c>
      <c r="G67" s="88" t="s">
        <v>4927</v>
      </c>
      <c r="H67" s="243" t="s">
        <v>4927</v>
      </c>
      <c r="I67" s="553" t="s">
        <v>4927</v>
      </c>
      <c r="J67" s="553" t="s">
        <v>4927</v>
      </c>
      <c r="K67" s="554" t="s">
        <v>4927</v>
      </c>
      <c r="L67" s="243" t="s">
        <v>4927</v>
      </c>
      <c r="M67" s="243" t="s">
        <v>4927</v>
      </c>
      <c r="N67" s="262" t="s">
        <v>4927</v>
      </c>
      <c r="O67" s="89" t="s">
        <v>4927</v>
      </c>
      <c r="P67" s="89" t="s">
        <v>4927</v>
      </c>
      <c r="Q67" s="90" t="s">
        <v>4927</v>
      </c>
      <c r="R67" s="95" t="s">
        <v>4927</v>
      </c>
      <c r="S67" s="263" t="s">
        <v>4927</v>
      </c>
    </row>
    <row r="68" spans="2:19" ht="15" customHeight="1" x14ac:dyDescent="0.25">
      <c r="B68" s="261" t="s">
        <v>4927</v>
      </c>
      <c r="C68" s="243" t="s">
        <v>4927</v>
      </c>
      <c r="D68" s="244" t="s">
        <v>4927</v>
      </c>
      <c r="E68" s="244" t="s">
        <v>4927</v>
      </c>
      <c r="F68" s="244" t="s">
        <v>4927</v>
      </c>
      <c r="G68" s="88" t="s">
        <v>4927</v>
      </c>
      <c r="H68" s="243" t="s">
        <v>4927</v>
      </c>
      <c r="I68" s="553" t="s">
        <v>4927</v>
      </c>
      <c r="J68" s="553" t="s">
        <v>4927</v>
      </c>
      <c r="K68" s="554" t="s">
        <v>4927</v>
      </c>
      <c r="L68" s="243" t="s">
        <v>4927</v>
      </c>
      <c r="M68" s="243" t="s">
        <v>4927</v>
      </c>
      <c r="N68" s="262" t="s">
        <v>4927</v>
      </c>
      <c r="O68" s="89" t="s">
        <v>4927</v>
      </c>
      <c r="P68" s="89" t="s">
        <v>4927</v>
      </c>
      <c r="Q68" s="90" t="s">
        <v>4927</v>
      </c>
      <c r="R68" s="95" t="s">
        <v>4927</v>
      </c>
      <c r="S68" s="263" t="s">
        <v>4927</v>
      </c>
    </row>
    <row r="69" spans="2:19" ht="15" customHeight="1" x14ac:dyDescent="0.25">
      <c r="B69" s="261" t="s">
        <v>4927</v>
      </c>
      <c r="C69" s="243" t="s">
        <v>4927</v>
      </c>
      <c r="D69" s="244" t="s">
        <v>4927</v>
      </c>
      <c r="E69" s="244" t="s">
        <v>4927</v>
      </c>
      <c r="F69" s="244" t="s">
        <v>4927</v>
      </c>
      <c r="G69" s="88" t="s">
        <v>4927</v>
      </c>
      <c r="H69" s="243" t="s">
        <v>4927</v>
      </c>
      <c r="I69" s="553" t="s">
        <v>4927</v>
      </c>
      <c r="J69" s="553" t="s">
        <v>4927</v>
      </c>
      <c r="K69" s="554" t="s">
        <v>4927</v>
      </c>
      <c r="L69" s="243" t="s">
        <v>4927</v>
      </c>
      <c r="M69" s="243" t="s">
        <v>4927</v>
      </c>
      <c r="N69" s="262" t="s">
        <v>4927</v>
      </c>
      <c r="O69" s="89" t="s">
        <v>4927</v>
      </c>
      <c r="P69" s="89" t="s">
        <v>4927</v>
      </c>
      <c r="Q69" s="90" t="s">
        <v>4927</v>
      </c>
      <c r="R69" s="95" t="s">
        <v>4927</v>
      </c>
      <c r="S69" s="263" t="s">
        <v>4927</v>
      </c>
    </row>
    <row r="70" spans="2:19" ht="15" customHeight="1" x14ac:dyDescent="0.25">
      <c r="B70" s="261" t="s">
        <v>4927</v>
      </c>
      <c r="C70" s="243" t="s">
        <v>4927</v>
      </c>
      <c r="D70" s="244" t="s">
        <v>4927</v>
      </c>
      <c r="E70" s="244" t="s">
        <v>4927</v>
      </c>
      <c r="F70" s="244" t="s">
        <v>4927</v>
      </c>
      <c r="G70" s="88" t="s">
        <v>4927</v>
      </c>
      <c r="H70" s="243" t="s">
        <v>4927</v>
      </c>
      <c r="I70" s="553" t="s">
        <v>4927</v>
      </c>
      <c r="J70" s="553" t="s">
        <v>4927</v>
      </c>
      <c r="K70" s="554" t="s">
        <v>4927</v>
      </c>
      <c r="L70" s="243" t="s">
        <v>4927</v>
      </c>
      <c r="M70" s="243" t="s">
        <v>4927</v>
      </c>
      <c r="N70" s="262" t="s">
        <v>4927</v>
      </c>
      <c r="O70" s="89" t="s">
        <v>4927</v>
      </c>
      <c r="P70" s="89" t="s">
        <v>4927</v>
      </c>
      <c r="Q70" s="90" t="s">
        <v>4927</v>
      </c>
      <c r="R70" s="95" t="s">
        <v>4927</v>
      </c>
      <c r="S70" s="263" t="s">
        <v>4927</v>
      </c>
    </row>
    <row r="71" spans="2:19" ht="15" customHeight="1" x14ac:dyDescent="0.25">
      <c r="B71" s="261" t="s">
        <v>4927</v>
      </c>
      <c r="C71" s="243" t="s">
        <v>4927</v>
      </c>
      <c r="D71" s="244" t="s">
        <v>4927</v>
      </c>
      <c r="E71" s="244" t="s">
        <v>4927</v>
      </c>
      <c r="F71" s="244" t="s">
        <v>4927</v>
      </c>
      <c r="G71" s="88" t="s">
        <v>4927</v>
      </c>
      <c r="H71" s="243" t="s">
        <v>4927</v>
      </c>
      <c r="I71" s="553" t="s">
        <v>4927</v>
      </c>
      <c r="J71" s="553" t="s">
        <v>4927</v>
      </c>
      <c r="K71" s="554" t="s">
        <v>4927</v>
      </c>
      <c r="L71" s="243" t="s">
        <v>4927</v>
      </c>
      <c r="M71" s="243" t="s">
        <v>4927</v>
      </c>
      <c r="N71" s="262" t="s">
        <v>4927</v>
      </c>
      <c r="O71" s="89" t="s">
        <v>4927</v>
      </c>
      <c r="P71" s="89" t="s">
        <v>4927</v>
      </c>
      <c r="Q71" s="90" t="s">
        <v>4927</v>
      </c>
      <c r="R71" s="95" t="s">
        <v>4927</v>
      </c>
      <c r="S71" s="263" t="s">
        <v>4927</v>
      </c>
    </row>
    <row r="72" spans="2:19" ht="15" customHeight="1" x14ac:dyDescent="0.25">
      <c r="B72" s="261" t="s">
        <v>4927</v>
      </c>
      <c r="C72" s="243" t="s">
        <v>4927</v>
      </c>
      <c r="D72" s="244" t="s">
        <v>4927</v>
      </c>
      <c r="E72" s="244" t="s">
        <v>4927</v>
      </c>
      <c r="F72" s="244" t="s">
        <v>4927</v>
      </c>
      <c r="G72" s="88" t="s">
        <v>4927</v>
      </c>
      <c r="H72" s="243" t="s">
        <v>4927</v>
      </c>
      <c r="I72" s="553" t="s">
        <v>4927</v>
      </c>
      <c r="J72" s="553" t="s">
        <v>4927</v>
      </c>
      <c r="K72" s="554" t="s">
        <v>4927</v>
      </c>
      <c r="L72" s="243" t="s">
        <v>4927</v>
      </c>
      <c r="M72" s="243" t="s">
        <v>4927</v>
      </c>
      <c r="N72" s="262" t="s">
        <v>4927</v>
      </c>
      <c r="O72" s="89" t="s">
        <v>4927</v>
      </c>
      <c r="P72" s="89" t="s">
        <v>4927</v>
      </c>
      <c r="Q72" s="90" t="s">
        <v>4927</v>
      </c>
      <c r="R72" s="95" t="s">
        <v>4927</v>
      </c>
      <c r="S72" s="263" t="s">
        <v>4927</v>
      </c>
    </row>
    <row r="73" spans="2:19" ht="15" customHeight="1" x14ac:dyDescent="0.25">
      <c r="B73" s="261" t="s">
        <v>4927</v>
      </c>
      <c r="C73" s="243" t="s">
        <v>4927</v>
      </c>
      <c r="D73" s="244" t="s">
        <v>4927</v>
      </c>
      <c r="E73" s="244" t="s">
        <v>4927</v>
      </c>
      <c r="F73" s="244" t="s">
        <v>4927</v>
      </c>
      <c r="G73" s="88" t="s">
        <v>4927</v>
      </c>
      <c r="H73" s="243" t="s">
        <v>4927</v>
      </c>
      <c r="I73" s="553" t="s">
        <v>4927</v>
      </c>
      <c r="J73" s="553" t="s">
        <v>4927</v>
      </c>
      <c r="K73" s="554" t="s">
        <v>4927</v>
      </c>
      <c r="L73" s="243" t="s">
        <v>4927</v>
      </c>
      <c r="M73" s="243" t="s">
        <v>4927</v>
      </c>
      <c r="N73" s="262" t="s">
        <v>4927</v>
      </c>
      <c r="O73" s="89" t="s">
        <v>4927</v>
      </c>
      <c r="P73" s="89" t="s">
        <v>4927</v>
      </c>
      <c r="Q73" s="90" t="s">
        <v>4927</v>
      </c>
      <c r="R73" s="95" t="s">
        <v>4927</v>
      </c>
      <c r="S73" s="263" t="s">
        <v>4927</v>
      </c>
    </row>
    <row r="74" spans="2:19" ht="15" customHeight="1" x14ac:dyDescent="0.25">
      <c r="B74" s="261" t="s">
        <v>4927</v>
      </c>
      <c r="C74" s="243" t="s">
        <v>4927</v>
      </c>
      <c r="D74" s="244" t="s">
        <v>4927</v>
      </c>
      <c r="E74" s="244" t="s">
        <v>4927</v>
      </c>
      <c r="F74" s="244" t="s">
        <v>4927</v>
      </c>
      <c r="G74" s="88" t="s">
        <v>4927</v>
      </c>
      <c r="H74" s="243" t="s">
        <v>4927</v>
      </c>
      <c r="I74" s="553" t="s">
        <v>4927</v>
      </c>
      <c r="J74" s="553" t="s">
        <v>4927</v>
      </c>
      <c r="K74" s="554" t="s">
        <v>4927</v>
      </c>
      <c r="L74" s="243" t="s">
        <v>4927</v>
      </c>
      <c r="M74" s="243" t="s">
        <v>4927</v>
      </c>
      <c r="N74" s="262" t="s">
        <v>4927</v>
      </c>
      <c r="O74" s="89" t="s">
        <v>4927</v>
      </c>
      <c r="P74" s="89" t="s">
        <v>4927</v>
      </c>
      <c r="Q74" s="90" t="s">
        <v>4927</v>
      </c>
      <c r="R74" s="95" t="s">
        <v>4927</v>
      </c>
      <c r="S74" s="263" t="s">
        <v>4927</v>
      </c>
    </row>
    <row r="75" spans="2:19" ht="15" customHeight="1" x14ac:dyDescent="0.25">
      <c r="B75" s="261" t="s">
        <v>4927</v>
      </c>
      <c r="C75" s="243" t="s">
        <v>4927</v>
      </c>
      <c r="D75" s="244" t="s">
        <v>4927</v>
      </c>
      <c r="E75" s="244" t="s">
        <v>4927</v>
      </c>
      <c r="F75" s="244" t="s">
        <v>4927</v>
      </c>
      <c r="G75" s="88" t="s">
        <v>4927</v>
      </c>
      <c r="H75" s="243" t="s">
        <v>4927</v>
      </c>
      <c r="I75" s="553" t="s">
        <v>4927</v>
      </c>
      <c r="J75" s="553" t="s">
        <v>4927</v>
      </c>
      <c r="K75" s="554" t="s">
        <v>4927</v>
      </c>
      <c r="L75" s="243" t="s">
        <v>4927</v>
      </c>
      <c r="M75" s="243" t="s">
        <v>4927</v>
      </c>
      <c r="N75" s="262" t="s">
        <v>4927</v>
      </c>
      <c r="O75" s="89" t="s">
        <v>4927</v>
      </c>
      <c r="P75" s="89" t="s">
        <v>4927</v>
      </c>
      <c r="Q75" s="90" t="s">
        <v>4927</v>
      </c>
      <c r="R75" s="95" t="s">
        <v>4927</v>
      </c>
      <c r="S75" s="263" t="s">
        <v>4927</v>
      </c>
    </row>
    <row r="76" spans="2:19" ht="15" customHeight="1" x14ac:dyDescent="0.25">
      <c r="B76" s="261" t="s">
        <v>4927</v>
      </c>
      <c r="C76" s="243" t="s">
        <v>4927</v>
      </c>
      <c r="D76" s="244" t="s">
        <v>4927</v>
      </c>
      <c r="E76" s="244" t="s">
        <v>4927</v>
      </c>
      <c r="F76" s="244" t="s">
        <v>4927</v>
      </c>
      <c r="G76" s="88" t="s">
        <v>4927</v>
      </c>
      <c r="H76" s="243" t="s">
        <v>4927</v>
      </c>
      <c r="I76" s="553" t="s">
        <v>4927</v>
      </c>
      <c r="J76" s="553" t="s">
        <v>4927</v>
      </c>
      <c r="K76" s="554" t="s">
        <v>4927</v>
      </c>
      <c r="L76" s="243" t="s">
        <v>4927</v>
      </c>
      <c r="M76" s="243" t="s">
        <v>4927</v>
      </c>
      <c r="N76" s="262" t="s">
        <v>4927</v>
      </c>
      <c r="O76" s="89" t="s">
        <v>4927</v>
      </c>
      <c r="P76" s="89" t="s">
        <v>4927</v>
      </c>
      <c r="Q76" s="90" t="s">
        <v>4927</v>
      </c>
      <c r="R76" s="95" t="s">
        <v>4927</v>
      </c>
      <c r="S76" s="263" t="s">
        <v>4927</v>
      </c>
    </row>
    <row r="77" spans="2:19" ht="15" customHeight="1" x14ac:dyDescent="0.25">
      <c r="B77" s="261" t="s">
        <v>4927</v>
      </c>
      <c r="C77" s="243" t="s">
        <v>4927</v>
      </c>
      <c r="D77" s="244" t="s">
        <v>4927</v>
      </c>
      <c r="E77" s="244" t="s">
        <v>4927</v>
      </c>
      <c r="F77" s="244" t="s">
        <v>4927</v>
      </c>
      <c r="G77" s="88" t="s">
        <v>4927</v>
      </c>
      <c r="H77" s="243" t="s">
        <v>4927</v>
      </c>
      <c r="I77" s="553" t="s">
        <v>4927</v>
      </c>
      <c r="J77" s="553" t="s">
        <v>4927</v>
      </c>
      <c r="K77" s="554" t="s">
        <v>4927</v>
      </c>
      <c r="L77" s="243" t="s">
        <v>4927</v>
      </c>
      <c r="M77" s="243" t="s">
        <v>4927</v>
      </c>
      <c r="N77" s="262" t="s">
        <v>4927</v>
      </c>
      <c r="O77" s="89" t="s">
        <v>4927</v>
      </c>
      <c r="P77" s="89" t="s">
        <v>4927</v>
      </c>
      <c r="Q77" s="90" t="s">
        <v>4927</v>
      </c>
      <c r="R77" s="95" t="s">
        <v>4927</v>
      </c>
      <c r="S77" s="263" t="s">
        <v>4927</v>
      </c>
    </row>
    <row r="78" spans="2:19" ht="15" customHeight="1" x14ac:dyDescent="0.25">
      <c r="B78" s="261" t="s">
        <v>4927</v>
      </c>
      <c r="C78" s="243" t="s">
        <v>4927</v>
      </c>
      <c r="D78" s="244" t="s">
        <v>4927</v>
      </c>
      <c r="E78" s="244" t="s">
        <v>4927</v>
      </c>
      <c r="F78" s="244" t="s">
        <v>4927</v>
      </c>
      <c r="G78" s="88" t="s">
        <v>4927</v>
      </c>
      <c r="H78" s="243" t="s">
        <v>4927</v>
      </c>
      <c r="I78" s="553" t="s">
        <v>4927</v>
      </c>
      <c r="J78" s="553" t="s">
        <v>4927</v>
      </c>
      <c r="K78" s="554" t="s">
        <v>4927</v>
      </c>
      <c r="L78" s="243" t="s">
        <v>4927</v>
      </c>
      <c r="M78" s="243" t="s">
        <v>4927</v>
      </c>
      <c r="N78" s="262" t="s">
        <v>4927</v>
      </c>
      <c r="O78" s="89" t="s">
        <v>4927</v>
      </c>
      <c r="P78" s="89" t="s">
        <v>4927</v>
      </c>
      <c r="Q78" s="90" t="s">
        <v>4927</v>
      </c>
      <c r="R78" s="95" t="s">
        <v>4927</v>
      </c>
      <c r="S78" s="263" t="s">
        <v>4927</v>
      </c>
    </row>
    <row r="79" spans="2:19" ht="15" customHeight="1" x14ac:dyDescent="0.25">
      <c r="B79" s="261" t="s">
        <v>4927</v>
      </c>
      <c r="C79" s="243" t="s">
        <v>4927</v>
      </c>
      <c r="D79" s="244" t="s">
        <v>4927</v>
      </c>
      <c r="E79" s="244" t="s">
        <v>4927</v>
      </c>
      <c r="F79" s="244" t="s">
        <v>4927</v>
      </c>
      <c r="G79" s="88" t="s">
        <v>4927</v>
      </c>
      <c r="H79" s="243" t="s">
        <v>4927</v>
      </c>
      <c r="I79" s="553" t="s">
        <v>4927</v>
      </c>
      <c r="J79" s="553" t="s">
        <v>4927</v>
      </c>
      <c r="K79" s="554" t="s">
        <v>4927</v>
      </c>
      <c r="L79" s="243" t="s">
        <v>4927</v>
      </c>
      <c r="M79" s="243" t="s">
        <v>4927</v>
      </c>
      <c r="N79" s="262" t="s">
        <v>4927</v>
      </c>
      <c r="O79" s="89" t="s">
        <v>4927</v>
      </c>
      <c r="P79" s="89" t="s">
        <v>4927</v>
      </c>
      <c r="Q79" s="90" t="s">
        <v>4927</v>
      </c>
      <c r="R79" s="95" t="s">
        <v>4927</v>
      </c>
      <c r="S79" s="263" t="s">
        <v>4927</v>
      </c>
    </row>
    <row r="80" spans="2:19" ht="15" customHeight="1" x14ac:dyDescent="0.25">
      <c r="B80" s="261" t="s">
        <v>4927</v>
      </c>
      <c r="C80" s="243" t="s">
        <v>4927</v>
      </c>
      <c r="D80" s="244" t="s">
        <v>4927</v>
      </c>
      <c r="E80" s="244" t="s">
        <v>4927</v>
      </c>
      <c r="F80" s="244" t="s">
        <v>4927</v>
      </c>
      <c r="G80" s="88" t="s">
        <v>4927</v>
      </c>
      <c r="H80" s="243" t="s">
        <v>4927</v>
      </c>
      <c r="I80" s="553" t="s">
        <v>4927</v>
      </c>
      <c r="J80" s="553" t="s">
        <v>4927</v>
      </c>
      <c r="K80" s="554" t="s">
        <v>4927</v>
      </c>
      <c r="L80" s="243" t="s">
        <v>4927</v>
      </c>
      <c r="M80" s="243" t="s">
        <v>4927</v>
      </c>
      <c r="N80" s="262" t="s">
        <v>4927</v>
      </c>
      <c r="O80" s="89" t="s">
        <v>4927</v>
      </c>
      <c r="P80" s="89" t="s">
        <v>4927</v>
      </c>
      <c r="Q80" s="90" t="s">
        <v>4927</v>
      </c>
      <c r="R80" s="95" t="s">
        <v>4927</v>
      </c>
      <c r="S80" s="263" t="s">
        <v>4927</v>
      </c>
    </row>
    <row r="81" spans="2:19" ht="15" customHeight="1" x14ac:dyDescent="0.25">
      <c r="B81" s="261" t="s">
        <v>4927</v>
      </c>
      <c r="C81" s="243" t="s">
        <v>4927</v>
      </c>
      <c r="D81" s="244" t="s">
        <v>4927</v>
      </c>
      <c r="E81" s="244" t="s">
        <v>4927</v>
      </c>
      <c r="F81" s="244" t="s">
        <v>4927</v>
      </c>
      <c r="G81" s="88" t="s">
        <v>4927</v>
      </c>
      <c r="H81" s="243" t="s">
        <v>4927</v>
      </c>
      <c r="I81" s="553" t="s">
        <v>4927</v>
      </c>
      <c r="J81" s="553" t="s">
        <v>4927</v>
      </c>
      <c r="K81" s="554" t="s">
        <v>4927</v>
      </c>
      <c r="L81" s="243" t="s">
        <v>4927</v>
      </c>
      <c r="M81" s="243" t="s">
        <v>4927</v>
      </c>
      <c r="N81" s="262" t="s">
        <v>4927</v>
      </c>
      <c r="O81" s="89" t="s">
        <v>4927</v>
      </c>
      <c r="P81" s="89" t="s">
        <v>4927</v>
      </c>
      <c r="Q81" s="90" t="s">
        <v>4927</v>
      </c>
      <c r="R81" s="95" t="s">
        <v>4927</v>
      </c>
      <c r="S81" s="263" t="s">
        <v>4927</v>
      </c>
    </row>
    <row r="82" spans="2:19" ht="15" customHeight="1" x14ac:dyDescent="0.25">
      <c r="B82" s="261" t="s">
        <v>4927</v>
      </c>
      <c r="C82" s="243" t="s">
        <v>4927</v>
      </c>
      <c r="D82" s="244" t="s">
        <v>4927</v>
      </c>
      <c r="E82" s="244" t="s">
        <v>4927</v>
      </c>
      <c r="F82" s="244" t="s">
        <v>4927</v>
      </c>
      <c r="G82" s="88" t="s">
        <v>4927</v>
      </c>
      <c r="H82" s="243" t="s">
        <v>4927</v>
      </c>
      <c r="I82" s="553" t="s">
        <v>4927</v>
      </c>
      <c r="J82" s="553" t="s">
        <v>4927</v>
      </c>
      <c r="K82" s="554" t="s">
        <v>4927</v>
      </c>
      <c r="L82" s="243" t="s">
        <v>4927</v>
      </c>
      <c r="M82" s="243" t="s">
        <v>4927</v>
      </c>
      <c r="N82" s="262" t="s">
        <v>4927</v>
      </c>
      <c r="O82" s="89" t="s">
        <v>4927</v>
      </c>
      <c r="P82" s="89" t="s">
        <v>4927</v>
      </c>
      <c r="Q82" s="90" t="s">
        <v>4927</v>
      </c>
      <c r="R82" s="95" t="s">
        <v>4927</v>
      </c>
      <c r="S82" s="263" t="s">
        <v>4927</v>
      </c>
    </row>
    <row r="83" spans="2:19" ht="15" customHeight="1" x14ac:dyDescent="0.25">
      <c r="B83" s="261" t="s">
        <v>4927</v>
      </c>
      <c r="C83" s="243" t="s">
        <v>4927</v>
      </c>
      <c r="D83" s="244" t="s">
        <v>4927</v>
      </c>
      <c r="E83" s="244" t="s">
        <v>4927</v>
      </c>
      <c r="F83" s="244" t="s">
        <v>4927</v>
      </c>
      <c r="G83" s="88" t="s">
        <v>4927</v>
      </c>
      <c r="H83" s="243" t="s">
        <v>4927</v>
      </c>
      <c r="I83" s="553" t="s">
        <v>4927</v>
      </c>
      <c r="J83" s="553" t="s">
        <v>4927</v>
      </c>
      <c r="K83" s="554" t="s">
        <v>4927</v>
      </c>
      <c r="L83" s="243" t="s">
        <v>4927</v>
      </c>
      <c r="M83" s="243" t="s">
        <v>4927</v>
      </c>
      <c r="N83" s="262" t="s">
        <v>4927</v>
      </c>
      <c r="O83" s="89" t="s">
        <v>4927</v>
      </c>
      <c r="P83" s="89" t="s">
        <v>4927</v>
      </c>
      <c r="Q83" s="90" t="s">
        <v>4927</v>
      </c>
      <c r="R83" s="95" t="s">
        <v>4927</v>
      </c>
      <c r="S83" s="263" t="s">
        <v>4927</v>
      </c>
    </row>
    <row r="84" spans="2:19" ht="15" customHeight="1" x14ac:dyDescent="0.25">
      <c r="B84" s="261" t="s">
        <v>4927</v>
      </c>
      <c r="C84" s="243" t="s">
        <v>4927</v>
      </c>
      <c r="D84" s="244" t="s">
        <v>4927</v>
      </c>
      <c r="E84" s="244" t="s">
        <v>4927</v>
      </c>
      <c r="F84" s="244" t="s">
        <v>4927</v>
      </c>
      <c r="G84" s="88" t="s">
        <v>4927</v>
      </c>
      <c r="H84" s="243" t="s">
        <v>4927</v>
      </c>
      <c r="I84" s="553" t="s">
        <v>4927</v>
      </c>
      <c r="J84" s="553" t="s">
        <v>4927</v>
      </c>
      <c r="K84" s="554" t="s">
        <v>4927</v>
      </c>
      <c r="L84" s="243" t="s">
        <v>4927</v>
      </c>
      <c r="M84" s="243" t="s">
        <v>4927</v>
      </c>
      <c r="N84" s="262" t="s">
        <v>4927</v>
      </c>
      <c r="O84" s="89" t="s">
        <v>4927</v>
      </c>
      <c r="P84" s="89" t="s">
        <v>4927</v>
      </c>
      <c r="Q84" s="90" t="s">
        <v>4927</v>
      </c>
      <c r="R84" s="95" t="s">
        <v>4927</v>
      </c>
      <c r="S84" s="263" t="s">
        <v>4927</v>
      </c>
    </row>
    <row r="85" spans="2:19" ht="15" customHeight="1" x14ac:dyDescent="0.25">
      <c r="B85" s="261" t="s">
        <v>4927</v>
      </c>
      <c r="C85" s="243" t="s">
        <v>4927</v>
      </c>
      <c r="D85" s="244" t="s">
        <v>4927</v>
      </c>
      <c r="E85" s="244" t="s">
        <v>4927</v>
      </c>
      <c r="F85" s="244" t="s">
        <v>4927</v>
      </c>
      <c r="G85" s="88" t="s">
        <v>4927</v>
      </c>
      <c r="H85" s="243" t="s">
        <v>4927</v>
      </c>
      <c r="I85" s="553" t="s">
        <v>4927</v>
      </c>
      <c r="J85" s="553" t="s">
        <v>4927</v>
      </c>
      <c r="K85" s="554" t="s">
        <v>4927</v>
      </c>
      <c r="L85" s="243" t="s">
        <v>4927</v>
      </c>
      <c r="M85" s="243" t="s">
        <v>4927</v>
      </c>
      <c r="N85" s="262" t="s">
        <v>4927</v>
      </c>
      <c r="O85" s="89" t="s">
        <v>4927</v>
      </c>
      <c r="P85" s="89" t="s">
        <v>4927</v>
      </c>
      <c r="Q85" s="90" t="s">
        <v>4927</v>
      </c>
      <c r="R85" s="95" t="s">
        <v>4927</v>
      </c>
      <c r="S85" s="263" t="s">
        <v>4927</v>
      </c>
    </row>
    <row r="86" spans="2:19" ht="15" customHeight="1" x14ac:dyDescent="0.25">
      <c r="B86" s="261" t="s">
        <v>4927</v>
      </c>
      <c r="C86" s="243" t="s">
        <v>4927</v>
      </c>
      <c r="D86" s="244" t="s">
        <v>4927</v>
      </c>
      <c r="E86" s="244" t="s">
        <v>4927</v>
      </c>
      <c r="F86" s="244" t="s">
        <v>4927</v>
      </c>
      <c r="G86" s="88" t="s">
        <v>4927</v>
      </c>
      <c r="H86" s="243" t="s">
        <v>4927</v>
      </c>
      <c r="I86" s="553" t="s">
        <v>4927</v>
      </c>
      <c r="J86" s="553" t="s">
        <v>4927</v>
      </c>
      <c r="K86" s="554" t="s">
        <v>4927</v>
      </c>
      <c r="L86" s="243" t="s">
        <v>4927</v>
      </c>
      <c r="M86" s="243" t="s">
        <v>4927</v>
      </c>
      <c r="N86" s="262" t="s">
        <v>4927</v>
      </c>
      <c r="O86" s="89" t="s">
        <v>4927</v>
      </c>
      <c r="P86" s="89" t="s">
        <v>4927</v>
      </c>
      <c r="Q86" s="90" t="s">
        <v>4927</v>
      </c>
      <c r="R86" s="95" t="s">
        <v>4927</v>
      </c>
      <c r="S86" s="263" t="s">
        <v>4927</v>
      </c>
    </row>
    <row r="87" spans="2:19" ht="15" customHeight="1" x14ac:dyDescent="0.25">
      <c r="B87" s="261" t="s">
        <v>4927</v>
      </c>
      <c r="C87" s="243" t="s">
        <v>4927</v>
      </c>
      <c r="D87" s="244" t="s">
        <v>4927</v>
      </c>
      <c r="E87" s="244" t="s">
        <v>4927</v>
      </c>
      <c r="F87" s="244" t="s">
        <v>4927</v>
      </c>
      <c r="G87" s="88" t="s">
        <v>4927</v>
      </c>
      <c r="H87" s="243" t="s">
        <v>4927</v>
      </c>
      <c r="I87" s="553" t="s">
        <v>4927</v>
      </c>
      <c r="J87" s="553" t="s">
        <v>4927</v>
      </c>
      <c r="K87" s="554" t="s">
        <v>4927</v>
      </c>
      <c r="L87" s="243" t="s">
        <v>4927</v>
      </c>
      <c r="M87" s="243" t="s">
        <v>4927</v>
      </c>
      <c r="N87" s="262" t="s">
        <v>4927</v>
      </c>
      <c r="O87" s="89" t="s">
        <v>4927</v>
      </c>
      <c r="P87" s="89" t="s">
        <v>4927</v>
      </c>
      <c r="Q87" s="90" t="s">
        <v>4927</v>
      </c>
      <c r="R87" s="95" t="s">
        <v>4927</v>
      </c>
      <c r="S87" s="263" t="s">
        <v>4927</v>
      </c>
    </row>
    <row r="88" spans="2:19" ht="15" customHeight="1" x14ac:dyDescent="0.25">
      <c r="B88" s="261" t="s">
        <v>4927</v>
      </c>
      <c r="C88" s="243" t="s">
        <v>4927</v>
      </c>
      <c r="D88" s="244" t="s">
        <v>4927</v>
      </c>
      <c r="E88" s="244" t="s">
        <v>4927</v>
      </c>
      <c r="F88" s="244" t="s">
        <v>4927</v>
      </c>
      <c r="G88" s="88" t="s">
        <v>4927</v>
      </c>
      <c r="H88" s="243" t="s">
        <v>4927</v>
      </c>
      <c r="I88" s="553" t="s">
        <v>4927</v>
      </c>
      <c r="J88" s="553" t="s">
        <v>4927</v>
      </c>
      <c r="K88" s="554" t="s">
        <v>4927</v>
      </c>
      <c r="L88" s="243" t="s">
        <v>4927</v>
      </c>
      <c r="M88" s="243" t="s">
        <v>4927</v>
      </c>
      <c r="N88" s="262" t="s">
        <v>4927</v>
      </c>
      <c r="O88" s="89" t="s">
        <v>4927</v>
      </c>
      <c r="P88" s="89" t="s">
        <v>4927</v>
      </c>
      <c r="Q88" s="90" t="s">
        <v>4927</v>
      </c>
      <c r="R88" s="95" t="s">
        <v>4927</v>
      </c>
      <c r="S88" s="263" t="s">
        <v>4927</v>
      </c>
    </row>
    <row r="89" spans="2:19" ht="15" customHeight="1" x14ac:dyDescent="0.25">
      <c r="B89" s="261" t="s">
        <v>4927</v>
      </c>
      <c r="C89" s="243" t="s">
        <v>4927</v>
      </c>
      <c r="D89" s="244" t="s">
        <v>4927</v>
      </c>
      <c r="E89" s="244" t="s">
        <v>4927</v>
      </c>
      <c r="F89" s="244" t="s">
        <v>4927</v>
      </c>
      <c r="G89" s="88" t="s">
        <v>4927</v>
      </c>
      <c r="H89" s="243" t="s">
        <v>4927</v>
      </c>
      <c r="I89" s="553" t="s">
        <v>4927</v>
      </c>
      <c r="J89" s="553" t="s">
        <v>4927</v>
      </c>
      <c r="K89" s="554" t="s">
        <v>4927</v>
      </c>
      <c r="L89" s="243" t="s">
        <v>4927</v>
      </c>
      <c r="M89" s="243" t="s">
        <v>4927</v>
      </c>
      <c r="N89" s="262" t="s">
        <v>4927</v>
      </c>
      <c r="O89" s="89" t="s">
        <v>4927</v>
      </c>
      <c r="P89" s="89" t="s">
        <v>4927</v>
      </c>
      <c r="Q89" s="90" t="s">
        <v>4927</v>
      </c>
      <c r="R89" s="95" t="s">
        <v>4927</v>
      </c>
      <c r="S89" s="263" t="s">
        <v>4927</v>
      </c>
    </row>
    <row r="90" spans="2:19" ht="15" customHeight="1" x14ac:dyDescent="0.25">
      <c r="B90" s="261" t="s">
        <v>4927</v>
      </c>
      <c r="C90" s="243" t="s">
        <v>4927</v>
      </c>
      <c r="D90" s="244" t="s">
        <v>4927</v>
      </c>
      <c r="E90" s="244" t="s">
        <v>4927</v>
      </c>
      <c r="F90" s="244" t="s">
        <v>4927</v>
      </c>
      <c r="G90" s="88" t="s">
        <v>4927</v>
      </c>
      <c r="H90" s="243" t="s">
        <v>4927</v>
      </c>
      <c r="I90" s="553" t="s">
        <v>4927</v>
      </c>
      <c r="J90" s="553" t="s">
        <v>4927</v>
      </c>
      <c r="K90" s="554" t="s">
        <v>4927</v>
      </c>
      <c r="L90" s="243" t="s">
        <v>4927</v>
      </c>
      <c r="M90" s="243" t="s">
        <v>4927</v>
      </c>
      <c r="N90" s="262" t="s">
        <v>4927</v>
      </c>
      <c r="O90" s="89" t="s">
        <v>4927</v>
      </c>
      <c r="P90" s="89" t="s">
        <v>4927</v>
      </c>
      <c r="Q90" s="90" t="s">
        <v>4927</v>
      </c>
      <c r="R90" s="95" t="s">
        <v>4927</v>
      </c>
      <c r="S90" s="263" t="s">
        <v>4927</v>
      </c>
    </row>
    <row r="91" spans="2:19" ht="15" customHeight="1" x14ac:dyDescent="0.25">
      <c r="B91" s="264" t="s">
        <v>4927</v>
      </c>
      <c r="C91" s="260" t="s">
        <v>4927</v>
      </c>
      <c r="D91" s="265" t="s">
        <v>4927</v>
      </c>
      <c r="E91" s="265" t="s">
        <v>4927</v>
      </c>
      <c r="F91" s="265" t="s">
        <v>4927</v>
      </c>
      <c r="G91" s="88" t="s">
        <v>4927</v>
      </c>
      <c r="H91" s="260" t="s">
        <v>4927</v>
      </c>
      <c r="I91" s="553" t="s">
        <v>4927</v>
      </c>
      <c r="J91" s="553" t="s">
        <v>4927</v>
      </c>
      <c r="K91" s="554" t="s">
        <v>4927</v>
      </c>
      <c r="L91" s="260" t="s">
        <v>4927</v>
      </c>
      <c r="M91" s="260" t="s">
        <v>4927</v>
      </c>
      <c r="N91" s="266" t="s">
        <v>4927</v>
      </c>
      <c r="O91" s="267" t="s">
        <v>4927</v>
      </c>
      <c r="P91" s="267" t="s">
        <v>4927</v>
      </c>
      <c r="Q91" s="268" t="s">
        <v>4927</v>
      </c>
      <c r="R91" s="95" t="s">
        <v>4927</v>
      </c>
      <c r="S91" s="269" t="s">
        <v>4927</v>
      </c>
    </row>
    <row r="92" spans="2:19" ht="15" customHeight="1" x14ac:dyDescent="0.25">
      <c r="B92" s="261" t="s">
        <v>4807</v>
      </c>
      <c r="C92" s="243" t="s">
        <v>4819</v>
      </c>
      <c r="D92" s="244">
        <v>42576</v>
      </c>
      <c r="E92" s="244" t="s">
        <v>4925</v>
      </c>
      <c r="F92" s="244" t="s">
        <v>4926</v>
      </c>
      <c r="G92" s="88">
        <v>2</v>
      </c>
      <c r="H92" s="243" t="s">
        <v>4927</v>
      </c>
      <c r="I92" s="553">
        <v>0</v>
      </c>
      <c r="J92" s="553" t="s">
        <v>5072</v>
      </c>
      <c r="K92" s="554">
        <v>0</v>
      </c>
      <c r="L92" s="243" t="s">
        <v>12</v>
      </c>
      <c r="M92" s="243">
        <v>5200000893</v>
      </c>
      <c r="N92" s="262">
        <v>554941</v>
      </c>
      <c r="O92" s="89" t="s">
        <v>461</v>
      </c>
      <c r="P92" s="89" t="s">
        <v>54</v>
      </c>
      <c r="Q92" s="90">
        <v>1.7699</v>
      </c>
      <c r="R92" s="95">
        <v>1</v>
      </c>
      <c r="S92" s="263">
        <v>22.118885705317354</v>
      </c>
    </row>
    <row r="93" spans="2:19" ht="15" customHeight="1" x14ac:dyDescent="0.25">
      <c r="B93" s="261" t="s">
        <v>4807</v>
      </c>
      <c r="C93" s="243" t="s">
        <v>4819</v>
      </c>
      <c r="D93" s="244">
        <v>42576</v>
      </c>
      <c r="E93" s="244" t="s">
        <v>4925</v>
      </c>
      <c r="F93" s="244" t="s">
        <v>4926</v>
      </c>
      <c r="G93" s="88">
        <v>2</v>
      </c>
      <c r="H93" s="243" t="s">
        <v>4927</v>
      </c>
      <c r="I93" s="553">
        <v>0</v>
      </c>
      <c r="J93" s="553" t="s">
        <v>5072</v>
      </c>
      <c r="K93" s="554">
        <v>0</v>
      </c>
      <c r="L93" s="243" t="s">
        <v>12</v>
      </c>
      <c r="M93" s="243">
        <v>5200000893</v>
      </c>
      <c r="N93" s="262">
        <v>554693</v>
      </c>
      <c r="O93" s="89" t="s">
        <v>381</v>
      </c>
      <c r="P93" s="89" t="s">
        <v>382</v>
      </c>
      <c r="Q93" s="90">
        <v>1.7699</v>
      </c>
      <c r="R93" s="95">
        <v>34</v>
      </c>
      <c r="S93" s="263">
        <v>247.53438105526328</v>
      </c>
    </row>
    <row r="94" spans="2:19" ht="15" customHeight="1" x14ac:dyDescent="0.25">
      <c r="B94" s="261" t="s">
        <v>4927</v>
      </c>
      <c r="C94" s="243" t="s">
        <v>4927</v>
      </c>
      <c r="D94" s="244" t="s">
        <v>4927</v>
      </c>
      <c r="E94" s="244" t="s">
        <v>4927</v>
      </c>
      <c r="F94" s="244" t="s">
        <v>4927</v>
      </c>
      <c r="G94" s="88" t="s">
        <v>4927</v>
      </c>
      <c r="H94" s="243" t="s">
        <v>4927</v>
      </c>
      <c r="I94" s="553" t="s">
        <v>4927</v>
      </c>
      <c r="J94" s="553" t="s">
        <v>4927</v>
      </c>
      <c r="K94" s="554" t="s">
        <v>4927</v>
      </c>
      <c r="L94" s="243" t="s">
        <v>4927</v>
      </c>
      <c r="M94" s="243" t="s">
        <v>4927</v>
      </c>
      <c r="N94" s="262" t="s">
        <v>4927</v>
      </c>
      <c r="O94" s="89" t="s">
        <v>4927</v>
      </c>
      <c r="P94" s="89" t="s">
        <v>4927</v>
      </c>
      <c r="Q94" s="90" t="s">
        <v>4927</v>
      </c>
      <c r="R94" s="95" t="s">
        <v>4927</v>
      </c>
      <c r="S94" s="263" t="s">
        <v>4927</v>
      </c>
    </row>
    <row r="95" spans="2:19" ht="15" customHeight="1" x14ac:dyDescent="0.25">
      <c r="B95" s="261" t="s">
        <v>4927</v>
      </c>
      <c r="C95" s="243" t="s">
        <v>4927</v>
      </c>
      <c r="D95" s="244" t="s">
        <v>4927</v>
      </c>
      <c r="E95" s="244" t="s">
        <v>4927</v>
      </c>
      <c r="F95" s="244" t="s">
        <v>4927</v>
      </c>
      <c r="G95" s="88" t="s">
        <v>4927</v>
      </c>
      <c r="H95" s="243" t="s">
        <v>4927</v>
      </c>
      <c r="I95" s="553" t="s">
        <v>4927</v>
      </c>
      <c r="J95" s="553" t="s">
        <v>4927</v>
      </c>
      <c r="K95" s="554" t="s">
        <v>4927</v>
      </c>
      <c r="L95" s="243" t="s">
        <v>4927</v>
      </c>
      <c r="M95" s="243" t="s">
        <v>4927</v>
      </c>
      <c r="N95" s="262" t="s">
        <v>4927</v>
      </c>
      <c r="O95" s="89" t="s">
        <v>4927</v>
      </c>
      <c r="P95" s="89" t="s">
        <v>4927</v>
      </c>
      <c r="Q95" s="90" t="s">
        <v>4927</v>
      </c>
      <c r="R95" s="95" t="s">
        <v>4927</v>
      </c>
      <c r="S95" s="263" t="s">
        <v>4927</v>
      </c>
    </row>
    <row r="96" spans="2:19" ht="15" customHeight="1" x14ac:dyDescent="0.25">
      <c r="B96" s="261" t="s">
        <v>4927</v>
      </c>
      <c r="C96" s="243" t="s">
        <v>4927</v>
      </c>
      <c r="D96" s="244" t="s">
        <v>4927</v>
      </c>
      <c r="E96" s="244" t="s">
        <v>4927</v>
      </c>
      <c r="F96" s="244" t="s">
        <v>4927</v>
      </c>
      <c r="G96" s="88" t="s">
        <v>4927</v>
      </c>
      <c r="H96" s="243" t="s">
        <v>4927</v>
      </c>
      <c r="I96" s="553" t="s">
        <v>4927</v>
      </c>
      <c r="J96" s="553" t="s">
        <v>4927</v>
      </c>
      <c r="K96" s="554" t="s">
        <v>4927</v>
      </c>
      <c r="L96" s="243" t="s">
        <v>4927</v>
      </c>
      <c r="M96" s="243" t="s">
        <v>4927</v>
      </c>
      <c r="N96" s="262" t="s">
        <v>4927</v>
      </c>
      <c r="O96" s="89" t="s">
        <v>4927</v>
      </c>
      <c r="P96" s="89" t="s">
        <v>4927</v>
      </c>
      <c r="Q96" s="90" t="s">
        <v>4927</v>
      </c>
      <c r="R96" s="95" t="s">
        <v>4927</v>
      </c>
      <c r="S96" s="263" t="s">
        <v>4927</v>
      </c>
    </row>
    <row r="97" spans="2:19" ht="15" customHeight="1" x14ac:dyDescent="0.25">
      <c r="B97" s="261" t="s">
        <v>4927</v>
      </c>
      <c r="C97" s="243" t="s">
        <v>4927</v>
      </c>
      <c r="D97" s="244" t="s">
        <v>4927</v>
      </c>
      <c r="E97" s="244" t="s">
        <v>4927</v>
      </c>
      <c r="F97" s="244" t="s">
        <v>4927</v>
      </c>
      <c r="G97" s="88" t="s">
        <v>4927</v>
      </c>
      <c r="H97" s="243" t="s">
        <v>4927</v>
      </c>
      <c r="I97" s="553" t="s">
        <v>4927</v>
      </c>
      <c r="J97" s="553" t="s">
        <v>4927</v>
      </c>
      <c r="K97" s="554" t="s">
        <v>4927</v>
      </c>
      <c r="L97" s="243" t="s">
        <v>4927</v>
      </c>
      <c r="M97" s="243" t="s">
        <v>4927</v>
      </c>
      <c r="N97" s="262" t="s">
        <v>4927</v>
      </c>
      <c r="O97" s="89" t="s">
        <v>4927</v>
      </c>
      <c r="P97" s="89" t="s">
        <v>4927</v>
      </c>
      <c r="Q97" s="90" t="s">
        <v>4927</v>
      </c>
      <c r="R97" s="95" t="s">
        <v>4927</v>
      </c>
      <c r="S97" s="263" t="s">
        <v>4927</v>
      </c>
    </row>
    <row r="98" spans="2:19" ht="15" customHeight="1" x14ac:dyDescent="0.25">
      <c r="B98" s="261" t="s">
        <v>4927</v>
      </c>
      <c r="C98" s="243" t="s">
        <v>4927</v>
      </c>
      <c r="D98" s="244" t="s">
        <v>4927</v>
      </c>
      <c r="E98" s="244" t="s">
        <v>4927</v>
      </c>
      <c r="F98" s="244" t="s">
        <v>4927</v>
      </c>
      <c r="G98" s="88" t="s">
        <v>4927</v>
      </c>
      <c r="H98" s="243" t="s">
        <v>4927</v>
      </c>
      <c r="I98" s="553" t="s">
        <v>4927</v>
      </c>
      <c r="J98" s="553" t="s">
        <v>4927</v>
      </c>
      <c r="K98" s="554" t="s">
        <v>4927</v>
      </c>
      <c r="L98" s="243" t="s">
        <v>4927</v>
      </c>
      <c r="M98" s="243" t="s">
        <v>4927</v>
      </c>
      <c r="N98" s="262" t="s">
        <v>4927</v>
      </c>
      <c r="O98" s="89" t="s">
        <v>4927</v>
      </c>
      <c r="P98" s="89" t="s">
        <v>4927</v>
      </c>
      <c r="Q98" s="90" t="s">
        <v>4927</v>
      </c>
      <c r="R98" s="95" t="s">
        <v>4927</v>
      </c>
      <c r="S98" s="263" t="s">
        <v>4927</v>
      </c>
    </row>
    <row r="99" spans="2:19" ht="15" customHeight="1" x14ac:dyDescent="0.25">
      <c r="B99" s="261" t="s">
        <v>4927</v>
      </c>
      <c r="C99" s="243" t="s">
        <v>4927</v>
      </c>
      <c r="D99" s="244" t="s">
        <v>4927</v>
      </c>
      <c r="E99" s="244" t="s">
        <v>4927</v>
      </c>
      <c r="F99" s="244" t="s">
        <v>4927</v>
      </c>
      <c r="G99" s="88" t="s">
        <v>4927</v>
      </c>
      <c r="H99" s="243" t="s">
        <v>4927</v>
      </c>
      <c r="I99" s="553" t="s">
        <v>4927</v>
      </c>
      <c r="J99" s="553" t="s">
        <v>4927</v>
      </c>
      <c r="K99" s="554" t="s">
        <v>4927</v>
      </c>
      <c r="L99" s="243" t="s">
        <v>4927</v>
      </c>
      <c r="M99" s="243" t="s">
        <v>4927</v>
      </c>
      <c r="N99" s="262" t="s">
        <v>4927</v>
      </c>
      <c r="O99" s="89" t="s">
        <v>4927</v>
      </c>
      <c r="P99" s="89" t="s">
        <v>4927</v>
      </c>
      <c r="Q99" s="90" t="s">
        <v>4927</v>
      </c>
      <c r="R99" s="95" t="s">
        <v>4927</v>
      </c>
      <c r="S99" s="263" t="s">
        <v>4927</v>
      </c>
    </row>
    <row r="100" spans="2:19" ht="15" customHeight="1" x14ac:dyDescent="0.25">
      <c r="B100" s="261" t="s">
        <v>4927</v>
      </c>
      <c r="C100" s="243" t="s">
        <v>4927</v>
      </c>
      <c r="D100" s="244" t="s">
        <v>4927</v>
      </c>
      <c r="E100" s="244" t="s">
        <v>4927</v>
      </c>
      <c r="F100" s="244" t="s">
        <v>4927</v>
      </c>
      <c r="G100" s="88" t="s">
        <v>4927</v>
      </c>
      <c r="H100" s="243" t="s">
        <v>4927</v>
      </c>
      <c r="I100" s="553" t="s">
        <v>4927</v>
      </c>
      <c r="J100" s="553" t="s">
        <v>4927</v>
      </c>
      <c r="K100" s="554" t="s">
        <v>4927</v>
      </c>
      <c r="L100" s="243" t="s">
        <v>4927</v>
      </c>
      <c r="M100" s="243" t="s">
        <v>4927</v>
      </c>
      <c r="N100" s="262" t="s">
        <v>4927</v>
      </c>
      <c r="O100" s="89" t="s">
        <v>4927</v>
      </c>
      <c r="P100" s="89" t="s">
        <v>4927</v>
      </c>
      <c r="Q100" s="90" t="s">
        <v>4927</v>
      </c>
      <c r="R100" s="95" t="s">
        <v>4927</v>
      </c>
      <c r="S100" s="263" t="s">
        <v>4927</v>
      </c>
    </row>
    <row r="101" spans="2:19" ht="15" customHeight="1" x14ac:dyDescent="0.25">
      <c r="B101" s="261" t="s">
        <v>4927</v>
      </c>
      <c r="C101" s="243" t="s">
        <v>4927</v>
      </c>
      <c r="D101" s="244" t="s">
        <v>4927</v>
      </c>
      <c r="E101" s="244" t="s">
        <v>4927</v>
      </c>
      <c r="F101" s="244" t="s">
        <v>4927</v>
      </c>
      <c r="G101" s="88" t="s">
        <v>4927</v>
      </c>
      <c r="H101" s="243" t="s">
        <v>4927</v>
      </c>
      <c r="I101" s="553" t="s">
        <v>4927</v>
      </c>
      <c r="J101" s="553" t="s">
        <v>4927</v>
      </c>
      <c r="K101" s="554" t="s">
        <v>4927</v>
      </c>
      <c r="L101" s="243" t="s">
        <v>4927</v>
      </c>
      <c r="M101" s="243" t="s">
        <v>4927</v>
      </c>
      <c r="N101" s="262" t="s">
        <v>4927</v>
      </c>
      <c r="O101" s="89" t="s">
        <v>4927</v>
      </c>
      <c r="P101" s="89" t="s">
        <v>4927</v>
      </c>
      <c r="Q101" s="90" t="s">
        <v>4927</v>
      </c>
      <c r="R101" s="95" t="s">
        <v>4927</v>
      </c>
      <c r="S101" s="263" t="s">
        <v>4927</v>
      </c>
    </row>
    <row r="102" spans="2:19" ht="15" customHeight="1" x14ac:dyDescent="0.25">
      <c r="B102" s="261" t="s">
        <v>4927</v>
      </c>
      <c r="C102" s="243" t="s">
        <v>4927</v>
      </c>
      <c r="D102" s="244" t="s">
        <v>4927</v>
      </c>
      <c r="E102" s="244" t="s">
        <v>4927</v>
      </c>
      <c r="F102" s="244" t="s">
        <v>4927</v>
      </c>
      <c r="G102" s="88" t="s">
        <v>4927</v>
      </c>
      <c r="H102" s="243" t="s">
        <v>4927</v>
      </c>
      <c r="I102" s="553" t="s">
        <v>4927</v>
      </c>
      <c r="J102" s="553" t="s">
        <v>4927</v>
      </c>
      <c r="K102" s="554" t="s">
        <v>4927</v>
      </c>
      <c r="L102" s="243" t="s">
        <v>4927</v>
      </c>
      <c r="M102" s="243" t="s">
        <v>4927</v>
      </c>
      <c r="N102" s="262" t="s">
        <v>4927</v>
      </c>
      <c r="O102" s="89" t="s">
        <v>4927</v>
      </c>
      <c r="P102" s="89" t="s">
        <v>4927</v>
      </c>
      <c r="Q102" s="90" t="s">
        <v>4927</v>
      </c>
      <c r="R102" s="95" t="s">
        <v>4927</v>
      </c>
      <c r="S102" s="263" t="s">
        <v>4927</v>
      </c>
    </row>
    <row r="103" spans="2:19" ht="15" customHeight="1" x14ac:dyDescent="0.25">
      <c r="B103" s="261" t="s">
        <v>4927</v>
      </c>
      <c r="C103" s="243" t="s">
        <v>4927</v>
      </c>
      <c r="D103" s="244" t="s">
        <v>4927</v>
      </c>
      <c r="E103" s="244" t="s">
        <v>4927</v>
      </c>
      <c r="F103" s="244" t="s">
        <v>4927</v>
      </c>
      <c r="G103" s="88" t="s">
        <v>4927</v>
      </c>
      <c r="H103" s="243" t="s">
        <v>4927</v>
      </c>
      <c r="I103" s="553" t="s">
        <v>4927</v>
      </c>
      <c r="J103" s="553" t="s">
        <v>4927</v>
      </c>
      <c r="K103" s="554" t="s">
        <v>4927</v>
      </c>
      <c r="L103" s="243" t="s">
        <v>4927</v>
      </c>
      <c r="M103" s="243" t="s">
        <v>4927</v>
      </c>
      <c r="N103" s="262" t="s">
        <v>4927</v>
      </c>
      <c r="O103" s="89" t="s">
        <v>4927</v>
      </c>
      <c r="P103" s="89" t="s">
        <v>4927</v>
      </c>
      <c r="Q103" s="90" t="s">
        <v>4927</v>
      </c>
      <c r="R103" s="95" t="s">
        <v>4927</v>
      </c>
      <c r="S103" s="263" t="s">
        <v>4927</v>
      </c>
    </row>
    <row r="104" spans="2:19" ht="15" customHeight="1" x14ac:dyDescent="0.25">
      <c r="B104" s="261" t="s">
        <v>4927</v>
      </c>
      <c r="C104" s="243" t="s">
        <v>4927</v>
      </c>
      <c r="D104" s="244" t="s">
        <v>4927</v>
      </c>
      <c r="E104" s="244" t="s">
        <v>4927</v>
      </c>
      <c r="F104" s="244" t="s">
        <v>4927</v>
      </c>
      <c r="G104" s="88" t="s">
        <v>4927</v>
      </c>
      <c r="H104" s="243" t="s">
        <v>4927</v>
      </c>
      <c r="I104" s="553" t="s">
        <v>4927</v>
      </c>
      <c r="J104" s="553" t="s">
        <v>4927</v>
      </c>
      <c r="K104" s="554" t="s">
        <v>4927</v>
      </c>
      <c r="L104" s="243" t="s">
        <v>4927</v>
      </c>
      <c r="M104" s="243" t="s">
        <v>4927</v>
      </c>
      <c r="N104" s="262" t="s">
        <v>4927</v>
      </c>
      <c r="O104" s="89" t="s">
        <v>4927</v>
      </c>
      <c r="P104" s="89" t="s">
        <v>4927</v>
      </c>
      <c r="Q104" s="90" t="s">
        <v>4927</v>
      </c>
      <c r="R104" s="95" t="s">
        <v>4927</v>
      </c>
      <c r="S104" s="263" t="s">
        <v>4927</v>
      </c>
    </row>
    <row r="105" spans="2:19" ht="15" customHeight="1" x14ac:dyDescent="0.25">
      <c r="B105" s="261" t="s">
        <v>4927</v>
      </c>
      <c r="C105" s="243" t="s">
        <v>4927</v>
      </c>
      <c r="D105" s="244" t="s">
        <v>4927</v>
      </c>
      <c r="E105" s="244" t="s">
        <v>4927</v>
      </c>
      <c r="F105" s="244" t="s">
        <v>4927</v>
      </c>
      <c r="G105" s="88" t="s">
        <v>4927</v>
      </c>
      <c r="H105" s="243" t="s">
        <v>4927</v>
      </c>
      <c r="I105" s="553" t="s">
        <v>4927</v>
      </c>
      <c r="J105" s="553" t="s">
        <v>4927</v>
      </c>
      <c r="K105" s="554" t="s">
        <v>4927</v>
      </c>
      <c r="L105" s="243" t="s">
        <v>4927</v>
      </c>
      <c r="M105" s="243" t="s">
        <v>4927</v>
      </c>
      <c r="N105" s="262" t="s">
        <v>4927</v>
      </c>
      <c r="O105" s="89" t="s">
        <v>4927</v>
      </c>
      <c r="P105" s="89" t="s">
        <v>4927</v>
      </c>
      <c r="Q105" s="90" t="s">
        <v>4927</v>
      </c>
      <c r="R105" s="95" t="s">
        <v>4927</v>
      </c>
      <c r="S105" s="263" t="s">
        <v>4927</v>
      </c>
    </row>
    <row r="106" spans="2:19" ht="15" customHeight="1" x14ac:dyDescent="0.25">
      <c r="B106" s="261" t="s">
        <v>4927</v>
      </c>
      <c r="C106" s="243" t="s">
        <v>4927</v>
      </c>
      <c r="D106" s="244" t="s">
        <v>4927</v>
      </c>
      <c r="E106" s="244" t="s">
        <v>4927</v>
      </c>
      <c r="F106" s="244" t="s">
        <v>4927</v>
      </c>
      <c r="G106" s="88" t="s">
        <v>4927</v>
      </c>
      <c r="H106" s="243" t="s">
        <v>4927</v>
      </c>
      <c r="I106" s="553" t="s">
        <v>4927</v>
      </c>
      <c r="J106" s="553" t="s">
        <v>4927</v>
      </c>
      <c r="K106" s="554" t="s">
        <v>4927</v>
      </c>
      <c r="L106" s="243" t="s">
        <v>4927</v>
      </c>
      <c r="M106" s="243" t="s">
        <v>4927</v>
      </c>
      <c r="N106" s="262" t="s">
        <v>4927</v>
      </c>
      <c r="O106" s="89" t="s">
        <v>4927</v>
      </c>
      <c r="P106" s="89" t="s">
        <v>4927</v>
      </c>
      <c r="Q106" s="90" t="s">
        <v>4927</v>
      </c>
      <c r="R106" s="95" t="s">
        <v>4927</v>
      </c>
      <c r="S106" s="263" t="s">
        <v>4927</v>
      </c>
    </row>
    <row r="107" spans="2:19" ht="15" customHeight="1" x14ac:dyDescent="0.25">
      <c r="B107" s="261" t="s">
        <v>4927</v>
      </c>
      <c r="C107" s="243" t="s">
        <v>4927</v>
      </c>
      <c r="D107" s="244" t="s">
        <v>4927</v>
      </c>
      <c r="E107" s="244" t="s">
        <v>4927</v>
      </c>
      <c r="F107" s="244" t="s">
        <v>4927</v>
      </c>
      <c r="G107" s="88" t="s">
        <v>4927</v>
      </c>
      <c r="H107" s="243" t="s">
        <v>4927</v>
      </c>
      <c r="I107" s="553" t="s">
        <v>4927</v>
      </c>
      <c r="J107" s="553" t="s">
        <v>4927</v>
      </c>
      <c r="K107" s="554" t="s">
        <v>4927</v>
      </c>
      <c r="L107" s="243" t="s">
        <v>4927</v>
      </c>
      <c r="M107" s="243" t="s">
        <v>4927</v>
      </c>
      <c r="N107" s="262" t="s">
        <v>4927</v>
      </c>
      <c r="O107" s="89" t="s">
        <v>4927</v>
      </c>
      <c r="P107" s="89" t="s">
        <v>4927</v>
      </c>
      <c r="Q107" s="90" t="s">
        <v>4927</v>
      </c>
      <c r="R107" s="95" t="s">
        <v>4927</v>
      </c>
      <c r="S107" s="263" t="s">
        <v>4927</v>
      </c>
    </row>
    <row r="108" spans="2:19" ht="15" customHeight="1" x14ac:dyDescent="0.25">
      <c r="B108" s="261" t="s">
        <v>4927</v>
      </c>
      <c r="C108" s="243" t="s">
        <v>4927</v>
      </c>
      <c r="D108" s="244" t="s">
        <v>4927</v>
      </c>
      <c r="E108" s="244" t="s">
        <v>4927</v>
      </c>
      <c r="F108" s="244" t="s">
        <v>4927</v>
      </c>
      <c r="G108" s="88" t="s">
        <v>4927</v>
      </c>
      <c r="H108" s="243" t="s">
        <v>4927</v>
      </c>
      <c r="I108" s="553" t="s">
        <v>4927</v>
      </c>
      <c r="J108" s="553" t="s">
        <v>4927</v>
      </c>
      <c r="K108" s="554" t="s">
        <v>4927</v>
      </c>
      <c r="L108" s="243" t="s">
        <v>4927</v>
      </c>
      <c r="M108" s="243" t="s">
        <v>4927</v>
      </c>
      <c r="N108" s="262" t="s">
        <v>4927</v>
      </c>
      <c r="O108" s="89" t="s">
        <v>4927</v>
      </c>
      <c r="P108" s="89" t="s">
        <v>4927</v>
      </c>
      <c r="Q108" s="90" t="s">
        <v>4927</v>
      </c>
      <c r="R108" s="95" t="s">
        <v>4927</v>
      </c>
      <c r="S108" s="263" t="s">
        <v>4927</v>
      </c>
    </row>
    <row r="109" spans="2:19" ht="15" customHeight="1" x14ac:dyDescent="0.25">
      <c r="B109" s="261" t="s">
        <v>4927</v>
      </c>
      <c r="C109" s="243" t="s">
        <v>4927</v>
      </c>
      <c r="D109" s="244" t="s">
        <v>4927</v>
      </c>
      <c r="E109" s="244" t="s">
        <v>4927</v>
      </c>
      <c r="F109" s="244" t="s">
        <v>4927</v>
      </c>
      <c r="G109" s="88" t="s">
        <v>4927</v>
      </c>
      <c r="H109" s="243" t="s">
        <v>4927</v>
      </c>
      <c r="I109" s="553" t="s">
        <v>4927</v>
      </c>
      <c r="J109" s="553" t="s">
        <v>4927</v>
      </c>
      <c r="K109" s="554" t="s">
        <v>4927</v>
      </c>
      <c r="L109" s="243" t="s">
        <v>4927</v>
      </c>
      <c r="M109" s="243" t="s">
        <v>4927</v>
      </c>
      <c r="N109" s="262" t="s">
        <v>4927</v>
      </c>
      <c r="O109" s="89" t="s">
        <v>4927</v>
      </c>
      <c r="P109" s="89" t="s">
        <v>4927</v>
      </c>
      <c r="Q109" s="90" t="s">
        <v>4927</v>
      </c>
      <c r="R109" s="95" t="s">
        <v>4927</v>
      </c>
      <c r="S109" s="263" t="s">
        <v>4927</v>
      </c>
    </row>
    <row r="110" spans="2:19" ht="15" customHeight="1" x14ac:dyDescent="0.25">
      <c r="B110" s="261" t="s">
        <v>4927</v>
      </c>
      <c r="C110" s="243" t="s">
        <v>4927</v>
      </c>
      <c r="D110" s="244" t="s">
        <v>4927</v>
      </c>
      <c r="E110" s="244" t="s">
        <v>4927</v>
      </c>
      <c r="F110" s="244" t="s">
        <v>4927</v>
      </c>
      <c r="G110" s="88" t="s">
        <v>4927</v>
      </c>
      <c r="H110" s="243" t="s">
        <v>4927</v>
      </c>
      <c r="I110" s="553" t="s">
        <v>4927</v>
      </c>
      <c r="J110" s="553" t="s">
        <v>4927</v>
      </c>
      <c r="K110" s="554" t="s">
        <v>4927</v>
      </c>
      <c r="L110" s="243" t="s">
        <v>4927</v>
      </c>
      <c r="M110" s="243" t="s">
        <v>4927</v>
      </c>
      <c r="N110" s="262" t="s">
        <v>4927</v>
      </c>
      <c r="O110" s="89" t="s">
        <v>4927</v>
      </c>
      <c r="P110" s="89" t="s">
        <v>4927</v>
      </c>
      <c r="Q110" s="90" t="s">
        <v>4927</v>
      </c>
      <c r="R110" s="95" t="s">
        <v>4927</v>
      </c>
      <c r="S110" s="263" t="s">
        <v>4927</v>
      </c>
    </row>
    <row r="111" spans="2:19" ht="15" customHeight="1" x14ac:dyDescent="0.25">
      <c r="B111" s="261" t="s">
        <v>4927</v>
      </c>
      <c r="C111" s="243" t="s">
        <v>4927</v>
      </c>
      <c r="D111" s="244" t="s">
        <v>4927</v>
      </c>
      <c r="E111" s="244" t="s">
        <v>4927</v>
      </c>
      <c r="F111" s="244" t="s">
        <v>4927</v>
      </c>
      <c r="G111" s="88" t="s">
        <v>4927</v>
      </c>
      <c r="H111" s="243" t="s">
        <v>4927</v>
      </c>
      <c r="I111" s="553" t="s">
        <v>4927</v>
      </c>
      <c r="J111" s="553" t="s">
        <v>4927</v>
      </c>
      <c r="K111" s="554" t="s">
        <v>4927</v>
      </c>
      <c r="L111" s="243" t="s">
        <v>4927</v>
      </c>
      <c r="M111" s="243" t="s">
        <v>4927</v>
      </c>
      <c r="N111" s="262" t="s">
        <v>4927</v>
      </c>
      <c r="O111" s="89" t="s">
        <v>4927</v>
      </c>
      <c r="P111" s="89" t="s">
        <v>4927</v>
      </c>
      <c r="Q111" s="90" t="s">
        <v>4927</v>
      </c>
      <c r="R111" s="95" t="s">
        <v>4927</v>
      </c>
      <c r="S111" s="263" t="s">
        <v>4927</v>
      </c>
    </row>
    <row r="112" spans="2:19" ht="15" customHeight="1" x14ac:dyDescent="0.25">
      <c r="B112" s="261" t="s">
        <v>4927</v>
      </c>
      <c r="C112" s="243" t="s">
        <v>4927</v>
      </c>
      <c r="D112" s="244" t="s">
        <v>4927</v>
      </c>
      <c r="E112" s="244" t="s">
        <v>4927</v>
      </c>
      <c r="F112" s="244" t="s">
        <v>4927</v>
      </c>
      <c r="G112" s="88" t="s">
        <v>4927</v>
      </c>
      <c r="H112" s="243" t="s">
        <v>4927</v>
      </c>
      <c r="I112" s="553" t="s">
        <v>4927</v>
      </c>
      <c r="J112" s="553" t="s">
        <v>4927</v>
      </c>
      <c r="K112" s="554" t="s">
        <v>4927</v>
      </c>
      <c r="L112" s="243" t="s">
        <v>4927</v>
      </c>
      <c r="M112" s="243" t="s">
        <v>4927</v>
      </c>
      <c r="N112" s="262" t="s">
        <v>4927</v>
      </c>
      <c r="O112" s="89" t="s">
        <v>4927</v>
      </c>
      <c r="P112" s="89" t="s">
        <v>4927</v>
      </c>
      <c r="Q112" s="90" t="s">
        <v>4927</v>
      </c>
      <c r="R112" s="95" t="s">
        <v>4927</v>
      </c>
      <c r="S112" s="263" t="s">
        <v>4927</v>
      </c>
    </row>
    <row r="113" spans="2:19" ht="15" customHeight="1" x14ac:dyDescent="0.25">
      <c r="B113" s="261" t="s">
        <v>4927</v>
      </c>
      <c r="C113" s="243" t="s">
        <v>4927</v>
      </c>
      <c r="D113" s="244" t="s">
        <v>4927</v>
      </c>
      <c r="E113" s="244" t="s">
        <v>4927</v>
      </c>
      <c r="F113" s="244" t="s">
        <v>4927</v>
      </c>
      <c r="G113" s="88" t="s">
        <v>4927</v>
      </c>
      <c r="H113" s="243" t="s">
        <v>4927</v>
      </c>
      <c r="I113" s="553" t="s">
        <v>4927</v>
      </c>
      <c r="J113" s="553" t="s">
        <v>4927</v>
      </c>
      <c r="K113" s="554" t="s">
        <v>4927</v>
      </c>
      <c r="L113" s="243" t="s">
        <v>4927</v>
      </c>
      <c r="M113" s="243" t="s">
        <v>4927</v>
      </c>
      <c r="N113" s="262" t="s">
        <v>4927</v>
      </c>
      <c r="O113" s="89" t="s">
        <v>4927</v>
      </c>
      <c r="P113" s="89" t="s">
        <v>4927</v>
      </c>
      <c r="Q113" s="90" t="s">
        <v>4927</v>
      </c>
      <c r="R113" s="95" t="s">
        <v>4927</v>
      </c>
      <c r="S113" s="263" t="s">
        <v>4927</v>
      </c>
    </row>
    <row r="114" spans="2:19" ht="15" customHeight="1" x14ac:dyDescent="0.25">
      <c r="B114" s="261" t="s">
        <v>4927</v>
      </c>
      <c r="C114" s="243" t="s">
        <v>4927</v>
      </c>
      <c r="D114" s="244" t="s">
        <v>4927</v>
      </c>
      <c r="E114" s="244" t="s">
        <v>4927</v>
      </c>
      <c r="F114" s="244" t="s">
        <v>4927</v>
      </c>
      <c r="G114" s="88" t="s">
        <v>4927</v>
      </c>
      <c r="H114" s="243" t="s">
        <v>4927</v>
      </c>
      <c r="I114" s="553" t="s">
        <v>4927</v>
      </c>
      <c r="J114" s="553" t="s">
        <v>4927</v>
      </c>
      <c r="K114" s="554" t="s">
        <v>4927</v>
      </c>
      <c r="L114" s="243" t="s">
        <v>4927</v>
      </c>
      <c r="M114" s="243" t="s">
        <v>4927</v>
      </c>
      <c r="N114" s="262" t="s">
        <v>4927</v>
      </c>
      <c r="O114" s="89" t="s">
        <v>4927</v>
      </c>
      <c r="P114" s="89" t="s">
        <v>4927</v>
      </c>
      <c r="Q114" s="90" t="s">
        <v>4927</v>
      </c>
      <c r="R114" s="95" t="s">
        <v>4927</v>
      </c>
      <c r="S114" s="263" t="s">
        <v>4927</v>
      </c>
    </row>
    <row r="115" spans="2:19" ht="15" customHeight="1" x14ac:dyDescent="0.25">
      <c r="B115" s="261" t="s">
        <v>4927</v>
      </c>
      <c r="C115" s="243" t="s">
        <v>4927</v>
      </c>
      <c r="D115" s="244" t="s">
        <v>4927</v>
      </c>
      <c r="E115" s="244" t="s">
        <v>4927</v>
      </c>
      <c r="F115" s="244" t="s">
        <v>4927</v>
      </c>
      <c r="G115" s="88" t="s">
        <v>4927</v>
      </c>
      <c r="H115" s="243" t="s">
        <v>4927</v>
      </c>
      <c r="I115" s="553" t="s">
        <v>4927</v>
      </c>
      <c r="J115" s="553" t="s">
        <v>4927</v>
      </c>
      <c r="K115" s="554" t="s">
        <v>4927</v>
      </c>
      <c r="L115" s="243" t="s">
        <v>4927</v>
      </c>
      <c r="M115" s="243" t="s">
        <v>4927</v>
      </c>
      <c r="N115" s="262" t="s">
        <v>4927</v>
      </c>
      <c r="O115" s="89" t="s">
        <v>4927</v>
      </c>
      <c r="P115" s="89" t="s">
        <v>4927</v>
      </c>
      <c r="Q115" s="90" t="s">
        <v>4927</v>
      </c>
      <c r="R115" s="95" t="s">
        <v>4927</v>
      </c>
      <c r="S115" s="263" t="s">
        <v>4927</v>
      </c>
    </row>
    <row r="116" spans="2:19" ht="15" customHeight="1" x14ac:dyDescent="0.25">
      <c r="B116" s="261" t="s">
        <v>4927</v>
      </c>
      <c r="C116" s="243" t="s">
        <v>4927</v>
      </c>
      <c r="D116" s="244" t="s">
        <v>4927</v>
      </c>
      <c r="E116" s="244" t="s">
        <v>4927</v>
      </c>
      <c r="F116" s="244" t="s">
        <v>4927</v>
      </c>
      <c r="G116" s="88" t="s">
        <v>4927</v>
      </c>
      <c r="H116" s="243" t="s">
        <v>4927</v>
      </c>
      <c r="I116" s="553" t="s">
        <v>4927</v>
      </c>
      <c r="J116" s="553" t="s">
        <v>4927</v>
      </c>
      <c r="K116" s="554" t="s">
        <v>4927</v>
      </c>
      <c r="L116" s="243" t="s">
        <v>4927</v>
      </c>
      <c r="M116" s="243" t="s">
        <v>4927</v>
      </c>
      <c r="N116" s="262" t="s">
        <v>4927</v>
      </c>
      <c r="O116" s="89" t="s">
        <v>4927</v>
      </c>
      <c r="P116" s="89" t="s">
        <v>4927</v>
      </c>
      <c r="Q116" s="90" t="s">
        <v>4927</v>
      </c>
      <c r="R116" s="95" t="s">
        <v>4927</v>
      </c>
      <c r="S116" s="263" t="s">
        <v>4927</v>
      </c>
    </row>
    <row r="117" spans="2:19" ht="15" customHeight="1" x14ac:dyDescent="0.25">
      <c r="B117" s="261" t="s">
        <v>4927</v>
      </c>
      <c r="C117" s="243" t="s">
        <v>4927</v>
      </c>
      <c r="D117" s="244" t="s">
        <v>4927</v>
      </c>
      <c r="E117" s="244" t="s">
        <v>4927</v>
      </c>
      <c r="F117" s="244" t="s">
        <v>4927</v>
      </c>
      <c r="G117" s="88" t="s">
        <v>4927</v>
      </c>
      <c r="H117" s="243" t="s">
        <v>4927</v>
      </c>
      <c r="I117" s="553" t="s">
        <v>4927</v>
      </c>
      <c r="J117" s="553" t="s">
        <v>4927</v>
      </c>
      <c r="K117" s="554" t="s">
        <v>4927</v>
      </c>
      <c r="L117" s="243" t="s">
        <v>4927</v>
      </c>
      <c r="M117" s="243" t="s">
        <v>4927</v>
      </c>
      <c r="N117" s="262" t="s">
        <v>4927</v>
      </c>
      <c r="O117" s="89" t="s">
        <v>4927</v>
      </c>
      <c r="P117" s="89" t="s">
        <v>4927</v>
      </c>
      <c r="Q117" s="90" t="s">
        <v>4927</v>
      </c>
      <c r="R117" s="95" t="s">
        <v>4927</v>
      </c>
      <c r="S117" s="263" t="s">
        <v>4927</v>
      </c>
    </row>
    <row r="118" spans="2:19" ht="15" customHeight="1" x14ac:dyDescent="0.25">
      <c r="B118" s="261" t="s">
        <v>4927</v>
      </c>
      <c r="C118" s="243" t="s">
        <v>4927</v>
      </c>
      <c r="D118" s="244" t="s">
        <v>4927</v>
      </c>
      <c r="E118" s="244" t="s">
        <v>4927</v>
      </c>
      <c r="F118" s="244" t="s">
        <v>4927</v>
      </c>
      <c r="G118" s="88" t="s">
        <v>4927</v>
      </c>
      <c r="H118" s="243" t="s">
        <v>4927</v>
      </c>
      <c r="I118" s="553" t="s">
        <v>4927</v>
      </c>
      <c r="J118" s="553" t="s">
        <v>4927</v>
      </c>
      <c r="K118" s="554" t="s">
        <v>4927</v>
      </c>
      <c r="L118" s="243" t="s">
        <v>4927</v>
      </c>
      <c r="M118" s="243" t="s">
        <v>4927</v>
      </c>
      <c r="N118" s="262" t="s">
        <v>4927</v>
      </c>
      <c r="O118" s="89" t="s">
        <v>4927</v>
      </c>
      <c r="P118" s="89" t="s">
        <v>4927</v>
      </c>
      <c r="Q118" s="90" t="s">
        <v>4927</v>
      </c>
      <c r="R118" s="95" t="s">
        <v>4927</v>
      </c>
      <c r="S118" s="263" t="s">
        <v>4927</v>
      </c>
    </row>
    <row r="119" spans="2:19" ht="15" customHeight="1" x14ac:dyDescent="0.25">
      <c r="B119" s="261" t="s">
        <v>4927</v>
      </c>
      <c r="C119" s="243" t="s">
        <v>4927</v>
      </c>
      <c r="D119" s="244" t="s">
        <v>4927</v>
      </c>
      <c r="E119" s="244" t="s">
        <v>4927</v>
      </c>
      <c r="F119" s="244" t="s">
        <v>4927</v>
      </c>
      <c r="G119" s="88" t="s">
        <v>4927</v>
      </c>
      <c r="H119" s="243" t="s">
        <v>4927</v>
      </c>
      <c r="I119" s="553" t="s">
        <v>4927</v>
      </c>
      <c r="J119" s="553" t="s">
        <v>4927</v>
      </c>
      <c r="K119" s="554" t="s">
        <v>4927</v>
      </c>
      <c r="L119" s="243" t="s">
        <v>4927</v>
      </c>
      <c r="M119" s="243" t="s">
        <v>4927</v>
      </c>
      <c r="N119" s="262" t="s">
        <v>4927</v>
      </c>
      <c r="O119" s="89" t="s">
        <v>4927</v>
      </c>
      <c r="P119" s="89" t="s">
        <v>4927</v>
      </c>
      <c r="Q119" s="90" t="s">
        <v>4927</v>
      </c>
      <c r="R119" s="95" t="s">
        <v>4927</v>
      </c>
      <c r="S119" s="263" t="s">
        <v>4927</v>
      </c>
    </row>
    <row r="120" spans="2:19" ht="15" customHeight="1" x14ac:dyDescent="0.25">
      <c r="B120" s="261" t="s">
        <v>4927</v>
      </c>
      <c r="C120" s="243" t="s">
        <v>4927</v>
      </c>
      <c r="D120" s="244" t="s">
        <v>4927</v>
      </c>
      <c r="E120" s="244" t="s">
        <v>4927</v>
      </c>
      <c r="F120" s="244" t="s">
        <v>4927</v>
      </c>
      <c r="G120" s="88" t="s">
        <v>4927</v>
      </c>
      <c r="H120" s="243" t="s">
        <v>4927</v>
      </c>
      <c r="I120" s="553" t="s">
        <v>4927</v>
      </c>
      <c r="J120" s="553" t="s">
        <v>4927</v>
      </c>
      <c r="K120" s="554" t="s">
        <v>4927</v>
      </c>
      <c r="L120" s="243" t="s">
        <v>4927</v>
      </c>
      <c r="M120" s="243" t="s">
        <v>4927</v>
      </c>
      <c r="N120" s="262" t="s">
        <v>4927</v>
      </c>
      <c r="O120" s="89" t="s">
        <v>4927</v>
      </c>
      <c r="P120" s="89" t="s">
        <v>4927</v>
      </c>
      <c r="Q120" s="90" t="s">
        <v>4927</v>
      </c>
      <c r="R120" s="95" t="s">
        <v>4927</v>
      </c>
      <c r="S120" s="263" t="s">
        <v>4927</v>
      </c>
    </row>
    <row r="121" spans="2:19" ht="15" customHeight="1" x14ac:dyDescent="0.25">
      <c r="B121" s="264" t="s">
        <v>4927</v>
      </c>
      <c r="C121" s="260" t="s">
        <v>4927</v>
      </c>
      <c r="D121" s="265" t="s">
        <v>4927</v>
      </c>
      <c r="E121" s="265" t="s">
        <v>4927</v>
      </c>
      <c r="F121" s="265" t="s">
        <v>4927</v>
      </c>
      <c r="G121" s="88" t="s">
        <v>4927</v>
      </c>
      <c r="H121" s="260" t="s">
        <v>4927</v>
      </c>
      <c r="I121" s="553" t="s">
        <v>4927</v>
      </c>
      <c r="J121" s="553" t="s">
        <v>4927</v>
      </c>
      <c r="K121" s="554" t="s">
        <v>4927</v>
      </c>
      <c r="L121" s="260" t="s">
        <v>4927</v>
      </c>
      <c r="M121" s="260" t="s">
        <v>4927</v>
      </c>
      <c r="N121" s="266" t="s">
        <v>4927</v>
      </c>
      <c r="O121" s="267" t="s">
        <v>4927</v>
      </c>
      <c r="P121" s="267" t="s">
        <v>4927</v>
      </c>
      <c r="Q121" s="268" t="s">
        <v>4927</v>
      </c>
      <c r="R121" s="95" t="s">
        <v>4927</v>
      </c>
      <c r="S121" s="269" t="s">
        <v>4927</v>
      </c>
    </row>
    <row r="122" spans="2:19" ht="15" customHeight="1" x14ac:dyDescent="0.25">
      <c r="B122" s="261" t="s">
        <v>4807</v>
      </c>
      <c r="C122" s="243" t="s">
        <v>4819</v>
      </c>
      <c r="D122" s="244">
        <v>42576</v>
      </c>
      <c r="E122" s="244" t="s">
        <v>4925</v>
      </c>
      <c r="F122" s="244" t="s">
        <v>4926</v>
      </c>
      <c r="G122" s="88">
        <v>2</v>
      </c>
      <c r="H122" s="243" t="s">
        <v>4927</v>
      </c>
      <c r="I122" s="553">
        <v>0</v>
      </c>
      <c r="J122" s="553" t="s">
        <v>5071</v>
      </c>
      <c r="K122" s="554">
        <v>0</v>
      </c>
      <c r="L122" s="243" t="s">
        <v>12</v>
      </c>
      <c r="M122" s="243">
        <v>5200000893</v>
      </c>
      <c r="N122" s="262">
        <v>554941</v>
      </c>
      <c r="O122" s="89" t="s">
        <v>461</v>
      </c>
      <c r="P122" s="89" t="s">
        <v>54</v>
      </c>
      <c r="Q122" s="90">
        <v>1.7699</v>
      </c>
      <c r="R122" s="95">
        <v>7</v>
      </c>
      <c r="S122" s="263">
        <v>154.83219993722147</v>
      </c>
    </row>
    <row r="123" spans="2:19" ht="15" customHeight="1" x14ac:dyDescent="0.25">
      <c r="B123" s="261" t="s">
        <v>4807</v>
      </c>
      <c r="C123" s="243" t="s">
        <v>4819</v>
      </c>
      <c r="D123" s="244">
        <v>42576</v>
      </c>
      <c r="E123" s="244" t="s">
        <v>4925</v>
      </c>
      <c r="F123" s="244" t="s">
        <v>4926</v>
      </c>
      <c r="G123" s="88">
        <v>2</v>
      </c>
      <c r="H123" s="243" t="s">
        <v>4927</v>
      </c>
      <c r="I123" s="553">
        <v>0</v>
      </c>
      <c r="J123" s="553" t="s">
        <v>5071</v>
      </c>
      <c r="K123" s="554">
        <v>0</v>
      </c>
      <c r="L123" s="243" t="s">
        <v>12</v>
      </c>
      <c r="M123" s="243">
        <v>5200000893</v>
      </c>
      <c r="N123" s="262">
        <v>554693</v>
      </c>
      <c r="O123" s="89" t="s">
        <v>381</v>
      </c>
      <c r="P123" s="89" t="s">
        <v>382</v>
      </c>
      <c r="Q123" s="90">
        <v>1.7699</v>
      </c>
      <c r="R123" s="95">
        <v>56</v>
      </c>
      <c r="S123" s="263">
        <v>407.70368644396302</v>
      </c>
    </row>
    <row r="124" spans="2:19" ht="15" customHeight="1" x14ac:dyDescent="0.25">
      <c r="B124" s="261" t="s">
        <v>4927</v>
      </c>
      <c r="C124" s="243" t="s">
        <v>4927</v>
      </c>
      <c r="D124" s="244" t="s">
        <v>4927</v>
      </c>
      <c r="E124" s="244" t="s">
        <v>4927</v>
      </c>
      <c r="F124" s="244" t="s">
        <v>4927</v>
      </c>
      <c r="G124" s="88" t="s">
        <v>4927</v>
      </c>
      <c r="H124" s="243" t="s">
        <v>4927</v>
      </c>
      <c r="I124" s="553" t="s">
        <v>4927</v>
      </c>
      <c r="J124" s="553" t="s">
        <v>4927</v>
      </c>
      <c r="K124" s="554" t="s">
        <v>4927</v>
      </c>
      <c r="L124" s="243" t="s">
        <v>4927</v>
      </c>
      <c r="M124" s="243" t="s">
        <v>4927</v>
      </c>
      <c r="N124" s="262" t="s">
        <v>4927</v>
      </c>
      <c r="O124" s="89" t="s">
        <v>4927</v>
      </c>
      <c r="P124" s="89" t="s">
        <v>4927</v>
      </c>
      <c r="Q124" s="90" t="s">
        <v>4927</v>
      </c>
      <c r="R124" s="95" t="s">
        <v>4927</v>
      </c>
      <c r="S124" s="263" t="s">
        <v>4927</v>
      </c>
    </row>
    <row r="125" spans="2:19" ht="15" customHeight="1" x14ac:dyDescent="0.25">
      <c r="B125" s="261" t="s">
        <v>4927</v>
      </c>
      <c r="C125" s="243" t="s">
        <v>4927</v>
      </c>
      <c r="D125" s="244" t="s">
        <v>4927</v>
      </c>
      <c r="E125" s="244" t="s">
        <v>4927</v>
      </c>
      <c r="F125" s="244" t="s">
        <v>4927</v>
      </c>
      <c r="G125" s="88" t="s">
        <v>4927</v>
      </c>
      <c r="H125" s="243" t="s">
        <v>4927</v>
      </c>
      <c r="I125" s="553" t="s">
        <v>4927</v>
      </c>
      <c r="J125" s="553" t="s">
        <v>4927</v>
      </c>
      <c r="K125" s="554" t="s">
        <v>4927</v>
      </c>
      <c r="L125" s="243" t="s">
        <v>4927</v>
      </c>
      <c r="M125" s="243" t="s">
        <v>4927</v>
      </c>
      <c r="N125" s="262" t="s">
        <v>4927</v>
      </c>
      <c r="O125" s="89" t="s">
        <v>4927</v>
      </c>
      <c r="P125" s="89" t="s">
        <v>4927</v>
      </c>
      <c r="Q125" s="90" t="s">
        <v>4927</v>
      </c>
      <c r="R125" s="95" t="s">
        <v>4927</v>
      </c>
      <c r="S125" s="263" t="s">
        <v>4927</v>
      </c>
    </row>
    <row r="126" spans="2:19" ht="15" customHeight="1" x14ac:dyDescent="0.25">
      <c r="B126" s="261" t="s">
        <v>4927</v>
      </c>
      <c r="C126" s="243" t="s">
        <v>4927</v>
      </c>
      <c r="D126" s="244" t="s">
        <v>4927</v>
      </c>
      <c r="E126" s="244" t="s">
        <v>4927</v>
      </c>
      <c r="F126" s="244" t="s">
        <v>4927</v>
      </c>
      <c r="G126" s="88" t="s">
        <v>4927</v>
      </c>
      <c r="H126" s="243" t="s">
        <v>4927</v>
      </c>
      <c r="I126" s="553" t="s">
        <v>4927</v>
      </c>
      <c r="J126" s="553" t="s">
        <v>4927</v>
      </c>
      <c r="K126" s="554" t="s">
        <v>4927</v>
      </c>
      <c r="L126" s="243" t="s">
        <v>4927</v>
      </c>
      <c r="M126" s="243" t="s">
        <v>4927</v>
      </c>
      <c r="N126" s="262" t="s">
        <v>4927</v>
      </c>
      <c r="O126" s="89" t="s">
        <v>4927</v>
      </c>
      <c r="P126" s="89" t="s">
        <v>4927</v>
      </c>
      <c r="Q126" s="90" t="s">
        <v>4927</v>
      </c>
      <c r="R126" s="95" t="s">
        <v>4927</v>
      </c>
      <c r="S126" s="263" t="s">
        <v>4927</v>
      </c>
    </row>
    <row r="127" spans="2:19" ht="15" customHeight="1" x14ac:dyDescent="0.25">
      <c r="B127" s="261" t="s">
        <v>4927</v>
      </c>
      <c r="C127" s="243" t="s">
        <v>4927</v>
      </c>
      <c r="D127" s="244" t="s">
        <v>4927</v>
      </c>
      <c r="E127" s="244" t="s">
        <v>4927</v>
      </c>
      <c r="F127" s="244" t="s">
        <v>4927</v>
      </c>
      <c r="G127" s="88" t="s">
        <v>4927</v>
      </c>
      <c r="H127" s="243" t="s">
        <v>4927</v>
      </c>
      <c r="I127" s="553" t="s">
        <v>4927</v>
      </c>
      <c r="J127" s="553" t="s">
        <v>4927</v>
      </c>
      <c r="K127" s="554" t="s">
        <v>4927</v>
      </c>
      <c r="L127" s="243" t="s">
        <v>4927</v>
      </c>
      <c r="M127" s="243" t="s">
        <v>4927</v>
      </c>
      <c r="N127" s="262" t="s">
        <v>4927</v>
      </c>
      <c r="O127" s="89" t="s">
        <v>4927</v>
      </c>
      <c r="P127" s="89" t="s">
        <v>4927</v>
      </c>
      <c r="Q127" s="90" t="s">
        <v>4927</v>
      </c>
      <c r="R127" s="95" t="s">
        <v>4927</v>
      </c>
      <c r="S127" s="263" t="s">
        <v>4927</v>
      </c>
    </row>
    <row r="128" spans="2:19" ht="15" customHeight="1" x14ac:dyDescent="0.25">
      <c r="B128" s="261" t="s">
        <v>4927</v>
      </c>
      <c r="C128" s="243" t="s">
        <v>4927</v>
      </c>
      <c r="D128" s="244" t="s">
        <v>4927</v>
      </c>
      <c r="E128" s="244" t="s">
        <v>4927</v>
      </c>
      <c r="F128" s="244" t="s">
        <v>4927</v>
      </c>
      <c r="G128" s="88" t="s">
        <v>4927</v>
      </c>
      <c r="H128" s="243" t="s">
        <v>4927</v>
      </c>
      <c r="I128" s="553" t="s">
        <v>4927</v>
      </c>
      <c r="J128" s="553" t="s">
        <v>4927</v>
      </c>
      <c r="K128" s="554" t="s">
        <v>4927</v>
      </c>
      <c r="L128" s="243" t="s">
        <v>4927</v>
      </c>
      <c r="M128" s="243" t="s">
        <v>4927</v>
      </c>
      <c r="N128" s="262" t="s">
        <v>4927</v>
      </c>
      <c r="O128" s="89" t="s">
        <v>4927</v>
      </c>
      <c r="P128" s="89" t="s">
        <v>4927</v>
      </c>
      <c r="Q128" s="90" t="s">
        <v>4927</v>
      </c>
      <c r="R128" s="95" t="s">
        <v>4927</v>
      </c>
      <c r="S128" s="263" t="s">
        <v>4927</v>
      </c>
    </row>
    <row r="129" spans="2:19" ht="15" customHeight="1" x14ac:dyDescent="0.25">
      <c r="B129" s="261" t="s">
        <v>4927</v>
      </c>
      <c r="C129" s="243" t="s">
        <v>4927</v>
      </c>
      <c r="D129" s="244" t="s">
        <v>4927</v>
      </c>
      <c r="E129" s="244" t="s">
        <v>4927</v>
      </c>
      <c r="F129" s="244" t="s">
        <v>4927</v>
      </c>
      <c r="G129" s="88" t="s">
        <v>4927</v>
      </c>
      <c r="H129" s="243" t="s">
        <v>4927</v>
      </c>
      <c r="I129" s="553" t="s">
        <v>4927</v>
      </c>
      <c r="J129" s="553" t="s">
        <v>4927</v>
      </c>
      <c r="K129" s="554" t="s">
        <v>4927</v>
      </c>
      <c r="L129" s="243" t="s">
        <v>4927</v>
      </c>
      <c r="M129" s="243" t="s">
        <v>4927</v>
      </c>
      <c r="N129" s="262" t="s">
        <v>4927</v>
      </c>
      <c r="O129" s="89" t="s">
        <v>4927</v>
      </c>
      <c r="P129" s="89" t="s">
        <v>4927</v>
      </c>
      <c r="Q129" s="90" t="s">
        <v>4927</v>
      </c>
      <c r="R129" s="95" t="s">
        <v>4927</v>
      </c>
      <c r="S129" s="263" t="s">
        <v>4927</v>
      </c>
    </row>
    <row r="130" spans="2:19" ht="15" customHeight="1" x14ac:dyDescent="0.25">
      <c r="B130" s="261" t="s">
        <v>4927</v>
      </c>
      <c r="C130" s="243" t="s">
        <v>4927</v>
      </c>
      <c r="D130" s="244" t="s">
        <v>4927</v>
      </c>
      <c r="E130" s="244" t="s">
        <v>4927</v>
      </c>
      <c r="F130" s="244" t="s">
        <v>4927</v>
      </c>
      <c r="G130" s="88" t="s">
        <v>4927</v>
      </c>
      <c r="H130" s="243" t="s">
        <v>4927</v>
      </c>
      <c r="I130" s="553" t="s">
        <v>4927</v>
      </c>
      <c r="J130" s="553" t="s">
        <v>4927</v>
      </c>
      <c r="K130" s="554" t="s">
        <v>4927</v>
      </c>
      <c r="L130" s="243" t="s">
        <v>4927</v>
      </c>
      <c r="M130" s="243" t="s">
        <v>4927</v>
      </c>
      <c r="N130" s="262" t="s">
        <v>4927</v>
      </c>
      <c r="O130" s="89" t="s">
        <v>4927</v>
      </c>
      <c r="P130" s="89" t="s">
        <v>4927</v>
      </c>
      <c r="Q130" s="90" t="s">
        <v>4927</v>
      </c>
      <c r="R130" s="95" t="s">
        <v>4927</v>
      </c>
      <c r="S130" s="263" t="s">
        <v>4927</v>
      </c>
    </row>
    <row r="131" spans="2:19" ht="15" customHeight="1" x14ac:dyDescent="0.25">
      <c r="B131" s="261" t="s">
        <v>4927</v>
      </c>
      <c r="C131" s="243" t="s">
        <v>4927</v>
      </c>
      <c r="D131" s="244" t="s">
        <v>4927</v>
      </c>
      <c r="E131" s="244" t="s">
        <v>4927</v>
      </c>
      <c r="F131" s="244" t="s">
        <v>4927</v>
      </c>
      <c r="G131" s="88" t="s">
        <v>4927</v>
      </c>
      <c r="H131" s="243" t="s">
        <v>4927</v>
      </c>
      <c r="I131" s="553" t="s">
        <v>4927</v>
      </c>
      <c r="J131" s="553" t="s">
        <v>4927</v>
      </c>
      <c r="K131" s="554" t="s">
        <v>4927</v>
      </c>
      <c r="L131" s="243" t="s">
        <v>4927</v>
      </c>
      <c r="M131" s="243" t="s">
        <v>4927</v>
      </c>
      <c r="N131" s="262" t="s">
        <v>4927</v>
      </c>
      <c r="O131" s="89" t="s">
        <v>4927</v>
      </c>
      <c r="P131" s="89" t="s">
        <v>4927</v>
      </c>
      <c r="Q131" s="90" t="s">
        <v>4927</v>
      </c>
      <c r="R131" s="95" t="s">
        <v>4927</v>
      </c>
      <c r="S131" s="263" t="s">
        <v>4927</v>
      </c>
    </row>
    <row r="132" spans="2:19" ht="15" customHeight="1" x14ac:dyDescent="0.25">
      <c r="B132" s="261" t="s">
        <v>4927</v>
      </c>
      <c r="C132" s="243" t="s">
        <v>4927</v>
      </c>
      <c r="D132" s="244" t="s">
        <v>4927</v>
      </c>
      <c r="E132" s="244" t="s">
        <v>4927</v>
      </c>
      <c r="F132" s="244" t="s">
        <v>4927</v>
      </c>
      <c r="G132" s="88" t="s">
        <v>4927</v>
      </c>
      <c r="H132" s="243" t="s">
        <v>4927</v>
      </c>
      <c r="I132" s="553" t="s">
        <v>4927</v>
      </c>
      <c r="J132" s="553" t="s">
        <v>4927</v>
      </c>
      <c r="K132" s="554" t="s">
        <v>4927</v>
      </c>
      <c r="L132" s="243" t="s">
        <v>4927</v>
      </c>
      <c r="M132" s="243" t="s">
        <v>4927</v>
      </c>
      <c r="N132" s="262" t="s">
        <v>4927</v>
      </c>
      <c r="O132" s="89" t="s">
        <v>4927</v>
      </c>
      <c r="P132" s="89" t="s">
        <v>4927</v>
      </c>
      <c r="Q132" s="90" t="s">
        <v>4927</v>
      </c>
      <c r="R132" s="95" t="s">
        <v>4927</v>
      </c>
      <c r="S132" s="263" t="s">
        <v>4927</v>
      </c>
    </row>
    <row r="133" spans="2:19" ht="15" customHeight="1" x14ac:dyDescent="0.25">
      <c r="B133" s="261" t="s">
        <v>4927</v>
      </c>
      <c r="C133" s="243" t="s">
        <v>4927</v>
      </c>
      <c r="D133" s="244" t="s">
        <v>4927</v>
      </c>
      <c r="E133" s="244" t="s">
        <v>4927</v>
      </c>
      <c r="F133" s="244" t="s">
        <v>4927</v>
      </c>
      <c r="G133" s="88" t="s">
        <v>4927</v>
      </c>
      <c r="H133" s="243" t="s">
        <v>4927</v>
      </c>
      <c r="I133" s="553" t="s">
        <v>4927</v>
      </c>
      <c r="J133" s="553" t="s">
        <v>4927</v>
      </c>
      <c r="K133" s="554" t="s">
        <v>4927</v>
      </c>
      <c r="L133" s="243" t="s">
        <v>4927</v>
      </c>
      <c r="M133" s="243" t="s">
        <v>4927</v>
      </c>
      <c r="N133" s="262" t="s">
        <v>4927</v>
      </c>
      <c r="O133" s="89" t="s">
        <v>4927</v>
      </c>
      <c r="P133" s="89" t="s">
        <v>4927</v>
      </c>
      <c r="Q133" s="90" t="s">
        <v>4927</v>
      </c>
      <c r="R133" s="95" t="s">
        <v>4927</v>
      </c>
      <c r="S133" s="263" t="s">
        <v>4927</v>
      </c>
    </row>
    <row r="134" spans="2:19" ht="15" customHeight="1" x14ac:dyDescent="0.25">
      <c r="B134" s="261" t="s">
        <v>4927</v>
      </c>
      <c r="C134" s="243" t="s">
        <v>4927</v>
      </c>
      <c r="D134" s="244" t="s">
        <v>4927</v>
      </c>
      <c r="E134" s="244" t="s">
        <v>4927</v>
      </c>
      <c r="F134" s="244" t="s">
        <v>4927</v>
      </c>
      <c r="G134" s="88" t="s">
        <v>4927</v>
      </c>
      <c r="H134" s="243" t="s">
        <v>4927</v>
      </c>
      <c r="I134" s="553" t="s">
        <v>4927</v>
      </c>
      <c r="J134" s="553" t="s">
        <v>4927</v>
      </c>
      <c r="K134" s="554" t="s">
        <v>4927</v>
      </c>
      <c r="L134" s="243" t="s">
        <v>4927</v>
      </c>
      <c r="M134" s="243" t="s">
        <v>4927</v>
      </c>
      <c r="N134" s="262" t="s">
        <v>4927</v>
      </c>
      <c r="O134" s="89" t="s">
        <v>4927</v>
      </c>
      <c r="P134" s="89" t="s">
        <v>4927</v>
      </c>
      <c r="Q134" s="90" t="s">
        <v>4927</v>
      </c>
      <c r="R134" s="95" t="s">
        <v>4927</v>
      </c>
      <c r="S134" s="263" t="s">
        <v>4927</v>
      </c>
    </row>
    <row r="135" spans="2:19" ht="15" customHeight="1" x14ac:dyDescent="0.25">
      <c r="B135" s="261" t="s">
        <v>4927</v>
      </c>
      <c r="C135" s="243" t="s">
        <v>4927</v>
      </c>
      <c r="D135" s="244" t="s">
        <v>4927</v>
      </c>
      <c r="E135" s="244" t="s">
        <v>4927</v>
      </c>
      <c r="F135" s="244" t="s">
        <v>4927</v>
      </c>
      <c r="G135" s="88" t="s">
        <v>4927</v>
      </c>
      <c r="H135" s="243" t="s">
        <v>4927</v>
      </c>
      <c r="I135" s="553" t="s">
        <v>4927</v>
      </c>
      <c r="J135" s="553" t="s">
        <v>4927</v>
      </c>
      <c r="K135" s="554" t="s">
        <v>4927</v>
      </c>
      <c r="L135" s="243" t="s">
        <v>4927</v>
      </c>
      <c r="M135" s="243" t="s">
        <v>4927</v>
      </c>
      <c r="N135" s="262" t="s">
        <v>4927</v>
      </c>
      <c r="O135" s="89" t="s">
        <v>4927</v>
      </c>
      <c r="P135" s="89" t="s">
        <v>4927</v>
      </c>
      <c r="Q135" s="90" t="s">
        <v>4927</v>
      </c>
      <c r="R135" s="95" t="s">
        <v>4927</v>
      </c>
      <c r="S135" s="263" t="s">
        <v>4927</v>
      </c>
    </row>
    <row r="136" spans="2:19" ht="15" customHeight="1" x14ac:dyDescent="0.25">
      <c r="B136" s="261" t="s">
        <v>4927</v>
      </c>
      <c r="C136" s="243" t="s">
        <v>4927</v>
      </c>
      <c r="D136" s="244" t="s">
        <v>4927</v>
      </c>
      <c r="E136" s="244" t="s">
        <v>4927</v>
      </c>
      <c r="F136" s="244" t="s">
        <v>4927</v>
      </c>
      <c r="G136" s="88" t="s">
        <v>4927</v>
      </c>
      <c r="H136" s="243" t="s">
        <v>4927</v>
      </c>
      <c r="I136" s="553" t="s">
        <v>4927</v>
      </c>
      <c r="J136" s="553" t="s">
        <v>4927</v>
      </c>
      <c r="K136" s="554" t="s">
        <v>4927</v>
      </c>
      <c r="L136" s="243" t="s">
        <v>4927</v>
      </c>
      <c r="M136" s="243" t="s">
        <v>4927</v>
      </c>
      <c r="N136" s="262" t="s">
        <v>4927</v>
      </c>
      <c r="O136" s="89" t="s">
        <v>4927</v>
      </c>
      <c r="P136" s="89" t="s">
        <v>4927</v>
      </c>
      <c r="Q136" s="90" t="s">
        <v>4927</v>
      </c>
      <c r="R136" s="95" t="s">
        <v>4927</v>
      </c>
      <c r="S136" s="263" t="s">
        <v>4927</v>
      </c>
    </row>
    <row r="137" spans="2:19" ht="15" customHeight="1" x14ac:dyDescent="0.25">
      <c r="B137" s="261" t="s">
        <v>4927</v>
      </c>
      <c r="C137" s="243" t="s">
        <v>4927</v>
      </c>
      <c r="D137" s="244" t="s">
        <v>4927</v>
      </c>
      <c r="E137" s="244" t="s">
        <v>4927</v>
      </c>
      <c r="F137" s="244" t="s">
        <v>4927</v>
      </c>
      <c r="G137" s="88" t="s">
        <v>4927</v>
      </c>
      <c r="H137" s="243" t="s">
        <v>4927</v>
      </c>
      <c r="I137" s="553" t="s">
        <v>4927</v>
      </c>
      <c r="J137" s="553" t="s">
        <v>4927</v>
      </c>
      <c r="K137" s="554" t="s">
        <v>4927</v>
      </c>
      <c r="L137" s="243" t="s">
        <v>4927</v>
      </c>
      <c r="M137" s="243" t="s">
        <v>4927</v>
      </c>
      <c r="N137" s="262" t="s">
        <v>4927</v>
      </c>
      <c r="O137" s="89" t="s">
        <v>4927</v>
      </c>
      <c r="P137" s="89" t="s">
        <v>4927</v>
      </c>
      <c r="Q137" s="90" t="s">
        <v>4927</v>
      </c>
      <c r="R137" s="95" t="s">
        <v>4927</v>
      </c>
      <c r="S137" s="263" t="s">
        <v>4927</v>
      </c>
    </row>
    <row r="138" spans="2:19" ht="15" customHeight="1" x14ac:dyDescent="0.25">
      <c r="B138" s="261" t="s">
        <v>4927</v>
      </c>
      <c r="C138" s="243" t="s">
        <v>4927</v>
      </c>
      <c r="D138" s="244" t="s">
        <v>4927</v>
      </c>
      <c r="E138" s="244" t="s">
        <v>4927</v>
      </c>
      <c r="F138" s="244" t="s">
        <v>4927</v>
      </c>
      <c r="G138" s="88" t="s">
        <v>4927</v>
      </c>
      <c r="H138" s="243" t="s">
        <v>4927</v>
      </c>
      <c r="I138" s="553" t="s">
        <v>4927</v>
      </c>
      <c r="J138" s="553" t="s">
        <v>4927</v>
      </c>
      <c r="K138" s="554" t="s">
        <v>4927</v>
      </c>
      <c r="L138" s="243" t="s">
        <v>4927</v>
      </c>
      <c r="M138" s="243" t="s">
        <v>4927</v>
      </c>
      <c r="N138" s="262" t="s">
        <v>4927</v>
      </c>
      <c r="O138" s="89" t="s">
        <v>4927</v>
      </c>
      <c r="P138" s="89" t="s">
        <v>4927</v>
      </c>
      <c r="Q138" s="90" t="s">
        <v>4927</v>
      </c>
      <c r="R138" s="95" t="s">
        <v>4927</v>
      </c>
      <c r="S138" s="263" t="s">
        <v>4927</v>
      </c>
    </row>
    <row r="139" spans="2:19" ht="15" customHeight="1" x14ac:dyDescent="0.25">
      <c r="B139" s="261" t="s">
        <v>4927</v>
      </c>
      <c r="C139" s="243" t="s">
        <v>4927</v>
      </c>
      <c r="D139" s="244" t="s">
        <v>4927</v>
      </c>
      <c r="E139" s="244" t="s">
        <v>4927</v>
      </c>
      <c r="F139" s="244" t="s">
        <v>4927</v>
      </c>
      <c r="G139" s="88" t="s">
        <v>4927</v>
      </c>
      <c r="H139" s="243" t="s">
        <v>4927</v>
      </c>
      <c r="I139" s="553" t="s">
        <v>4927</v>
      </c>
      <c r="J139" s="553" t="s">
        <v>4927</v>
      </c>
      <c r="K139" s="554" t="s">
        <v>4927</v>
      </c>
      <c r="L139" s="243" t="s">
        <v>4927</v>
      </c>
      <c r="M139" s="243" t="s">
        <v>4927</v>
      </c>
      <c r="N139" s="262" t="s">
        <v>4927</v>
      </c>
      <c r="O139" s="89" t="s">
        <v>4927</v>
      </c>
      <c r="P139" s="89" t="s">
        <v>4927</v>
      </c>
      <c r="Q139" s="90" t="s">
        <v>4927</v>
      </c>
      <c r="R139" s="95" t="s">
        <v>4927</v>
      </c>
      <c r="S139" s="263" t="s">
        <v>4927</v>
      </c>
    </row>
    <row r="140" spans="2:19" ht="15" customHeight="1" x14ac:dyDescent="0.25">
      <c r="B140" s="261" t="s">
        <v>4927</v>
      </c>
      <c r="C140" s="243" t="s">
        <v>4927</v>
      </c>
      <c r="D140" s="244" t="s">
        <v>4927</v>
      </c>
      <c r="E140" s="244" t="s">
        <v>4927</v>
      </c>
      <c r="F140" s="244" t="s">
        <v>4927</v>
      </c>
      <c r="G140" s="88" t="s">
        <v>4927</v>
      </c>
      <c r="H140" s="243" t="s">
        <v>4927</v>
      </c>
      <c r="I140" s="553" t="s">
        <v>4927</v>
      </c>
      <c r="J140" s="553" t="s">
        <v>4927</v>
      </c>
      <c r="K140" s="554" t="s">
        <v>4927</v>
      </c>
      <c r="L140" s="243" t="s">
        <v>4927</v>
      </c>
      <c r="M140" s="243" t="s">
        <v>4927</v>
      </c>
      <c r="N140" s="262" t="s">
        <v>4927</v>
      </c>
      <c r="O140" s="89" t="s">
        <v>4927</v>
      </c>
      <c r="P140" s="89" t="s">
        <v>4927</v>
      </c>
      <c r="Q140" s="90" t="s">
        <v>4927</v>
      </c>
      <c r="R140" s="95" t="s">
        <v>4927</v>
      </c>
      <c r="S140" s="263" t="s">
        <v>4927</v>
      </c>
    </row>
    <row r="141" spans="2:19" ht="15" customHeight="1" x14ac:dyDescent="0.25">
      <c r="B141" s="261" t="s">
        <v>4927</v>
      </c>
      <c r="C141" s="243" t="s">
        <v>4927</v>
      </c>
      <c r="D141" s="244" t="s">
        <v>4927</v>
      </c>
      <c r="E141" s="244" t="s">
        <v>4927</v>
      </c>
      <c r="F141" s="244" t="s">
        <v>4927</v>
      </c>
      <c r="G141" s="88" t="s">
        <v>4927</v>
      </c>
      <c r="H141" s="243" t="s">
        <v>4927</v>
      </c>
      <c r="I141" s="553" t="s">
        <v>4927</v>
      </c>
      <c r="J141" s="553" t="s">
        <v>4927</v>
      </c>
      <c r="K141" s="554" t="s">
        <v>4927</v>
      </c>
      <c r="L141" s="243" t="s">
        <v>4927</v>
      </c>
      <c r="M141" s="243" t="s">
        <v>4927</v>
      </c>
      <c r="N141" s="262" t="s">
        <v>4927</v>
      </c>
      <c r="O141" s="89" t="s">
        <v>4927</v>
      </c>
      <c r="P141" s="89" t="s">
        <v>4927</v>
      </c>
      <c r="Q141" s="90" t="s">
        <v>4927</v>
      </c>
      <c r="R141" s="95" t="s">
        <v>4927</v>
      </c>
      <c r="S141" s="263" t="s">
        <v>4927</v>
      </c>
    </row>
    <row r="142" spans="2:19" ht="15" customHeight="1" x14ac:dyDescent="0.25">
      <c r="B142" s="261" t="s">
        <v>4927</v>
      </c>
      <c r="C142" s="243" t="s">
        <v>4927</v>
      </c>
      <c r="D142" s="244" t="s">
        <v>4927</v>
      </c>
      <c r="E142" s="244" t="s">
        <v>4927</v>
      </c>
      <c r="F142" s="244" t="s">
        <v>4927</v>
      </c>
      <c r="G142" s="88" t="s">
        <v>4927</v>
      </c>
      <c r="H142" s="243" t="s">
        <v>4927</v>
      </c>
      <c r="I142" s="553" t="s">
        <v>4927</v>
      </c>
      <c r="J142" s="553" t="s">
        <v>4927</v>
      </c>
      <c r="K142" s="554" t="s">
        <v>4927</v>
      </c>
      <c r="L142" s="243" t="s">
        <v>4927</v>
      </c>
      <c r="M142" s="243" t="s">
        <v>4927</v>
      </c>
      <c r="N142" s="262" t="s">
        <v>4927</v>
      </c>
      <c r="O142" s="89" t="s">
        <v>4927</v>
      </c>
      <c r="P142" s="89" t="s">
        <v>4927</v>
      </c>
      <c r="Q142" s="90" t="s">
        <v>4927</v>
      </c>
      <c r="R142" s="95" t="s">
        <v>4927</v>
      </c>
      <c r="S142" s="263" t="s">
        <v>4927</v>
      </c>
    </row>
    <row r="143" spans="2:19" ht="15" customHeight="1" x14ac:dyDescent="0.25">
      <c r="B143" s="261" t="s">
        <v>4927</v>
      </c>
      <c r="C143" s="243" t="s">
        <v>4927</v>
      </c>
      <c r="D143" s="244" t="s">
        <v>4927</v>
      </c>
      <c r="E143" s="244" t="s">
        <v>4927</v>
      </c>
      <c r="F143" s="244" t="s">
        <v>4927</v>
      </c>
      <c r="G143" s="88" t="s">
        <v>4927</v>
      </c>
      <c r="H143" s="243" t="s">
        <v>4927</v>
      </c>
      <c r="I143" s="553" t="s">
        <v>4927</v>
      </c>
      <c r="J143" s="553" t="s">
        <v>4927</v>
      </c>
      <c r="K143" s="554" t="s">
        <v>4927</v>
      </c>
      <c r="L143" s="243" t="s">
        <v>4927</v>
      </c>
      <c r="M143" s="243" t="s">
        <v>4927</v>
      </c>
      <c r="N143" s="262" t="s">
        <v>4927</v>
      </c>
      <c r="O143" s="89" t="s">
        <v>4927</v>
      </c>
      <c r="P143" s="89" t="s">
        <v>4927</v>
      </c>
      <c r="Q143" s="90" t="s">
        <v>4927</v>
      </c>
      <c r="R143" s="95" t="s">
        <v>4927</v>
      </c>
      <c r="S143" s="263" t="s">
        <v>4927</v>
      </c>
    </row>
    <row r="144" spans="2:19" ht="15" customHeight="1" x14ac:dyDescent="0.25">
      <c r="B144" s="261" t="s">
        <v>4927</v>
      </c>
      <c r="C144" s="243" t="s">
        <v>4927</v>
      </c>
      <c r="D144" s="244" t="s">
        <v>4927</v>
      </c>
      <c r="E144" s="244" t="s">
        <v>4927</v>
      </c>
      <c r="F144" s="244" t="s">
        <v>4927</v>
      </c>
      <c r="G144" s="88" t="s">
        <v>4927</v>
      </c>
      <c r="H144" s="243" t="s">
        <v>4927</v>
      </c>
      <c r="I144" s="553" t="s">
        <v>4927</v>
      </c>
      <c r="J144" s="553" t="s">
        <v>4927</v>
      </c>
      <c r="K144" s="554" t="s">
        <v>4927</v>
      </c>
      <c r="L144" s="243" t="s">
        <v>4927</v>
      </c>
      <c r="M144" s="243" t="s">
        <v>4927</v>
      </c>
      <c r="N144" s="262" t="s">
        <v>4927</v>
      </c>
      <c r="O144" s="89" t="s">
        <v>4927</v>
      </c>
      <c r="P144" s="89" t="s">
        <v>4927</v>
      </c>
      <c r="Q144" s="90" t="s">
        <v>4927</v>
      </c>
      <c r="R144" s="95" t="s">
        <v>4927</v>
      </c>
      <c r="S144" s="263" t="s">
        <v>4927</v>
      </c>
    </row>
    <row r="145" spans="2:19" ht="15" customHeight="1" x14ac:dyDescent="0.25">
      <c r="B145" s="261" t="s">
        <v>4927</v>
      </c>
      <c r="C145" s="243" t="s">
        <v>4927</v>
      </c>
      <c r="D145" s="244" t="s">
        <v>4927</v>
      </c>
      <c r="E145" s="244" t="s">
        <v>4927</v>
      </c>
      <c r="F145" s="244" t="s">
        <v>4927</v>
      </c>
      <c r="G145" s="88" t="s">
        <v>4927</v>
      </c>
      <c r="H145" s="243" t="s">
        <v>4927</v>
      </c>
      <c r="I145" s="553" t="s">
        <v>4927</v>
      </c>
      <c r="J145" s="553" t="s">
        <v>4927</v>
      </c>
      <c r="K145" s="554" t="s">
        <v>4927</v>
      </c>
      <c r="L145" s="243" t="s">
        <v>4927</v>
      </c>
      <c r="M145" s="243" t="s">
        <v>4927</v>
      </c>
      <c r="N145" s="262" t="s">
        <v>4927</v>
      </c>
      <c r="O145" s="89" t="s">
        <v>4927</v>
      </c>
      <c r="P145" s="89" t="s">
        <v>4927</v>
      </c>
      <c r="Q145" s="90" t="s">
        <v>4927</v>
      </c>
      <c r="R145" s="95" t="s">
        <v>4927</v>
      </c>
      <c r="S145" s="263" t="s">
        <v>4927</v>
      </c>
    </row>
    <row r="146" spans="2:19" ht="15" customHeight="1" x14ac:dyDescent="0.25">
      <c r="B146" s="261" t="s">
        <v>4927</v>
      </c>
      <c r="C146" s="243" t="s">
        <v>4927</v>
      </c>
      <c r="D146" s="244" t="s">
        <v>4927</v>
      </c>
      <c r="E146" s="244" t="s">
        <v>4927</v>
      </c>
      <c r="F146" s="244" t="s">
        <v>4927</v>
      </c>
      <c r="G146" s="88" t="s">
        <v>4927</v>
      </c>
      <c r="H146" s="243" t="s">
        <v>4927</v>
      </c>
      <c r="I146" s="553" t="s">
        <v>4927</v>
      </c>
      <c r="J146" s="553" t="s">
        <v>4927</v>
      </c>
      <c r="K146" s="554" t="s">
        <v>4927</v>
      </c>
      <c r="L146" s="243" t="s">
        <v>4927</v>
      </c>
      <c r="M146" s="243" t="s">
        <v>4927</v>
      </c>
      <c r="N146" s="262" t="s">
        <v>4927</v>
      </c>
      <c r="O146" s="89" t="s">
        <v>4927</v>
      </c>
      <c r="P146" s="89" t="s">
        <v>4927</v>
      </c>
      <c r="Q146" s="90" t="s">
        <v>4927</v>
      </c>
      <c r="R146" s="95" t="s">
        <v>4927</v>
      </c>
      <c r="S146" s="263" t="s">
        <v>4927</v>
      </c>
    </row>
    <row r="147" spans="2:19" ht="15" customHeight="1" x14ac:dyDescent="0.25">
      <c r="B147" s="261" t="s">
        <v>4927</v>
      </c>
      <c r="C147" s="243" t="s">
        <v>4927</v>
      </c>
      <c r="D147" s="244" t="s">
        <v>4927</v>
      </c>
      <c r="E147" s="244" t="s">
        <v>4927</v>
      </c>
      <c r="F147" s="244" t="s">
        <v>4927</v>
      </c>
      <c r="G147" s="88" t="s">
        <v>4927</v>
      </c>
      <c r="H147" s="243" t="s">
        <v>4927</v>
      </c>
      <c r="I147" s="553" t="s">
        <v>4927</v>
      </c>
      <c r="J147" s="553" t="s">
        <v>4927</v>
      </c>
      <c r="K147" s="554" t="s">
        <v>4927</v>
      </c>
      <c r="L147" s="243" t="s">
        <v>4927</v>
      </c>
      <c r="M147" s="243" t="s">
        <v>4927</v>
      </c>
      <c r="N147" s="262" t="s">
        <v>4927</v>
      </c>
      <c r="O147" s="89" t="s">
        <v>4927</v>
      </c>
      <c r="P147" s="89" t="s">
        <v>4927</v>
      </c>
      <c r="Q147" s="90" t="s">
        <v>4927</v>
      </c>
      <c r="R147" s="95" t="s">
        <v>4927</v>
      </c>
      <c r="S147" s="263" t="s">
        <v>4927</v>
      </c>
    </row>
    <row r="148" spans="2:19" ht="15" customHeight="1" x14ac:dyDescent="0.25">
      <c r="B148" s="261" t="s">
        <v>4927</v>
      </c>
      <c r="C148" s="243" t="s">
        <v>4927</v>
      </c>
      <c r="D148" s="244" t="s">
        <v>4927</v>
      </c>
      <c r="E148" s="244" t="s">
        <v>4927</v>
      </c>
      <c r="F148" s="244" t="s">
        <v>4927</v>
      </c>
      <c r="G148" s="88" t="s">
        <v>4927</v>
      </c>
      <c r="H148" s="243" t="s">
        <v>4927</v>
      </c>
      <c r="I148" s="553" t="s">
        <v>4927</v>
      </c>
      <c r="J148" s="553" t="s">
        <v>4927</v>
      </c>
      <c r="K148" s="554" t="s">
        <v>4927</v>
      </c>
      <c r="L148" s="243" t="s">
        <v>4927</v>
      </c>
      <c r="M148" s="243" t="s">
        <v>4927</v>
      </c>
      <c r="N148" s="262" t="s">
        <v>4927</v>
      </c>
      <c r="O148" s="89" t="s">
        <v>4927</v>
      </c>
      <c r="P148" s="89" t="s">
        <v>4927</v>
      </c>
      <c r="Q148" s="90" t="s">
        <v>4927</v>
      </c>
      <c r="R148" s="95" t="s">
        <v>4927</v>
      </c>
      <c r="S148" s="263" t="s">
        <v>4927</v>
      </c>
    </row>
    <row r="149" spans="2:19" ht="15" customHeight="1" x14ac:dyDescent="0.25">
      <c r="B149" s="261" t="s">
        <v>4927</v>
      </c>
      <c r="C149" s="243" t="s">
        <v>4927</v>
      </c>
      <c r="D149" s="244" t="s">
        <v>4927</v>
      </c>
      <c r="E149" s="244" t="s">
        <v>4927</v>
      </c>
      <c r="F149" s="244" t="s">
        <v>4927</v>
      </c>
      <c r="G149" s="88" t="s">
        <v>4927</v>
      </c>
      <c r="H149" s="243" t="s">
        <v>4927</v>
      </c>
      <c r="I149" s="553" t="s">
        <v>4927</v>
      </c>
      <c r="J149" s="553" t="s">
        <v>4927</v>
      </c>
      <c r="K149" s="554" t="s">
        <v>4927</v>
      </c>
      <c r="L149" s="243" t="s">
        <v>4927</v>
      </c>
      <c r="M149" s="243" t="s">
        <v>4927</v>
      </c>
      <c r="N149" s="262" t="s">
        <v>4927</v>
      </c>
      <c r="O149" s="89" t="s">
        <v>4927</v>
      </c>
      <c r="P149" s="89" t="s">
        <v>4927</v>
      </c>
      <c r="Q149" s="90" t="s">
        <v>4927</v>
      </c>
      <c r="R149" s="95" t="s">
        <v>4927</v>
      </c>
      <c r="S149" s="263" t="s">
        <v>4927</v>
      </c>
    </row>
    <row r="150" spans="2:19" ht="15" customHeight="1" x14ac:dyDescent="0.25">
      <c r="B150" s="261" t="s">
        <v>4927</v>
      </c>
      <c r="C150" s="243" t="s">
        <v>4927</v>
      </c>
      <c r="D150" s="244" t="s">
        <v>4927</v>
      </c>
      <c r="E150" s="244" t="s">
        <v>4927</v>
      </c>
      <c r="F150" s="244" t="s">
        <v>4927</v>
      </c>
      <c r="G150" s="88" t="s">
        <v>4927</v>
      </c>
      <c r="H150" s="243" t="s">
        <v>4927</v>
      </c>
      <c r="I150" s="553" t="s">
        <v>4927</v>
      </c>
      <c r="J150" s="553" t="s">
        <v>4927</v>
      </c>
      <c r="K150" s="554" t="s">
        <v>4927</v>
      </c>
      <c r="L150" s="243" t="s">
        <v>4927</v>
      </c>
      <c r="M150" s="243" t="s">
        <v>4927</v>
      </c>
      <c r="N150" s="262" t="s">
        <v>4927</v>
      </c>
      <c r="O150" s="89" t="s">
        <v>4927</v>
      </c>
      <c r="P150" s="89" t="s">
        <v>4927</v>
      </c>
      <c r="Q150" s="90" t="s">
        <v>4927</v>
      </c>
      <c r="R150" s="95" t="s">
        <v>4927</v>
      </c>
      <c r="S150" s="263" t="s">
        <v>4927</v>
      </c>
    </row>
    <row r="151" spans="2:19" ht="15" customHeight="1" x14ac:dyDescent="0.25">
      <c r="B151" s="264" t="s">
        <v>4927</v>
      </c>
      <c r="C151" s="260" t="s">
        <v>4927</v>
      </c>
      <c r="D151" s="265" t="s">
        <v>4927</v>
      </c>
      <c r="E151" s="265" t="s">
        <v>4927</v>
      </c>
      <c r="F151" s="265" t="s">
        <v>4927</v>
      </c>
      <c r="G151" s="88" t="s">
        <v>4927</v>
      </c>
      <c r="H151" s="260" t="s">
        <v>4927</v>
      </c>
      <c r="I151" s="553" t="s">
        <v>4927</v>
      </c>
      <c r="J151" s="553" t="s">
        <v>4927</v>
      </c>
      <c r="K151" s="554" t="s">
        <v>4927</v>
      </c>
      <c r="L151" s="260" t="s">
        <v>4927</v>
      </c>
      <c r="M151" s="260" t="s">
        <v>4927</v>
      </c>
      <c r="N151" s="266" t="s">
        <v>4927</v>
      </c>
      <c r="O151" s="267" t="s">
        <v>4927</v>
      </c>
      <c r="P151" s="267" t="s">
        <v>4927</v>
      </c>
      <c r="Q151" s="268" t="s">
        <v>4927</v>
      </c>
      <c r="R151" s="95" t="s">
        <v>4927</v>
      </c>
      <c r="S151" s="269" t="s">
        <v>4927</v>
      </c>
    </row>
    <row r="152" spans="2:19" ht="15" customHeight="1" x14ac:dyDescent="0.25">
      <c r="B152" s="261" t="s">
        <v>4802</v>
      </c>
      <c r="C152" s="243" t="s">
        <v>4469</v>
      </c>
      <c r="D152" s="244">
        <v>42576</v>
      </c>
      <c r="E152" s="244" t="s">
        <v>4925</v>
      </c>
      <c r="F152" s="244" t="s">
        <v>4926</v>
      </c>
      <c r="G152" s="88">
        <v>2</v>
      </c>
      <c r="H152" s="243" t="s">
        <v>4927</v>
      </c>
      <c r="I152" s="553">
        <v>0</v>
      </c>
      <c r="J152" s="553" t="s">
        <v>5070</v>
      </c>
      <c r="K152" s="554">
        <v>0</v>
      </c>
      <c r="L152" s="243" t="s">
        <v>12</v>
      </c>
      <c r="M152" s="243">
        <v>5200000893</v>
      </c>
      <c r="N152" s="262">
        <v>554941</v>
      </c>
      <c r="O152" s="89" t="s">
        <v>461</v>
      </c>
      <c r="P152" s="89" t="s">
        <v>54</v>
      </c>
      <c r="Q152" s="90">
        <v>1.7699</v>
      </c>
      <c r="R152" s="95">
        <v>3</v>
      </c>
      <c r="S152" s="263">
        <v>66.356657115952061</v>
      </c>
    </row>
    <row r="153" spans="2:19" ht="15" customHeight="1" x14ac:dyDescent="0.25">
      <c r="B153" s="261" t="s">
        <v>4802</v>
      </c>
      <c r="C153" s="243" t="s">
        <v>4469</v>
      </c>
      <c r="D153" s="244">
        <v>42576</v>
      </c>
      <c r="E153" s="244" t="s">
        <v>4925</v>
      </c>
      <c r="F153" s="244" t="s">
        <v>4926</v>
      </c>
      <c r="G153" s="88">
        <v>2</v>
      </c>
      <c r="H153" s="243" t="s">
        <v>4927</v>
      </c>
      <c r="I153" s="553">
        <v>0</v>
      </c>
      <c r="J153" s="553" t="s">
        <v>5070</v>
      </c>
      <c r="K153" s="554">
        <v>0</v>
      </c>
      <c r="L153" s="243" t="s">
        <v>12</v>
      </c>
      <c r="M153" s="243">
        <v>5200000893</v>
      </c>
      <c r="N153" s="262">
        <v>554693</v>
      </c>
      <c r="O153" s="89" t="s">
        <v>381</v>
      </c>
      <c r="P153" s="89" t="s">
        <v>382</v>
      </c>
      <c r="Q153" s="90">
        <v>1.7699</v>
      </c>
      <c r="R153" s="95">
        <v>3</v>
      </c>
      <c r="S153" s="263">
        <v>21.841268916640878</v>
      </c>
    </row>
    <row r="154" spans="2:19" ht="15" customHeight="1" x14ac:dyDescent="0.25">
      <c r="B154" s="261" t="s">
        <v>4927</v>
      </c>
      <c r="C154" s="243" t="s">
        <v>4927</v>
      </c>
      <c r="D154" s="244" t="s">
        <v>4927</v>
      </c>
      <c r="E154" s="244" t="s">
        <v>4927</v>
      </c>
      <c r="F154" s="244" t="s">
        <v>4927</v>
      </c>
      <c r="G154" s="88" t="s">
        <v>4927</v>
      </c>
      <c r="H154" s="243" t="s">
        <v>4927</v>
      </c>
      <c r="I154" s="553" t="s">
        <v>4927</v>
      </c>
      <c r="J154" s="553" t="s">
        <v>4927</v>
      </c>
      <c r="K154" s="554" t="s">
        <v>4927</v>
      </c>
      <c r="L154" s="243" t="s">
        <v>4927</v>
      </c>
      <c r="M154" s="243" t="s">
        <v>4927</v>
      </c>
      <c r="N154" s="262" t="s">
        <v>4927</v>
      </c>
      <c r="O154" s="89" t="s">
        <v>4927</v>
      </c>
      <c r="P154" s="89" t="s">
        <v>4927</v>
      </c>
      <c r="Q154" s="90" t="s">
        <v>4927</v>
      </c>
      <c r="R154" s="95" t="s">
        <v>4927</v>
      </c>
      <c r="S154" s="263" t="s">
        <v>4927</v>
      </c>
    </row>
    <row r="155" spans="2:19" ht="15" customHeight="1" x14ac:dyDescent="0.25">
      <c r="B155" s="261" t="s">
        <v>4927</v>
      </c>
      <c r="C155" s="243" t="s">
        <v>4927</v>
      </c>
      <c r="D155" s="244" t="s">
        <v>4927</v>
      </c>
      <c r="E155" s="244" t="s">
        <v>4927</v>
      </c>
      <c r="F155" s="244" t="s">
        <v>4927</v>
      </c>
      <c r="G155" s="88" t="s">
        <v>4927</v>
      </c>
      <c r="H155" s="243" t="s">
        <v>4927</v>
      </c>
      <c r="I155" s="553" t="s">
        <v>4927</v>
      </c>
      <c r="J155" s="553" t="s">
        <v>4927</v>
      </c>
      <c r="K155" s="554" t="s">
        <v>4927</v>
      </c>
      <c r="L155" s="243" t="s">
        <v>4927</v>
      </c>
      <c r="M155" s="243" t="s">
        <v>4927</v>
      </c>
      <c r="N155" s="262" t="s">
        <v>4927</v>
      </c>
      <c r="O155" s="89" t="s">
        <v>4927</v>
      </c>
      <c r="P155" s="89" t="s">
        <v>4927</v>
      </c>
      <c r="Q155" s="90" t="s">
        <v>4927</v>
      </c>
      <c r="R155" s="95" t="s">
        <v>4927</v>
      </c>
      <c r="S155" s="263" t="s">
        <v>4927</v>
      </c>
    </row>
    <row r="156" spans="2:19" ht="15" customHeight="1" x14ac:dyDescent="0.25">
      <c r="B156" s="261" t="s">
        <v>4927</v>
      </c>
      <c r="C156" s="243" t="s">
        <v>4927</v>
      </c>
      <c r="D156" s="244" t="s">
        <v>4927</v>
      </c>
      <c r="E156" s="244" t="s">
        <v>4927</v>
      </c>
      <c r="F156" s="244" t="s">
        <v>4927</v>
      </c>
      <c r="G156" s="88" t="s">
        <v>4927</v>
      </c>
      <c r="H156" s="243" t="s">
        <v>4927</v>
      </c>
      <c r="I156" s="553" t="s">
        <v>4927</v>
      </c>
      <c r="J156" s="553" t="s">
        <v>4927</v>
      </c>
      <c r="K156" s="554" t="s">
        <v>4927</v>
      </c>
      <c r="L156" s="243" t="s">
        <v>4927</v>
      </c>
      <c r="M156" s="243" t="s">
        <v>4927</v>
      </c>
      <c r="N156" s="262" t="s">
        <v>4927</v>
      </c>
      <c r="O156" s="89" t="s">
        <v>4927</v>
      </c>
      <c r="P156" s="89" t="s">
        <v>4927</v>
      </c>
      <c r="Q156" s="90" t="s">
        <v>4927</v>
      </c>
      <c r="R156" s="95" t="s">
        <v>4927</v>
      </c>
      <c r="S156" s="263" t="s">
        <v>4927</v>
      </c>
    </row>
    <row r="157" spans="2:19" ht="15" customHeight="1" x14ac:dyDescent="0.25">
      <c r="B157" s="261" t="s">
        <v>4927</v>
      </c>
      <c r="C157" s="243" t="s">
        <v>4927</v>
      </c>
      <c r="D157" s="244" t="s">
        <v>4927</v>
      </c>
      <c r="E157" s="244" t="s">
        <v>4927</v>
      </c>
      <c r="F157" s="244" t="s">
        <v>4927</v>
      </c>
      <c r="G157" s="88" t="s">
        <v>4927</v>
      </c>
      <c r="H157" s="243" t="s">
        <v>4927</v>
      </c>
      <c r="I157" s="553" t="s">
        <v>4927</v>
      </c>
      <c r="J157" s="553" t="s">
        <v>4927</v>
      </c>
      <c r="K157" s="554" t="s">
        <v>4927</v>
      </c>
      <c r="L157" s="243" t="s">
        <v>4927</v>
      </c>
      <c r="M157" s="243" t="s">
        <v>4927</v>
      </c>
      <c r="N157" s="262" t="s">
        <v>4927</v>
      </c>
      <c r="O157" s="89" t="s">
        <v>4927</v>
      </c>
      <c r="P157" s="89" t="s">
        <v>4927</v>
      </c>
      <c r="Q157" s="90" t="s">
        <v>4927</v>
      </c>
      <c r="R157" s="95" t="s">
        <v>4927</v>
      </c>
      <c r="S157" s="263" t="s">
        <v>4927</v>
      </c>
    </row>
    <row r="158" spans="2:19" ht="15" customHeight="1" x14ac:dyDescent="0.25">
      <c r="B158" s="261" t="s">
        <v>4927</v>
      </c>
      <c r="C158" s="243" t="s">
        <v>4927</v>
      </c>
      <c r="D158" s="244" t="s">
        <v>4927</v>
      </c>
      <c r="E158" s="244" t="s">
        <v>4927</v>
      </c>
      <c r="F158" s="244" t="s">
        <v>4927</v>
      </c>
      <c r="G158" s="88" t="s">
        <v>4927</v>
      </c>
      <c r="H158" s="243" t="s">
        <v>4927</v>
      </c>
      <c r="I158" s="553" t="s">
        <v>4927</v>
      </c>
      <c r="J158" s="553" t="s">
        <v>4927</v>
      </c>
      <c r="K158" s="554" t="s">
        <v>4927</v>
      </c>
      <c r="L158" s="243" t="s">
        <v>4927</v>
      </c>
      <c r="M158" s="243" t="s">
        <v>4927</v>
      </c>
      <c r="N158" s="262" t="s">
        <v>4927</v>
      </c>
      <c r="O158" s="89" t="s">
        <v>4927</v>
      </c>
      <c r="P158" s="89" t="s">
        <v>4927</v>
      </c>
      <c r="Q158" s="90" t="s">
        <v>4927</v>
      </c>
      <c r="R158" s="95" t="s">
        <v>4927</v>
      </c>
      <c r="S158" s="263" t="s">
        <v>4927</v>
      </c>
    </row>
    <row r="159" spans="2:19" ht="15" customHeight="1" x14ac:dyDescent="0.25">
      <c r="B159" s="261" t="s">
        <v>4927</v>
      </c>
      <c r="C159" s="243" t="s">
        <v>4927</v>
      </c>
      <c r="D159" s="244" t="s">
        <v>4927</v>
      </c>
      <c r="E159" s="244" t="s">
        <v>4927</v>
      </c>
      <c r="F159" s="244" t="s">
        <v>4927</v>
      </c>
      <c r="G159" s="88" t="s">
        <v>4927</v>
      </c>
      <c r="H159" s="243" t="s">
        <v>4927</v>
      </c>
      <c r="I159" s="553" t="s">
        <v>4927</v>
      </c>
      <c r="J159" s="553" t="s">
        <v>4927</v>
      </c>
      <c r="K159" s="554" t="s">
        <v>4927</v>
      </c>
      <c r="L159" s="243" t="s">
        <v>4927</v>
      </c>
      <c r="M159" s="243" t="s">
        <v>4927</v>
      </c>
      <c r="N159" s="262" t="s">
        <v>4927</v>
      </c>
      <c r="O159" s="89" t="s">
        <v>4927</v>
      </c>
      <c r="P159" s="89" t="s">
        <v>4927</v>
      </c>
      <c r="Q159" s="90" t="s">
        <v>4927</v>
      </c>
      <c r="R159" s="95" t="s">
        <v>4927</v>
      </c>
      <c r="S159" s="263" t="s">
        <v>4927</v>
      </c>
    </row>
    <row r="160" spans="2:19" ht="15" customHeight="1" x14ac:dyDescent="0.25">
      <c r="B160" s="261" t="s">
        <v>4927</v>
      </c>
      <c r="C160" s="243" t="s">
        <v>4927</v>
      </c>
      <c r="D160" s="244" t="s">
        <v>4927</v>
      </c>
      <c r="E160" s="244" t="s">
        <v>4927</v>
      </c>
      <c r="F160" s="244" t="s">
        <v>4927</v>
      </c>
      <c r="G160" s="88" t="s">
        <v>4927</v>
      </c>
      <c r="H160" s="243" t="s">
        <v>4927</v>
      </c>
      <c r="I160" s="553" t="s">
        <v>4927</v>
      </c>
      <c r="J160" s="553" t="s">
        <v>4927</v>
      </c>
      <c r="K160" s="554" t="s">
        <v>4927</v>
      </c>
      <c r="L160" s="243" t="s">
        <v>4927</v>
      </c>
      <c r="M160" s="243" t="s">
        <v>4927</v>
      </c>
      <c r="N160" s="262" t="s">
        <v>4927</v>
      </c>
      <c r="O160" s="89" t="s">
        <v>4927</v>
      </c>
      <c r="P160" s="89" t="s">
        <v>4927</v>
      </c>
      <c r="Q160" s="90" t="s">
        <v>4927</v>
      </c>
      <c r="R160" s="95" t="s">
        <v>4927</v>
      </c>
      <c r="S160" s="263" t="s">
        <v>4927</v>
      </c>
    </row>
    <row r="161" spans="2:19" ht="15" customHeight="1" x14ac:dyDescent="0.25">
      <c r="B161" s="261" t="s">
        <v>4927</v>
      </c>
      <c r="C161" s="243" t="s">
        <v>4927</v>
      </c>
      <c r="D161" s="244" t="s">
        <v>4927</v>
      </c>
      <c r="E161" s="244" t="s">
        <v>4927</v>
      </c>
      <c r="F161" s="244" t="s">
        <v>4927</v>
      </c>
      <c r="G161" s="88" t="s">
        <v>4927</v>
      </c>
      <c r="H161" s="243" t="s">
        <v>4927</v>
      </c>
      <c r="I161" s="553" t="s">
        <v>4927</v>
      </c>
      <c r="J161" s="553" t="s">
        <v>4927</v>
      </c>
      <c r="K161" s="554" t="s">
        <v>4927</v>
      </c>
      <c r="L161" s="243" t="s">
        <v>4927</v>
      </c>
      <c r="M161" s="243" t="s">
        <v>4927</v>
      </c>
      <c r="N161" s="262" t="s">
        <v>4927</v>
      </c>
      <c r="O161" s="89" t="s">
        <v>4927</v>
      </c>
      <c r="P161" s="89" t="s">
        <v>4927</v>
      </c>
      <c r="Q161" s="90" t="s">
        <v>4927</v>
      </c>
      <c r="R161" s="95" t="s">
        <v>4927</v>
      </c>
      <c r="S161" s="263" t="s">
        <v>4927</v>
      </c>
    </row>
    <row r="162" spans="2:19" ht="15" customHeight="1" x14ac:dyDescent="0.25">
      <c r="B162" s="261" t="s">
        <v>4927</v>
      </c>
      <c r="C162" s="243" t="s">
        <v>4927</v>
      </c>
      <c r="D162" s="244" t="s">
        <v>4927</v>
      </c>
      <c r="E162" s="244" t="s">
        <v>4927</v>
      </c>
      <c r="F162" s="244" t="s">
        <v>4927</v>
      </c>
      <c r="G162" s="88" t="s">
        <v>4927</v>
      </c>
      <c r="H162" s="243" t="s">
        <v>4927</v>
      </c>
      <c r="I162" s="553" t="s">
        <v>4927</v>
      </c>
      <c r="J162" s="553" t="s">
        <v>4927</v>
      </c>
      <c r="K162" s="554" t="s">
        <v>4927</v>
      </c>
      <c r="L162" s="243" t="s">
        <v>4927</v>
      </c>
      <c r="M162" s="243" t="s">
        <v>4927</v>
      </c>
      <c r="N162" s="262" t="s">
        <v>4927</v>
      </c>
      <c r="O162" s="89" t="s">
        <v>4927</v>
      </c>
      <c r="P162" s="89" t="s">
        <v>4927</v>
      </c>
      <c r="Q162" s="90" t="s">
        <v>4927</v>
      </c>
      <c r="R162" s="95" t="s">
        <v>4927</v>
      </c>
      <c r="S162" s="263" t="s">
        <v>4927</v>
      </c>
    </row>
    <row r="163" spans="2:19" ht="15" customHeight="1" x14ac:dyDescent="0.25">
      <c r="B163" s="261" t="s">
        <v>4927</v>
      </c>
      <c r="C163" s="243" t="s">
        <v>4927</v>
      </c>
      <c r="D163" s="244" t="s">
        <v>4927</v>
      </c>
      <c r="E163" s="244" t="s">
        <v>4927</v>
      </c>
      <c r="F163" s="244" t="s">
        <v>4927</v>
      </c>
      <c r="G163" s="88" t="s">
        <v>4927</v>
      </c>
      <c r="H163" s="243" t="s">
        <v>4927</v>
      </c>
      <c r="I163" s="553" t="s">
        <v>4927</v>
      </c>
      <c r="J163" s="553" t="s">
        <v>4927</v>
      </c>
      <c r="K163" s="554" t="s">
        <v>4927</v>
      </c>
      <c r="L163" s="243" t="s">
        <v>4927</v>
      </c>
      <c r="M163" s="243" t="s">
        <v>4927</v>
      </c>
      <c r="N163" s="262" t="s">
        <v>4927</v>
      </c>
      <c r="O163" s="89" t="s">
        <v>4927</v>
      </c>
      <c r="P163" s="89" t="s">
        <v>4927</v>
      </c>
      <c r="Q163" s="90" t="s">
        <v>4927</v>
      </c>
      <c r="R163" s="95" t="s">
        <v>4927</v>
      </c>
      <c r="S163" s="263" t="s">
        <v>4927</v>
      </c>
    </row>
    <row r="164" spans="2:19" ht="15" customHeight="1" x14ac:dyDescent="0.25">
      <c r="B164" s="261" t="s">
        <v>4927</v>
      </c>
      <c r="C164" s="243" t="s">
        <v>4927</v>
      </c>
      <c r="D164" s="244" t="s">
        <v>4927</v>
      </c>
      <c r="E164" s="244" t="s">
        <v>4927</v>
      </c>
      <c r="F164" s="244" t="s">
        <v>4927</v>
      </c>
      <c r="G164" s="88" t="s">
        <v>4927</v>
      </c>
      <c r="H164" s="243" t="s">
        <v>4927</v>
      </c>
      <c r="I164" s="553" t="s">
        <v>4927</v>
      </c>
      <c r="J164" s="553" t="s">
        <v>4927</v>
      </c>
      <c r="K164" s="554" t="s">
        <v>4927</v>
      </c>
      <c r="L164" s="243" t="s">
        <v>4927</v>
      </c>
      <c r="M164" s="243" t="s">
        <v>4927</v>
      </c>
      <c r="N164" s="262" t="s">
        <v>4927</v>
      </c>
      <c r="O164" s="89" t="s">
        <v>4927</v>
      </c>
      <c r="P164" s="89" t="s">
        <v>4927</v>
      </c>
      <c r="Q164" s="90" t="s">
        <v>4927</v>
      </c>
      <c r="R164" s="95" t="s">
        <v>4927</v>
      </c>
      <c r="S164" s="263" t="s">
        <v>4927</v>
      </c>
    </row>
    <row r="165" spans="2:19" ht="15" customHeight="1" x14ac:dyDescent="0.25">
      <c r="B165" s="261" t="s">
        <v>4927</v>
      </c>
      <c r="C165" s="243" t="s">
        <v>4927</v>
      </c>
      <c r="D165" s="244" t="s">
        <v>4927</v>
      </c>
      <c r="E165" s="244" t="s">
        <v>4927</v>
      </c>
      <c r="F165" s="244" t="s">
        <v>4927</v>
      </c>
      <c r="G165" s="88" t="s">
        <v>4927</v>
      </c>
      <c r="H165" s="243" t="s">
        <v>4927</v>
      </c>
      <c r="I165" s="553" t="s">
        <v>4927</v>
      </c>
      <c r="J165" s="553" t="s">
        <v>4927</v>
      </c>
      <c r="K165" s="554" t="s">
        <v>4927</v>
      </c>
      <c r="L165" s="243" t="s">
        <v>4927</v>
      </c>
      <c r="M165" s="243" t="s">
        <v>4927</v>
      </c>
      <c r="N165" s="262" t="s">
        <v>4927</v>
      </c>
      <c r="O165" s="89" t="s">
        <v>4927</v>
      </c>
      <c r="P165" s="89" t="s">
        <v>4927</v>
      </c>
      <c r="Q165" s="90" t="s">
        <v>4927</v>
      </c>
      <c r="R165" s="95" t="s">
        <v>4927</v>
      </c>
      <c r="S165" s="263" t="s">
        <v>4927</v>
      </c>
    </row>
    <row r="166" spans="2:19" ht="15" customHeight="1" x14ac:dyDescent="0.25">
      <c r="B166" s="261" t="s">
        <v>4927</v>
      </c>
      <c r="C166" s="243" t="s">
        <v>4927</v>
      </c>
      <c r="D166" s="244" t="s">
        <v>4927</v>
      </c>
      <c r="E166" s="244" t="s">
        <v>4927</v>
      </c>
      <c r="F166" s="244" t="s">
        <v>4927</v>
      </c>
      <c r="G166" s="88" t="s">
        <v>4927</v>
      </c>
      <c r="H166" s="243" t="s">
        <v>4927</v>
      </c>
      <c r="I166" s="553" t="s">
        <v>4927</v>
      </c>
      <c r="J166" s="553" t="s">
        <v>4927</v>
      </c>
      <c r="K166" s="554" t="s">
        <v>4927</v>
      </c>
      <c r="L166" s="243" t="s">
        <v>4927</v>
      </c>
      <c r="M166" s="243" t="s">
        <v>4927</v>
      </c>
      <c r="N166" s="262" t="s">
        <v>4927</v>
      </c>
      <c r="O166" s="89" t="s">
        <v>4927</v>
      </c>
      <c r="P166" s="89" t="s">
        <v>4927</v>
      </c>
      <c r="Q166" s="90" t="s">
        <v>4927</v>
      </c>
      <c r="R166" s="95" t="s">
        <v>4927</v>
      </c>
      <c r="S166" s="263" t="s">
        <v>4927</v>
      </c>
    </row>
    <row r="167" spans="2:19" ht="15" customHeight="1" x14ac:dyDescent="0.25">
      <c r="B167" s="261" t="s">
        <v>4927</v>
      </c>
      <c r="C167" s="243" t="s">
        <v>4927</v>
      </c>
      <c r="D167" s="244" t="s">
        <v>4927</v>
      </c>
      <c r="E167" s="244" t="s">
        <v>4927</v>
      </c>
      <c r="F167" s="244" t="s">
        <v>4927</v>
      </c>
      <c r="G167" s="88" t="s">
        <v>4927</v>
      </c>
      <c r="H167" s="243" t="s">
        <v>4927</v>
      </c>
      <c r="I167" s="553" t="s">
        <v>4927</v>
      </c>
      <c r="J167" s="553" t="s">
        <v>4927</v>
      </c>
      <c r="K167" s="554" t="s">
        <v>4927</v>
      </c>
      <c r="L167" s="243" t="s">
        <v>4927</v>
      </c>
      <c r="M167" s="243" t="s">
        <v>4927</v>
      </c>
      <c r="N167" s="262" t="s">
        <v>4927</v>
      </c>
      <c r="O167" s="89" t="s">
        <v>4927</v>
      </c>
      <c r="P167" s="89" t="s">
        <v>4927</v>
      </c>
      <c r="Q167" s="90" t="s">
        <v>4927</v>
      </c>
      <c r="R167" s="95" t="s">
        <v>4927</v>
      </c>
      <c r="S167" s="263" t="s">
        <v>4927</v>
      </c>
    </row>
    <row r="168" spans="2:19" ht="15" customHeight="1" x14ac:dyDescent="0.25">
      <c r="B168" s="261" t="s">
        <v>4927</v>
      </c>
      <c r="C168" s="243" t="s">
        <v>4927</v>
      </c>
      <c r="D168" s="244" t="s">
        <v>4927</v>
      </c>
      <c r="E168" s="244" t="s">
        <v>4927</v>
      </c>
      <c r="F168" s="244" t="s">
        <v>4927</v>
      </c>
      <c r="G168" s="88" t="s">
        <v>4927</v>
      </c>
      <c r="H168" s="243" t="s">
        <v>4927</v>
      </c>
      <c r="I168" s="553" t="s">
        <v>4927</v>
      </c>
      <c r="J168" s="553" t="s">
        <v>4927</v>
      </c>
      <c r="K168" s="554" t="s">
        <v>4927</v>
      </c>
      <c r="L168" s="243" t="s">
        <v>4927</v>
      </c>
      <c r="M168" s="243" t="s">
        <v>4927</v>
      </c>
      <c r="N168" s="262" t="s">
        <v>4927</v>
      </c>
      <c r="O168" s="89" t="s">
        <v>4927</v>
      </c>
      <c r="P168" s="89" t="s">
        <v>4927</v>
      </c>
      <c r="Q168" s="90" t="s">
        <v>4927</v>
      </c>
      <c r="R168" s="95" t="s">
        <v>4927</v>
      </c>
      <c r="S168" s="263" t="s">
        <v>4927</v>
      </c>
    </row>
    <row r="169" spans="2:19" ht="15" customHeight="1" x14ac:dyDescent="0.25">
      <c r="B169" s="261" t="s">
        <v>4927</v>
      </c>
      <c r="C169" s="243" t="s">
        <v>4927</v>
      </c>
      <c r="D169" s="244" t="s">
        <v>4927</v>
      </c>
      <c r="E169" s="244" t="s">
        <v>4927</v>
      </c>
      <c r="F169" s="244" t="s">
        <v>4927</v>
      </c>
      <c r="G169" s="88" t="s">
        <v>4927</v>
      </c>
      <c r="H169" s="243" t="s">
        <v>4927</v>
      </c>
      <c r="I169" s="553" t="s">
        <v>4927</v>
      </c>
      <c r="J169" s="553" t="s">
        <v>4927</v>
      </c>
      <c r="K169" s="554" t="s">
        <v>4927</v>
      </c>
      <c r="L169" s="243" t="s">
        <v>4927</v>
      </c>
      <c r="M169" s="243" t="s">
        <v>4927</v>
      </c>
      <c r="N169" s="262" t="s">
        <v>4927</v>
      </c>
      <c r="O169" s="89" t="s">
        <v>4927</v>
      </c>
      <c r="P169" s="89" t="s">
        <v>4927</v>
      </c>
      <c r="Q169" s="90" t="s">
        <v>4927</v>
      </c>
      <c r="R169" s="95" t="s">
        <v>4927</v>
      </c>
      <c r="S169" s="263" t="s">
        <v>4927</v>
      </c>
    </row>
    <row r="170" spans="2:19" ht="15" customHeight="1" x14ac:dyDescent="0.25">
      <c r="B170" s="261" t="s">
        <v>4927</v>
      </c>
      <c r="C170" s="243" t="s">
        <v>4927</v>
      </c>
      <c r="D170" s="244" t="s">
        <v>4927</v>
      </c>
      <c r="E170" s="244" t="s">
        <v>4927</v>
      </c>
      <c r="F170" s="244" t="s">
        <v>4927</v>
      </c>
      <c r="G170" s="88" t="s">
        <v>4927</v>
      </c>
      <c r="H170" s="243" t="s">
        <v>4927</v>
      </c>
      <c r="I170" s="553" t="s">
        <v>4927</v>
      </c>
      <c r="J170" s="553" t="s">
        <v>4927</v>
      </c>
      <c r="K170" s="554" t="s">
        <v>4927</v>
      </c>
      <c r="L170" s="243" t="s">
        <v>4927</v>
      </c>
      <c r="M170" s="243" t="s">
        <v>4927</v>
      </c>
      <c r="N170" s="262" t="s">
        <v>4927</v>
      </c>
      <c r="O170" s="89" t="s">
        <v>4927</v>
      </c>
      <c r="P170" s="89" t="s">
        <v>4927</v>
      </c>
      <c r="Q170" s="90" t="s">
        <v>4927</v>
      </c>
      <c r="R170" s="95" t="s">
        <v>4927</v>
      </c>
      <c r="S170" s="263" t="s">
        <v>4927</v>
      </c>
    </row>
    <row r="171" spans="2:19" ht="15" customHeight="1" x14ac:dyDescent="0.25">
      <c r="B171" s="261" t="s">
        <v>4927</v>
      </c>
      <c r="C171" s="243" t="s">
        <v>4927</v>
      </c>
      <c r="D171" s="244" t="s">
        <v>4927</v>
      </c>
      <c r="E171" s="244" t="s">
        <v>4927</v>
      </c>
      <c r="F171" s="244" t="s">
        <v>4927</v>
      </c>
      <c r="G171" s="88" t="s">
        <v>4927</v>
      </c>
      <c r="H171" s="243" t="s">
        <v>4927</v>
      </c>
      <c r="I171" s="553" t="s">
        <v>4927</v>
      </c>
      <c r="J171" s="553" t="s">
        <v>4927</v>
      </c>
      <c r="K171" s="554" t="s">
        <v>4927</v>
      </c>
      <c r="L171" s="243" t="s">
        <v>4927</v>
      </c>
      <c r="M171" s="243" t="s">
        <v>4927</v>
      </c>
      <c r="N171" s="262" t="s">
        <v>4927</v>
      </c>
      <c r="O171" s="89" t="s">
        <v>4927</v>
      </c>
      <c r="P171" s="89" t="s">
        <v>4927</v>
      </c>
      <c r="Q171" s="90" t="s">
        <v>4927</v>
      </c>
      <c r="R171" s="95" t="s">
        <v>4927</v>
      </c>
      <c r="S171" s="263" t="s">
        <v>4927</v>
      </c>
    </row>
    <row r="172" spans="2:19" ht="15" customHeight="1" x14ac:dyDescent="0.25">
      <c r="B172" s="261" t="s">
        <v>4927</v>
      </c>
      <c r="C172" s="243" t="s">
        <v>4927</v>
      </c>
      <c r="D172" s="244" t="s">
        <v>4927</v>
      </c>
      <c r="E172" s="244" t="s">
        <v>4927</v>
      </c>
      <c r="F172" s="244" t="s">
        <v>4927</v>
      </c>
      <c r="G172" s="88" t="s">
        <v>4927</v>
      </c>
      <c r="H172" s="243" t="s">
        <v>4927</v>
      </c>
      <c r="I172" s="553" t="s">
        <v>4927</v>
      </c>
      <c r="J172" s="553" t="s">
        <v>4927</v>
      </c>
      <c r="K172" s="554" t="s">
        <v>4927</v>
      </c>
      <c r="L172" s="243" t="s">
        <v>4927</v>
      </c>
      <c r="M172" s="243" t="s">
        <v>4927</v>
      </c>
      <c r="N172" s="262" t="s">
        <v>4927</v>
      </c>
      <c r="O172" s="89" t="s">
        <v>4927</v>
      </c>
      <c r="P172" s="89" t="s">
        <v>4927</v>
      </c>
      <c r="Q172" s="90" t="s">
        <v>4927</v>
      </c>
      <c r="R172" s="95" t="s">
        <v>4927</v>
      </c>
      <c r="S172" s="263" t="s">
        <v>4927</v>
      </c>
    </row>
    <row r="173" spans="2:19" ht="15" customHeight="1" x14ac:dyDescent="0.25">
      <c r="B173" s="261" t="s">
        <v>4927</v>
      </c>
      <c r="C173" s="243" t="s">
        <v>4927</v>
      </c>
      <c r="D173" s="244" t="s">
        <v>4927</v>
      </c>
      <c r="E173" s="244" t="s">
        <v>4927</v>
      </c>
      <c r="F173" s="244" t="s">
        <v>4927</v>
      </c>
      <c r="G173" s="88" t="s">
        <v>4927</v>
      </c>
      <c r="H173" s="243" t="s">
        <v>4927</v>
      </c>
      <c r="I173" s="553" t="s">
        <v>4927</v>
      </c>
      <c r="J173" s="553" t="s">
        <v>4927</v>
      </c>
      <c r="K173" s="554" t="s">
        <v>4927</v>
      </c>
      <c r="L173" s="243" t="s">
        <v>4927</v>
      </c>
      <c r="M173" s="243" t="s">
        <v>4927</v>
      </c>
      <c r="N173" s="262" t="s">
        <v>4927</v>
      </c>
      <c r="O173" s="89" t="s">
        <v>4927</v>
      </c>
      <c r="P173" s="89" t="s">
        <v>4927</v>
      </c>
      <c r="Q173" s="90" t="s">
        <v>4927</v>
      </c>
      <c r="R173" s="95" t="s">
        <v>4927</v>
      </c>
      <c r="S173" s="263" t="s">
        <v>4927</v>
      </c>
    </row>
    <row r="174" spans="2:19" ht="15" customHeight="1" x14ac:dyDescent="0.25">
      <c r="B174" s="261" t="s">
        <v>4927</v>
      </c>
      <c r="C174" s="243" t="s">
        <v>4927</v>
      </c>
      <c r="D174" s="244" t="s">
        <v>4927</v>
      </c>
      <c r="E174" s="244" t="s">
        <v>4927</v>
      </c>
      <c r="F174" s="244" t="s">
        <v>4927</v>
      </c>
      <c r="G174" s="88" t="s">
        <v>4927</v>
      </c>
      <c r="H174" s="243" t="s">
        <v>4927</v>
      </c>
      <c r="I174" s="553" t="s">
        <v>4927</v>
      </c>
      <c r="J174" s="553" t="s">
        <v>4927</v>
      </c>
      <c r="K174" s="554" t="s">
        <v>4927</v>
      </c>
      <c r="L174" s="243" t="s">
        <v>4927</v>
      </c>
      <c r="M174" s="243" t="s">
        <v>4927</v>
      </c>
      <c r="N174" s="262" t="s">
        <v>4927</v>
      </c>
      <c r="O174" s="89" t="s">
        <v>4927</v>
      </c>
      <c r="P174" s="89" t="s">
        <v>4927</v>
      </c>
      <c r="Q174" s="90" t="s">
        <v>4927</v>
      </c>
      <c r="R174" s="95" t="s">
        <v>4927</v>
      </c>
      <c r="S174" s="263" t="s">
        <v>4927</v>
      </c>
    </row>
    <row r="175" spans="2:19" ht="15" customHeight="1" x14ac:dyDescent="0.25">
      <c r="B175" s="261" t="s">
        <v>4927</v>
      </c>
      <c r="C175" s="243" t="s">
        <v>4927</v>
      </c>
      <c r="D175" s="244" t="s">
        <v>4927</v>
      </c>
      <c r="E175" s="244" t="s">
        <v>4927</v>
      </c>
      <c r="F175" s="244" t="s">
        <v>4927</v>
      </c>
      <c r="G175" s="88" t="s">
        <v>4927</v>
      </c>
      <c r="H175" s="243" t="s">
        <v>4927</v>
      </c>
      <c r="I175" s="553" t="s">
        <v>4927</v>
      </c>
      <c r="J175" s="553" t="s">
        <v>4927</v>
      </c>
      <c r="K175" s="554" t="s">
        <v>4927</v>
      </c>
      <c r="L175" s="243" t="s">
        <v>4927</v>
      </c>
      <c r="M175" s="243" t="s">
        <v>4927</v>
      </c>
      <c r="N175" s="262" t="s">
        <v>4927</v>
      </c>
      <c r="O175" s="89" t="s">
        <v>4927</v>
      </c>
      <c r="P175" s="89" t="s">
        <v>4927</v>
      </c>
      <c r="Q175" s="90" t="s">
        <v>4927</v>
      </c>
      <c r="R175" s="95" t="s">
        <v>4927</v>
      </c>
      <c r="S175" s="263" t="s">
        <v>4927</v>
      </c>
    </row>
    <row r="176" spans="2:19" ht="15" customHeight="1" x14ac:dyDescent="0.25">
      <c r="B176" s="261" t="s">
        <v>4927</v>
      </c>
      <c r="C176" s="243" t="s">
        <v>4927</v>
      </c>
      <c r="D176" s="244" t="s">
        <v>4927</v>
      </c>
      <c r="E176" s="244" t="s">
        <v>4927</v>
      </c>
      <c r="F176" s="244" t="s">
        <v>4927</v>
      </c>
      <c r="G176" s="88" t="s">
        <v>4927</v>
      </c>
      <c r="H176" s="243" t="s">
        <v>4927</v>
      </c>
      <c r="I176" s="553" t="s">
        <v>4927</v>
      </c>
      <c r="J176" s="553" t="s">
        <v>4927</v>
      </c>
      <c r="K176" s="554" t="s">
        <v>4927</v>
      </c>
      <c r="L176" s="243" t="s">
        <v>4927</v>
      </c>
      <c r="M176" s="243" t="s">
        <v>4927</v>
      </c>
      <c r="N176" s="262" t="s">
        <v>4927</v>
      </c>
      <c r="O176" s="89" t="s">
        <v>4927</v>
      </c>
      <c r="P176" s="89" t="s">
        <v>4927</v>
      </c>
      <c r="Q176" s="90" t="s">
        <v>4927</v>
      </c>
      <c r="R176" s="95" t="s">
        <v>4927</v>
      </c>
      <c r="S176" s="263" t="s">
        <v>4927</v>
      </c>
    </row>
    <row r="177" spans="2:19" ht="15" customHeight="1" x14ac:dyDescent="0.25">
      <c r="B177" s="261" t="s">
        <v>4927</v>
      </c>
      <c r="C177" s="243" t="s">
        <v>4927</v>
      </c>
      <c r="D177" s="244" t="s">
        <v>4927</v>
      </c>
      <c r="E177" s="244" t="s">
        <v>4927</v>
      </c>
      <c r="F177" s="244" t="s">
        <v>4927</v>
      </c>
      <c r="G177" s="88" t="s">
        <v>4927</v>
      </c>
      <c r="H177" s="243" t="s">
        <v>4927</v>
      </c>
      <c r="I177" s="553" t="s">
        <v>4927</v>
      </c>
      <c r="J177" s="553" t="s">
        <v>4927</v>
      </c>
      <c r="K177" s="554" t="s">
        <v>4927</v>
      </c>
      <c r="L177" s="243" t="s">
        <v>4927</v>
      </c>
      <c r="M177" s="243" t="s">
        <v>4927</v>
      </c>
      <c r="N177" s="262" t="s">
        <v>4927</v>
      </c>
      <c r="O177" s="89" t="s">
        <v>4927</v>
      </c>
      <c r="P177" s="89" t="s">
        <v>4927</v>
      </c>
      <c r="Q177" s="90" t="s">
        <v>4927</v>
      </c>
      <c r="R177" s="95" t="s">
        <v>4927</v>
      </c>
      <c r="S177" s="263" t="s">
        <v>4927</v>
      </c>
    </row>
    <row r="178" spans="2:19" ht="15" customHeight="1" x14ac:dyDescent="0.25">
      <c r="B178" s="261" t="s">
        <v>4927</v>
      </c>
      <c r="C178" s="243" t="s">
        <v>4927</v>
      </c>
      <c r="D178" s="244" t="s">
        <v>4927</v>
      </c>
      <c r="E178" s="244" t="s">
        <v>4927</v>
      </c>
      <c r="F178" s="244" t="s">
        <v>4927</v>
      </c>
      <c r="G178" s="88" t="s">
        <v>4927</v>
      </c>
      <c r="H178" s="243" t="s">
        <v>4927</v>
      </c>
      <c r="I178" s="553" t="s">
        <v>4927</v>
      </c>
      <c r="J178" s="553" t="s">
        <v>4927</v>
      </c>
      <c r="K178" s="554" t="s">
        <v>4927</v>
      </c>
      <c r="L178" s="243" t="s">
        <v>4927</v>
      </c>
      <c r="M178" s="243" t="s">
        <v>4927</v>
      </c>
      <c r="N178" s="262" t="s">
        <v>4927</v>
      </c>
      <c r="O178" s="89" t="s">
        <v>4927</v>
      </c>
      <c r="P178" s="89" t="s">
        <v>4927</v>
      </c>
      <c r="Q178" s="90" t="s">
        <v>4927</v>
      </c>
      <c r="R178" s="95" t="s">
        <v>4927</v>
      </c>
      <c r="S178" s="263" t="s">
        <v>4927</v>
      </c>
    </row>
    <row r="179" spans="2:19" ht="15" customHeight="1" x14ac:dyDescent="0.25">
      <c r="B179" s="261" t="s">
        <v>4927</v>
      </c>
      <c r="C179" s="243" t="s">
        <v>4927</v>
      </c>
      <c r="D179" s="244" t="s">
        <v>4927</v>
      </c>
      <c r="E179" s="244" t="s">
        <v>4927</v>
      </c>
      <c r="F179" s="244" t="s">
        <v>4927</v>
      </c>
      <c r="G179" s="88" t="s">
        <v>4927</v>
      </c>
      <c r="H179" s="243" t="s">
        <v>4927</v>
      </c>
      <c r="I179" s="553" t="s">
        <v>4927</v>
      </c>
      <c r="J179" s="553" t="s">
        <v>4927</v>
      </c>
      <c r="K179" s="554" t="s">
        <v>4927</v>
      </c>
      <c r="L179" s="243" t="s">
        <v>4927</v>
      </c>
      <c r="M179" s="243" t="s">
        <v>4927</v>
      </c>
      <c r="N179" s="262" t="s">
        <v>4927</v>
      </c>
      <c r="O179" s="89" t="s">
        <v>4927</v>
      </c>
      <c r="P179" s="89" t="s">
        <v>4927</v>
      </c>
      <c r="Q179" s="90" t="s">
        <v>4927</v>
      </c>
      <c r="R179" s="95" t="s">
        <v>4927</v>
      </c>
      <c r="S179" s="263" t="s">
        <v>4927</v>
      </c>
    </row>
    <row r="180" spans="2:19" ht="15" customHeight="1" x14ac:dyDescent="0.25">
      <c r="B180" s="261" t="s">
        <v>4927</v>
      </c>
      <c r="C180" s="243" t="s">
        <v>4927</v>
      </c>
      <c r="D180" s="244" t="s">
        <v>4927</v>
      </c>
      <c r="E180" s="244" t="s">
        <v>4927</v>
      </c>
      <c r="F180" s="244" t="s">
        <v>4927</v>
      </c>
      <c r="G180" s="88" t="s">
        <v>4927</v>
      </c>
      <c r="H180" s="243" t="s">
        <v>4927</v>
      </c>
      <c r="I180" s="553" t="s">
        <v>4927</v>
      </c>
      <c r="J180" s="553" t="s">
        <v>4927</v>
      </c>
      <c r="K180" s="554" t="s">
        <v>4927</v>
      </c>
      <c r="L180" s="243" t="s">
        <v>4927</v>
      </c>
      <c r="M180" s="243" t="s">
        <v>4927</v>
      </c>
      <c r="N180" s="262" t="s">
        <v>4927</v>
      </c>
      <c r="O180" s="89" t="s">
        <v>4927</v>
      </c>
      <c r="P180" s="89" t="s">
        <v>4927</v>
      </c>
      <c r="Q180" s="90" t="s">
        <v>4927</v>
      </c>
      <c r="R180" s="95" t="s">
        <v>4927</v>
      </c>
      <c r="S180" s="263" t="s">
        <v>4927</v>
      </c>
    </row>
    <row r="181" spans="2:19" ht="15" customHeight="1" x14ac:dyDescent="0.25">
      <c r="B181" s="264" t="s">
        <v>4927</v>
      </c>
      <c r="C181" s="260" t="s">
        <v>4927</v>
      </c>
      <c r="D181" s="265" t="s">
        <v>4927</v>
      </c>
      <c r="E181" s="265" t="s">
        <v>4927</v>
      </c>
      <c r="F181" s="265" t="s">
        <v>4927</v>
      </c>
      <c r="G181" s="88" t="s">
        <v>4927</v>
      </c>
      <c r="H181" s="260" t="s">
        <v>4927</v>
      </c>
      <c r="I181" s="553" t="s">
        <v>4927</v>
      </c>
      <c r="J181" s="553" t="s">
        <v>4927</v>
      </c>
      <c r="K181" s="554" t="s">
        <v>4927</v>
      </c>
      <c r="L181" s="260" t="s">
        <v>4927</v>
      </c>
      <c r="M181" s="260" t="s">
        <v>4927</v>
      </c>
      <c r="N181" s="266" t="s">
        <v>4927</v>
      </c>
      <c r="O181" s="267" t="s">
        <v>4927</v>
      </c>
      <c r="P181" s="267" t="s">
        <v>4927</v>
      </c>
      <c r="Q181" s="268" t="s">
        <v>4927</v>
      </c>
      <c r="R181" s="95" t="s">
        <v>4927</v>
      </c>
      <c r="S181" s="269" t="s">
        <v>4927</v>
      </c>
    </row>
    <row r="182" spans="2:19" ht="15" customHeight="1" x14ac:dyDescent="0.25">
      <c r="B182" s="261" t="s">
        <v>4802</v>
      </c>
      <c r="C182" s="243" t="s">
        <v>4469</v>
      </c>
      <c r="D182" s="244">
        <v>42576</v>
      </c>
      <c r="E182" s="244" t="s">
        <v>4925</v>
      </c>
      <c r="F182" s="244" t="s">
        <v>4926</v>
      </c>
      <c r="G182" s="88">
        <v>2</v>
      </c>
      <c r="H182" s="243" t="s">
        <v>4927</v>
      </c>
      <c r="I182" s="553">
        <v>0</v>
      </c>
      <c r="J182" s="553" t="s">
        <v>5069</v>
      </c>
      <c r="K182" s="554">
        <v>0</v>
      </c>
      <c r="L182" s="243" t="s">
        <v>12</v>
      </c>
      <c r="M182" s="243">
        <v>5200000893</v>
      </c>
      <c r="N182" s="262">
        <v>554941</v>
      </c>
      <c r="O182" s="89" t="s">
        <v>461</v>
      </c>
      <c r="P182" s="89" t="s">
        <v>54</v>
      </c>
      <c r="Q182" s="90">
        <v>1.7699</v>
      </c>
      <c r="R182" s="95">
        <v>2</v>
      </c>
      <c r="S182" s="263">
        <v>44.237771410634707</v>
      </c>
    </row>
    <row r="183" spans="2:19" ht="15" customHeight="1" x14ac:dyDescent="0.25">
      <c r="B183" s="261" t="s">
        <v>4802</v>
      </c>
      <c r="C183" s="243" t="s">
        <v>4469</v>
      </c>
      <c r="D183" s="244">
        <v>42576</v>
      </c>
      <c r="E183" s="244" t="s">
        <v>4925</v>
      </c>
      <c r="F183" s="244" t="s">
        <v>4926</v>
      </c>
      <c r="G183" s="88">
        <v>2</v>
      </c>
      <c r="H183" s="243" t="s">
        <v>4927</v>
      </c>
      <c r="I183" s="553">
        <v>0</v>
      </c>
      <c r="J183" s="553" t="s">
        <v>5069</v>
      </c>
      <c r="K183" s="554">
        <v>0</v>
      </c>
      <c r="L183" s="243" t="s">
        <v>12</v>
      </c>
      <c r="M183" s="243">
        <v>5200000893</v>
      </c>
      <c r="N183" s="262">
        <v>554693</v>
      </c>
      <c r="O183" s="89" t="s">
        <v>381</v>
      </c>
      <c r="P183" s="89" t="s">
        <v>382</v>
      </c>
      <c r="Q183" s="90">
        <v>1.7699</v>
      </c>
      <c r="R183" s="95">
        <v>3</v>
      </c>
      <c r="S183" s="263">
        <v>21.841268916640878</v>
      </c>
    </row>
    <row r="184" spans="2:19" ht="15" customHeight="1" x14ac:dyDescent="0.25">
      <c r="B184" s="261" t="s">
        <v>4927</v>
      </c>
      <c r="C184" s="243" t="s">
        <v>4927</v>
      </c>
      <c r="D184" s="244" t="s">
        <v>4927</v>
      </c>
      <c r="E184" s="244" t="s">
        <v>4927</v>
      </c>
      <c r="F184" s="244" t="s">
        <v>4927</v>
      </c>
      <c r="G184" s="88" t="s">
        <v>4927</v>
      </c>
      <c r="H184" s="243" t="s">
        <v>4927</v>
      </c>
      <c r="I184" s="553" t="s">
        <v>4927</v>
      </c>
      <c r="J184" s="553" t="s">
        <v>4927</v>
      </c>
      <c r="K184" s="554" t="s">
        <v>4927</v>
      </c>
      <c r="L184" s="243" t="s">
        <v>4927</v>
      </c>
      <c r="M184" s="243" t="s">
        <v>4927</v>
      </c>
      <c r="N184" s="262" t="s">
        <v>4927</v>
      </c>
      <c r="O184" s="89" t="s">
        <v>4927</v>
      </c>
      <c r="P184" s="89" t="s">
        <v>4927</v>
      </c>
      <c r="Q184" s="90" t="s">
        <v>4927</v>
      </c>
      <c r="R184" s="95" t="s">
        <v>4927</v>
      </c>
      <c r="S184" s="263" t="s">
        <v>4927</v>
      </c>
    </row>
    <row r="185" spans="2:19" ht="15" customHeight="1" x14ac:dyDescent="0.25">
      <c r="B185" s="261" t="s">
        <v>4927</v>
      </c>
      <c r="C185" s="243" t="s">
        <v>4927</v>
      </c>
      <c r="D185" s="244" t="s">
        <v>4927</v>
      </c>
      <c r="E185" s="244" t="s">
        <v>4927</v>
      </c>
      <c r="F185" s="244" t="s">
        <v>4927</v>
      </c>
      <c r="G185" s="88" t="s">
        <v>4927</v>
      </c>
      <c r="H185" s="243" t="s">
        <v>4927</v>
      </c>
      <c r="I185" s="553" t="s">
        <v>4927</v>
      </c>
      <c r="J185" s="553" t="s">
        <v>4927</v>
      </c>
      <c r="K185" s="554" t="s">
        <v>4927</v>
      </c>
      <c r="L185" s="243" t="s">
        <v>4927</v>
      </c>
      <c r="M185" s="243" t="s">
        <v>4927</v>
      </c>
      <c r="N185" s="262" t="s">
        <v>4927</v>
      </c>
      <c r="O185" s="89" t="s">
        <v>4927</v>
      </c>
      <c r="P185" s="89" t="s">
        <v>4927</v>
      </c>
      <c r="Q185" s="90" t="s">
        <v>4927</v>
      </c>
      <c r="R185" s="95" t="s">
        <v>4927</v>
      </c>
      <c r="S185" s="263" t="s">
        <v>4927</v>
      </c>
    </row>
    <row r="186" spans="2:19" ht="15" customHeight="1" x14ac:dyDescent="0.25">
      <c r="B186" s="261" t="s">
        <v>4927</v>
      </c>
      <c r="C186" s="243" t="s">
        <v>4927</v>
      </c>
      <c r="D186" s="244" t="s">
        <v>4927</v>
      </c>
      <c r="E186" s="244" t="s">
        <v>4927</v>
      </c>
      <c r="F186" s="244" t="s">
        <v>4927</v>
      </c>
      <c r="G186" s="88" t="s">
        <v>4927</v>
      </c>
      <c r="H186" s="243" t="s">
        <v>4927</v>
      </c>
      <c r="I186" s="553" t="s">
        <v>4927</v>
      </c>
      <c r="J186" s="553" t="s">
        <v>4927</v>
      </c>
      <c r="K186" s="554" t="s">
        <v>4927</v>
      </c>
      <c r="L186" s="243" t="s">
        <v>4927</v>
      </c>
      <c r="M186" s="243" t="s">
        <v>4927</v>
      </c>
      <c r="N186" s="262" t="s">
        <v>4927</v>
      </c>
      <c r="O186" s="89" t="s">
        <v>4927</v>
      </c>
      <c r="P186" s="89" t="s">
        <v>4927</v>
      </c>
      <c r="Q186" s="90" t="s">
        <v>4927</v>
      </c>
      <c r="R186" s="95" t="s">
        <v>4927</v>
      </c>
      <c r="S186" s="263" t="s">
        <v>4927</v>
      </c>
    </row>
    <row r="187" spans="2:19" ht="15" customHeight="1" x14ac:dyDescent="0.25">
      <c r="B187" s="261" t="s">
        <v>4927</v>
      </c>
      <c r="C187" s="243" t="s">
        <v>4927</v>
      </c>
      <c r="D187" s="244" t="s">
        <v>4927</v>
      </c>
      <c r="E187" s="244" t="s">
        <v>4927</v>
      </c>
      <c r="F187" s="244" t="s">
        <v>4927</v>
      </c>
      <c r="G187" s="88" t="s">
        <v>4927</v>
      </c>
      <c r="H187" s="243" t="s">
        <v>4927</v>
      </c>
      <c r="I187" s="553" t="s">
        <v>4927</v>
      </c>
      <c r="J187" s="553" t="s">
        <v>4927</v>
      </c>
      <c r="K187" s="554" t="s">
        <v>4927</v>
      </c>
      <c r="L187" s="243" t="s">
        <v>4927</v>
      </c>
      <c r="M187" s="243" t="s">
        <v>4927</v>
      </c>
      <c r="N187" s="262" t="s">
        <v>4927</v>
      </c>
      <c r="O187" s="89" t="s">
        <v>4927</v>
      </c>
      <c r="P187" s="89" t="s">
        <v>4927</v>
      </c>
      <c r="Q187" s="90" t="s">
        <v>4927</v>
      </c>
      <c r="R187" s="95" t="s">
        <v>4927</v>
      </c>
      <c r="S187" s="263" t="s">
        <v>4927</v>
      </c>
    </row>
    <row r="188" spans="2:19" ht="15" customHeight="1" x14ac:dyDescent="0.25">
      <c r="B188" s="261" t="s">
        <v>4927</v>
      </c>
      <c r="C188" s="243" t="s">
        <v>4927</v>
      </c>
      <c r="D188" s="244" t="s">
        <v>4927</v>
      </c>
      <c r="E188" s="244" t="s">
        <v>4927</v>
      </c>
      <c r="F188" s="244" t="s">
        <v>4927</v>
      </c>
      <c r="G188" s="88" t="s">
        <v>4927</v>
      </c>
      <c r="H188" s="243" t="s">
        <v>4927</v>
      </c>
      <c r="I188" s="553" t="s">
        <v>4927</v>
      </c>
      <c r="J188" s="553" t="s">
        <v>4927</v>
      </c>
      <c r="K188" s="554" t="s">
        <v>4927</v>
      </c>
      <c r="L188" s="243" t="s">
        <v>4927</v>
      </c>
      <c r="M188" s="243" t="s">
        <v>4927</v>
      </c>
      <c r="N188" s="262" t="s">
        <v>4927</v>
      </c>
      <c r="O188" s="89" t="s">
        <v>4927</v>
      </c>
      <c r="P188" s="89" t="s">
        <v>4927</v>
      </c>
      <c r="Q188" s="90" t="s">
        <v>4927</v>
      </c>
      <c r="R188" s="95" t="s">
        <v>4927</v>
      </c>
      <c r="S188" s="263" t="s">
        <v>4927</v>
      </c>
    </row>
    <row r="189" spans="2:19" ht="15" customHeight="1" x14ac:dyDescent="0.25">
      <c r="B189" s="261" t="s">
        <v>4927</v>
      </c>
      <c r="C189" s="243" t="s">
        <v>4927</v>
      </c>
      <c r="D189" s="244" t="s">
        <v>4927</v>
      </c>
      <c r="E189" s="244" t="s">
        <v>4927</v>
      </c>
      <c r="F189" s="244" t="s">
        <v>4927</v>
      </c>
      <c r="G189" s="88" t="s">
        <v>4927</v>
      </c>
      <c r="H189" s="243" t="s">
        <v>4927</v>
      </c>
      <c r="I189" s="553" t="s">
        <v>4927</v>
      </c>
      <c r="J189" s="553" t="s">
        <v>4927</v>
      </c>
      <c r="K189" s="554" t="s">
        <v>4927</v>
      </c>
      <c r="L189" s="243" t="s">
        <v>4927</v>
      </c>
      <c r="M189" s="243" t="s">
        <v>4927</v>
      </c>
      <c r="N189" s="262" t="s">
        <v>4927</v>
      </c>
      <c r="O189" s="89" t="s">
        <v>4927</v>
      </c>
      <c r="P189" s="89" t="s">
        <v>4927</v>
      </c>
      <c r="Q189" s="90" t="s">
        <v>4927</v>
      </c>
      <c r="R189" s="95" t="s">
        <v>4927</v>
      </c>
      <c r="S189" s="263" t="s">
        <v>4927</v>
      </c>
    </row>
    <row r="190" spans="2:19" ht="15" customHeight="1" x14ac:dyDescent="0.25">
      <c r="B190" s="261" t="s">
        <v>4927</v>
      </c>
      <c r="C190" s="243" t="s">
        <v>4927</v>
      </c>
      <c r="D190" s="244" t="s">
        <v>4927</v>
      </c>
      <c r="E190" s="244" t="s">
        <v>4927</v>
      </c>
      <c r="F190" s="244" t="s">
        <v>4927</v>
      </c>
      <c r="G190" s="88" t="s">
        <v>4927</v>
      </c>
      <c r="H190" s="243" t="s">
        <v>4927</v>
      </c>
      <c r="I190" s="553" t="s">
        <v>4927</v>
      </c>
      <c r="J190" s="553" t="s">
        <v>4927</v>
      </c>
      <c r="K190" s="554" t="s">
        <v>4927</v>
      </c>
      <c r="L190" s="243" t="s">
        <v>4927</v>
      </c>
      <c r="M190" s="243" t="s">
        <v>4927</v>
      </c>
      <c r="N190" s="262" t="s">
        <v>4927</v>
      </c>
      <c r="O190" s="89" t="s">
        <v>4927</v>
      </c>
      <c r="P190" s="89" t="s">
        <v>4927</v>
      </c>
      <c r="Q190" s="90" t="s">
        <v>4927</v>
      </c>
      <c r="R190" s="95" t="s">
        <v>4927</v>
      </c>
      <c r="S190" s="263" t="s">
        <v>4927</v>
      </c>
    </row>
    <row r="191" spans="2:19" ht="15" customHeight="1" x14ac:dyDescent="0.25">
      <c r="B191" s="261" t="s">
        <v>4927</v>
      </c>
      <c r="C191" s="243" t="s">
        <v>4927</v>
      </c>
      <c r="D191" s="244" t="s">
        <v>4927</v>
      </c>
      <c r="E191" s="244" t="s">
        <v>4927</v>
      </c>
      <c r="F191" s="244" t="s">
        <v>4927</v>
      </c>
      <c r="G191" s="88" t="s">
        <v>4927</v>
      </c>
      <c r="H191" s="243" t="s">
        <v>4927</v>
      </c>
      <c r="I191" s="553" t="s">
        <v>4927</v>
      </c>
      <c r="J191" s="553" t="s">
        <v>4927</v>
      </c>
      <c r="K191" s="554" t="s">
        <v>4927</v>
      </c>
      <c r="L191" s="243" t="s">
        <v>4927</v>
      </c>
      <c r="M191" s="243" t="s">
        <v>4927</v>
      </c>
      <c r="N191" s="262" t="s">
        <v>4927</v>
      </c>
      <c r="O191" s="89" t="s">
        <v>4927</v>
      </c>
      <c r="P191" s="89" t="s">
        <v>4927</v>
      </c>
      <c r="Q191" s="90" t="s">
        <v>4927</v>
      </c>
      <c r="R191" s="95" t="s">
        <v>4927</v>
      </c>
      <c r="S191" s="263" t="s">
        <v>4927</v>
      </c>
    </row>
    <row r="192" spans="2:19" ht="15" customHeight="1" x14ac:dyDescent="0.25">
      <c r="B192" s="261" t="s">
        <v>4927</v>
      </c>
      <c r="C192" s="243" t="s">
        <v>4927</v>
      </c>
      <c r="D192" s="244" t="s">
        <v>4927</v>
      </c>
      <c r="E192" s="244" t="s">
        <v>4927</v>
      </c>
      <c r="F192" s="244" t="s">
        <v>4927</v>
      </c>
      <c r="G192" s="88" t="s">
        <v>4927</v>
      </c>
      <c r="H192" s="243" t="s">
        <v>4927</v>
      </c>
      <c r="I192" s="553" t="s">
        <v>4927</v>
      </c>
      <c r="J192" s="553" t="s">
        <v>4927</v>
      </c>
      <c r="K192" s="554" t="s">
        <v>4927</v>
      </c>
      <c r="L192" s="243" t="s">
        <v>4927</v>
      </c>
      <c r="M192" s="243" t="s">
        <v>4927</v>
      </c>
      <c r="N192" s="262" t="s">
        <v>4927</v>
      </c>
      <c r="O192" s="89" t="s">
        <v>4927</v>
      </c>
      <c r="P192" s="89" t="s">
        <v>4927</v>
      </c>
      <c r="Q192" s="90" t="s">
        <v>4927</v>
      </c>
      <c r="R192" s="95" t="s">
        <v>4927</v>
      </c>
      <c r="S192" s="263" t="s">
        <v>4927</v>
      </c>
    </row>
    <row r="193" spans="2:19" ht="15" customHeight="1" x14ac:dyDescent="0.25">
      <c r="B193" s="261" t="s">
        <v>4927</v>
      </c>
      <c r="C193" s="243" t="s">
        <v>4927</v>
      </c>
      <c r="D193" s="244" t="s">
        <v>4927</v>
      </c>
      <c r="E193" s="244" t="s">
        <v>4927</v>
      </c>
      <c r="F193" s="244" t="s">
        <v>4927</v>
      </c>
      <c r="G193" s="88" t="s">
        <v>4927</v>
      </c>
      <c r="H193" s="243" t="s">
        <v>4927</v>
      </c>
      <c r="I193" s="553" t="s">
        <v>4927</v>
      </c>
      <c r="J193" s="553" t="s">
        <v>4927</v>
      </c>
      <c r="K193" s="554" t="s">
        <v>4927</v>
      </c>
      <c r="L193" s="243" t="s">
        <v>4927</v>
      </c>
      <c r="M193" s="243" t="s">
        <v>4927</v>
      </c>
      <c r="N193" s="262" t="s">
        <v>4927</v>
      </c>
      <c r="O193" s="89" t="s">
        <v>4927</v>
      </c>
      <c r="P193" s="89" t="s">
        <v>4927</v>
      </c>
      <c r="Q193" s="90" t="s">
        <v>4927</v>
      </c>
      <c r="R193" s="95" t="s">
        <v>4927</v>
      </c>
      <c r="S193" s="263" t="s">
        <v>4927</v>
      </c>
    </row>
    <row r="194" spans="2:19" ht="15" customHeight="1" x14ac:dyDescent="0.25">
      <c r="B194" s="261" t="s">
        <v>4927</v>
      </c>
      <c r="C194" s="243" t="s">
        <v>4927</v>
      </c>
      <c r="D194" s="244" t="s">
        <v>4927</v>
      </c>
      <c r="E194" s="244" t="s">
        <v>4927</v>
      </c>
      <c r="F194" s="244" t="s">
        <v>4927</v>
      </c>
      <c r="G194" s="88" t="s">
        <v>4927</v>
      </c>
      <c r="H194" s="243" t="s">
        <v>4927</v>
      </c>
      <c r="I194" s="553" t="s">
        <v>4927</v>
      </c>
      <c r="J194" s="553" t="s">
        <v>4927</v>
      </c>
      <c r="K194" s="554" t="s">
        <v>4927</v>
      </c>
      <c r="L194" s="243" t="s">
        <v>4927</v>
      </c>
      <c r="M194" s="243" t="s">
        <v>4927</v>
      </c>
      <c r="N194" s="262" t="s">
        <v>4927</v>
      </c>
      <c r="O194" s="89" t="s">
        <v>4927</v>
      </c>
      <c r="P194" s="89" t="s">
        <v>4927</v>
      </c>
      <c r="Q194" s="90" t="s">
        <v>4927</v>
      </c>
      <c r="R194" s="95" t="s">
        <v>4927</v>
      </c>
      <c r="S194" s="263" t="s">
        <v>4927</v>
      </c>
    </row>
    <row r="195" spans="2:19" ht="15" customHeight="1" x14ac:dyDescent="0.25">
      <c r="B195" s="261" t="s">
        <v>4927</v>
      </c>
      <c r="C195" s="243" t="s">
        <v>4927</v>
      </c>
      <c r="D195" s="244" t="s">
        <v>4927</v>
      </c>
      <c r="E195" s="244" t="s">
        <v>4927</v>
      </c>
      <c r="F195" s="244" t="s">
        <v>4927</v>
      </c>
      <c r="G195" s="88" t="s">
        <v>4927</v>
      </c>
      <c r="H195" s="243" t="s">
        <v>4927</v>
      </c>
      <c r="I195" s="553" t="s">
        <v>4927</v>
      </c>
      <c r="J195" s="553" t="s">
        <v>4927</v>
      </c>
      <c r="K195" s="554" t="s">
        <v>4927</v>
      </c>
      <c r="L195" s="243" t="s">
        <v>4927</v>
      </c>
      <c r="M195" s="243" t="s">
        <v>4927</v>
      </c>
      <c r="N195" s="262" t="s">
        <v>4927</v>
      </c>
      <c r="O195" s="89" t="s">
        <v>4927</v>
      </c>
      <c r="P195" s="89" t="s">
        <v>4927</v>
      </c>
      <c r="Q195" s="90" t="s">
        <v>4927</v>
      </c>
      <c r="R195" s="95" t="s">
        <v>4927</v>
      </c>
      <c r="S195" s="263" t="s">
        <v>4927</v>
      </c>
    </row>
    <row r="196" spans="2:19" ht="15" customHeight="1" x14ac:dyDescent="0.25">
      <c r="B196" s="261" t="s">
        <v>4927</v>
      </c>
      <c r="C196" s="243" t="s">
        <v>4927</v>
      </c>
      <c r="D196" s="244" t="s">
        <v>4927</v>
      </c>
      <c r="E196" s="244" t="s">
        <v>4927</v>
      </c>
      <c r="F196" s="244" t="s">
        <v>4927</v>
      </c>
      <c r="G196" s="88" t="s">
        <v>4927</v>
      </c>
      <c r="H196" s="243" t="s">
        <v>4927</v>
      </c>
      <c r="I196" s="553" t="s">
        <v>4927</v>
      </c>
      <c r="J196" s="553" t="s">
        <v>4927</v>
      </c>
      <c r="K196" s="554" t="s">
        <v>4927</v>
      </c>
      <c r="L196" s="243" t="s">
        <v>4927</v>
      </c>
      <c r="M196" s="243" t="s">
        <v>4927</v>
      </c>
      <c r="N196" s="262" t="s">
        <v>4927</v>
      </c>
      <c r="O196" s="89" t="s">
        <v>4927</v>
      </c>
      <c r="P196" s="89" t="s">
        <v>4927</v>
      </c>
      <c r="Q196" s="90" t="s">
        <v>4927</v>
      </c>
      <c r="R196" s="95" t="s">
        <v>4927</v>
      </c>
      <c r="S196" s="263" t="s">
        <v>4927</v>
      </c>
    </row>
    <row r="197" spans="2:19" ht="15" customHeight="1" x14ac:dyDescent="0.25">
      <c r="B197" s="261" t="s">
        <v>4927</v>
      </c>
      <c r="C197" s="243" t="s">
        <v>4927</v>
      </c>
      <c r="D197" s="244" t="s">
        <v>4927</v>
      </c>
      <c r="E197" s="244" t="s">
        <v>4927</v>
      </c>
      <c r="F197" s="244" t="s">
        <v>4927</v>
      </c>
      <c r="G197" s="88" t="s">
        <v>4927</v>
      </c>
      <c r="H197" s="243" t="s">
        <v>4927</v>
      </c>
      <c r="I197" s="553" t="s">
        <v>4927</v>
      </c>
      <c r="J197" s="553" t="s">
        <v>4927</v>
      </c>
      <c r="K197" s="554" t="s">
        <v>4927</v>
      </c>
      <c r="L197" s="243" t="s">
        <v>4927</v>
      </c>
      <c r="M197" s="243" t="s">
        <v>4927</v>
      </c>
      <c r="N197" s="262" t="s">
        <v>4927</v>
      </c>
      <c r="O197" s="89" t="s">
        <v>4927</v>
      </c>
      <c r="P197" s="89" t="s">
        <v>4927</v>
      </c>
      <c r="Q197" s="90" t="s">
        <v>4927</v>
      </c>
      <c r="R197" s="95" t="s">
        <v>4927</v>
      </c>
      <c r="S197" s="263" t="s">
        <v>4927</v>
      </c>
    </row>
    <row r="198" spans="2:19" ht="15" customHeight="1" x14ac:dyDescent="0.25">
      <c r="B198" s="261" t="s">
        <v>4927</v>
      </c>
      <c r="C198" s="243" t="s">
        <v>4927</v>
      </c>
      <c r="D198" s="244" t="s">
        <v>4927</v>
      </c>
      <c r="E198" s="244" t="s">
        <v>4927</v>
      </c>
      <c r="F198" s="244" t="s">
        <v>4927</v>
      </c>
      <c r="G198" s="88" t="s">
        <v>4927</v>
      </c>
      <c r="H198" s="243" t="s">
        <v>4927</v>
      </c>
      <c r="I198" s="553" t="s">
        <v>4927</v>
      </c>
      <c r="J198" s="553" t="s">
        <v>4927</v>
      </c>
      <c r="K198" s="554" t="s">
        <v>4927</v>
      </c>
      <c r="L198" s="243" t="s">
        <v>4927</v>
      </c>
      <c r="M198" s="243" t="s">
        <v>4927</v>
      </c>
      <c r="N198" s="262" t="s">
        <v>4927</v>
      </c>
      <c r="O198" s="89" t="s">
        <v>4927</v>
      </c>
      <c r="P198" s="89" t="s">
        <v>4927</v>
      </c>
      <c r="Q198" s="90" t="s">
        <v>4927</v>
      </c>
      <c r="R198" s="95" t="s">
        <v>4927</v>
      </c>
      <c r="S198" s="263" t="s">
        <v>4927</v>
      </c>
    </row>
    <row r="199" spans="2:19" ht="15" customHeight="1" x14ac:dyDescent="0.25">
      <c r="B199" s="261" t="s">
        <v>4927</v>
      </c>
      <c r="C199" s="243" t="s">
        <v>4927</v>
      </c>
      <c r="D199" s="244" t="s">
        <v>4927</v>
      </c>
      <c r="E199" s="244" t="s">
        <v>4927</v>
      </c>
      <c r="F199" s="244" t="s">
        <v>4927</v>
      </c>
      <c r="G199" s="88" t="s">
        <v>4927</v>
      </c>
      <c r="H199" s="243" t="s">
        <v>4927</v>
      </c>
      <c r="I199" s="553" t="s">
        <v>4927</v>
      </c>
      <c r="J199" s="553" t="s">
        <v>4927</v>
      </c>
      <c r="K199" s="554" t="s">
        <v>4927</v>
      </c>
      <c r="L199" s="243" t="s">
        <v>4927</v>
      </c>
      <c r="M199" s="243" t="s">
        <v>4927</v>
      </c>
      <c r="N199" s="262" t="s">
        <v>4927</v>
      </c>
      <c r="O199" s="89" t="s">
        <v>4927</v>
      </c>
      <c r="P199" s="89" t="s">
        <v>4927</v>
      </c>
      <c r="Q199" s="90" t="s">
        <v>4927</v>
      </c>
      <c r="R199" s="95" t="s">
        <v>4927</v>
      </c>
      <c r="S199" s="263" t="s">
        <v>4927</v>
      </c>
    </row>
    <row r="200" spans="2:19" ht="15" customHeight="1" x14ac:dyDescent="0.25">
      <c r="B200" s="261" t="s">
        <v>4927</v>
      </c>
      <c r="C200" s="243" t="s">
        <v>4927</v>
      </c>
      <c r="D200" s="244" t="s">
        <v>4927</v>
      </c>
      <c r="E200" s="244" t="s">
        <v>4927</v>
      </c>
      <c r="F200" s="244" t="s">
        <v>4927</v>
      </c>
      <c r="G200" s="88" t="s">
        <v>4927</v>
      </c>
      <c r="H200" s="243" t="s">
        <v>4927</v>
      </c>
      <c r="I200" s="553" t="s">
        <v>4927</v>
      </c>
      <c r="J200" s="553" t="s">
        <v>4927</v>
      </c>
      <c r="K200" s="554" t="s">
        <v>4927</v>
      </c>
      <c r="L200" s="243" t="s">
        <v>4927</v>
      </c>
      <c r="M200" s="243" t="s">
        <v>4927</v>
      </c>
      <c r="N200" s="262" t="s">
        <v>4927</v>
      </c>
      <c r="O200" s="89" t="s">
        <v>4927</v>
      </c>
      <c r="P200" s="89" t="s">
        <v>4927</v>
      </c>
      <c r="Q200" s="90" t="s">
        <v>4927</v>
      </c>
      <c r="R200" s="95" t="s">
        <v>4927</v>
      </c>
      <c r="S200" s="263" t="s">
        <v>4927</v>
      </c>
    </row>
    <row r="201" spans="2:19" ht="15" customHeight="1" x14ac:dyDescent="0.25">
      <c r="B201" s="261" t="s">
        <v>4927</v>
      </c>
      <c r="C201" s="243" t="s">
        <v>4927</v>
      </c>
      <c r="D201" s="244" t="s">
        <v>4927</v>
      </c>
      <c r="E201" s="244" t="s">
        <v>4927</v>
      </c>
      <c r="F201" s="244" t="s">
        <v>4927</v>
      </c>
      <c r="G201" s="88" t="s">
        <v>4927</v>
      </c>
      <c r="H201" s="243" t="s">
        <v>4927</v>
      </c>
      <c r="I201" s="553" t="s">
        <v>4927</v>
      </c>
      <c r="J201" s="553" t="s">
        <v>4927</v>
      </c>
      <c r="K201" s="554" t="s">
        <v>4927</v>
      </c>
      <c r="L201" s="243" t="s">
        <v>4927</v>
      </c>
      <c r="M201" s="243" t="s">
        <v>4927</v>
      </c>
      <c r="N201" s="262" t="s">
        <v>4927</v>
      </c>
      <c r="O201" s="89" t="s">
        <v>4927</v>
      </c>
      <c r="P201" s="89" t="s">
        <v>4927</v>
      </c>
      <c r="Q201" s="90" t="s">
        <v>4927</v>
      </c>
      <c r="R201" s="95" t="s">
        <v>4927</v>
      </c>
      <c r="S201" s="263" t="s">
        <v>4927</v>
      </c>
    </row>
    <row r="202" spans="2:19" ht="15" customHeight="1" x14ac:dyDescent="0.25">
      <c r="B202" s="261" t="s">
        <v>4927</v>
      </c>
      <c r="C202" s="243" t="s">
        <v>4927</v>
      </c>
      <c r="D202" s="244" t="s">
        <v>4927</v>
      </c>
      <c r="E202" s="244" t="s">
        <v>4927</v>
      </c>
      <c r="F202" s="244" t="s">
        <v>4927</v>
      </c>
      <c r="G202" s="88" t="s">
        <v>4927</v>
      </c>
      <c r="H202" s="243" t="s">
        <v>4927</v>
      </c>
      <c r="I202" s="553" t="s">
        <v>4927</v>
      </c>
      <c r="J202" s="553" t="s">
        <v>4927</v>
      </c>
      <c r="K202" s="554" t="s">
        <v>4927</v>
      </c>
      <c r="L202" s="243" t="s">
        <v>4927</v>
      </c>
      <c r="M202" s="243" t="s">
        <v>4927</v>
      </c>
      <c r="N202" s="262" t="s">
        <v>4927</v>
      </c>
      <c r="O202" s="89" t="s">
        <v>4927</v>
      </c>
      <c r="P202" s="89" t="s">
        <v>4927</v>
      </c>
      <c r="Q202" s="90" t="s">
        <v>4927</v>
      </c>
      <c r="R202" s="95" t="s">
        <v>4927</v>
      </c>
      <c r="S202" s="263" t="s">
        <v>4927</v>
      </c>
    </row>
    <row r="203" spans="2:19" ht="15" customHeight="1" x14ac:dyDescent="0.25">
      <c r="B203" s="261" t="s">
        <v>4927</v>
      </c>
      <c r="C203" s="243" t="s">
        <v>4927</v>
      </c>
      <c r="D203" s="244" t="s">
        <v>4927</v>
      </c>
      <c r="E203" s="244" t="s">
        <v>4927</v>
      </c>
      <c r="F203" s="244" t="s">
        <v>4927</v>
      </c>
      <c r="G203" s="88" t="s">
        <v>4927</v>
      </c>
      <c r="H203" s="243" t="s">
        <v>4927</v>
      </c>
      <c r="I203" s="553" t="s">
        <v>4927</v>
      </c>
      <c r="J203" s="553" t="s">
        <v>4927</v>
      </c>
      <c r="K203" s="554" t="s">
        <v>4927</v>
      </c>
      <c r="L203" s="243" t="s">
        <v>4927</v>
      </c>
      <c r="M203" s="243" t="s">
        <v>4927</v>
      </c>
      <c r="N203" s="262" t="s">
        <v>4927</v>
      </c>
      <c r="O203" s="89" t="s">
        <v>4927</v>
      </c>
      <c r="P203" s="89" t="s">
        <v>4927</v>
      </c>
      <c r="Q203" s="90" t="s">
        <v>4927</v>
      </c>
      <c r="R203" s="95" t="s">
        <v>4927</v>
      </c>
      <c r="S203" s="263" t="s">
        <v>4927</v>
      </c>
    </row>
    <row r="204" spans="2:19" ht="15" customHeight="1" x14ac:dyDescent="0.25">
      <c r="B204" s="261" t="s">
        <v>4927</v>
      </c>
      <c r="C204" s="243" t="s">
        <v>4927</v>
      </c>
      <c r="D204" s="244" t="s">
        <v>4927</v>
      </c>
      <c r="E204" s="244" t="s">
        <v>4927</v>
      </c>
      <c r="F204" s="244" t="s">
        <v>4927</v>
      </c>
      <c r="G204" s="88" t="s">
        <v>4927</v>
      </c>
      <c r="H204" s="243" t="s">
        <v>4927</v>
      </c>
      <c r="I204" s="553" t="s">
        <v>4927</v>
      </c>
      <c r="J204" s="553" t="s">
        <v>4927</v>
      </c>
      <c r="K204" s="554" t="s">
        <v>4927</v>
      </c>
      <c r="L204" s="243" t="s">
        <v>4927</v>
      </c>
      <c r="M204" s="243" t="s">
        <v>4927</v>
      </c>
      <c r="N204" s="262" t="s">
        <v>4927</v>
      </c>
      <c r="O204" s="89" t="s">
        <v>4927</v>
      </c>
      <c r="P204" s="89" t="s">
        <v>4927</v>
      </c>
      <c r="Q204" s="90" t="s">
        <v>4927</v>
      </c>
      <c r="R204" s="95" t="s">
        <v>4927</v>
      </c>
      <c r="S204" s="263" t="s">
        <v>4927</v>
      </c>
    </row>
    <row r="205" spans="2:19" ht="15" customHeight="1" x14ac:dyDescent="0.25">
      <c r="B205" s="261" t="s">
        <v>4927</v>
      </c>
      <c r="C205" s="243" t="s">
        <v>4927</v>
      </c>
      <c r="D205" s="244" t="s">
        <v>4927</v>
      </c>
      <c r="E205" s="244" t="s">
        <v>4927</v>
      </c>
      <c r="F205" s="244" t="s">
        <v>4927</v>
      </c>
      <c r="G205" s="88" t="s">
        <v>4927</v>
      </c>
      <c r="H205" s="243" t="s">
        <v>4927</v>
      </c>
      <c r="I205" s="553" t="s">
        <v>4927</v>
      </c>
      <c r="J205" s="553" t="s">
        <v>4927</v>
      </c>
      <c r="K205" s="554" t="s">
        <v>4927</v>
      </c>
      <c r="L205" s="243" t="s">
        <v>4927</v>
      </c>
      <c r="M205" s="243" t="s">
        <v>4927</v>
      </c>
      <c r="N205" s="262" t="s">
        <v>4927</v>
      </c>
      <c r="O205" s="89" t="s">
        <v>4927</v>
      </c>
      <c r="P205" s="89" t="s">
        <v>4927</v>
      </c>
      <c r="Q205" s="90" t="s">
        <v>4927</v>
      </c>
      <c r="R205" s="95" t="s">
        <v>4927</v>
      </c>
      <c r="S205" s="263" t="s">
        <v>4927</v>
      </c>
    </row>
    <row r="206" spans="2:19" ht="15" customHeight="1" x14ac:dyDescent="0.25">
      <c r="B206" s="261" t="s">
        <v>4927</v>
      </c>
      <c r="C206" s="243" t="s">
        <v>4927</v>
      </c>
      <c r="D206" s="244" t="s">
        <v>4927</v>
      </c>
      <c r="E206" s="244" t="s">
        <v>4927</v>
      </c>
      <c r="F206" s="244" t="s">
        <v>4927</v>
      </c>
      <c r="G206" s="88" t="s">
        <v>4927</v>
      </c>
      <c r="H206" s="243" t="s">
        <v>4927</v>
      </c>
      <c r="I206" s="553" t="s">
        <v>4927</v>
      </c>
      <c r="J206" s="553" t="s">
        <v>4927</v>
      </c>
      <c r="K206" s="554" t="s">
        <v>4927</v>
      </c>
      <c r="L206" s="243" t="s">
        <v>4927</v>
      </c>
      <c r="M206" s="243" t="s">
        <v>4927</v>
      </c>
      <c r="N206" s="262" t="s">
        <v>4927</v>
      </c>
      <c r="O206" s="89" t="s">
        <v>4927</v>
      </c>
      <c r="P206" s="89" t="s">
        <v>4927</v>
      </c>
      <c r="Q206" s="90" t="s">
        <v>4927</v>
      </c>
      <c r="R206" s="95" t="s">
        <v>4927</v>
      </c>
      <c r="S206" s="263" t="s">
        <v>4927</v>
      </c>
    </row>
    <row r="207" spans="2:19" ht="15" customHeight="1" x14ac:dyDescent="0.25">
      <c r="B207" s="261" t="s">
        <v>4927</v>
      </c>
      <c r="C207" s="243" t="s">
        <v>4927</v>
      </c>
      <c r="D207" s="244" t="s">
        <v>4927</v>
      </c>
      <c r="E207" s="244" t="s">
        <v>4927</v>
      </c>
      <c r="F207" s="244" t="s">
        <v>4927</v>
      </c>
      <c r="G207" s="88" t="s">
        <v>4927</v>
      </c>
      <c r="H207" s="243" t="s">
        <v>4927</v>
      </c>
      <c r="I207" s="553" t="s">
        <v>4927</v>
      </c>
      <c r="J207" s="553" t="s">
        <v>4927</v>
      </c>
      <c r="K207" s="554" t="s">
        <v>4927</v>
      </c>
      <c r="L207" s="243" t="s">
        <v>4927</v>
      </c>
      <c r="M207" s="243" t="s">
        <v>4927</v>
      </c>
      <c r="N207" s="262" t="s">
        <v>4927</v>
      </c>
      <c r="O207" s="89" t="s">
        <v>4927</v>
      </c>
      <c r="P207" s="89" t="s">
        <v>4927</v>
      </c>
      <c r="Q207" s="90" t="s">
        <v>4927</v>
      </c>
      <c r="R207" s="95" t="s">
        <v>4927</v>
      </c>
      <c r="S207" s="263" t="s">
        <v>4927</v>
      </c>
    </row>
    <row r="208" spans="2:19" ht="15" customHeight="1" x14ac:dyDescent="0.25">
      <c r="B208" s="261" t="s">
        <v>4927</v>
      </c>
      <c r="C208" s="243" t="s">
        <v>4927</v>
      </c>
      <c r="D208" s="244" t="s">
        <v>4927</v>
      </c>
      <c r="E208" s="244" t="s">
        <v>4927</v>
      </c>
      <c r="F208" s="244" t="s">
        <v>4927</v>
      </c>
      <c r="G208" s="88" t="s">
        <v>4927</v>
      </c>
      <c r="H208" s="243" t="s">
        <v>4927</v>
      </c>
      <c r="I208" s="553" t="s">
        <v>4927</v>
      </c>
      <c r="J208" s="553" t="s">
        <v>4927</v>
      </c>
      <c r="K208" s="554" t="s">
        <v>4927</v>
      </c>
      <c r="L208" s="243" t="s">
        <v>4927</v>
      </c>
      <c r="M208" s="243" t="s">
        <v>4927</v>
      </c>
      <c r="N208" s="262" t="s">
        <v>4927</v>
      </c>
      <c r="O208" s="89" t="s">
        <v>4927</v>
      </c>
      <c r="P208" s="89" t="s">
        <v>4927</v>
      </c>
      <c r="Q208" s="90" t="s">
        <v>4927</v>
      </c>
      <c r="R208" s="95" t="s">
        <v>4927</v>
      </c>
      <c r="S208" s="263" t="s">
        <v>4927</v>
      </c>
    </row>
    <row r="209" spans="2:19" ht="15" customHeight="1" x14ac:dyDescent="0.25">
      <c r="B209" s="261" t="s">
        <v>4927</v>
      </c>
      <c r="C209" s="243" t="s">
        <v>4927</v>
      </c>
      <c r="D209" s="244" t="s">
        <v>4927</v>
      </c>
      <c r="E209" s="244" t="s">
        <v>4927</v>
      </c>
      <c r="F209" s="244" t="s">
        <v>4927</v>
      </c>
      <c r="G209" s="88" t="s">
        <v>4927</v>
      </c>
      <c r="H209" s="243" t="s">
        <v>4927</v>
      </c>
      <c r="I209" s="553" t="s">
        <v>4927</v>
      </c>
      <c r="J209" s="553" t="s">
        <v>4927</v>
      </c>
      <c r="K209" s="554" t="s">
        <v>4927</v>
      </c>
      <c r="L209" s="243" t="s">
        <v>4927</v>
      </c>
      <c r="M209" s="243" t="s">
        <v>4927</v>
      </c>
      <c r="N209" s="262" t="s">
        <v>4927</v>
      </c>
      <c r="O209" s="89" t="s">
        <v>4927</v>
      </c>
      <c r="P209" s="89" t="s">
        <v>4927</v>
      </c>
      <c r="Q209" s="90" t="s">
        <v>4927</v>
      </c>
      <c r="R209" s="95" t="s">
        <v>4927</v>
      </c>
      <c r="S209" s="263" t="s">
        <v>4927</v>
      </c>
    </row>
    <row r="210" spans="2:19" ht="15" customHeight="1" x14ac:dyDescent="0.25">
      <c r="B210" s="261" t="s">
        <v>4927</v>
      </c>
      <c r="C210" s="243" t="s">
        <v>4927</v>
      </c>
      <c r="D210" s="244" t="s">
        <v>4927</v>
      </c>
      <c r="E210" s="244" t="s">
        <v>4927</v>
      </c>
      <c r="F210" s="244" t="s">
        <v>4927</v>
      </c>
      <c r="G210" s="88" t="s">
        <v>4927</v>
      </c>
      <c r="H210" s="243" t="s">
        <v>4927</v>
      </c>
      <c r="I210" s="553" t="s">
        <v>4927</v>
      </c>
      <c r="J210" s="553" t="s">
        <v>4927</v>
      </c>
      <c r="K210" s="554" t="s">
        <v>4927</v>
      </c>
      <c r="L210" s="243" t="s">
        <v>4927</v>
      </c>
      <c r="M210" s="243" t="s">
        <v>4927</v>
      </c>
      <c r="N210" s="262" t="s">
        <v>4927</v>
      </c>
      <c r="O210" s="89" t="s">
        <v>4927</v>
      </c>
      <c r="P210" s="89" t="s">
        <v>4927</v>
      </c>
      <c r="Q210" s="90" t="s">
        <v>4927</v>
      </c>
      <c r="R210" s="95" t="s">
        <v>4927</v>
      </c>
      <c r="S210" s="263" t="s">
        <v>4927</v>
      </c>
    </row>
    <row r="211" spans="2:19" ht="15" customHeight="1" x14ac:dyDescent="0.25">
      <c r="B211" s="264" t="s">
        <v>4927</v>
      </c>
      <c r="C211" s="260" t="s">
        <v>4927</v>
      </c>
      <c r="D211" s="265" t="s">
        <v>4927</v>
      </c>
      <c r="E211" s="265" t="s">
        <v>4927</v>
      </c>
      <c r="F211" s="265" t="s">
        <v>4927</v>
      </c>
      <c r="G211" s="88" t="s">
        <v>4927</v>
      </c>
      <c r="H211" s="260" t="s">
        <v>4927</v>
      </c>
      <c r="I211" s="553" t="s">
        <v>4927</v>
      </c>
      <c r="J211" s="553" t="s">
        <v>4927</v>
      </c>
      <c r="K211" s="554" t="s">
        <v>4927</v>
      </c>
      <c r="L211" s="260" t="s">
        <v>4927</v>
      </c>
      <c r="M211" s="260" t="s">
        <v>4927</v>
      </c>
      <c r="N211" s="266" t="s">
        <v>4927</v>
      </c>
      <c r="O211" s="267" t="s">
        <v>4927</v>
      </c>
      <c r="P211" s="267" t="s">
        <v>4927</v>
      </c>
      <c r="Q211" s="268" t="s">
        <v>4927</v>
      </c>
      <c r="R211" s="95" t="s">
        <v>4927</v>
      </c>
      <c r="S211" s="269" t="s">
        <v>4927</v>
      </c>
    </row>
    <row r="212" spans="2:19" ht="15" customHeight="1" x14ac:dyDescent="0.25">
      <c r="B212" s="261" t="s">
        <v>4802</v>
      </c>
      <c r="C212" s="243" t="s">
        <v>4469</v>
      </c>
      <c r="D212" s="244">
        <v>42576</v>
      </c>
      <c r="E212" s="244" t="s">
        <v>4925</v>
      </c>
      <c r="F212" s="244" t="s">
        <v>4926</v>
      </c>
      <c r="G212" s="88">
        <v>2</v>
      </c>
      <c r="H212" s="243" t="s">
        <v>4927</v>
      </c>
      <c r="I212" s="553">
        <v>0</v>
      </c>
      <c r="J212" s="553" t="s">
        <v>5068</v>
      </c>
      <c r="K212" s="554">
        <v>0</v>
      </c>
      <c r="L212" s="243" t="s">
        <v>12</v>
      </c>
      <c r="M212" s="243">
        <v>5200000893</v>
      </c>
      <c r="N212" s="262">
        <v>554941</v>
      </c>
      <c r="O212" s="89" t="s">
        <v>461</v>
      </c>
      <c r="P212" s="89" t="s">
        <v>54</v>
      </c>
      <c r="Q212" s="90">
        <v>1.7699</v>
      </c>
      <c r="R212" s="95">
        <v>2</v>
      </c>
      <c r="S212" s="263">
        <v>44.237771410634707</v>
      </c>
    </row>
    <row r="213" spans="2:19" ht="15" customHeight="1" x14ac:dyDescent="0.25">
      <c r="B213" s="261" t="s">
        <v>4802</v>
      </c>
      <c r="C213" s="243" t="s">
        <v>4469</v>
      </c>
      <c r="D213" s="244">
        <v>42576</v>
      </c>
      <c r="E213" s="244" t="s">
        <v>4925</v>
      </c>
      <c r="F213" s="244" t="s">
        <v>4926</v>
      </c>
      <c r="G213" s="88">
        <v>2</v>
      </c>
      <c r="H213" s="243" t="s">
        <v>4927</v>
      </c>
      <c r="I213" s="553">
        <v>0</v>
      </c>
      <c r="J213" s="553" t="s">
        <v>5068</v>
      </c>
      <c r="K213" s="554">
        <v>0</v>
      </c>
      <c r="L213" s="243" t="s">
        <v>12</v>
      </c>
      <c r="M213" s="243">
        <v>5200000893</v>
      </c>
      <c r="N213" s="262">
        <v>554693</v>
      </c>
      <c r="O213" s="89" t="s">
        <v>381</v>
      </c>
      <c r="P213" s="89" t="s">
        <v>382</v>
      </c>
      <c r="Q213" s="90">
        <v>1.7699</v>
      </c>
      <c r="R213" s="95">
        <v>1</v>
      </c>
      <c r="S213" s="263">
        <v>7.2804229722136258</v>
      </c>
    </row>
    <row r="214" spans="2:19" ht="15" customHeight="1" x14ac:dyDescent="0.25">
      <c r="B214" s="261" t="s">
        <v>4927</v>
      </c>
      <c r="C214" s="243" t="s">
        <v>4927</v>
      </c>
      <c r="D214" s="244" t="s">
        <v>4927</v>
      </c>
      <c r="E214" s="244" t="s">
        <v>4927</v>
      </c>
      <c r="F214" s="244" t="s">
        <v>4927</v>
      </c>
      <c r="G214" s="88" t="s">
        <v>4927</v>
      </c>
      <c r="H214" s="243" t="s">
        <v>4927</v>
      </c>
      <c r="I214" s="553" t="s">
        <v>4927</v>
      </c>
      <c r="J214" s="553" t="s">
        <v>4927</v>
      </c>
      <c r="K214" s="554" t="s">
        <v>4927</v>
      </c>
      <c r="L214" s="243" t="s">
        <v>4927</v>
      </c>
      <c r="M214" s="243" t="s">
        <v>4927</v>
      </c>
      <c r="N214" s="262" t="s">
        <v>4927</v>
      </c>
      <c r="O214" s="89" t="s">
        <v>4927</v>
      </c>
      <c r="P214" s="89" t="s">
        <v>4927</v>
      </c>
      <c r="Q214" s="90" t="s">
        <v>4927</v>
      </c>
      <c r="R214" s="95" t="s">
        <v>4927</v>
      </c>
      <c r="S214" s="263" t="s">
        <v>4927</v>
      </c>
    </row>
    <row r="215" spans="2:19" ht="15" customHeight="1" x14ac:dyDescent="0.25">
      <c r="B215" s="261" t="s">
        <v>4927</v>
      </c>
      <c r="C215" s="243" t="s">
        <v>4927</v>
      </c>
      <c r="D215" s="244" t="s">
        <v>4927</v>
      </c>
      <c r="E215" s="244" t="s">
        <v>4927</v>
      </c>
      <c r="F215" s="244" t="s">
        <v>4927</v>
      </c>
      <c r="G215" s="88" t="s">
        <v>4927</v>
      </c>
      <c r="H215" s="243" t="s">
        <v>4927</v>
      </c>
      <c r="I215" s="553" t="s">
        <v>4927</v>
      </c>
      <c r="J215" s="553" t="s">
        <v>4927</v>
      </c>
      <c r="K215" s="554" t="s">
        <v>4927</v>
      </c>
      <c r="L215" s="243" t="s">
        <v>4927</v>
      </c>
      <c r="M215" s="243" t="s">
        <v>4927</v>
      </c>
      <c r="N215" s="262" t="s">
        <v>4927</v>
      </c>
      <c r="O215" s="89" t="s">
        <v>4927</v>
      </c>
      <c r="P215" s="89" t="s">
        <v>4927</v>
      </c>
      <c r="Q215" s="90" t="s">
        <v>4927</v>
      </c>
      <c r="R215" s="95" t="s">
        <v>4927</v>
      </c>
      <c r="S215" s="263" t="s">
        <v>4927</v>
      </c>
    </row>
    <row r="216" spans="2:19" ht="15" customHeight="1" x14ac:dyDescent="0.25">
      <c r="B216" s="261" t="s">
        <v>4927</v>
      </c>
      <c r="C216" s="243" t="s">
        <v>4927</v>
      </c>
      <c r="D216" s="244" t="s">
        <v>4927</v>
      </c>
      <c r="E216" s="244" t="s">
        <v>4927</v>
      </c>
      <c r="F216" s="244" t="s">
        <v>4927</v>
      </c>
      <c r="G216" s="88" t="s">
        <v>4927</v>
      </c>
      <c r="H216" s="243" t="s">
        <v>4927</v>
      </c>
      <c r="I216" s="553" t="s">
        <v>4927</v>
      </c>
      <c r="J216" s="553" t="s">
        <v>4927</v>
      </c>
      <c r="K216" s="554" t="s">
        <v>4927</v>
      </c>
      <c r="L216" s="243" t="s">
        <v>4927</v>
      </c>
      <c r="M216" s="243" t="s">
        <v>4927</v>
      </c>
      <c r="N216" s="262" t="s">
        <v>4927</v>
      </c>
      <c r="O216" s="89" t="s">
        <v>4927</v>
      </c>
      <c r="P216" s="89" t="s">
        <v>4927</v>
      </c>
      <c r="Q216" s="90" t="s">
        <v>4927</v>
      </c>
      <c r="R216" s="95" t="s">
        <v>4927</v>
      </c>
      <c r="S216" s="263" t="s">
        <v>4927</v>
      </c>
    </row>
    <row r="217" spans="2:19" ht="15" customHeight="1" x14ac:dyDescent="0.25">
      <c r="B217" s="261" t="s">
        <v>4927</v>
      </c>
      <c r="C217" s="243" t="s">
        <v>4927</v>
      </c>
      <c r="D217" s="244" t="s">
        <v>4927</v>
      </c>
      <c r="E217" s="244" t="s">
        <v>4927</v>
      </c>
      <c r="F217" s="244" t="s">
        <v>4927</v>
      </c>
      <c r="G217" s="88" t="s">
        <v>4927</v>
      </c>
      <c r="H217" s="243" t="s">
        <v>4927</v>
      </c>
      <c r="I217" s="553" t="s">
        <v>4927</v>
      </c>
      <c r="J217" s="553" t="s">
        <v>4927</v>
      </c>
      <c r="K217" s="554" t="s">
        <v>4927</v>
      </c>
      <c r="L217" s="243" t="s">
        <v>4927</v>
      </c>
      <c r="M217" s="243" t="s">
        <v>4927</v>
      </c>
      <c r="N217" s="262" t="s">
        <v>4927</v>
      </c>
      <c r="O217" s="89" t="s">
        <v>4927</v>
      </c>
      <c r="P217" s="89" t="s">
        <v>4927</v>
      </c>
      <c r="Q217" s="90" t="s">
        <v>4927</v>
      </c>
      <c r="R217" s="95" t="s">
        <v>4927</v>
      </c>
      <c r="S217" s="263" t="s">
        <v>4927</v>
      </c>
    </row>
    <row r="218" spans="2:19" ht="15" customHeight="1" x14ac:dyDescent="0.25">
      <c r="B218" s="261" t="s">
        <v>4927</v>
      </c>
      <c r="C218" s="243" t="s">
        <v>4927</v>
      </c>
      <c r="D218" s="244" t="s">
        <v>4927</v>
      </c>
      <c r="E218" s="244" t="s">
        <v>4927</v>
      </c>
      <c r="F218" s="244" t="s">
        <v>4927</v>
      </c>
      <c r="G218" s="88" t="s">
        <v>4927</v>
      </c>
      <c r="H218" s="243" t="s">
        <v>4927</v>
      </c>
      <c r="I218" s="553" t="s">
        <v>4927</v>
      </c>
      <c r="J218" s="553" t="s">
        <v>4927</v>
      </c>
      <c r="K218" s="554" t="s">
        <v>4927</v>
      </c>
      <c r="L218" s="243" t="s">
        <v>4927</v>
      </c>
      <c r="M218" s="243" t="s">
        <v>4927</v>
      </c>
      <c r="N218" s="262" t="s">
        <v>4927</v>
      </c>
      <c r="O218" s="89" t="s">
        <v>4927</v>
      </c>
      <c r="P218" s="89" t="s">
        <v>4927</v>
      </c>
      <c r="Q218" s="90" t="s">
        <v>4927</v>
      </c>
      <c r="R218" s="95" t="s">
        <v>4927</v>
      </c>
      <c r="S218" s="263" t="s">
        <v>4927</v>
      </c>
    </row>
    <row r="219" spans="2:19" ht="15" customHeight="1" x14ac:dyDescent="0.25">
      <c r="B219" s="261" t="s">
        <v>4927</v>
      </c>
      <c r="C219" s="243" t="s">
        <v>4927</v>
      </c>
      <c r="D219" s="244" t="s">
        <v>4927</v>
      </c>
      <c r="E219" s="244" t="s">
        <v>4927</v>
      </c>
      <c r="F219" s="244" t="s">
        <v>4927</v>
      </c>
      <c r="G219" s="88" t="s">
        <v>4927</v>
      </c>
      <c r="H219" s="243" t="s">
        <v>4927</v>
      </c>
      <c r="I219" s="553" t="s">
        <v>4927</v>
      </c>
      <c r="J219" s="553" t="s">
        <v>4927</v>
      </c>
      <c r="K219" s="554" t="s">
        <v>4927</v>
      </c>
      <c r="L219" s="243" t="s">
        <v>4927</v>
      </c>
      <c r="M219" s="243" t="s">
        <v>4927</v>
      </c>
      <c r="N219" s="262" t="s">
        <v>4927</v>
      </c>
      <c r="O219" s="89" t="s">
        <v>4927</v>
      </c>
      <c r="P219" s="89" t="s">
        <v>4927</v>
      </c>
      <c r="Q219" s="90" t="s">
        <v>4927</v>
      </c>
      <c r="R219" s="95" t="s">
        <v>4927</v>
      </c>
      <c r="S219" s="263" t="s">
        <v>4927</v>
      </c>
    </row>
    <row r="220" spans="2:19" ht="15" customHeight="1" x14ac:dyDescent="0.25">
      <c r="B220" s="261" t="s">
        <v>4927</v>
      </c>
      <c r="C220" s="243" t="s">
        <v>4927</v>
      </c>
      <c r="D220" s="244" t="s">
        <v>4927</v>
      </c>
      <c r="E220" s="244" t="s">
        <v>4927</v>
      </c>
      <c r="F220" s="244" t="s">
        <v>4927</v>
      </c>
      <c r="G220" s="88" t="s">
        <v>4927</v>
      </c>
      <c r="H220" s="243" t="s">
        <v>4927</v>
      </c>
      <c r="I220" s="553" t="s">
        <v>4927</v>
      </c>
      <c r="J220" s="553" t="s">
        <v>4927</v>
      </c>
      <c r="K220" s="554" t="s">
        <v>4927</v>
      </c>
      <c r="L220" s="243" t="s">
        <v>4927</v>
      </c>
      <c r="M220" s="243" t="s">
        <v>4927</v>
      </c>
      <c r="N220" s="262" t="s">
        <v>4927</v>
      </c>
      <c r="O220" s="89" t="s">
        <v>4927</v>
      </c>
      <c r="P220" s="89" t="s">
        <v>4927</v>
      </c>
      <c r="Q220" s="90" t="s">
        <v>4927</v>
      </c>
      <c r="R220" s="95" t="s">
        <v>4927</v>
      </c>
      <c r="S220" s="263" t="s">
        <v>4927</v>
      </c>
    </row>
    <row r="221" spans="2:19" ht="15" customHeight="1" x14ac:dyDescent="0.25">
      <c r="B221" s="261" t="s">
        <v>4927</v>
      </c>
      <c r="C221" s="243" t="s">
        <v>4927</v>
      </c>
      <c r="D221" s="244" t="s">
        <v>4927</v>
      </c>
      <c r="E221" s="244" t="s">
        <v>4927</v>
      </c>
      <c r="F221" s="244" t="s">
        <v>4927</v>
      </c>
      <c r="G221" s="88" t="s">
        <v>4927</v>
      </c>
      <c r="H221" s="243" t="s">
        <v>4927</v>
      </c>
      <c r="I221" s="553" t="s">
        <v>4927</v>
      </c>
      <c r="J221" s="553" t="s">
        <v>4927</v>
      </c>
      <c r="K221" s="554" t="s">
        <v>4927</v>
      </c>
      <c r="L221" s="243" t="s">
        <v>4927</v>
      </c>
      <c r="M221" s="243" t="s">
        <v>4927</v>
      </c>
      <c r="N221" s="262" t="s">
        <v>4927</v>
      </c>
      <c r="O221" s="89" t="s">
        <v>4927</v>
      </c>
      <c r="P221" s="89" t="s">
        <v>4927</v>
      </c>
      <c r="Q221" s="90" t="s">
        <v>4927</v>
      </c>
      <c r="R221" s="95" t="s">
        <v>4927</v>
      </c>
      <c r="S221" s="263" t="s">
        <v>4927</v>
      </c>
    </row>
    <row r="222" spans="2:19" ht="15" customHeight="1" x14ac:dyDescent="0.25">
      <c r="B222" s="261" t="s">
        <v>4927</v>
      </c>
      <c r="C222" s="243" t="s">
        <v>4927</v>
      </c>
      <c r="D222" s="244" t="s">
        <v>4927</v>
      </c>
      <c r="E222" s="244" t="s">
        <v>4927</v>
      </c>
      <c r="F222" s="244" t="s">
        <v>4927</v>
      </c>
      <c r="G222" s="88" t="s">
        <v>4927</v>
      </c>
      <c r="H222" s="243" t="s">
        <v>4927</v>
      </c>
      <c r="I222" s="553" t="s">
        <v>4927</v>
      </c>
      <c r="J222" s="553" t="s">
        <v>4927</v>
      </c>
      <c r="K222" s="554" t="s">
        <v>4927</v>
      </c>
      <c r="L222" s="243" t="s">
        <v>4927</v>
      </c>
      <c r="M222" s="243" t="s">
        <v>4927</v>
      </c>
      <c r="N222" s="262" t="s">
        <v>4927</v>
      </c>
      <c r="O222" s="89" t="s">
        <v>4927</v>
      </c>
      <c r="P222" s="89" t="s">
        <v>4927</v>
      </c>
      <c r="Q222" s="90" t="s">
        <v>4927</v>
      </c>
      <c r="R222" s="95" t="s">
        <v>4927</v>
      </c>
      <c r="S222" s="263" t="s">
        <v>4927</v>
      </c>
    </row>
    <row r="223" spans="2:19" ht="15" customHeight="1" x14ac:dyDescent="0.25">
      <c r="B223" s="261" t="s">
        <v>4927</v>
      </c>
      <c r="C223" s="243" t="s">
        <v>4927</v>
      </c>
      <c r="D223" s="244" t="s">
        <v>4927</v>
      </c>
      <c r="E223" s="244" t="s">
        <v>4927</v>
      </c>
      <c r="F223" s="244" t="s">
        <v>4927</v>
      </c>
      <c r="G223" s="88" t="s">
        <v>4927</v>
      </c>
      <c r="H223" s="243" t="s">
        <v>4927</v>
      </c>
      <c r="I223" s="553" t="s">
        <v>4927</v>
      </c>
      <c r="J223" s="553" t="s">
        <v>4927</v>
      </c>
      <c r="K223" s="554" t="s">
        <v>4927</v>
      </c>
      <c r="L223" s="243" t="s">
        <v>4927</v>
      </c>
      <c r="M223" s="243" t="s">
        <v>4927</v>
      </c>
      <c r="N223" s="262" t="s">
        <v>4927</v>
      </c>
      <c r="O223" s="89" t="s">
        <v>4927</v>
      </c>
      <c r="P223" s="89" t="s">
        <v>4927</v>
      </c>
      <c r="Q223" s="90" t="s">
        <v>4927</v>
      </c>
      <c r="R223" s="95" t="s">
        <v>4927</v>
      </c>
      <c r="S223" s="263" t="s">
        <v>4927</v>
      </c>
    </row>
    <row r="224" spans="2:19" ht="15" customHeight="1" x14ac:dyDescent="0.25">
      <c r="B224" s="261" t="s">
        <v>4927</v>
      </c>
      <c r="C224" s="243" t="s">
        <v>4927</v>
      </c>
      <c r="D224" s="244" t="s">
        <v>4927</v>
      </c>
      <c r="E224" s="244" t="s">
        <v>4927</v>
      </c>
      <c r="F224" s="244" t="s">
        <v>4927</v>
      </c>
      <c r="G224" s="88" t="s">
        <v>4927</v>
      </c>
      <c r="H224" s="243" t="s">
        <v>4927</v>
      </c>
      <c r="I224" s="553" t="s">
        <v>4927</v>
      </c>
      <c r="J224" s="553" t="s">
        <v>4927</v>
      </c>
      <c r="K224" s="554" t="s">
        <v>4927</v>
      </c>
      <c r="L224" s="243" t="s">
        <v>4927</v>
      </c>
      <c r="M224" s="243" t="s">
        <v>4927</v>
      </c>
      <c r="N224" s="262" t="s">
        <v>4927</v>
      </c>
      <c r="O224" s="89" t="s">
        <v>4927</v>
      </c>
      <c r="P224" s="89" t="s">
        <v>4927</v>
      </c>
      <c r="Q224" s="90" t="s">
        <v>4927</v>
      </c>
      <c r="R224" s="95" t="s">
        <v>4927</v>
      </c>
      <c r="S224" s="263" t="s">
        <v>4927</v>
      </c>
    </row>
    <row r="225" spans="2:19" ht="15" customHeight="1" x14ac:dyDescent="0.25">
      <c r="B225" s="261" t="s">
        <v>4927</v>
      </c>
      <c r="C225" s="243" t="s">
        <v>4927</v>
      </c>
      <c r="D225" s="244" t="s">
        <v>4927</v>
      </c>
      <c r="E225" s="244" t="s">
        <v>4927</v>
      </c>
      <c r="F225" s="244" t="s">
        <v>4927</v>
      </c>
      <c r="G225" s="88" t="s">
        <v>4927</v>
      </c>
      <c r="H225" s="243" t="s">
        <v>4927</v>
      </c>
      <c r="I225" s="553" t="s">
        <v>4927</v>
      </c>
      <c r="J225" s="553" t="s">
        <v>4927</v>
      </c>
      <c r="K225" s="554" t="s">
        <v>4927</v>
      </c>
      <c r="L225" s="243" t="s">
        <v>4927</v>
      </c>
      <c r="M225" s="243" t="s">
        <v>4927</v>
      </c>
      <c r="N225" s="262" t="s">
        <v>4927</v>
      </c>
      <c r="O225" s="89" t="s">
        <v>4927</v>
      </c>
      <c r="P225" s="89" t="s">
        <v>4927</v>
      </c>
      <c r="Q225" s="90" t="s">
        <v>4927</v>
      </c>
      <c r="R225" s="95" t="s">
        <v>4927</v>
      </c>
      <c r="S225" s="263" t="s">
        <v>4927</v>
      </c>
    </row>
    <row r="226" spans="2:19" ht="15" customHeight="1" x14ac:dyDescent="0.25">
      <c r="B226" s="261" t="s">
        <v>4927</v>
      </c>
      <c r="C226" s="243" t="s">
        <v>4927</v>
      </c>
      <c r="D226" s="244" t="s">
        <v>4927</v>
      </c>
      <c r="E226" s="244" t="s">
        <v>4927</v>
      </c>
      <c r="F226" s="244" t="s">
        <v>4927</v>
      </c>
      <c r="G226" s="88" t="s">
        <v>4927</v>
      </c>
      <c r="H226" s="243" t="s">
        <v>4927</v>
      </c>
      <c r="I226" s="553" t="s">
        <v>4927</v>
      </c>
      <c r="J226" s="553" t="s">
        <v>4927</v>
      </c>
      <c r="K226" s="554" t="s">
        <v>4927</v>
      </c>
      <c r="L226" s="243" t="s">
        <v>4927</v>
      </c>
      <c r="M226" s="243" t="s">
        <v>4927</v>
      </c>
      <c r="N226" s="262" t="s">
        <v>4927</v>
      </c>
      <c r="O226" s="89" t="s">
        <v>4927</v>
      </c>
      <c r="P226" s="89" t="s">
        <v>4927</v>
      </c>
      <c r="Q226" s="90" t="s">
        <v>4927</v>
      </c>
      <c r="R226" s="95" t="s">
        <v>4927</v>
      </c>
      <c r="S226" s="263" t="s">
        <v>4927</v>
      </c>
    </row>
    <row r="227" spans="2:19" ht="15" customHeight="1" x14ac:dyDescent="0.25">
      <c r="B227" s="261" t="s">
        <v>4927</v>
      </c>
      <c r="C227" s="243" t="s">
        <v>4927</v>
      </c>
      <c r="D227" s="244" t="s">
        <v>4927</v>
      </c>
      <c r="E227" s="244" t="s">
        <v>4927</v>
      </c>
      <c r="F227" s="244" t="s">
        <v>4927</v>
      </c>
      <c r="G227" s="88" t="s">
        <v>4927</v>
      </c>
      <c r="H227" s="243" t="s">
        <v>4927</v>
      </c>
      <c r="I227" s="553" t="s">
        <v>4927</v>
      </c>
      <c r="J227" s="553" t="s">
        <v>4927</v>
      </c>
      <c r="K227" s="554" t="s">
        <v>4927</v>
      </c>
      <c r="L227" s="243" t="s">
        <v>4927</v>
      </c>
      <c r="M227" s="243" t="s">
        <v>4927</v>
      </c>
      <c r="N227" s="262" t="s">
        <v>4927</v>
      </c>
      <c r="O227" s="89" t="s">
        <v>4927</v>
      </c>
      <c r="P227" s="89" t="s">
        <v>4927</v>
      </c>
      <c r="Q227" s="90" t="s">
        <v>4927</v>
      </c>
      <c r="R227" s="95" t="s">
        <v>4927</v>
      </c>
      <c r="S227" s="263" t="s">
        <v>4927</v>
      </c>
    </row>
    <row r="228" spans="2:19" ht="15" customHeight="1" x14ac:dyDescent="0.25">
      <c r="B228" s="261" t="s">
        <v>4927</v>
      </c>
      <c r="C228" s="243" t="s">
        <v>4927</v>
      </c>
      <c r="D228" s="244" t="s">
        <v>4927</v>
      </c>
      <c r="E228" s="244" t="s">
        <v>4927</v>
      </c>
      <c r="F228" s="244" t="s">
        <v>4927</v>
      </c>
      <c r="G228" s="88" t="s">
        <v>4927</v>
      </c>
      <c r="H228" s="243" t="s">
        <v>4927</v>
      </c>
      <c r="I228" s="553" t="s">
        <v>4927</v>
      </c>
      <c r="J228" s="553" t="s">
        <v>4927</v>
      </c>
      <c r="K228" s="554" t="s">
        <v>4927</v>
      </c>
      <c r="L228" s="243" t="s">
        <v>4927</v>
      </c>
      <c r="M228" s="243" t="s">
        <v>4927</v>
      </c>
      <c r="N228" s="262" t="s">
        <v>4927</v>
      </c>
      <c r="O228" s="89" t="s">
        <v>4927</v>
      </c>
      <c r="P228" s="89" t="s">
        <v>4927</v>
      </c>
      <c r="Q228" s="90" t="s">
        <v>4927</v>
      </c>
      <c r="R228" s="95" t="s">
        <v>4927</v>
      </c>
      <c r="S228" s="263" t="s">
        <v>4927</v>
      </c>
    </row>
    <row r="229" spans="2:19" ht="15" customHeight="1" x14ac:dyDescent="0.25">
      <c r="B229" s="261" t="s">
        <v>4927</v>
      </c>
      <c r="C229" s="243" t="s">
        <v>4927</v>
      </c>
      <c r="D229" s="244" t="s">
        <v>4927</v>
      </c>
      <c r="E229" s="244" t="s">
        <v>4927</v>
      </c>
      <c r="F229" s="244" t="s">
        <v>4927</v>
      </c>
      <c r="G229" s="88" t="s">
        <v>4927</v>
      </c>
      <c r="H229" s="243" t="s">
        <v>4927</v>
      </c>
      <c r="I229" s="553" t="s">
        <v>4927</v>
      </c>
      <c r="J229" s="553" t="s">
        <v>4927</v>
      </c>
      <c r="K229" s="554" t="s">
        <v>4927</v>
      </c>
      <c r="L229" s="243" t="s">
        <v>4927</v>
      </c>
      <c r="M229" s="243" t="s">
        <v>4927</v>
      </c>
      <c r="N229" s="262" t="s">
        <v>4927</v>
      </c>
      <c r="O229" s="89" t="s">
        <v>4927</v>
      </c>
      <c r="P229" s="89" t="s">
        <v>4927</v>
      </c>
      <c r="Q229" s="90" t="s">
        <v>4927</v>
      </c>
      <c r="R229" s="95" t="s">
        <v>4927</v>
      </c>
      <c r="S229" s="263" t="s">
        <v>4927</v>
      </c>
    </row>
    <row r="230" spans="2:19" ht="15" customHeight="1" x14ac:dyDescent="0.25">
      <c r="B230" s="261" t="s">
        <v>4927</v>
      </c>
      <c r="C230" s="243" t="s">
        <v>4927</v>
      </c>
      <c r="D230" s="244" t="s">
        <v>4927</v>
      </c>
      <c r="E230" s="244" t="s">
        <v>4927</v>
      </c>
      <c r="F230" s="244" t="s">
        <v>4927</v>
      </c>
      <c r="G230" s="88" t="s">
        <v>4927</v>
      </c>
      <c r="H230" s="243" t="s">
        <v>4927</v>
      </c>
      <c r="I230" s="553" t="s">
        <v>4927</v>
      </c>
      <c r="J230" s="553" t="s">
        <v>4927</v>
      </c>
      <c r="K230" s="554" t="s">
        <v>4927</v>
      </c>
      <c r="L230" s="243" t="s">
        <v>4927</v>
      </c>
      <c r="M230" s="243" t="s">
        <v>4927</v>
      </c>
      <c r="N230" s="262" t="s">
        <v>4927</v>
      </c>
      <c r="O230" s="89" t="s">
        <v>4927</v>
      </c>
      <c r="P230" s="89" t="s">
        <v>4927</v>
      </c>
      <c r="Q230" s="90" t="s">
        <v>4927</v>
      </c>
      <c r="R230" s="95" t="s">
        <v>4927</v>
      </c>
      <c r="S230" s="263" t="s">
        <v>4927</v>
      </c>
    </row>
    <row r="231" spans="2:19" ht="15" customHeight="1" x14ac:dyDescent="0.25">
      <c r="B231" s="261" t="s">
        <v>4927</v>
      </c>
      <c r="C231" s="243" t="s">
        <v>4927</v>
      </c>
      <c r="D231" s="244" t="s">
        <v>4927</v>
      </c>
      <c r="E231" s="244" t="s">
        <v>4927</v>
      </c>
      <c r="F231" s="244" t="s">
        <v>4927</v>
      </c>
      <c r="G231" s="88" t="s">
        <v>4927</v>
      </c>
      <c r="H231" s="243" t="s">
        <v>4927</v>
      </c>
      <c r="I231" s="553" t="s">
        <v>4927</v>
      </c>
      <c r="J231" s="553" t="s">
        <v>4927</v>
      </c>
      <c r="K231" s="554" t="s">
        <v>4927</v>
      </c>
      <c r="L231" s="243" t="s">
        <v>4927</v>
      </c>
      <c r="M231" s="243" t="s">
        <v>4927</v>
      </c>
      <c r="N231" s="262" t="s">
        <v>4927</v>
      </c>
      <c r="O231" s="89" t="s">
        <v>4927</v>
      </c>
      <c r="P231" s="89" t="s">
        <v>4927</v>
      </c>
      <c r="Q231" s="90" t="s">
        <v>4927</v>
      </c>
      <c r="R231" s="95" t="s">
        <v>4927</v>
      </c>
      <c r="S231" s="263" t="s">
        <v>4927</v>
      </c>
    </row>
    <row r="232" spans="2:19" ht="15" customHeight="1" x14ac:dyDescent="0.25">
      <c r="B232" s="261" t="s">
        <v>4927</v>
      </c>
      <c r="C232" s="243" t="s">
        <v>4927</v>
      </c>
      <c r="D232" s="244" t="s">
        <v>4927</v>
      </c>
      <c r="E232" s="244" t="s">
        <v>4927</v>
      </c>
      <c r="F232" s="244" t="s">
        <v>4927</v>
      </c>
      <c r="G232" s="88" t="s">
        <v>4927</v>
      </c>
      <c r="H232" s="243" t="s">
        <v>4927</v>
      </c>
      <c r="I232" s="553" t="s">
        <v>4927</v>
      </c>
      <c r="J232" s="553" t="s">
        <v>4927</v>
      </c>
      <c r="K232" s="554" t="s">
        <v>4927</v>
      </c>
      <c r="L232" s="243" t="s">
        <v>4927</v>
      </c>
      <c r="M232" s="243" t="s">
        <v>4927</v>
      </c>
      <c r="N232" s="262" t="s">
        <v>4927</v>
      </c>
      <c r="O232" s="89" t="s">
        <v>4927</v>
      </c>
      <c r="P232" s="89" t="s">
        <v>4927</v>
      </c>
      <c r="Q232" s="90" t="s">
        <v>4927</v>
      </c>
      <c r="R232" s="95" t="s">
        <v>4927</v>
      </c>
      <c r="S232" s="263" t="s">
        <v>4927</v>
      </c>
    </row>
    <row r="233" spans="2:19" ht="15" customHeight="1" x14ac:dyDescent="0.25">
      <c r="B233" s="261" t="s">
        <v>4927</v>
      </c>
      <c r="C233" s="243" t="s">
        <v>4927</v>
      </c>
      <c r="D233" s="244" t="s">
        <v>4927</v>
      </c>
      <c r="E233" s="244" t="s">
        <v>4927</v>
      </c>
      <c r="F233" s="244" t="s">
        <v>4927</v>
      </c>
      <c r="G233" s="88" t="s">
        <v>4927</v>
      </c>
      <c r="H233" s="243" t="s">
        <v>4927</v>
      </c>
      <c r="I233" s="553" t="s">
        <v>4927</v>
      </c>
      <c r="J233" s="553" t="s">
        <v>4927</v>
      </c>
      <c r="K233" s="554" t="s">
        <v>4927</v>
      </c>
      <c r="L233" s="243" t="s">
        <v>4927</v>
      </c>
      <c r="M233" s="243" t="s">
        <v>4927</v>
      </c>
      <c r="N233" s="262" t="s">
        <v>4927</v>
      </c>
      <c r="O233" s="89" t="s">
        <v>4927</v>
      </c>
      <c r="P233" s="89" t="s">
        <v>4927</v>
      </c>
      <c r="Q233" s="90" t="s">
        <v>4927</v>
      </c>
      <c r="R233" s="95" t="s">
        <v>4927</v>
      </c>
      <c r="S233" s="263" t="s">
        <v>4927</v>
      </c>
    </row>
    <row r="234" spans="2:19" ht="15" customHeight="1" x14ac:dyDescent="0.25">
      <c r="B234" s="261" t="s">
        <v>4927</v>
      </c>
      <c r="C234" s="243" t="s">
        <v>4927</v>
      </c>
      <c r="D234" s="244" t="s">
        <v>4927</v>
      </c>
      <c r="E234" s="244" t="s">
        <v>4927</v>
      </c>
      <c r="F234" s="244" t="s">
        <v>4927</v>
      </c>
      <c r="G234" s="88" t="s">
        <v>4927</v>
      </c>
      <c r="H234" s="243" t="s">
        <v>4927</v>
      </c>
      <c r="I234" s="553" t="s">
        <v>4927</v>
      </c>
      <c r="J234" s="553" t="s">
        <v>4927</v>
      </c>
      <c r="K234" s="554" t="s">
        <v>4927</v>
      </c>
      <c r="L234" s="243" t="s">
        <v>4927</v>
      </c>
      <c r="M234" s="243" t="s">
        <v>4927</v>
      </c>
      <c r="N234" s="262" t="s">
        <v>4927</v>
      </c>
      <c r="O234" s="89" t="s">
        <v>4927</v>
      </c>
      <c r="P234" s="89" t="s">
        <v>4927</v>
      </c>
      <c r="Q234" s="90" t="s">
        <v>4927</v>
      </c>
      <c r="R234" s="95" t="s">
        <v>4927</v>
      </c>
      <c r="S234" s="263" t="s">
        <v>4927</v>
      </c>
    </row>
    <row r="235" spans="2:19" ht="15" customHeight="1" x14ac:dyDescent="0.25">
      <c r="B235" s="261" t="s">
        <v>4927</v>
      </c>
      <c r="C235" s="243" t="s">
        <v>4927</v>
      </c>
      <c r="D235" s="244" t="s">
        <v>4927</v>
      </c>
      <c r="E235" s="244" t="s">
        <v>4927</v>
      </c>
      <c r="F235" s="244" t="s">
        <v>4927</v>
      </c>
      <c r="G235" s="88" t="s">
        <v>4927</v>
      </c>
      <c r="H235" s="243" t="s">
        <v>4927</v>
      </c>
      <c r="I235" s="553" t="s">
        <v>4927</v>
      </c>
      <c r="J235" s="553" t="s">
        <v>4927</v>
      </c>
      <c r="K235" s="554" t="s">
        <v>4927</v>
      </c>
      <c r="L235" s="243" t="s">
        <v>4927</v>
      </c>
      <c r="M235" s="243" t="s">
        <v>4927</v>
      </c>
      <c r="N235" s="262" t="s">
        <v>4927</v>
      </c>
      <c r="O235" s="89" t="s">
        <v>4927</v>
      </c>
      <c r="P235" s="89" t="s">
        <v>4927</v>
      </c>
      <c r="Q235" s="90" t="s">
        <v>4927</v>
      </c>
      <c r="R235" s="95" t="s">
        <v>4927</v>
      </c>
      <c r="S235" s="263" t="s">
        <v>4927</v>
      </c>
    </row>
    <row r="236" spans="2:19" ht="15" customHeight="1" x14ac:dyDescent="0.25">
      <c r="B236" s="261" t="s">
        <v>4927</v>
      </c>
      <c r="C236" s="243" t="s">
        <v>4927</v>
      </c>
      <c r="D236" s="244" t="s">
        <v>4927</v>
      </c>
      <c r="E236" s="244" t="s">
        <v>4927</v>
      </c>
      <c r="F236" s="244" t="s">
        <v>4927</v>
      </c>
      <c r="G236" s="88" t="s">
        <v>4927</v>
      </c>
      <c r="H236" s="243" t="s">
        <v>4927</v>
      </c>
      <c r="I236" s="553" t="s">
        <v>4927</v>
      </c>
      <c r="J236" s="553" t="s">
        <v>4927</v>
      </c>
      <c r="K236" s="554" t="s">
        <v>4927</v>
      </c>
      <c r="L236" s="243" t="s">
        <v>4927</v>
      </c>
      <c r="M236" s="243" t="s">
        <v>4927</v>
      </c>
      <c r="N236" s="262" t="s">
        <v>4927</v>
      </c>
      <c r="O236" s="89" t="s">
        <v>4927</v>
      </c>
      <c r="P236" s="89" t="s">
        <v>4927</v>
      </c>
      <c r="Q236" s="90" t="s">
        <v>4927</v>
      </c>
      <c r="R236" s="95" t="s">
        <v>4927</v>
      </c>
      <c r="S236" s="263" t="s">
        <v>4927</v>
      </c>
    </row>
    <row r="237" spans="2:19" ht="15" customHeight="1" x14ac:dyDescent="0.25">
      <c r="B237" s="261" t="s">
        <v>4927</v>
      </c>
      <c r="C237" s="243" t="s">
        <v>4927</v>
      </c>
      <c r="D237" s="244" t="s">
        <v>4927</v>
      </c>
      <c r="E237" s="244" t="s">
        <v>4927</v>
      </c>
      <c r="F237" s="244" t="s">
        <v>4927</v>
      </c>
      <c r="G237" s="88" t="s">
        <v>4927</v>
      </c>
      <c r="H237" s="243" t="s">
        <v>4927</v>
      </c>
      <c r="I237" s="553" t="s">
        <v>4927</v>
      </c>
      <c r="J237" s="553" t="s">
        <v>4927</v>
      </c>
      <c r="K237" s="554" t="s">
        <v>4927</v>
      </c>
      <c r="L237" s="243" t="s">
        <v>4927</v>
      </c>
      <c r="M237" s="243" t="s">
        <v>4927</v>
      </c>
      <c r="N237" s="262" t="s">
        <v>4927</v>
      </c>
      <c r="O237" s="89" t="s">
        <v>4927</v>
      </c>
      <c r="P237" s="89" t="s">
        <v>4927</v>
      </c>
      <c r="Q237" s="90" t="s">
        <v>4927</v>
      </c>
      <c r="R237" s="95" t="s">
        <v>4927</v>
      </c>
      <c r="S237" s="263" t="s">
        <v>4927</v>
      </c>
    </row>
    <row r="238" spans="2:19" ht="15" customHeight="1" x14ac:dyDescent="0.25">
      <c r="B238" s="261" t="s">
        <v>4927</v>
      </c>
      <c r="C238" s="243" t="s">
        <v>4927</v>
      </c>
      <c r="D238" s="244" t="s">
        <v>4927</v>
      </c>
      <c r="E238" s="244" t="s">
        <v>4927</v>
      </c>
      <c r="F238" s="244" t="s">
        <v>4927</v>
      </c>
      <c r="G238" s="88" t="s">
        <v>4927</v>
      </c>
      <c r="H238" s="243" t="s">
        <v>4927</v>
      </c>
      <c r="I238" s="553" t="s">
        <v>4927</v>
      </c>
      <c r="J238" s="553" t="s">
        <v>4927</v>
      </c>
      <c r="K238" s="554" t="s">
        <v>4927</v>
      </c>
      <c r="L238" s="243" t="s">
        <v>4927</v>
      </c>
      <c r="M238" s="243" t="s">
        <v>4927</v>
      </c>
      <c r="N238" s="262" t="s">
        <v>4927</v>
      </c>
      <c r="O238" s="89" t="s">
        <v>4927</v>
      </c>
      <c r="P238" s="89" t="s">
        <v>4927</v>
      </c>
      <c r="Q238" s="90" t="s">
        <v>4927</v>
      </c>
      <c r="R238" s="95" t="s">
        <v>4927</v>
      </c>
      <c r="S238" s="263" t="s">
        <v>4927</v>
      </c>
    </row>
    <row r="239" spans="2:19" ht="15" customHeight="1" x14ac:dyDescent="0.25">
      <c r="B239" s="261" t="s">
        <v>4927</v>
      </c>
      <c r="C239" s="243" t="s">
        <v>4927</v>
      </c>
      <c r="D239" s="244" t="s">
        <v>4927</v>
      </c>
      <c r="E239" s="244" t="s">
        <v>4927</v>
      </c>
      <c r="F239" s="244" t="s">
        <v>4927</v>
      </c>
      <c r="G239" s="88" t="s">
        <v>4927</v>
      </c>
      <c r="H239" s="243" t="s">
        <v>4927</v>
      </c>
      <c r="I239" s="553" t="s">
        <v>4927</v>
      </c>
      <c r="J239" s="553" t="s">
        <v>4927</v>
      </c>
      <c r="K239" s="554" t="s">
        <v>4927</v>
      </c>
      <c r="L239" s="243" t="s">
        <v>4927</v>
      </c>
      <c r="M239" s="243" t="s">
        <v>4927</v>
      </c>
      <c r="N239" s="262" t="s">
        <v>4927</v>
      </c>
      <c r="O239" s="89" t="s">
        <v>4927</v>
      </c>
      <c r="P239" s="89" t="s">
        <v>4927</v>
      </c>
      <c r="Q239" s="90" t="s">
        <v>4927</v>
      </c>
      <c r="R239" s="95" t="s">
        <v>4927</v>
      </c>
      <c r="S239" s="263" t="s">
        <v>4927</v>
      </c>
    </row>
    <row r="240" spans="2:19" ht="15" customHeight="1" x14ac:dyDescent="0.25">
      <c r="B240" s="261" t="s">
        <v>4927</v>
      </c>
      <c r="C240" s="243" t="s">
        <v>4927</v>
      </c>
      <c r="D240" s="244" t="s">
        <v>4927</v>
      </c>
      <c r="E240" s="244" t="s">
        <v>4927</v>
      </c>
      <c r="F240" s="244" t="s">
        <v>4927</v>
      </c>
      <c r="G240" s="88" t="s">
        <v>4927</v>
      </c>
      <c r="H240" s="243" t="s">
        <v>4927</v>
      </c>
      <c r="I240" s="553" t="s">
        <v>4927</v>
      </c>
      <c r="J240" s="553" t="s">
        <v>4927</v>
      </c>
      <c r="K240" s="554" t="s">
        <v>4927</v>
      </c>
      <c r="L240" s="243" t="s">
        <v>4927</v>
      </c>
      <c r="M240" s="243" t="s">
        <v>4927</v>
      </c>
      <c r="N240" s="262" t="s">
        <v>4927</v>
      </c>
      <c r="O240" s="89" t="s">
        <v>4927</v>
      </c>
      <c r="P240" s="89" t="s">
        <v>4927</v>
      </c>
      <c r="Q240" s="90" t="s">
        <v>4927</v>
      </c>
      <c r="R240" s="95" t="s">
        <v>4927</v>
      </c>
      <c r="S240" s="263" t="s">
        <v>4927</v>
      </c>
    </row>
    <row r="241" spans="2:19" ht="15" customHeight="1" x14ac:dyDescent="0.25">
      <c r="B241" s="264" t="s">
        <v>4927</v>
      </c>
      <c r="C241" s="260" t="s">
        <v>4927</v>
      </c>
      <c r="D241" s="265" t="s">
        <v>4927</v>
      </c>
      <c r="E241" s="265" t="s">
        <v>4927</v>
      </c>
      <c r="F241" s="265" t="s">
        <v>4927</v>
      </c>
      <c r="G241" s="88" t="s">
        <v>4927</v>
      </c>
      <c r="H241" s="260" t="s">
        <v>4927</v>
      </c>
      <c r="I241" s="553" t="s">
        <v>4927</v>
      </c>
      <c r="J241" s="553" t="s">
        <v>4927</v>
      </c>
      <c r="K241" s="554" t="s">
        <v>4927</v>
      </c>
      <c r="L241" s="260" t="s">
        <v>4927</v>
      </c>
      <c r="M241" s="260" t="s">
        <v>4927</v>
      </c>
      <c r="N241" s="266" t="s">
        <v>4927</v>
      </c>
      <c r="O241" s="267" t="s">
        <v>4927</v>
      </c>
      <c r="P241" s="267" t="s">
        <v>4927</v>
      </c>
      <c r="Q241" s="268" t="s">
        <v>4927</v>
      </c>
      <c r="R241" s="95" t="s">
        <v>4927</v>
      </c>
      <c r="S241" s="269" t="s">
        <v>4927</v>
      </c>
    </row>
    <row r="242" spans="2:19" ht="15" customHeight="1" x14ac:dyDescent="0.25">
      <c r="B242" s="261" t="s">
        <v>4802</v>
      </c>
      <c r="C242" s="243" t="s">
        <v>4469</v>
      </c>
      <c r="D242" s="244">
        <v>42576</v>
      </c>
      <c r="E242" s="244" t="s">
        <v>4925</v>
      </c>
      <c r="F242" s="244" t="s">
        <v>4926</v>
      </c>
      <c r="G242" s="88">
        <v>2</v>
      </c>
      <c r="H242" s="243" t="s">
        <v>4927</v>
      </c>
      <c r="I242" s="553">
        <v>0</v>
      </c>
      <c r="J242" s="553" t="s">
        <v>5067</v>
      </c>
      <c r="K242" s="554">
        <v>0</v>
      </c>
      <c r="L242" s="243" t="s">
        <v>12</v>
      </c>
      <c r="M242" s="243">
        <v>5200000893</v>
      </c>
      <c r="N242" s="262">
        <v>554941</v>
      </c>
      <c r="O242" s="89" t="s">
        <v>461</v>
      </c>
      <c r="P242" s="89" t="s">
        <v>54</v>
      </c>
      <c r="Q242" s="90">
        <v>1.7699</v>
      </c>
      <c r="R242" s="95">
        <v>3</v>
      </c>
      <c r="S242" s="263">
        <v>66.356657115952061</v>
      </c>
    </row>
    <row r="243" spans="2:19" ht="15" customHeight="1" x14ac:dyDescent="0.25">
      <c r="B243" s="261" t="s">
        <v>4802</v>
      </c>
      <c r="C243" s="243" t="s">
        <v>4469</v>
      </c>
      <c r="D243" s="244">
        <v>42576</v>
      </c>
      <c r="E243" s="244" t="s">
        <v>4925</v>
      </c>
      <c r="F243" s="244" t="s">
        <v>4926</v>
      </c>
      <c r="G243" s="88">
        <v>2</v>
      </c>
      <c r="H243" s="243" t="s">
        <v>4927</v>
      </c>
      <c r="I243" s="553">
        <v>0</v>
      </c>
      <c r="J243" s="553" t="s">
        <v>5067</v>
      </c>
      <c r="K243" s="554">
        <v>0</v>
      </c>
      <c r="L243" s="243" t="s">
        <v>12</v>
      </c>
      <c r="M243" s="243">
        <v>5200000893</v>
      </c>
      <c r="N243" s="262">
        <v>554693</v>
      </c>
      <c r="O243" s="89" t="s">
        <v>381</v>
      </c>
      <c r="P243" s="89" t="s">
        <v>382</v>
      </c>
      <c r="Q243" s="90">
        <v>1.7699</v>
      </c>
      <c r="R243" s="95">
        <v>23</v>
      </c>
      <c r="S243" s="263">
        <v>167.44972836091338</v>
      </c>
    </row>
    <row r="244" spans="2:19" ht="15" customHeight="1" x14ac:dyDescent="0.25">
      <c r="B244" s="261" t="s">
        <v>4927</v>
      </c>
      <c r="C244" s="243" t="s">
        <v>4927</v>
      </c>
      <c r="D244" s="244" t="s">
        <v>4927</v>
      </c>
      <c r="E244" s="244" t="s">
        <v>4927</v>
      </c>
      <c r="F244" s="244" t="s">
        <v>4927</v>
      </c>
      <c r="G244" s="88" t="s">
        <v>4927</v>
      </c>
      <c r="H244" s="243" t="s">
        <v>4927</v>
      </c>
      <c r="I244" s="553" t="s">
        <v>4927</v>
      </c>
      <c r="J244" s="553" t="s">
        <v>4927</v>
      </c>
      <c r="K244" s="554" t="s">
        <v>4927</v>
      </c>
      <c r="L244" s="243" t="s">
        <v>4927</v>
      </c>
      <c r="M244" s="243" t="s">
        <v>4927</v>
      </c>
      <c r="N244" s="262" t="s">
        <v>4927</v>
      </c>
      <c r="O244" s="89" t="s">
        <v>4927</v>
      </c>
      <c r="P244" s="89" t="s">
        <v>4927</v>
      </c>
      <c r="Q244" s="90" t="s">
        <v>4927</v>
      </c>
      <c r="R244" s="95" t="s">
        <v>4927</v>
      </c>
      <c r="S244" s="263" t="s">
        <v>4927</v>
      </c>
    </row>
    <row r="245" spans="2:19" ht="15" customHeight="1" x14ac:dyDescent="0.25">
      <c r="B245" s="261" t="s">
        <v>4927</v>
      </c>
      <c r="C245" s="243" t="s">
        <v>4927</v>
      </c>
      <c r="D245" s="244" t="s">
        <v>4927</v>
      </c>
      <c r="E245" s="244" t="s">
        <v>4927</v>
      </c>
      <c r="F245" s="244" t="s">
        <v>4927</v>
      </c>
      <c r="G245" s="88" t="s">
        <v>4927</v>
      </c>
      <c r="H245" s="243" t="s">
        <v>4927</v>
      </c>
      <c r="I245" s="553" t="s">
        <v>4927</v>
      </c>
      <c r="J245" s="553" t="s">
        <v>4927</v>
      </c>
      <c r="K245" s="554" t="s">
        <v>4927</v>
      </c>
      <c r="L245" s="243" t="s">
        <v>4927</v>
      </c>
      <c r="M245" s="243" t="s">
        <v>4927</v>
      </c>
      <c r="N245" s="262" t="s">
        <v>4927</v>
      </c>
      <c r="O245" s="89" t="s">
        <v>4927</v>
      </c>
      <c r="P245" s="89" t="s">
        <v>4927</v>
      </c>
      <c r="Q245" s="90" t="s">
        <v>4927</v>
      </c>
      <c r="R245" s="95" t="s">
        <v>4927</v>
      </c>
      <c r="S245" s="263" t="s">
        <v>4927</v>
      </c>
    </row>
    <row r="246" spans="2:19" ht="15" customHeight="1" x14ac:dyDescent="0.25">
      <c r="B246" s="261" t="s">
        <v>4927</v>
      </c>
      <c r="C246" s="243" t="s">
        <v>4927</v>
      </c>
      <c r="D246" s="244" t="s">
        <v>4927</v>
      </c>
      <c r="E246" s="244" t="s">
        <v>4927</v>
      </c>
      <c r="F246" s="244" t="s">
        <v>4927</v>
      </c>
      <c r="G246" s="88" t="s">
        <v>4927</v>
      </c>
      <c r="H246" s="243" t="s">
        <v>4927</v>
      </c>
      <c r="I246" s="553" t="s">
        <v>4927</v>
      </c>
      <c r="J246" s="553" t="s">
        <v>4927</v>
      </c>
      <c r="K246" s="554" t="s">
        <v>4927</v>
      </c>
      <c r="L246" s="243" t="s">
        <v>4927</v>
      </c>
      <c r="M246" s="243" t="s">
        <v>4927</v>
      </c>
      <c r="N246" s="262" t="s">
        <v>4927</v>
      </c>
      <c r="O246" s="89" t="s">
        <v>4927</v>
      </c>
      <c r="P246" s="89" t="s">
        <v>4927</v>
      </c>
      <c r="Q246" s="90" t="s">
        <v>4927</v>
      </c>
      <c r="R246" s="95" t="s">
        <v>4927</v>
      </c>
      <c r="S246" s="263" t="s">
        <v>4927</v>
      </c>
    </row>
    <row r="247" spans="2:19" ht="15" customHeight="1" x14ac:dyDescent="0.25">
      <c r="B247" s="261" t="s">
        <v>4927</v>
      </c>
      <c r="C247" s="243" t="s">
        <v>4927</v>
      </c>
      <c r="D247" s="244" t="s">
        <v>4927</v>
      </c>
      <c r="E247" s="244" t="s">
        <v>4927</v>
      </c>
      <c r="F247" s="244" t="s">
        <v>4927</v>
      </c>
      <c r="G247" s="88" t="s">
        <v>4927</v>
      </c>
      <c r="H247" s="243" t="s">
        <v>4927</v>
      </c>
      <c r="I247" s="553" t="s">
        <v>4927</v>
      </c>
      <c r="J247" s="553" t="s">
        <v>4927</v>
      </c>
      <c r="K247" s="554" t="s">
        <v>4927</v>
      </c>
      <c r="L247" s="243" t="s">
        <v>4927</v>
      </c>
      <c r="M247" s="243" t="s">
        <v>4927</v>
      </c>
      <c r="N247" s="262" t="s">
        <v>4927</v>
      </c>
      <c r="O247" s="89" t="s">
        <v>4927</v>
      </c>
      <c r="P247" s="89" t="s">
        <v>4927</v>
      </c>
      <c r="Q247" s="90" t="s">
        <v>4927</v>
      </c>
      <c r="R247" s="95" t="s">
        <v>4927</v>
      </c>
      <c r="S247" s="263" t="s">
        <v>4927</v>
      </c>
    </row>
    <row r="248" spans="2:19" ht="15" customHeight="1" x14ac:dyDescent="0.25">
      <c r="B248" s="261" t="s">
        <v>4927</v>
      </c>
      <c r="C248" s="243" t="s">
        <v>4927</v>
      </c>
      <c r="D248" s="244" t="s">
        <v>4927</v>
      </c>
      <c r="E248" s="244" t="s">
        <v>4927</v>
      </c>
      <c r="F248" s="244" t="s">
        <v>4927</v>
      </c>
      <c r="G248" s="88" t="s">
        <v>4927</v>
      </c>
      <c r="H248" s="243" t="s">
        <v>4927</v>
      </c>
      <c r="I248" s="553" t="s">
        <v>4927</v>
      </c>
      <c r="J248" s="553" t="s">
        <v>4927</v>
      </c>
      <c r="K248" s="554" t="s">
        <v>4927</v>
      </c>
      <c r="L248" s="243" t="s">
        <v>4927</v>
      </c>
      <c r="M248" s="243" t="s">
        <v>4927</v>
      </c>
      <c r="N248" s="262" t="s">
        <v>4927</v>
      </c>
      <c r="O248" s="89" t="s">
        <v>4927</v>
      </c>
      <c r="P248" s="89" t="s">
        <v>4927</v>
      </c>
      <c r="Q248" s="90" t="s">
        <v>4927</v>
      </c>
      <c r="R248" s="95" t="s">
        <v>4927</v>
      </c>
      <c r="S248" s="263" t="s">
        <v>4927</v>
      </c>
    </row>
    <row r="249" spans="2:19" ht="15" customHeight="1" x14ac:dyDescent="0.25">
      <c r="B249" s="261" t="s">
        <v>4927</v>
      </c>
      <c r="C249" s="243" t="s">
        <v>4927</v>
      </c>
      <c r="D249" s="244" t="s">
        <v>4927</v>
      </c>
      <c r="E249" s="244" t="s">
        <v>4927</v>
      </c>
      <c r="F249" s="244" t="s">
        <v>4927</v>
      </c>
      <c r="G249" s="88" t="s">
        <v>4927</v>
      </c>
      <c r="H249" s="243" t="s">
        <v>4927</v>
      </c>
      <c r="I249" s="553" t="s">
        <v>4927</v>
      </c>
      <c r="J249" s="553" t="s">
        <v>4927</v>
      </c>
      <c r="K249" s="554" t="s">
        <v>4927</v>
      </c>
      <c r="L249" s="243" t="s">
        <v>4927</v>
      </c>
      <c r="M249" s="243" t="s">
        <v>4927</v>
      </c>
      <c r="N249" s="262" t="s">
        <v>4927</v>
      </c>
      <c r="O249" s="89" t="s">
        <v>4927</v>
      </c>
      <c r="P249" s="89" t="s">
        <v>4927</v>
      </c>
      <c r="Q249" s="90" t="s">
        <v>4927</v>
      </c>
      <c r="R249" s="95" t="s">
        <v>4927</v>
      </c>
      <c r="S249" s="263" t="s">
        <v>4927</v>
      </c>
    </row>
    <row r="250" spans="2:19" ht="15" customHeight="1" x14ac:dyDescent="0.25">
      <c r="B250" s="261" t="s">
        <v>4927</v>
      </c>
      <c r="C250" s="243" t="s">
        <v>4927</v>
      </c>
      <c r="D250" s="244" t="s">
        <v>4927</v>
      </c>
      <c r="E250" s="244" t="s">
        <v>4927</v>
      </c>
      <c r="F250" s="244" t="s">
        <v>4927</v>
      </c>
      <c r="G250" s="88" t="s">
        <v>4927</v>
      </c>
      <c r="H250" s="243" t="s">
        <v>4927</v>
      </c>
      <c r="I250" s="553" t="s">
        <v>4927</v>
      </c>
      <c r="J250" s="553" t="s">
        <v>4927</v>
      </c>
      <c r="K250" s="554" t="s">
        <v>4927</v>
      </c>
      <c r="L250" s="243" t="s">
        <v>4927</v>
      </c>
      <c r="M250" s="243" t="s">
        <v>4927</v>
      </c>
      <c r="N250" s="262" t="s">
        <v>4927</v>
      </c>
      <c r="O250" s="89" t="s">
        <v>4927</v>
      </c>
      <c r="P250" s="89" t="s">
        <v>4927</v>
      </c>
      <c r="Q250" s="90" t="s">
        <v>4927</v>
      </c>
      <c r="R250" s="95" t="s">
        <v>4927</v>
      </c>
      <c r="S250" s="263" t="s">
        <v>4927</v>
      </c>
    </row>
    <row r="251" spans="2:19" ht="15" customHeight="1" x14ac:dyDescent="0.25">
      <c r="B251" s="261" t="s">
        <v>4927</v>
      </c>
      <c r="C251" s="243" t="s">
        <v>4927</v>
      </c>
      <c r="D251" s="244" t="s">
        <v>4927</v>
      </c>
      <c r="E251" s="244" t="s">
        <v>4927</v>
      </c>
      <c r="F251" s="244" t="s">
        <v>4927</v>
      </c>
      <c r="G251" s="88" t="s">
        <v>4927</v>
      </c>
      <c r="H251" s="243" t="s">
        <v>4927</v>
      </c>
      <c r="I251" s="553" t="s">
        <v>4927</v>
      </c>
      <c r="J251" s="553" t="s">
        <v>4927</v>
      </c>
      <c r="K251" s="554" t="s">
        <v>4927</v>
      </c>
      <c r="L251" s="243" t="s">
        <v>4927</v>
      </c>
      <c r="M251" s="243" t="s">
        <v>4927</v>
      </c>
      <c r="N251" s="262" t="s">
        <v>4927</v>
      </c>
      <c r="O251" s="89" t="s">
        <v>4927</v>
      </c>
      <c r="P251" s="89" t="s">
        <v>4927</v>
      </c>
      <c r="Q251" s="90" t="s">
        <v>4927</v>
      </c>
      <c r="R251" s="95" t="s">
        <v>4927</v>
      </c>
      <c r="S251" s="263" t="s">
        <v>4927</v>
      </c>
    </row>
    <row r="252" spans="2:19" ht="15" customHeight="1" x14ac:dyDescent="0.25">
      <c r="B252" s="261" t="s">
        <v>4927</v>
      </c>
      <c r="C252" s="243" t="s">
        <v>4927</v>
      </c>
      <c r="D252" s="244" t="s">
        <v>4927</v>
      </c>
      <c r="E252" s="244" t="s">
        <v>4927</v>
      </c>
      <c r="F252" s="244" t="s">
        <v>4927</v>
      </c>
      <c r="G252" s="88" t="s">
        <v>4927</v>
      </c>
      <c r="H252" s="243" t="s">
        <v>4927</v>
      </c>
      <c r="I252" s="553" t="s">
        <v>4927</v>
      </c>
      <c r="J252" s="553" t="s">
        <v>4927</v>
      </c>
      <c r="K252" s="554" t="s">
        <v>4927</v>
      </c>
      <c r="L252" s="243" t="s">
        <v>4927</v>
      </c>
      <c r="M252" s="243" t="s">
        <v>4927</v>
      </c>
      <c r="N252" s="262" t="s">
        <v>4927</v>
      </c>
      <c r="O252" s="89" t="s">
        <v>4927</v>
      </c>
      <c r="P252" s="89" t="s">
        <v>4927</v>
      </c>
      <c r="Q252" s="90" t="s">
        <v>4927</v>
      </c>
      <c r="R252" s="95" t="s">
        <v>4927</v>
      </c>
      <c r="S252" s="263" t="s">
        <v>4927</v>
      </c>
    </row>
    <row r="253" spans="2:19" ht="15" customHeight="1" x14ac:dyDescent="0.25">
      <c r="B253" s="261" t="s">
        <v>4927</v>
      </c>
      <c r="C253" s="243" t="s">
        <v>4927</v>
      </c>
      <c r="D253" s="244" t="s">
        <v>4927</v>
      </c>
      <c r="E253" s="244" t="s">
        <v>4927</v>
      </c>
      <c r="F253" s="244" t="s">
        <v>4927</v>
      </c>
      <c r="G253" s="88" t="s">
        <v>4927</v>
      </c>
      <c r="H253" s="243" t="s">
        <v>4927</v>
      </c>
      <c r="I253" s="553" t="s">
        <v>4927</v>
      </c>
      <c r="J253" s="553" t="s">
        <v>4927</v>
      </c>
      <c r="K253" s="554" t="s">
        <v>4927</v>
      </c>
      <c r="L253" s="243" t="s">
        <v>4927</v>
      </c>
      <c r="M253" s="243" t="s">
        <v>4927</v>
      </c>
      <c r="N253" s="262" t="s">
        <v>4927</v>
      </c>
      <c r="O253" s="89" t="s">
        <v>4927</v>
      </c>
      <c r="P253" s="89" t="s">
        <v>4927</v>
      </c>
      <c r="Q253" s="90" t="s">
        <v>4927</v>
      </c>
      <c r="R253" s="95" t="s">
        <v>4927</v>
      </c>
      <c r="S253" s="263" t="s">
        <v>4927</v>
      </c>
    </row>
    <row r="254" spans="2:19" ht="15" customHeight="1" x14ac:dyDescent="0.25">
      <c r="B254" s="261" t="s">
        <v>4927</v>
      </c>
      <c r="C254" s="243" t="s">
        <v>4927</v>
      </c>
      <c r="D254" s="244" t="s">
        <v>4927</v>
      </c>
      <c r="E254" s="244" t="s">
        <v>4927</v>
      </c>
      <c r="F254" s="244" t="s">
        <v>4927</v>
      </c>
      <c r="G254" s="88" t="s">
        <v>4927</v>
      </c>
      <c r="H254" s="243" t="s">
        <v>4927</v>
      </c>
      <c r="I254" s="553" t="s">
        <v>4927</v>
      </c>
      <c r="J254" s="553" t="s">
        <v>4927</v>
      </c>
      <c r="K254" s="554" t="s">
        <v>4927</v>
      </c>
      <c r="L254" s="243" t="s">
        <v>4927</v>
      </c>
      <c r="M254" s="243" t="s">
        <v>4927</v>
      </c>
      <c r="N254" s="262" t="s">
        <v>4927</v>
      </c>
      <c r="O254" s="89" t="s">
        <v>4927</v>
      </c>
      <c r="P254" s="89" t="s">
        <v>4927</v>
      </c>
      <c r="Q254" s="90" t="s">
        <v>4927</v>
      </c>
      <c r="R254" s="95" t="s">
        <v>4927</v>
      </c>
      <c r="S254" s="263" t="s">
        <v>4927</v>
      </c>
    </row>
    <row r="255" spans="2:19" ht="15" customHeight="1" x14ac:dyDescent="0.25">
      <c r="B255" s="261" t="s">
        <v>4927</v>
      </c>
      <c r="C255" s="243" t="s">
        <v>4927</v>
      </c>
      <c r="D255" s="244" t="s">
        <v>4927</v>
      </c>
      <c r="E255" s="244" t="s">
        <v>4927</v>
      </c>
      <c r="F255" s="244" t="s">
        <v>4927</v>
      </c>
      <c r="G255" s="88" t="s">
        <v>4927</v>
      </c>
      <c r="H255" s="243" t="s">
        <v>4927</v>
      </c>
      <c r="I255" s="553" t="s">
        <v>4927</v>
      </c>
      <c r="J255" s="553" t="s">
        <v>4927</v>
      </c>
      <c r="K255" s="554" t="s">
        <v>4927</v>
      </c>
      <c r="L255" s="243" t="s">
        <v>4927</v>
      </c>
      <c r="M255" s="243" t="s">
        <v>4927</v>
      </c>
      <c r="N255" s="262" t="s">
        <v>4927</v>
      </c>
      <c r="O255" s="89" t="s">
        <v>4927</v>
      </c>
      <c r="P255" s="89" t="s">
        <v>4927</v>
      </c>
      <c r="Q255" s="90" t="s">
        <v>4927</v>
      </c>
      <c r="R255" s="95" t="s">
        <v>4927</v>
      </c>
      <c r="S255" s="263" t="s">
        <v>4927</v>
      </c>
    </row>
    <row r="256" spans="2:19" ht="15" customHeight="1" x14ac:dyDescent="0.25">
      <c r="B256" s="261" t="s">
        <v>4927</v>
      </c>
      <c r="C256" s="243" t="s">
        <v>4927</v>
      </c>
      <c r="D256" s="244" t="s">
        <v>4927</v>
      </c>
      <c r="E256" s="244" t="s">
        <v>4927</v>
      </c>
      <c r="F256" s="244" t="s">
        <v>4927</v>
      </c>
      <c r="G256" s="88" t="s">
        <v>4927</v>
      </c>
      <c r="H256" s="243" t="s">
        <v>4927</v>
      </c>
      <c r="I256" s="553" t="s">
        <v>4927</v>
      </c>
      <c r="J256" s="553" t="s">
        <v>4927</v>
      </c>
      <c r="K256" s="554" t="s">
        <v>4927</v>
      </c>
      <c r="L256" s="243" t="s">
        <v>4927</v>
      </c>
      <c r="M256" s="243" t="s">
        <v>4927</v>
      </c>
      <c r="N256" s="262" t="s">
        <v>4927</v>
      </c>
      <c r="O256" s="89" t="s">
        <v>4927</v>
      </c>
      <c r="P256" s="89" t="s">
        <v>4927</v>
      </c>
      <c r="Q256" s="90" t="s">
        <v>4927</v>
      </c>
      <c r="R256" s="95" t="s">
        <v>4927</v>
      </c>
      <c r="S256" s="263" t="s">
        <v>4927</v>
      </c>
    </row>
    <row r="257" spans="2:19" ht="15" customHeight="1" x14ac:dyDescent="0.25">
      <c r="B257" s="261" t="s">
        <v>4927</v>
      </c>
      <c r="C257" s="243" t="s">
        <v>4927</v>
      </c>
      <c r="D257" s="244" t="s">
        <v>4927</v>
      </c>
      <c r="E257" s="244" t="s">
        <v>4927</v>
      </c>
      <c r="F257" s="244" t="s">
        <v>4927</v>
      </c>
      <c r="G257" s="88" t="s">
        <v>4927</v>
      </c>
      <c r="H257" s="243" t="s">
        <v>4927</v>
      </c>
      <c r="I257" s="553" t="s">
        <v>4927</v>
      </c>
      <c r="J257" s="553" t="s">
        <v>4927</v>
      </c>
      <c r="K257" s="554" t="s">
        <v>4927</v>
      </c>
      <c r="L257" s="243" t="s">
        <v>4927</v>
      </c>
      <c r="M257" s="243" t="s">
        <v>4927</v>
      </c>
      <c r="N257" s="262" t="s">
        <v>4927</v>
      </c>
      <c r="O257" s="89" t="s">
        <v>4927</v>
      </c>
      <c r="P257" s="89" t="s">
        <v>4927</v>
      </c>
      <c r="Q257" s="90" t="s">
        <v>4927</v>
      </c>
      <c r="R257" s="95" t="s">
        <v>4927</v>
      </c>
      <c r="S257" s="263" t="s">
        <v>4927</v>
      </c>
    </row>
    <row r="258" spans="2:19" ht="15" customHeight="1" x14ac:dyDescent="0.25">
      <c r="B258" s="261" t="s">
        <v>4927</v>
      </c>
      <c r="C258" s="243" t="s">
        <v>4927</v>
      </c>
      <c r="D258" s="244" t="s">
        <v>4927</v>
      </c>
      <c r="E258" s="244" t="s">
        <v>4927</v>
      </c>
      <c r="F258" s="244" t="s">
        <v>4927</v>
      </c>
      <c r="G258" s="88" t="s">
        <v>4927</v>
      </c>
      <c r="H258" s="243" t="s">
        <v>4927</v>
      </c>
      <c r="I258" s="553" t="s">
        <v>4927</v>
      </c>
      <c r="J258" s="553" t="s">
        <v>4927</v>
      </c>
      <c r="K258" s="554" t="s">
        <v>4927</v>
      </c>
      <c r="L258" s="243" t="s">
        <v>4927</v>
      </c>
      <c r="M258" s="243" t="s">
        <v>4927</v>
      </c>
      <c r="N258" s="262" t="s">
        <v>4927</v>
      </c>
      <c r="O258" s="89" t="s">
        <v>4927</v>
      </c>
      <c r="P258" s="89" t="s">
        <v>4927</v>
      </c>
      <c r="Q258" s="90" t="s">
        <v>4927</v>
      </c>
      <c r="R258" s="95" t="s">
        <v>4927</v>
      </c>
      <c r="S258" s="263" t="s">
        <v>4927</v>
      </c>
    </row>
    <row r="259" spans="2:19" ht="15" customHeight="1" x14ac:dyDescent="0.25">
      <c r="B259" s="261" t="s">
        <v>4927</v>
      </c>
      <c r="C259" s="243" t="s">
        <v>4927</v>
      </c>
      <c r="D259" s="244" t="s">
        <v>4927</v>
      </c>
      <c r="E259" s="244" t="s">
        <v>4927</v>
      </c>
      <c r="F259" s="244" t="s">
        <v>4927</v>
      </c>
      <c r="G259" s="88" t="s">
        <v>4927</v>
      </c>
      <c r="H259" s="243" t="s">
        <v>4927</v>
      </c>
      <c r="I259" s="553" t="s">
        <v>4927</v>
      </c>
      <c r="J259" s="553" t="s">
        <v>4927</v>
      </c>
      <c r="K259" s="554" t="s">
        <v>4927</v>
      </c>
      <c r="L259" s="243" t="s">
        <v>4927</v>
      </c>
      <c r="M259" s="243" t="s">
        <v>4927</v>
      </c>
      <c r="N259" s="262" t="s">
        <v>4927</v>
      </c>
      <c r="O259" s="89" t="s">
        <v>4927</v>
      </c>
      <c r="P259" s="89" t="s">
        <v>4927</v>
      </c>
      <c r="Q259" s="90" t="s">
        <v>4927</v>
      </c>
      <c r="R259" s="95" t="s">
        <v>4927</v>
      </c>
      <c r="S259" s="263" t="s">
        <v>4927</v>
      </c>
    </row>
    <row r="260" spans="2:19" ht="15" customHeight="1" x14ac:dyDescent="0.25">
      <c r="B260" s="261" t="s">
        <v>4927</v>
      </c>
      <c r="C260" s="243" t="s">
        <v>4927</v>
      </c>
      <c r="D260" s="244" t="s">
        <v>4927</v>
      </c>
      <c r="E260" s="244" t="s">
        <v>4927</v>
      </c>
      <c r="F260" s="244" t="s">
        <v>4927</v>
      </c>
      <c r="G260" s="88" t="s">
        <v>4927</v>
      </c>
      <c r="H260" s="243" t="s">
        <v>4927</v>
      </c>
      <c r="I260" s="553" t="s">
        <v>4927</v>
      </c>
      <c r="J260" s="553" t="s">
        <v>4927</v>
      </c>
      <c r="K260" s="554" t="s">
        <v>4927</v>
      </c>
      <c r="L260" s="243" t="s">
        <v>4927</v>
      </c>
      <c r="M260" s="243" t="s">
        <v>4927</v>
      </c>
      <c r="N260" s="262" t="s">
        <v>4927</v>
      </c>
      <c r="O260" s="89" t="s">
        <v>4927</v>
      </c>
      <c r="P260" s="89" t="s">
        <v>4927</v>
      </c>
      <c r="Q260" s="90" t="s">
        <v>4927</v>
      </c>
      <c r="R260" s="95" t="s">
        <v>4927</v>
      </c>
      <c r="S260" s="263" t="s">
        <v>4927</v>
      </c>
    </row>
    <row r="261" spans="2:19" ht="15" customHeight="1" x14ac:dyDescent="0.25">
      <c r="B261" s="261" t="s">
        <v>4927</v>
      </c>
      <c r="C261" s="243" t="s">
        <v>4927</v>
      </c>
      <c r="D261" s="244" t="s">
        <v>4927</v>
      </c>
      <c r="E261" s="244" t="s">
        <v>4927</v>
      </c>
      <c r="F261" s="244" t="s">
        <v>4927</v>
      </c>
      <c r="G261" s="88" t="s">
        <v>4927</v>
      </c>
      <c r="H261" s="243" t="s">
        <v>4927</v>
      </c>
      <c r="I261" s="553" t="s">
        <v>4927</v>
      </c>
      <c r="J261" s="553" t="s">
        <v>4927</v>
      </c>
      <c r="K261" s="554" t="s">
        <v>4927</v>
      </c>
      <c r="L261" s="243" t="s">
        <v>4927</v>
      </c>
      <c r="M261" s="243" t="s">
        <v>4927</v>
      </c>
      <c r="N261" s="262" t="s">
        <v>4927</v>
      </c>
      <c r="O261" s="89" t="s">
        <v>4927</v>
      </c>
      <c r="P261" s="89" t="s">
        <v>4927</v>
      </c>
      <c r="Q261" s="90" t="s">
        <v>4927</v>
      </c>
      <c r="R261" s="95" t="s">
        <v>4927</v>
      </c>
      <c r="S261" s="263" t="s">
        <v>4927</v>
      </c>
    </row>
    <row r="262" spans="2:19" ht="15" customHeight="1" x14ac:dyDescent="0.25">
      <c r="B262" s="261" t="s">
        <v>4927</v>
      </c>
      <c r="C262" s="243" t="s">
        <v>4927</v>
      </c>
      <c r="D262" s="244" t="s">
        <v>4927</v>
      </c>
      <c r="E262" s="244" t="s">
        <v>4927</v>
      </c>
      <c r="F262" s="244" t="s">
        <v>4927</v>
      </c>
      <c r="G262" s="88" t="s">
        <v>4927</v>
      </c>
      <c r="H262" s="243" t="s">
        <v>4927</v>
      </c>
      <c r="I262" s="553" t="s">
        <v>4927</v>
      </c>
      <c r="J262" s="553" t="s">
        <v>4927</v>
      </c>
      <c r="K262" s="554" t="s">
        <v>4927</v>
      </c>
      <c r="L262" s="243" t="s">
        <v>4927</v>
      </c>
      <c r="M262" s="243" t="s">
        <v>4927</v>
      </c>
      <c r="N262" s="262" t="s">
        <v>4927</v>
      </c>
      <c r="O262" s="89" t="s">
        <v>4927</v>
      </c>
      <c r="P262" s="89" t="s">
        <v>4927</v>
      </c>
      <c r="Q262" s="90" t="s">
        <v>4927</v>
      </c>
      <c r="R262" s="95" t="s">
        <v>4927</v>
      </c>
      <c r="S262" s="263" t="s">
        <v>4927</v>
      </c>
    </row>
    <row r="263" spans="2:19" ht="15" customHeight="1" x14ac:dyDescent="0.25">
      <c r="B263" s="261" t="s">
        <v>4927</v>
      </c>
      <c r="C263" s="243" t="s">
        <v>4927</v>
      </c>
      <c r="D263" s="244" t="s">
        <v>4927</v>
      </c>
      <c r="E263" s="244" t="s">
        <v>4927</v>
      </c>
      <c r="F263" s="244" t="s">
        <v>4927</v>
      </c>
      <c r="G263" s="88" t="s">
        <v>4927</v>
      </c>
      <c r="H263" s="243" t="s">
        <v>4927</v>
      </c>
      <c r="I263" s="553" t="s">
        <v>4927</v>
      </c>
      <c r="J263" s="553" t="s">
        <v>4927</v>
      </c>
      <c r="K263" s="554" t="s">
        <v>4927</v>
      </c>
      <c r="L263" s="243" t="s">
        <v>4927</v>
      </c>
      <c r="M263" s="243" t="s">
        <v>4927</v>
      </c>
      <c r="N263" s="262" t="s">
        <v>4927</v>
      </c>
      <c r="O263" s="89" t="s">
        <v>4927</v>
      </c>
      <c r="P263" s="89" t="s">
        <v>4927</v>
      </c>
      <c r="Q263" s="90" t="s">
        <v>4927</v>
      </c>
      <c r="R263" s="95" t="s">
        <v>4927</v>
      </c>
      <c r="S263" s="263" t="s">
        <v>4927</v>
      </c>
    </row>
    <row r="264" spans="2:19" ht="15" customHeight="1" x14ac:dyDescent="0.25">
      <c r="B264" s="261" t="s">
        <v>4927</v>
      </c>
      <c r="C264" s="243" t="s">
        <v>4927</v>
      </c>
      <c r="D264" s="244" t="s">
        <v>4927</v>
      </c>
      <c r="E264" s="244" t="s">
        <v>4927</v>
      </c>
      <c r="F264" s="244" t="s">
        <v>4927</v>
      </c>
      <c r="G264" s="88" t="s">
        <v>4927</v>
      </c>
      <c r="H264" s="243" t="s">
        <v>4927</v>
      </c>
      <c r="I264" s="553" t="s">
        <v>4927</v>
      </c>
      <c r="J264" s="553" t="s">
        <v>4927</v>
      </c>
      <c r="K264" s="554" t="s">
        <v>4927</v>
      </c>
      <c r="L264" s="243" t="s">
        <v>4927</v>
      </c>
      <c r="M264" s="243" t="s">
        <v>4927</v>
      </c>
      <c r="N264" s="262" t="s">
        <v>4927</v>
      </c>
      <c r="O264" s="89" t="s">
        <v>4927</v>
      </c>
      <c r="P264" s="89" t="s">
        <v>4927</v>
      </c>
      <c r="Q264" s="90" t="s">
        <v>4927</v>
      </c>
      <c r="R264" s="95" t="s">
        <v>4927</v>
      </c>
      <c r="S264" s="263" t="s">
        <v>4927</v>
      </c>
    </row>
    <row r="265" spans="2:19" ht="15" customHeight="1" x14ac:dyDescent="0.25">
      <c r="B265" s="261" t="s">
        <v>4927</v>
      </c>
      <c r="C265" s="243" t="s">
        <v>4927</v>
      </c>
      <c r="D265" s="244" t="s">
        <v>4927</v>
      </c>
      <c r="E265" s="244" t="s">
        <v>4927</v>
      </c>
      <c r="F265" s="244" t="s">
        <v>4927</v>
      </c>
      <c r="G265" s="88" t="s">
        <v>4927</v>
      </c>
      <c r="H265" s="243" t="s">
        <v>4927</v>
      </c>
      <c r="I265" s="553" t="s">
        <v>4927</v>
      </c>
      <c r="J265" s="553" t="s">
        <v>4927</v>
      </c>
      <c r="K265" s="554" t="s">
        <v>4927</v>
      </c>
      <c r="L265" s="243" t="s">
        <v>4927</v>
      </c>
      <c r="M265" s="243" t="s">
        <v>4927</v>
      </c>
      <c r="N265" s="262" t="s">
        <v>4927</v>
      </c>
      <c r="O265" s="89" t="s">
        <v>4927</v>
      </c>
      <c r="P265" s="89" t="s">
        <v>4927</v>
      </c>
      <c r="Q265" s="90" t="s">
        <v>4927</v>
      </c>
      <c r="R265" s="95" t="s">
        <v>4927</v>
      </c>
      <c r="S265" s="263" t="s">
        <v>4927</v>
      </c>
    </row>
    <row r="266" spans="2:19" ht="15" customHeight="1" x14ac:dyDescent="0.25">
      <c r="B266" s="261" t="s">
        <v>4927</v>
      </c>
      <c r="C266" s="243" t="s">
        <v>4927</v>
      </c>
      <c r="D266" s="244" t="s">
        <v>4927</v>
      </c>
      <c r="E266" s="244" t="s">
        <v>4927</v>
      </c>
      <c r="F266" s="244" t="s">
        <v>4927</v>
      </c>
      <c r="G266" s="88" t="s">
        <v>4927</v>
      </c>
      <c r="H266" s="243" t="s">
        <v>4927</v>
      </c>
      <c r="I266" s="553" t="s">
        <v>4927</v>
      </c>
      <c r="J266" s="553" t="s">
        <v>4927</v>
      </c>
      <c r="K266" s="554" t="s">
        <v>4927</v>
      </c>
      <c r="L266" s="243" t="s">
        <v>4927</v>
      </c>
      <c r="M266" s="243" t="s">
        <v>4927</v>
      </c>
      <c r="N266" s="262" t="s">
        <v>4927</v>
      </c>
      <c r="O266" s="89" t="s">
        <v>4927</v>
      </c>
      <c r="P266" s="89" t="s">
        <v>4927</v>
      </c>
      <c r="Q266" s="90" t="s">
        <v>4927</v>
      </c>
      <c r="R266" s="95" t="s">
        <v>4927</v>
      </c>
      <c r="S266" s="263" t="s">
        <v>4927</v>
      </c>
    </row>
    <row r="267" spans="2:19" ht="15" customHeight="1" x14ac:dyDescent="0.25">
      <c r="B267" s="261" t="s">
        <v>4927</v>
      </c>
      <c r="C267" s="243" t="s">
        <v>4927</v>
      </c>
      <c r="D267" s="244" t="s">
        <v>4927</v>
      </c>
      <c r="E267" s="244" t="s">
        <v>4927</v>
      </c>
      <c r="F267" s="244" t="s">
        <v>4927</v>
      </c>
      <c r="G267" s="88" t="s">
        <v>4927</v>
      </c>
      <c r="H267" s="243" t="s">
        <v>4927</v>
      </c>
      <c r="I267" s="553" t="s">
        <v>4927</v>
      </c>
      <c r="J267" s="553" t="s">
        <v>4927</v>
      </c>
      <c r="K267" s="554" t="s">
        <v>4927</v>
      </c>
      <c r="L267" s="243" t="s">
        <v>4927</v>
      </c>
      <c r="M267" s="243" t="s">
        <v>4927</v>
      </c>
      <c r="N267" s="262" t="s">
        <v>4927</v>
      </c>
      <c r="O267" s="89" t="s">
        <v>4927</v>
      </c>
      <c r="P267" s="89" t="s">
        <v>4927</v>
      </c>
      <c r="Q267" s="90" t="s">
        <v>4927</v>
      </c>
      <c r="R267" s="95" t="s">
        <v>4927</v>
      </c>
      <c r="S267" s="263" t="s">
        <v>4927</v>
      </c>
    </row>
    <row r="268" spans="2:19" ht="15" customHeight="1" x14ac:dyDescent="0.25">
      <c r="B268" s="261" t="s">
        <v>4927</v>
      </c>
      <c r="C268" s="243" t="s">
        <v>4927</v>
      </c>
      <c r="D268" s="244" t="s">
        <v>4927</v>
      </c>
      <c r="E268" s="244" t="s">
        <v>4927</v>
      </c>
      <c r="F268" s="244" t="s">
        <v>4927</v>
      </c>
      <c r="G268" s="88" t="s">
        <v>4927</v>
      </c>
      <c r="H268" s="243" t="s">
        <v>4927</v>
      </c>
      <c r="I268" s="553" t="s">
        <v>4927</v>
      </c>
      <c r="J268" s="553" t="s">
        <v>4927</v>
      </c>
      <c r="K268" s="554" t="s">
        <v>4927</v>
      </c>
      <c r="L268" s="243" t="s">
        <v>4927</v>
      </c>
      <c r="M268" s="243" t="s">
        <v>4927</v>
      </c>
      <c r="N268" s="262" t="s">
        <v>4927</v>
      </c>
      <c r="O268" s="89" t="s">
        <v>4927</v>
      </c>
      <c r="P268" s="89" t="s">
        <v>4927</v>
      </c>
      <c r="Q268" s="90" t="s">
        <v>4927</v>
      </c>
      <c r="R268" s="95" t="s">
        <v>4927</v>
      </c>
      <c r="S268" s="263" t="s">
        <v>4927</v>
      </c>
    </row>
    <row r="269" spans="2:19" ht="15" customHeight="1" x14ac:dyDescent="0.25">
      <c r="B269" s="261" t="s">
        <v>4927</v>
      </c>
      <c r="C269" s="243" t="s">
        <v>4927</v>
      </c>
      <c r="D269" s="244" t="s">
        <v>4927</v>
      </c>
      <c r="E269" s="244" t="s">
        <v>4927</v>
      </c>
      <c r="F269" s="244" t="s">
        <v>4927</v>
      </c>
      <c r="G269" s="88" t="s">
        <v>4927</v>
      </c>
      <c r="H269" s="243" t="s">
        <v>4927</v>
      </c>
      <c r="I269" s="553" t="s">
        <v>4927</v>
      </c>
      <c r="J269" s="553" t="s">
        <v>4927</v>
      </c>
      <c r="K269" s="554" t="s">
        <v>4927</v>
      </c>
      <c r="L269" s="243" t="s">
        <v>4927</v>
      </c>
      <c r="M269" s="243" t="s">
        <v>4927</v>
      </c>
      <c r="N269" s="262" t="s">
        <v>4927</v>
      </c>
      <c r="O269" s="89" t="s">
        <v>4927</v>
      </c>
      <c r="P269" s="89" t="s">
        <v>4927</v>
      </c>
      <c r="Q269" s="90" t="s">
        <v>4927</v>
      </c>
      <c r="R269" s="95" t="s">
        <v>4927</v>
      </c>
      <c r="S269" s="263" t="s">
        <v>4927</v>
      </c>
    </row>
    <row r="270" spans="2:19" ht="15" customHeight="1" x14ac:dyDescent="0.25">
      <c r="B270" s="261" t="s">
        <v>4927</v>
      </c>
      <c r="C270" s="243" t="s">
        <v>4927</v>
      </c>
      <c r="D270" s="244" t="s">
        <v>4927</v>
      </c>
      <c r="E270" s="244" t="s">
        <v>4927</v>
      </c>
      <c r="F270" s="244" t="s">
        <v>4927</v>
      </c>
      <c r="G270" s="88" t="s">
        <v>4927</v>
      </c>
      <c r="H270" s="243" t="s">
        <v>4927</v>
      </c>
      <c r="I270" s="553" t="s">
        <v>4927</v>
      </c>
      <c r="J270" s="553" t="s">
        <v>4927</v>
      </c>
      <c r="K270" s="554" t="s">
        <v>4927</v>
      </c>
      <c r="L270" s="243" t="s">
        <v>4927</v>
      </c>
      <c r="M270" s="243" t="s">
        <v>4927</v>
      </c>
      <c r="N270" s="262" t="s">
        <v>4927</v>
      </c>
      <c r="O270" s="89" t="s">
        <v>4927</v>
      </c>
      <c r="P270" s="89" t="s">
        <v>4927</v>
      </c>
      <c r="Q270" s="90" t="s">
        <v>4927</v>
      </c>
      <c r="R270" s="95" t="s">
        <v>4927</v>
      </c>
      <c r="S270" s="263" t="s">
        <v>4927</v>
      </c>
    </row>
    <row r="271" spans="2:19" ht="15" customHeight="1" x14ac:dyDescent="0.25">
      <c r="B271" s="264" t="s">
        <v>4927</v>
      </c>
      <c r="C271" s="260" t="s">
        <v>4927</v>
      </c>
      <c r="D271" s="265" t="s">
        <v>4927</v>
      </c>
      <c r="E271" s="265" t="s">
        <v>4927</v>
      </c>
      <c r="F271" s="265" t="s">
        <v>4927</v>
      </c>
      <c r="G271" s="88" t="s">
        <v>4927</v>
      </c>
      <c r="H271" s="260" t="s">
        <v>4927</v>
      </c>
      <c r="I271" s="553" t="s">
        <v>4927</v>
      </c>
      <c r="J271" s="553" t="s">
        <v>4927</v>
      </c>
      <c r="K271" s="554" t="s">
        <v>4927</v>
      </c>
      <c r="L271" s="260" t="s">
        <v>4927</v>
      </c>
      <c r="M271" s="260" t="s">
        <v>4927</v>
      </c>
      <c r="N271" s="266" t="s">
        <v>4927</v>
      </c>
      <c r="O271" s="267" t="s">
        <v>4927</v>
      </c>
      <c r="P271" s="267" t="s">
        <v>4927</v>
      </c>
      <c r="Q271" s="268" t="s">
        <v>4927</v>
      </c>
      <c r="R271" s="95" t="s">
        <v>4927</v>
      </c>
      <c r="S271" s="269" t="s">
        <v>4927</v>
      </c>
    </row>
    <row r="272" spans="2:19" ht="15" customHeight="1" x14ac:dyDescent="0.25">
      <c r="B272" s="261" t="s">
        <v>4798</v>
      </c>
      <c r="C272" s="243" t="s">
        <v>4468</v>
      </c>
      <c r="D272" s="244">
        <v>42576</v>
      </c>
      <c r="E272" s="244" t="s">
        <v>4925</v>
      </c>
      <c r="F272" s="244" t="s">
        <v>4926</v>
      </c>
      <c r="G272" s="88">
        <v>2</v>
      </c>
      <c r="H272" s="243" t="s">
        <v>4927</v>
      </c>
      <c r="I272" s="553">
        <v>0</v>
      </c>
      <c r="J272" s="553" t="s">
        <v>5066</v>
      </c>
      <c r="K272" s="554">
        <v>0</v>
      </c>
      <c r="L272" s="243" t="s">
        <v>12</v>
      </c>
      <c r="M272" s="243">
        <v>5200000893</v>
      </c>
      <c r="N272" s="262">
        <v>554941</v>
      </c>
      <c r="O272" s="89" t="s">
        <v>461</v>
      </c>
      <c r="P272" s="89" t="s">
        <v>54</v>
      </c>
      <c r="Q272" s="90">
        <v>1.7699</v>
      </c>
      <c r="R272" s="95">
        <v>8</v>
      </c>
      <c r="S272" s="263">
        <v>176.95108564253883</v>
      </c>
    </row>
    <row r="273" spans="2:19" ht="15" customHeight="1" x14ac:dyDescent="0.25">
      <c r="B273" s="261" t="s">
        <v>4798</v>
      </c>
      <c r="C273" s="243" t="s">
        <v>4468</v>
      </c>
      <c r="D273" s="244">
        <v>42576</v>
      </c>
      <c r="E273" s="244" t="s">
        <v>4925</v>
      </c>
      <c r="F273" s="244" t="s">
        <v>4926</v>
      </c>
      <c r="G273" s="88">
        <v>2</v>
      </c>
      <c r="H273" s="243" t="s">
        <v>4927</v>
      </c>
      <c r="I273" s="553">
        <v>0</v>
      </c>
      <c r="J273" s="553" t="s">
        <v>5066</v>
      </c>
      <c r="K273" s="554">
        <v>0</v>
      </c>
      <c r="L273" s="243" t="s">
        <v>12</v>
      </c>
      <c r="M273" s="243">
        <v>5200000893</v>
      </c>
      <c r="N273" s="262">
        <v>554693</v>
      </c>
      <c r="O273" s="89" t="s">
        <v>381</v>
      </c>
      <c r="P273" s="89" t="s">
        <v>382</v>
      </c>
      <c r="Q273" s="90">
        <v>1.7699</v>
      </c>
      <c r="R273" s="95">
        <v>19</v>
      </c>
      <c r="S273" s="263">
        <v>138.3280364720589</v>
      </c>
    </row>
    <row r="274" spans="2:19" ht="15" customHeight="1" x14ac:dyDescent="0.25">
      <c r="B274" s="261" t="s">
        <v>4927</v>
      </c>
      <c r="C274" s="243" t="s">
        <v>4927</v>
      </c>
      <c r="D274" s="244" t="s">
        <v>4927</v>
      </c>
      <c r="E274" s="244" t="s">
        <v>4927</v>
      </c>
      <c r="F274" s="244" t="s">
        <v>4927</v>
      </c>
      <c r="G274" s="88" t="s">
        <v>4927</v>
      </c>
      <c r="H274" s="243" t="s">
        <v>4927</v>
      </c>
      <c r="I274" s="553" t="s">
        <v>4927</v>
      </c>
      <c r="J274" s="553" t="s">
        <v>4927</v>
      </c>
      <c r="K274" s="554" t="s">
        <v>4927</v>
      </c>
      <c r="L274" s="243" t="s">
        <v>4927</v>
      </c>
      <c r="M274" s="243" t="s">
        <v>4927</v>
      </c>
      <c r="N274" s="262" t="s">
        <v>4927</v>
      </c>
      <c r="O274" s="89" t="s">
        <v>4927</v>
      </c>
      <c r="P274" s="89" t="s">
        <v>4927</v>
      </c>
      <c r="Q274" s="90" t="s">
        <v>4927</v>
      </c>
      <c r="R274" s="95" t="s">
        <v>4927</v>
      </c>
      <c r="S274" s="263" t="s">
        <v>4927</v>
      </c>
    </row>
    <row r="275" spans="2:19" ht="15" customHeight="1" x14ac:dyDescent="0.25">
      <c r="B275" s="261" t="s">
        <v>4927</v>
      </c>
      <c r="C275" s="243" t="s">
        <v>4927</v>
      </c>
      <c r="D275" s="244" t="s">
        <v>4927</v>
      </c>
      <c r="E275" s="244" t="s">
        <v>4927</v>
      </c>
      <c r="F275" s="244" t="s">
        <v>4927</v>
      </c>
      <c r="G275" s="88" t="s">
        <v>4927</v>
      </c>
      <c r="H275" s="243" t="s">
        <v>4927</v>
      </c>
      <c r="I275" s="553" t="s">
        <v>4927</v>
      </c>
      <c r="J275" s="553" t="s">
        <v>4927</v>
      </c>
      <c r="K275" s="554" t="s">
        <v>4927</v>
      </c>
      <c r="L275" s="243" t="s">
        <v>4927</v>
      </c>
      <c r="M275" s="243" t="s">
        <v>4927</v>
      </c>
      <c r="N275" s="262" t="s">
        <v>4927</v>
      </c>
      <c r="O275" s="89" t="s">
        <v>4927</v>
      </c>
      <c r="P275" s="89" t="s">
        <v>4927</v>
      </c>
      <c r="Q275" s="90" t="s">
        <v>4927</v>
      </c>
      <c r="R275" s="95" t="s">
        <v>4927</v>
      </c>
      <c r="S275" s="263" t="s">
        <v>4927</v>
      </c>
    </row>
    <row r="276" spans="2:19" ht="15" customHeight="1" x14ac:dyDescent="0.25">
      <c r="B276" s="261" t="s">
        <v>4927</v>
      </c>
      <c r="C276" s="243" t="s">
        <v>4927</v>
      </c>
      <c r="D276" s="244" t="s">
        <v>4927</v>
      </c>
      <c r="E276" s="244" t="s">
        <v>4927</v>
      </c>
      <c r="F276" s="244" t="s">
        <v>4927</v>
      </c>
      <c r="G276" s="88" t="s">
        <v>4927</v>
      </c>
      <c r="H276" s="243" t="s">
        <v>4927</v>
      </c>
      <c r="I276" s="553" t="s">
        <v>4927</v>
      </c>
      <c r="J276" s="553" t="s">
        <v>4927</v>
      </c>
      <c r="K276" s="554" t="s">
        <v>4927</v>
      </c>
      <c r="L276" s="243" t="s">
        <v>4927</v>
      </c>
      <c r="M276" s="243" t="s">
        <v>4927</v>
      </c>
      <c r="N276" s="262" t="s">
        <v>4927</v>
      </c>
      <c r="O276" s="89" t="s">
        <v>4927</v>
      </c>
      <c r="P276" s="89" t="s">
        <v>4927</v>
      </c>
      <c r="Q276" s="90" t="s">
        <v>4927</v>
      </c>
      <c r="R276" s="95" t="s">
        <v>4927</v>
      </c>
      <c r="S276" s="263" t="s">
        <v>4927</v>
      </c>
    </row>
    <row r="277" spans="2:19" ht="15" customHeight="1" x14ac:dyDescent="0.25">
      <c r="B277" s="261" t="s">
        <v>4927</v>
      </c>
      <c r="C277" s="243" t="s">
        <v>4927</v>
      </c>
      <c r="D277" s="244" t="s">
        <v>4927</v>
      </c>
      <c r="E277" s="244" t="s">
        <v>4927</v>
      </c>
      <c r="F277" s="244" t="s">
        <v>4927</v>
      </c>
      <c r="G277" s="88" t="s">
        <v>4927</v>
      </c>
      <c r="H277" s="243" t="s">
        <v>4927</v>
      </c>
      <c r="I277" s="553" t="s">
        <v>4927</v>
      </c>
      <c r="J277" s="553" t="s">
        <v>4927</v>
      </c>
      <c r="K277" s="554" t="s">
        <v>4927</v>
      </c>
      <c r="L277" s="243" t="s">
        <v>4927</v>
      </c>
      <c r="M277" s="243" t="s">
        <v>4927</v>
      </c>
      <c r="N277" s="262" t="s">
        <v>4927</v>
      </c>
      <c r="O277" s="89" t="s">
        <v>4927</v>
      </c>
      <c r="P277" s="89" t="s">
        <v>4927</v>
      </c>
      <c r="Q277" s="90" t="s">
        <v>4927</v>
      </c>
      <c r="R277" s="95" t="s">
        <v>4927</v>
      </c>
      <c r="S277" s="263" t="s">
        <v>4927</v>
      </c>
    </row>
    <row r="278" spans="2:19" ht="15" customHeight="1" x14ac:dyDescent="0.25">
      <c r="B278" s="261" t="s">
        <v>4927</v>
      </c>
      <c r="C278" s="243" t="s">
        <v>4927</v>
      </c>
      <c r="D278" s="244" t="s">
        <v>4927</v>
      </c>
      <c r="E278" s="244" t="s">
        <v>4927</v>
      </c>
      <c r="F278" s="244" t="s">
        <v>4927</v>
      </c>
      <c r="G278" s="88" t="s">
        <v>4927</v>
      </c>
      <c r="H278" s="243" t="s">
        <v>4927</v>
      </c>
      <c r="I278" s="553" t="s">
        <v>4927</v>
      </c>
      <c r="J278" s="553" t="s">
        <v>4927</v>
      </c>
      <c r="K278" s="554" t="s">
        <v>4927</v>
      </c>
      <c r="L278" s="243" t="s">
        <v>4927</v>
      </c>
      <c r="M278" s="243" t="s">
        <v>4927</v>
      </c>
      <c r="N278" s="262" t="s">
        <v>4927</v>
      </c>
      <c r="O278" s="89" t="s">
        <v>4927</v>
      </c>
      <c r="P278" s="89" t="s">
        <v>4927</v>
      </c>
      <c r="Q278" s="90" t="s">
        <v>4927</v>
      </c>
      <c r="R278" s="95" t="s">
        <v>4927</v>
      </c>
      <c r="S278" s="263" t="s">
        <v>4927</v>
      </c>
    </row>
    <row r="279" spans="2:19" ht="15" customHeight="1" x14ac:dyDescent="0.25">
      <c r="B279" s="261" t="s">
        <v>4927</v>
      </c>
      <c r="C279" s="243" t="s">
        <v>4927</v>
      </c>
      <c r="D279" s="244" t="s">
        <v>4927</v>
      </c>
      <c r="E279" s="244" t="s">
        <v>4927</v>
      </c>
      <c r="F279" s="244" t="s">
        <v>4927</v>
      </c>
      <c r="G279" s="88" t="s">
        <v>4927</v>
      </c>
      <c r="H279" s="243" t="s">
        <v>4927</v>
      </c>
      <c r="I279" s="553" t="s">
        <v>4927</v>
      </c>
      <c r="J279" s="553" t="s">
        <v>4927</v>
      </c>
      <c r="K279" s="554" t="s">
        <v>4927</v>
      </c>
      <c r="L279" s="243" t="s">
        <v>4927</v>
      </c>
      <c r="M279" s="243" t="s">
        <v>4927</v>
      </c>
      <c r="N279" s="262" t="s">
        <v>4927</v>
      </c>
      <c r="O279" s="89" t="s">
        <v>4927</v>
      </c>
      <c r="P279" s="89" t="s">
        <v>4927</v>
      </c>
      <c r="Q279" s="90" t="s">
        <v>4927</v>
      </c>
      <c r="R279" s="95" t="s">
        <v>4927</v>
      </c>
      <c r="S279" s="263" t="s">
        <v>4927</v>
      </c>
    </row>
    <row r="280" spans="2:19" ht="15" customHeight="1" x14ac:dyDescent="0.25">
      <c r="B280" s="261" t="s">
        <v>4927</v>
      </c>
      <c r="C280" s="243" t="s">
        <v>4927</v>
      </c>
      <c r="D280" s="244" t="s">
        <v>4927</v>
      </c>
      <c r="E280" s="244" t="s">
        <v>4927</v>
      </c>
      <c r="F280" s="244" t="s">
        <v>4927</v>
      </c>
      <c r="G280" s="88" t="s">
        <v>4927</v>
      </c>
      <c r="H280" s="243" t="s">
        <v>4927</v>
      </c>
      <c r="I280" s="553" t="s">
        <v>4927</v>
      </c>
      <c r="J280" s="553" t="s">
        <v>4927</v>
      </c>
      <c r="K280" s="554" t="s">
        <v>4927</v>
      </c>
      <c r="L280" s="243" t="s">
        <v>4927</v>
      </c>
      <c r="M280" s="243" t="s">
        <v>4927</v>
      </c>
      <c r="N280" s="262" t="s">
        <v>4927</v>
      </c>
      <c r="O280" s="89" t="s">
        <v>4927</v>
      </c>
      <c r="P280" s="89" t="s">
        <v>4927</v>
      </c>
      <c r="Q280" s="90" t="s">
        <v>4927</v>
      </c>
      <c r="R280" s="95" t="s">
        <v>4927</v>
      </c>
      <c r="S280" s="263" t="s">
        <v>4927</v>
      </c>
    </row>
    <row r="281" spans="2:19" ht="15" customHeight="1" x14ac:dyDescent="0.25">
      <c r="B281" s="261" t="s">
        <v>4927</v>
      </c>
      <c r="C281" s="243" t="s">
        <v>4927</v>
      </c>
      <c r="D281" s="244" t="s">
        <v>4927</v>
      </c>
      <c r="E281" s="244" t="s">
        <v>4927</v>
      </c>
      <c r="F281" s="244" t="s">
        <v>4927</v>
      </c>
      <c r="G281" s="88" t="s">
        <v>4927</v>
      </c>
      <c r="H281" s="243" t="s">
        <v>4927</v>
      </c>
      <c r="I281" s="553" t="s">
        <v>4927</v>
      </c>
      <c r="J281" s="553" t="s">
        <v>4927</v>
      </c>
      <c r="K281" s="554" t="s">
        <v>4927</v>
      </c>
      <c r="L281" s="243" t="s">
        <v>4927</v>
      </c>
      <c r="M281" s="243" t="s">
        <v>4927</v>
      </c>
      <c r="N281" s="262" t="s">
        <v>4927</v>
      </c>
      <c r="O281" s="89" t="s">
        <v>4927</v>
      </c>
      <c r="P281" s="89" t="s">
        <v>4927</v>
      </c>
      <c r="Q281" s="90" t="s">
        <v>4927</v>
      </c>
      <c r="R281" s="95" t="s">
        <v>4927</v>
      </c>
      <c r="S281" s="263" t="s">
        <v>4927</v>
      </c>
    </row>
    <row r="282" spans="2:19" ht="15" customHeight="1" x14ac:dyDescent="0.25">
      <c r="B282" s="261" t="s">
        <v>4927</v>
      </c>
      <c r="C282" s="243" t="s">
        <v>4927</v>
      </c>
      <c r="D282" s="244" t="s">
        <v>4927</v>
      </c>
      <c r="E282" s="244" t="s">
        <v>4927</v>
      </c>
      <c r="F282" s="244" t="s">
        <v>4927</v>
      </c>
      <c r="G282" s="88" t="s">
        <v>4927</v>
      </c>
      <c r="H282" s="243" t="s">
        <v>4927</v>
      </c>
      <c r="I282" s="553" t="s">
        <v>4927</v>
      </c>
      <c r="J282" s="553" t="s">
        <v>4927</v>
      </c>
      <c r="K282" s="554" t="s">
        <v>4927</v>
      </c>
      <c r="L282" s="243" t="s">
        <v>4927</v>
      </c>
      <c r="M282" s="243" t="s">
        <v>4927</v>
      </c>
      <c r="N282" s="262" t="s">
        <v>4927</v>
      </c>
      <c r="O282" s="89" t="s">
        <v>4927</v>
      </c>
      <c r="P282" s="89" t="s">
        <v>4927</v>
      </c>
      <c r="Q282" s="90" t="s">
        <v>4927</v>
      </c>
      <c r="R282" s="95" t="s">
        <v>4927</v>
      </c>
      <c r="S282" s="263" t="s">
        <v>4927</v>
      </c>
    </row>
    <row r="283" spans="2:19" ht="15" customHeight="1" x14ac:dyDescent="0.25">
      <c r="B283" s="261" t="s">
        <v>4927</v>
      </c>
      <c r="C283" s="243" t="s">
        <v>4927</v>
      </c>
      <c r="D283" s="244" t="s">
        <v>4927</v>
      </c>
      <c r="E283" s="244" t="s">
        <v>4927</v>
      </c>
      <c r="F283" s="244" t="s">
        <v>4927</v>
      </c>
      <c r="G283" s="88" t="s">
        <v>4927</v>
      </c>
      <c r="H283" s="243" t="s">
        <v>4927</v>
      </c>
      <c r="I283" s="553" t="s">
        <v>4927</v>
      </c>
      <c r="J283" s="553" t="s">
        <v>4927</v>
      </c>
      <c r="K283" s="554" t="s">
        <v>4927</v>
      </c>
      <c r="L283" s="243" t="s">
        <v>4927</v>
      </c>
      <c r="M283" s="243" t="s">
        <v>4927</v>
      </c>
      <c r="N283" s="262" t="s">
        <v>4927</v>
      </c>
      <c r="O283" s="89" t="s">
        <v>4927</v>
      </c>
      <c r="P283" s="89" t="s">
        <v>4927</v>
      </c>
      <c r="Q283" s="90" t="s">
        <v>4927</v>
      </c>
      <c r="R283" s="95" t="s">
        <v>4927</v>
      </c>
      <c r="S283" s="263" t="s">
        <v>4927</v>
      </c>
    </row>
    <row r="284" spans="2:19" ht="15" customHeight="1" x14ac:dyDescent="0.25">
      <c r="B284" s="261" t="s">
        <v>4927</v>
      </c>
      <c r="C284" s="243" t="s">
        <v>4927</v>
      </c>
      <c r="D284" s="244" t="s">
        <v>4927</v>
      </c>
      <c r="E284" s="244" t="s">
        <v>4927</v>
      </c>
      <c r="F284" s="244" t="s">
        <v>4927</v>
      </c>
      <c r="G284" s="88" t="s">
        <v>4927</v>
      </c>
      <c r="H284" s="243" t="s">
        <v>4927</v>
      </c>
      <c r="I284" s="553" t="s">
        <v>4927</v>
      </c>
      <c r="J284" s="553" t="s">
        <v>4927</v>
      </c>
      <c r="K284" s="554" t="s">
        <v>4927</v>
      </c>
      <c r="L284" s="243" t="s">
        <v>4927</v>
      </c>
      <c r="M284" s="243" t="s">
        <v>4927</v>
      </c>
      <c r="N284" s="262" t="s">
        <v>4927</v>
      </c>
      <c r="O284" s="89" t="s">
        <v>4927</v>
      </c>
      <c r="P284" s="89" t="s">
        <v>4927</v>
      </c>
      <c r="Q284" s="90" t="s">
        <v>4927</v>
      </c>
      <c r="R284" s="95" t="s">
        <v>4927</v>
      </c>
      <c r="S284" s="263" t="s">
        <v>4927</v>
      </c>
    </row>
    <row r="285" spans="2:19" ht="15" customHeight="1" x14ac:dyDescent="0.25">
      <c r="B285" s="261" t="s">
        <v>4927</v>
      </c>
      <c r="C285" s="243" t="s">
        <v>4927</v>
      </c>
      <c r="D285" s="244" t="s">
        <v>4927</v>
      </c>
      <c r="E285" s="244" t="s">
        <v>4927</v>
      </c>
      <c r="F285" s="244" t="s">
        <v>4927</v>
      </c>
      <c r="G285" s="88" t="s">
        <v>4927</v>
      </c>
      <c r="H285" s="243" t="s">
        <v>4927</v>
      </c>
      <c r="I285" s="553" t="s">
        <v>4927</v>
      </c>
      <c r="J285" s="553" t="s">
        <v>4927</v>
      </c>
      <c r="K285" s="554" t="s">
        <v>4927</v>
      </c>
      <c r="L285" s="243" t="s">
        <v>4927</v>
      </c>
      <c r="M285" s="243" t="s">
        <v>4927</v>
      </c>
      <c r="N285" s="262" t="s">
        <v>4927</v>
      </c>
      <c r="O285" s="89" t="s">
        <v>4927</v>
      </c>
      <c r="P285" s="89" t="s">
        <v>4927</v>
      </c>
      <c r="Q285" s="90" t="s">
        <v>4927</v>
      </c>
      <c r="R285" s="95" t="s">
        <v>4927</v>
      </c>
      <c r="S285" s="263" t="s">
        <v>4927</v>
      </c>
    </row>
    <row r="286" spans="2:19" ht="15" customHeight="1" x14ac:dyDescent="0.25">
      <c r="B286" s="261" t="s">
        <v>4927</v>
      </c>
      <c r="C286" s="243" t="s">
        <v>4927</v>
      </c>
      <c r="D286" s="244" t="s">
        <v>4927</v>
      </c>
      <c r="E286" s="244" t="s">
        <v>4927</v>
      </c>
      <c r="F286" s="244" t="s">
        <v>4927</v>
      </c>
      <c r="G286" s="88" t="s">
        <v>4927</v>
      </c>
      <c r="H286" s="243" t="s">
        <v>4927</v>
      </c>
      <c r="I286" s="553" t="s">
        <v>4927</v>
      </c>
      <c r="J286" s="553" t="s">
        <v>4927</v>
      </c>
      <c r="K286" s="554" t="s">
        <v>4927</v>
      </c>
      <c r="L286" s="243" t="s">
        <v>4927</v>
      </c>
      <c r="M286" s="243" t="s">
        <v>4927</v>
      </c>
      <c r="N286" s="262" t="s">
        <v>4927</v>
      </c>
      <c r="O286" s="89" t="s">
        <v>4927</v>
      </c>
      <c r="P286" s="89" t="s">
        <v>4927</v>
      </c>
      <c r="Q286" s="90" t="s">
        <v>4927</v>
      </c>
      <c r="R286" s="95" t="s">
        <v>4927</v>
      </c>
      <c r="S286" s="263" t="s">
        <v>4927</v>
      </c>
    </row>
    <row r="287" spans="2:19" ht="15" customHeight="1" x14ac:dyDescent="0.25">
      <c r="B287" s="261" t="s">
        <v>4927</v>
      </c>
      <c r="C287" s="243" t="s">
        <v>4927</v>
      </c>
      <c r="D287" s="244" t="s">
        <v>4927</v>
      </c>
      <c r="E287" s="244" t="s">
        <v>4927</v>
      </c>
      <c r="F287" s="244" t="s">
        <v>4927</v>
      </c>
      <c r="G287" s="88" t="s">
        <v>4927</v>
      </c>
      <c r="H287" s="243" t="s">
        <v>4927</v>
      </c>
      <c r="I287" s="553" t="s">
        <v>4927</v>
      </c>
      <c r="J287" s="553" t="s">
        <v>4927</v>
      </c>
      <c r="K287" s="554" t="s">
        <v>4927</v>
      </c>
      <c r="L287" s="243" t="s">
        <v>4927</v>
      </c>
      <c r="M287" s="243" t="s">
        <v>4927</v>
      </c>
      <c r="N287" s="262" t="s">
        <v>4927</v>
      </c>
      <c r="O287" s="89" t="s">
        <v>4927</v>
      </c>
      <c r="P287" s="89" t="s">
        <v>4927</v>
      </c>
      <c r="Q287" s="90" t="s">
        <v>4927</v>
      </c>
      <c r="R287" s="95" t="s">
        <v>4927</v>
      </c>
      <c r="S287" s="263" t="s">
        <v>4927</v>
      </c>
    </row>
    <row r="288" spans="2:19" ht="15" customHeight="1" x14ac:dyDescent="0.25">
      <c r="B288" s="261" t="s">
        <v>4927</v>
      </c>
      <c r="C288" s="243" t="s">
        <v>4927</v>
      </c>
      <c r="D288" s="244" t="s">
        <v>4927</v>
      </c>
      <c r="E288" s="244" t="s">
        <v>4927</v>
      </c>
      <c r="F288" s="244" t="s">
        <v>4927</v>
      </c>
      <c r="G288" s="88" t="s">
        <v>4927</v>
      </c>
      <c r="H288" s="243" t="s">
        <v>4927</v>
      </c>
      <c r="I288" s="553" t="s">
        <v>4927</v>
      </c>
      <c r="J288" s="553" t="s">
        <v>4927</v>
      </c>
      <c r="K288" s="554" t="s">
        <v>4927</v>
      </c>
      <c r="L288" s="243" t="s">
        <v>4927</v>
      </c>
      <c r="M288" s="243" t="s">
        <v>4927</v>
      </c>
      <c r="N288" s="262" t="s">
        <v>4927</v>
      </c>
      <c r="O288" s="89" t="s">
        <v>4927</v>
      </c>
      <c r="P288" s="89" t="s">
        <v>4927</v>
      </c>
      <c r="Q288" s="90" t="s">
        <v>4927</v>
      </c>
      <c r="R288" s="95" t="s">
        <v>4927</v>
      </c>
      <c r="S288" s="263" t="s">
        <v>4927</v>
      </c>
    </row>
    <row r="289" spans="2:19" ht="15" customHeight="1" x14ac:dyDescent="0.25">
      <c r="B289" s="261" t="s">
        <v>4927</v>
      </c>
      <c r="C289" s="243" t="s">
        <v>4927</v>
      </c>
      <c r="D289" s="244" t="s">
        <v>4927</v>
      </c>
      <c r="E289" s="244" t="s">
        <v>4927</v>
      </c>
      <c r="F289" s="244" t="s">
        <v>4927</v>
      </c>
      <c r="G289" s="88" t="s">
        <v>4927</v>
      </c>
      <c r="H289" s="243" t="s">
        <v>4927</v>
      </c>
      <c r="I289" s="553" t="s">
        <v>4927</v>
      </c>
      <c r="J289" s="553" t="s">
        <v>4927</v>
      </c>
      <c r="K289" s="554" t="s">
        <v>4927</v>
      </c>
      <c r="L289" s="243" t="s">
        <v>4927</v>
      </c>
      <c r="M289" s="243" t="s">
        <v>4927</v>
      </c>
      <c r="N289" s="262" t="s">
        <v>4927</v>
      </c>
      <c r="O289" s="89" t="s">
        <v>4927</v>
      </c>
      <c r="P289" s="89" t="s">
        <v>4927</v>
      </c>
      <c r="Q289" s="90" t="s">
        <v>4927</v>
      </c>
      <c r="R289" s="95" t="s">
        <v>4927</v>
      </c>
      <c r="S289" s="263" t="s">
        <v>4927</v>
      </c>
    </row>
    <row r="290" spans="2:19" ht="15" customHeight="1" x14ac:dyDescent="0.25">
      <c r="B290" s="261" t="s">
        <v>4927</v>
      </c>
      <c r="C290" s="243" t="s">
        <v>4927</v>
      </c>
      <c r="D290" s="244" t="s">
        <v>4927</v>
      </c>
      <c r="E290" s="244" t="s">
        <v>4927</v>
      </c>
      <c r="F290" s="244" t="s">
        <v>4927</v>
      </c>
      <c r="G290" s="88" t="s">
        <v>4927</v>
      </c>
      <c r="H290" s="243" t="s">
        <v>4927</v>
      </c>
      <c r="I290" s="553" t="s">
        <v>4927</v>
      </c>
      <c r="J290" s="553" t="s">
        <v>4927</v>
      </c>
      <c r="K290" s="554" t="s">
        <v>4927</v>
      </c>
      <c r="L290" s="243" t="s">
        <v>4927</v>
      </c>
      <c r="M290" s="243" t="s">
        <v>4927</v>
      </c>
      <c r="N290" s="262" t="s">
        <v>4927</v>
      </c>
      <c r="O290" s="89" t="s">
        <v>4927</v>
      </c>
      <c r="P290" s="89" t="s">
        <v>4927</v>
      </c>
      <c r="Q290" s="90" t="s">
        <v>4927</v>
      </c>
      <c r="R290" s="95" t="s">
        <v>4927</v>
      </c>
      <c r="S290" s="263" t="s">
        <v>4927</v>
      </c>
    </row>
    <row r="291" spans="2:19" ht="15" customHeight="1" x14ac:dyDescent="0.25">
      <c r="B291" s="261" t="s">
        <v>4927</v>
      </c>
      <c r="C291" s="243" t="s">
        <v>4927</v>
      </c>
      <c r="D291" s="244" t="s">
        <v>4927</v>
      </c>
      <c r="E291" s="244" t="s">
        <v>4927</v>
      </c>
      <c r="F291" s="244" t="s">
        <v>4927</v>
      </c>
      <c r="G291" s="88" t="s">
        <v>4927</v>
      </c>
      <c r="H291" s="243" t="s">
        <v>4927</v>
      </c>
      <c r="I291" s="553" t="s">
        <v>4927</v>
      </c>
      <c r="J291" s="553" t="s">
        <v>4927</v>
      </c>
      <c r="K291" s="554" t="s">
        <v>4927</v>
      </c>
      <c r="L291" s="243" t="s">
        <v>4927</v>
      </c>
      <c r="M291" s="243" t="s">
        <v>4927</v>
      </c>
      <c r="N291" s="262" t="s">
        <v>4927</v>
      </c>
      <c r="O291" s="89" t="s">
        <v>4927</v>
      </c>
      <c r="P291" s="89" t="s">
        <v>4927</v>
      </c>
      <c r="Q291" s="90" t="s">
        <v>4927</v>
      </c>
      <c r="R291" s="95" t="s">
        <v>4927</v>
      </c>
      <c r="S291" s="263" t="s">
        <v>4927</v>
      </c>
    </row>
    <row r="292" spans="2:19" ht="15" customHeight="1" x14ac:dyDescent="0.25">
      <c r="B292" s="261" t="s">
        <v>4927</v>
      </c>
      <c r="C292" s="243" t="s">
        <v>4927</v>
      </c>
      <c r="D292" s="244" t="s">
        <v>4927</v>
      </c>
      <c r="E292" s="244" t="s">
        <v>4927</v>
      </c>
      <c r="F292" s="244" t="s">
        <v>4927</v>
      </c>
      <c r="G292" s="88" t="s">
        <v>4927</v>
      </c>
      <c r="H292" s="243" t="s">
        <v>4927</v>
      </c>
      <c r="I292" s="553" t="s">
        <v>4927</v>
      </c>
      <c r="J292" s="553" t="s">
        <v>4927</v>
      </c>
      <c r="K292" s="554" t="s">
        <v>4927</v>
      </c>
      <c r="L292" s="243" t="s">
        <v>4927</v>
      </c>
      <c r="M292" s="243" t="s">
        <v>4927</v>
      </c>
      <c r="N292" s="262" t="s">
        <v>4927</v>
      </c>
      <c r="O292" s="89" t="s">
        <v>4927</v>
      </c>
      <c r="P292" s="89" t="s">
        <v>4927</v>
      </c>
      <c r="Q292" s="90" t="s">
        <v>4927</v>
      </c>
      <c r="R292" s="95" t="s">
        <v>4927</v>
      </c>
      <c r="S292" s="263" t="s">
        <v>4927</v>
      </c>
    </row>
    <row r="293" spans="2:19" ht="15" customHeight="1" x14ac:dyDescent="0.25">
      <c r="B293" s="261" t="s">
        <v>4927</v>
      </c>
      <c r="C293" s="243" t="s">
        <v>4927</v>
      </c>
      <c r="D293" s="244" t="s">
        <v>4927</v>
      </c>
      <c r="E293" s="244" t="s">
        <v>4927</v>
      </c>
      <c r="F293" s="244" t="s">
        <v>4927</v>
      </c>
      <c r="G293" s="88" t="s">
        <v>4927</v>
      </c>
      <c r="H293" s="243" t="s">
        <v>4927</v>
      </c>
      <c r="I293" s="553" t="s">
        <v>4927</v>
      </c>
      <c r="J293" s="553" t="s">
        <v>4927</v>
      </c>
      <c r="K293" s="554" t="s">
        <v>4927</v>
      </c>
      <c r="L293" s="243" t="s">
        <v>4927</v>
      </c>
      <c r="M293" s="243" t="s">
        <v>4927</v>
      </c>
      <c r="N293" s="262" t="s">
        <v>4927</v>
      </c>
      <c r="O293" s="89" t="s">
        <v>4927</v>
      </c>
      <c r="P293" s="89" t="s">
        <v>4927</v>
      </c>
      <c r="Q293" s="90" t="s">
        <v>4927</v>
      </c>
      <c r="R293" s="95" t="s">
        <v>4927</v>
      </c>
      <c r="S293" s="263" t="s">
        <v>4927</v>
      </c>
    </row>
    <row r="294" spans="2:19" ht="15" customHeight="1" x14ac:dyDescent="0.25">
      <c r="B294" s="261" t="s">
        <v>4927</v>
      </c>
      <c r="C294" s="243" t="s">
        <v>4927</v>
      </c>
      <c r="D294" s="244" t="s">
        <v>4927</v>
      </c>
      <c r="E294" s="244" t="s">
        <v>4927</v>
      </c>
      <c r="F294" s="244" t="s">
        <v>4927</v>
      </c>
      <c r="G294" s="88" t="s">
        <v>4927</v>
      </c>
      <c r="H294" s="243" t="s">
        <v>4927</v>
      </c>
      <c r="I294" s="553" t="s">
        <v>4927</v>
      </c>
      <c r="J294" s="553" t="s">
        <v>4927</v>
      </c>
      <c r="K294" s="554" t="s">
        <v>4927</v>
      </c>
      <c r="L294" s="243" t="s">
        <v>4927</v>
      </c>
      <c r="M294" s="243" t="s">
        <v>4927</v>
      </c>
      <c r="N294" s="262" t="s">
        <v>4927</v>
      </c>
      <c r="O294" s="89" t="s">
        <v>4927</v>
      </c>
      <c r="P294" s="89" t="s">
        <v>4927</v>
      </c>
      <c r="Q294" s="90" t="s">
        <v>4927</v>
      </c>
      <c r="R294" s="95" t="s">
        <v>4927</v>
      </c>
      <c r="S294" s="263" t="s">
        <v>4927</v>
      </c>
    </row>
    <row r="295" spans="2:19" ht="15" customHeight="1" x14ac:dyDescent="0.25">
      <c r="B295" s="261" t="s">
        <v>4927</v>
      </c>
      <c r="C295" s="243" t="s">
        <v>4927</v>
      </c>
      <c r="D295" s="244" t="s">
        <v>4927</v>
      </c>
      <c r="E295" s="244" t="s">
        <v>4927</v>
      </c>
      <c r="F295" s="244" t="s">
        <v>4927</v>
      </c>
      <c r="G295" s="88" t="s">
        <v>4927</v>
      </c>
      <c r="H295" s="243" t="s">
        <v>4927</v>
      </c>
      <c r="I295" s="553" t="s">
        <v>4927</v>
      </c>
      <c r="J295" s="553" t="s">
        <v>4927</v>
      </c>
      <c r="K295" s="554" t="s">
        <v>4927</v>
      </c>
      <c r="L295" s="243" t="s">
        <v>4927</v>
      </c>
      <c r="M295" s="243" t="s">
        <v>4927</v>
      </c>
      <c r="N295" s="262" t="s">
        <v>4927</v>
      </c>
      <c r="O295" s="89" t="s">
        <v>4927</v>
      </c>
      <c r="P295" s="89" t="s">
        <v>4927</v>
      </c>
      <c r="Q295" s="90" t="s">
        <v>4927</v>
      </c>
      <c r="R295" s="95" t="s">
        <v>4927</v>
      </c>
      <c r="S295" s="263" t="s">
        <v>4927</v>
      </c>
    </row>
    <row r="296" spans="2:19" ht="15" customHeight="1" x14ac:dyDescent="0.25">
      <c r="B296" s="261" t="s">
        <v>4927</v>
      </c>
      <c r="C296" s="243" t="s">
        <v>4927</v>
      </c>
      <c r="D296" s="244" t="s">
        <v>4927</v>
      </c>
      <c r="E296" s="244" t="s">
        <v>4927</v>
      </c>
      <c r="F296" s="244" t="s">
        <v>4927</v>
      </c>
      <c r="G296" s="88" t="s">
        <v>4927</v>
      </c>
      <c r="H296" s="243" t="s">
        <v>4927</v>
      </c>
      <c r="I296" s="553" t="s">
        <v>4927</v>
      </c>
      <c r="J296" s="553" t="s">
        <v>4927</v>
      </c>
      <c r="K296" s="554" t="s">
        <v>4927</v>
      </c>
      <c r="L296" s="243" t="s">
        <v>4927</v>
      </c>
      <c r="M296" s="243" t="s">
        <v>4927</v>
      </c>
      <c r="N296" s="262" t="s">
        <v>4927</v>
      </c>
      <c r="O296" s="89" t="s">
        <v>4927</v>
      </c>
      <c r="P296" s="89" t="s">
        <v>4927</v>
      </c>
      <c r="Q296" s="90" t="s">
        <v>4927</v>
      </c>
      <c r="R296" s="95" t="s">
        <v>4927</v>
      </c>
      <c r="S296" s="263" t="s">
        <v>4927</v>
      </c>
    </row>
    <row r="297" spans="2:19" ht="15" customHeight="1" x14ac:dyDescent="0.25">
      <c r="B297" s="261" t="s">
        <v>4927</v>
      </c>
      <c r="C297" s="243" t="s">
        <v>4927</v>
      </c>
      <c r="D297" s="244" t="s">
        <v>4927</v>
      </c>
      <c r="E297" s="244" t="s">
        <v>4927</v>
      </c>
      <c r="F297" s="244" t="s">
        <v>4927</v>
      </c>
      <c r="G297" s="88" t="s">
        <v>4927</v>
      </c>
      <c r="H297" s="243" t="s">
        <v>4927</v>
      </c>
      <c r="I297" s="553" t="s">
        <v>4927</v>
      </c>
      <c r="J297" s="553" t="s">
        <v>4927</v>
      </c>
      <c r="K297" s="554" t="s">
        <v>4927</v>
      </c>
      <c r="L297" s="243" t="s">
        <v>4927</v>
      </c>
      <c r="M297" s="243" t="s">
        <v>4927</v>
      </c>
      <c r="N297" s="262" t="s">
        <v>4927</v>
      </c>
      <c r="O297" s="89" t="s">
        <v>4927</v>
      </c>
      <c r="P297" s="89" t="s">
        <v>4927</v>
      </c>
      <c r="Q297" s="90" t="s">
        <v>4927</v>
      </c>
      <c r="R297" s="95" t="s">
        <v>4927</v>
      </c>
      <c r="S297" s="263" t="s">
        <v>4927</v>
      </c>
    </row>
    <row r="298" spans="2:19" ht="15" customHeight="1" x14ac:dyDescent="0.25">
      <c r="B298" s="261" t="s">
        <v>4927</v>
      </c>
      <c r="C298" s="243" t="s">
        <v>4927</v>
      </c>
      <c r="D298" s="244" t="s">
        <v>4927</v>
      </c>
      <c r="E298" s="244" t="s">
        <v>4927</v>
      </c>
      <c r="F298" s="244" t="s">
        <v>4927</v>
      </c>
      <c r="G298" s="88" t="s">
        <v>4927</v>
      </c>
      <c r="H298" s="243" t="s">
        <v>4927</v>
      </c>
      <c r="I298" s="553" t="s">
        <v>4927</v>
      </c>
      <c r="J298" s="553" t="s">
        <v>4927</v>
      </c>
      <c r="K298" s="554" t="s">
        <v>4927</v>
      </c>
      <c r="L298" s="243" t="s">
        <v>4927</v>
      </c>
      <c r="M298" s="243" t="s">
        <v>4927</v>
      </c>
      <c r="N298" s="262" t="s">
        <v>4927</v>
      </c>
      <c r="O298" s="89" t="s">
        <v>4927</v>
      </c>
      <c r="P298" s="89" t="s">
        <v>4927</v>
      </c>
      <c r="Q298" s="90" t="s">
        <v>4927</v>
      </c>
      <c r="R298" s="95" t="s">
        <v>4927</v>
      </c>
      <c r="S298" s="263" t="s">
        <v>4927</v>
      </c>
    </row>
    <row r="299" spans="2:19" ht="15" customHeight="1" x14ac:dyDescent="0.25">
      <c r="B299" s="261" t="s">
        <v>4927</v>
      </c>
      <c r="C299" s="243" t="s">
        <v>4927</v>
      </c>
      <c r="D299" s="244" t="s">
        <v>4927</v>
      </c>
      <c r="E299" s="244" t="s">
        <v>4927</v>
      </c>
      <c r="F299" s="244" t="s">
        <v>4927</v>
      </c>
      <c r="G299" s="88" t="s">
        <v>4927</v>
      </c>
      <c r="H299" s="243" t="s">
        <v>4927</v>
      </c>
      <c r="I299" s="553" t="s">
        <v>4927</v>
      </c>
      <c r="J299" s="553" t="s">
        <v>4927</v>
      </c>
      <c r="K299" s="554" t="s">
        <v>4927</v>
      </c>
      <c r="L299" s="243" t="s">
        <v>4927</v>
      </c>
      <c r="M299" s="243" t="s">
        <v>4927</v>
      </c>
      <c r="N299" s="262" t="s">
        <v>4927</v>
      </c>
      <c r="O299" s="89" t="s">
        <v>4927</v>
      </c>
      <c r="P299" s="89" t="s">
        <v>4927</v>
      </c>
      <c r="Q299" s="90" t="s">
        <v>4927</v>
      </c>
      <c r="R299" s="95" t="s">
        <v>4927</v>
      </c>
      <c r="S299" s="263" t="s">
        <v>4927</v>
      </c>
    </row>
    <row r="300" spans="2:19" ht="15" customHeight="1" x14ac:dyDescent="0.25">
      <c r="B300" s="261" t="s">
        <v>4927</v>
      </c>
      <c r="C300" s="243" t="s">
        <v>4927</v>
      </c>
      <c r="D300" s="244" t="s">
        <v>4927</v>
      </c>
      <c r="E300" s="244" t="s">
        <v>4927</v>
      </c>
      <c r="F300" s="244" t="s">
        <v>4927</v>
      </c>
      <c r="G300" s="88" t="s">
        <v>4927</v>
      </c>
      <c r="H300" s="243" t="s">
        <v>4927</v>
      </c>
      <c r="I300" s="553" t="s">
        <v>4927</v>
      </c>
      <c r="J300" s="553" t="s">
        <v>4927</v>
      </c>
      <c r="K300" s="554" t="s">
        <v>4927</v>
      </c>
      <c r="L300" s="243" t="s">
        <v>4927</v>
      </c>
      <c r="M300" s="243" t="s">
        <v>4927</v>
      </c>
      <c r="N300" s="262" t="s">
        <v>4927</v>
      </c>
      <c r="O300" s="89" t="s">
        <v>4927</v>
      </c>
      <c r="P300" s="89" t="s">
        <v>4927</v>
      </c>
      <c r="Q300" s="90" t="s">
        <v>4927</v>
      </c>
      <c r="R300" s="95" t="s">
        <v>4927</v>
      </c>
      <c r="S300" s="263" t="s">
        <v>4927</v>
      </c>
    </row>
    <row r="301" spans="2:19" ht="15" customHeight="1" x14ac:dyDescent="0.25">
      <c r="B301" s="264" t="s">
        <v>4927</v>
      </c>
      <c r="C301" s="260" t="s">
        <v>4927</v>
      </c>
      <c r="D301" s="265" t="s">
        <v>4927</v>
      </c>
      <c r="E301" s="265" t="s">
        <v>4927</v>
      </c>
      <c r="F301" s="265" t="s">
        <v>4927</v>
      </c>
      <c r="G301" s="88" t="s">
        <v>4927</v>
      </c>
      <c r="H301" s="260" t="s">
        <v>4927</v>
      </c>
      <c r="I301" s="553" t="s">
        <v>4927</v>
      </c>
      <c r="J301" s="553" t="s">
        <v>4927</v>
      </c>
      <c r="K301" s="554" t="s">
        <v>4927</v>
      </c>
      <c r="L301" s="260" t="s">
        <v>4927</v>
      </c>
      <c r="M301" s="260" t="s">
        <v>4927</v>
      </c>
      <c r="N301" s="266" t="s">
        <v>4927</v>
      </c>
      <c r="O301" s="267" t="s">
        <v>4927</v>
      </c>
      <c r="P301" s="267" t="s">
        <v>4927</v>
      </c>
      <c r="Q301" s="268" t="s">
        <v>4927</v>
      </c>
      <c r="R301" s="95" t="s">
        <v>4927</v>
      </c>
      <c r="S301" s="269" t="s">
        <v>4927</v>
      </c>
    </row>
    <row r="302" spans="2:19" ht="15" customHeight="1" x14ac:dyDescent="0.25">
      <c r="B302" s="261" t="s">
        <v>4798</v>
      </c>
      <c r="C302" s="243" t="s">
        <v>4468</v>
      </c>
      <c r="D302" s="244">
        <v>42576</v>
      </c>
      <c r="E302" s="244" t="s">
        <v>4925</v>
      </c>
      <c r="F302" s="244" t="s">
        <v>4926</v>
      </c>
      <c r="G302" s="88">
        <v>2</v>
      </c>
      <c r="H302" s="243" t="s">
        <v>4927</v>
      </c>
      <c r="I302" s="553">
        <v>0</v>
      </c>
      <c r="J302" s="553" t="s">
        <v>5065</v>
      </c>
      <c r="K302" s="554">
        <v>0</v>
      </c>
      <c r="L302" s="243" t="s">
        <v>12</v>
      </c>
      <c r="M302" s="243">
        <v>5200000893</v>
      </c>
      <c r="N302" s="262">
        <v>554941</v>
      </c>
      <c r="O302" s="89" t="s">
        <v>461</v>
      </c>
      <c r="P302" s="89" t="s">
        <v>54</v>
      </c>
      <c r="Q302" s="90">
        <v>1.7699</v>
      </c>
      <c r="R302" s="95">
        <v>27</v>
      </c>
      <c r="S302" s="263">
        <v>597.20991404356857</v>
      </c>
    </row>
    <row r="303" spans="2:19" ht="15" customHeight="1" x14ac:dyDescent="0.25">
      <c r="B303" s="261" t="s">
        <v>4798</v>
      </c>
      <c r="C303" s="243" t="s">
        <v>4468</v>
      </c>
      <c r="D303" s="244">
        <v>42576</v>
      </c>
      <c r="E303" s="244" t="s">
        <v>4925</v>
      </c>
      <c r="F303" s="244" t="s">
        <v>4926</v>
      </c>
      <c r="G303" s="88">
        <v>2</v>
      </c>
      <c r="H303" s="243" t="s">
        <v>4927</v>
      </c>
      <c r="I303" s="553">
        <v>0</v>
      </c>
      <c r="J303" s="553" t="s">
        <v>5065</v>
      </c>
      <c r="K303" s="554">
        <v>0</v>
      </c>
      <c r="L303" s="243" t="s">
        <v>12</v>
      </c>
      <c r="M303" s="243">
        <v>5200000893</v>
      </c>
      <c r="N303" s="262">
        <v>554693</v>
      </c>
      <c r="O303" s="89" t="s">
        <v>381</v>
      </c>
      <c r="P303" s="89" t="s">
        <v>382</v>
      </c>
      <c r="Q303" s="90">
        <v>1.7699</v>
      </c>
      <c r="R303" s="95">
        <v>14</v>
      </c>
      <c r="S303" s="263">
        <v>101.92592161099076</v>
      </c>
    </row>
    <row r="304" spans="2:19" ht="15" customHeight="1" x14ac:dyDescent="0.25">
      <c r="B304" s="261" t="s">
        <v>4927</v>
      </c>
      <c r="C304" s="243" t="s">
        <v>4927</v>
      </c>
      <c r="D304" s="244" t="s">
        <v>4927</v>
      </c>
      <c r="E304" s="244" t="s">
        <v>4927</v>
      </c>
      <c r="F304" s="244" t="s">
        <v>4927</v>
      </c>
      <c r="G304" s="88" t="s">
        <v>4927</v>
      </c>
      <c r="H304" s="243" t="s">
        <v>4927</v>
      </c>
      <c r="I304" s="553" t="s">
        <v>4927</v>
      </c>
      <c r="J304" s="553" t="s">
        <v>4927</v>
      </c>
      <c r="K304" s="554" t="s">
        <v>4927</v>
      </c>
      <c r="L304" s="243" t="s">
        <v>4927</v>
      </c>
      <c r="M304" s="243" t="s">
        <v>4927</v>
      </c>
      <c r="N304" s="262" t="s">
        <v>4927</v>
      </c>
      <c r="O304" s="89" t="s">
        <v>4927</v>
      </c>
      <c r="P304" s="89" t="s">
        <v>4927</v>
      </c>
      <c r="Q304" s="90" t="s">
        <v>4927</v>
      </c>
      <c r="R304" s="95" t="s">
        <v>4927</v>
      </c>
      <c r="S304" s="263" t="s">
        <v>4927</v>
      </c>
    </row>
    <row r="305" spans="2:19" ht="15" customHeight="1" x14ac:dyDescent="0.25">
      <c r="B305" s="261" t="s">
        <v>4927</v>
      </c>
      <c r="C305" s="243" t="s">
        <v>4927</v>
      </c>
      <c r="D305" s="244" t="s">
        <v>4927</v>
      </c>
      <c r="E305" s="244" t="s">
        <v>4927</v>
      </c>
      <c r="F305" s="244" t="s">
        <v>4927</v>
      </c>
      <c r="G305" s="88" t="s">
        <v>4927</v>
      </c>
      <c r="H305" s="243" t="s">
        <v>4927</v>
      </c>
      <c r="I305" s="553" t="s">
        <v>4927</v>
      </c>
      <c r="J305" s="553" t="s">
        <v>4927</v>
      </c>
      <c r="K305" s="554" t="s">
        <v>4927</v>
      </c>
      <c r="L305" s="243" t="s">
        <v>4927</v>
      </c>
      <c r="M305" s="243" t="s">
        <v>4927</v>
      </c>
      <c r="N305" s="262" t="s">
        <v>4927</v>
      </c>
      <c r="O305" s="89" t="s">
        <v>4927</v>
      </c>
      <c r="P305" s="89" t="s">
        <v>4927</v>
      </c>
      <c r="Q305" s="90" t="s">
        <v>4927</v>
      </c>
      <c r="R305" s="95" t="s">
        <v>4927</v>
      </c>
      <c r="S305" s="263" t="s">
        <v>4927</v>
      </c>
    </row>
    <row r="306" spans="2:19" ht="15" customHeight="1" x14ac:dyDescent="0.25">
      <c r="B306" s="261" t="s">
        <v>4927</v>
      </c>
      <c r="C306" s="243" t="s">
        <v>4927</v>
      </c>
      <c r="D306" s="244" t="s">
        <v>4927</v>
      </c>
      <c r="E306" s="244" t="s">
        <v>4927</v>
      </c>
      <c r="F306" s="244" t="s">
        <v>4927</v>
      </c>
      <c r="G306" s="88" t="s">
        <v>4927</v>
      </c>
      <c r="H306" s="243" t="s">
        <v>4927</v>
      </c>
      <c r="I306" s="553" t="s">
        <v>4927</v>
      </c>
      <c r="J306" s="553" t="s">
        <v>4927</v>
      </c>
      <c r="K306" s="554" t="s">
        <v>4927</v>
      </c>
      <c r="L306" s="243" t="s">
        <v>4927</v>
      </c>
      <c r="M306" s="243" t="s">
        <v>4927</v>
      </c>
      <c r="N306" s="262" t="s">
        <v>4927</v>
      </c>
      <c r="O306" s="89" t="s">
        <v>4927</v>
      </c>
      <c r="P306" s="89" t="s">
        <v>4927</v>
      </c>
      <c r="Q306" s="90" t="s">
        <v>4927</v>
      </c>
      <c r="R306" s="95" t="s">
        <v>4927</v>
      </c>
      <c r="S306" s="263" t="s">
        <v>4927</v>
      </c>
    </row>
    <row r="307" spans="2:19" ht="15" customHeight="1" x14ac:dyDescent="0.25">
      <c r="B307" s="261" t="s">
        <v>4927</v>
      </c>
      <c r="C307" s="243" t="s">
        <v>4927</v>
      </c>
      <c r="D307" s="244" t="s">
        <v>4927</v>
      </c>
      <c r="E307" s="244" t="s">
        <v>4927</v>
      </c>
      <c r="F307" s="244" t="s">
        <v>4927</v>
      </c>
      <c r="G307" s="88" t="s">
        <v>4927</v>
      </c>
      <c r="H307" s="243" t="s">
        <v>4927</v>
      </c>
      <c r="I307" s="553" t="s">
        <v>4927</v>
      </c>
      <c r="J307" s="553" t="s">
        <v>4927</v>
      </c>
      <c r="K307" s="554" t="s">
        <v>4927</v>
      </c>
      <c r="L307" s="243" t="s">
        <v>4927</v>
      </c>
      <c r="M307" s="243" t="s">
        <v>4927</v>
      </c>
      <c r="N307" s="262" t="s">
        <v>4927</v>
      </c>
      <c r="O307" s="89" t="s">
        <v>4927</v>
      </c>
      <c r="P307" s="89" t="s">
        <v>4927</v>
      </c>
      <c r="Q307" s="90" t="s">
        <v>4927</v>
      </c>
      <c r="R307" s="95" t="s">
        <v>4927</v>
      </c>
      <c r="S307" s="263" t="s">
        <v>4927</v>
      </c>
    </row>
    <row r="308" spans="2:19" ht="15" customHeight="1" x14ac:dyDescent="0.25">
      <c r="B308" s="261" t="s">
        <v>4927</v>
      </c>
      <c r="C308" s="243" t="s">
        <v>4927</v>
      </c>
      <c r="D308" s="244" t="s">
        <v>4927</v>
      </c>
      <c r="E308" s="244" t="s">
        <v>4927</v>
      </c>
      <c r="F308" s="244" t="s">
        <v>4927</v>
      </c>
      <c r="G308" s="88" t="s">
        <v>4927</v>
      </c>
      <c r="H308" s="243" t="s">
        <v>4927</v>
      </c>
      <c r="I308" s="553" t="s">
        <v>4927</v>
      </c>
      <c r="J308" s="553" t="s">
        <v>4927</v>
      </c>
      <c r="K308" s="554" t="s">
        <v>4927</v>
      </c>
      <c r="L308" s="243" t="s">
        <v>4927</v>
      </c>
      <c r="M308" s="243" t="s">
        <v>4927</v>
      </c>
      <c r="N308" s="262" t="s">
        <v>4927</v>
      </c>
      <c r="O308" s="89" t="s">
        <v>4927</v>
      </c>
      <c r="P308" s="89" t="s">
        <v>4927</v>
      </c>
      <c r="Q308" s="90" t="s">
        <v>4927</v>
      </c>
      <c r="R308" s="95" t="s">
        <v>4927</v>
      </c>
      <c r="S308" s="263" t="s">
        <v>4927</v>
      </c>
    </row>
    <row r="309" spans="2:19" ht="15" customHeight="1" x14ac:dyDescent="0.25">
      <c r="B309" s="261" t="s">
        <v>4927</v>
      </c>
      <c r="C309" s="243" t="s">
        <v>4927</v>
      </c>
      <c r="D309" s="244" t="s">
        <v>4927</v>
      </c>
      <c r="E309" s="244" t="s">
        <v>4927</v>
      </c>
      <c r="F309" s="244" t="s">
        <v>4927</v>
      </c>
      <c r="G309" s="88" t="s">
        <v>4927</v>
      </c>
      <c r="H309" s="243" t="s">
        <v>4927</v>
      </c>
      <c r="I309" s="553" t="s">
        <v>4927</v>
      </c>
      <c r="J309" s="553" t="s">
        <v>4927</v>
      </c>
      <c r="K309" s="554" t="s">
        <v>4927</v>
      </c>
      <c r="L309" s="243" t="s">
        <v>4927</v>
      </c>
      <c r="M309" s="243" t="s">
        <v>4927</v>
      </c>
      <c r="N309" s="262" t="s">
        <v>4927</v>
      </c>
      <c r="O309" s="89" t="s">
        <v>4927</v>
      </c>
      <c r="P309" s="89" t="s">
        <v>4927</v>
      </c>
      <c r="Q309" s="90" t="s">
        <v>4927</v>
      </c>
      <c r="R309" s="95" t="s">
        <v>4927</v>
      </c>
      <c r="S309" s="263" t="s">
        <v>4927</v>
      </c>
    </row>
    <row r="310" spans="2:19" ht="15" customHeight="1" x14ac:dyDescent="0.25">
      <c r="B310" s="261" t="s">
        <v>4927</v>
      </c>
      <c r="C310" s="243" t="s">
        <v>4927</v>
      </c>
      <c r="D310" s="244" t="s">
        <v>4927</v>
      </c>
      <c r="E310" s="244" t="s">
        <v>4927</v>
      </c>
      <c r="F310" s="244" t="s">
        <v>4927</v>
      </c>
      <c r="G310" s="88" t="s">
        <v>4927</v>
      </c>
      <c r="H310" s="243" t="s">
        <v>4927</v>
      </c>
      <c r="I310" s="553" t="s">
        <v>4927</v>
      </c>
      <c r="J310" s="553" t="s">
        <v>4927</v>
      </c>
      <c r="K310" s="554" t="s">
        <v>4927</v>
      </c>
      <c r="L310" s="243" t="s">
        <v>4927</v>
      </c>
      <c r="M310" s="243" t="s">
        <v>4927</v>
      </c>
      <c r="N310" s="262" t="s">
        <v>4927</v>
      </c>
      <c r="O310" s="89" t="s">
        <v>4927</v>
      </c>
      <c r="P310" s="89" t="s">
        <v>4927</v>
      </c>
      <c r="Q310" s="90" t="s">
        <v>4927</v>
      </c>
      <c r="R310" s="95" t="s">
        <v>4927</v>
      </c>
      <c r="S310" s="263" t="s">
        <v>4927</v>
      </c>
    </row>
    <row r="311" spans="2:19" ht="15" customHeight="1" x14ac:dyDescent="0.25">
      <c r="B311" s="261" t="s">
        <v>4927</v>
      </c>
      <c r="C311" s="243" t="s">
        <v>4927</v>
      </c>
      <c r="D311" s="244" t="s">
        <v>4927</v>
      </c>
      <c r="E311" s="244" t="s">
        <v>4927</v>
      </c>
      <c r="F311" s="244" t="s">
        <v>4927</v>
      </c>
      <c r="G311" s="88" t="s">
        <v>4927</v>
      </c>
      <c r="H311" s="243" t="s">
        <v>4927</v>
      </c>
      <c r="I311" s="553" t="s">
        <v>4927</v>
      </c>
      <c r="J311" s="553" t="s">
        <v>4927</v>
      </c>
      <c r="K311" s="554" t="s">
        <v>4927</v>
      </c>
      <c r="L311" s="243" t="s">
        <v>4927</v>
      </c>
      <c r="M311" s="243" t="s">
        <v>4927</v>
      </c>
      <c r="N311" s="262" t="s">
        <v>4927</v>
      </c>
      <c r="O311" s="89" t="s">
        <v>4927</v>
      </c>
      <c r="P311" s="89" t="s">
        <v>4927</v>
      </c>
      <c r="Q311" s="90" t="s">
        <v>4927</v>
      </c>
      <c r="R311" s="95" t="s">
        <v>4927</v>
      </c>
      <c r="S311" s="263" t="s">
        <v>4927</v>
      </c>
    </row>
    <row r="312" spans="2:19" ht="15" customHeight="1" x14ac:dyDescent="0.25">
      <c r="B312" s="261" t="s">
        <v>4927</v>
      </c>
      <c r="C312" s="243" t="s">
        <v>4927</v>
      </c>
      <c r="D312" s="244" t="s">
        <v>4927</v>
      </c>
      <c r="E312" s="244" t="s">
        <v>4927</v>
      </c>
      <c r="F312" s="244" t="s">
        <v>4927</v>
      </c>
      <c r="G312" s="88" t="s">
        <v>4927</v>
      </c>
      <c r="H312" s="243" t="s">
        <v>4927</v>
      </c>
      <c r="I312" s="553" t="s">
        <v>4927</v>
      </c>
      <c r="J312" s="553" t="s">
        <v>4927</v>
      </c>
      <c r="K312" s="554" t="s">
        <v>4927</v>
      </c>
      <c r="L312" s="243" t="s">
        <v>4927</v>
      </c>
      <c r="M312" s="243" t="s">
        <v>4927</v>
      </c>
      <c r="N312" s="262" t="s">
        <v>4927</v>
      </c>
      <c r="O312" s="89" t="s">
        <v>4927</v>
      </c>
      <c r="P312" s="89" t="s">
        <v>4927</v>
      </c>
      <c r="Q312" s="90" t="s">
        <v>4927</v>
      </c>
      <c r="R312" s="95" t="s">
        <v>4927</v>
      </c>
      <c r="S312" s="263" t="s">
        <v>4927</v>
      </c>
    </row>
    <row r="313" spans="2:19" ht="15" customHeight="1" x14ac:dyDescent="0.25">
      <c r="B313" s="261" t="s">
        <v>4927</v>
      </c>
      <c r="C313" s="243" t="s">
        <v>4927</v>
      </c>
      <c r="D313" s="244" t="s">
        <v>4927</v>
      </c>
      <c r="E313" s="244" t="s">
        <v>4927</v>
      </c>
      <c r="F313" s="244" t="s">
        <v>4927</v>
      </c>
      <c r="G313" s="88" t="s">
        <v>4927</v>
      </c>
      <c r="H313" s="243" t="s">
        <v>4927</v>
      </c>
      <c r="I313" s="553" t="s">
        <v>4927</v>
      </c>
      <c r="J313" s="553" t="s">
        <v>4927</v>
      </c>
      <c r="K313" s="554" t="s">
        <v>4927</v>
      </c>
      <c r="L313" s="243" t="s">
        <v>4927</v>
      </c>
      <c r="M313" s="243" t="s">
        <v>4927</v>
      </c>
      <c r="N313" s="262" t="s">
        <v>4927</v>
      </c>
      <c r="O313" s="89" t="s">
        <v>4927</v>
      </c>
      <c r="P313" s="89" t="s">
        <v>4927</v>
      </c>
      <c r="Q313" s="90" t="s">
        <v>4927</v>
      </c>
      <c r="R313" s="95" t="s">
        <v>4927</v>
      </c>
      <c r="S313" s="263" t="s">
        <v>4927</v>
      </c>
    </row>
    <row r="314" spans="2:19" ht="15" customHeight="1" x14ac:dyDescent="0.25">
      <c r="B314" s="261" t="s">
        <v>4927</v>
      </c>
      <c r="C314" s="243" t="s">
        <v>4927</v>
      </c>
      <c r="D314" s="244" t="s">
        <v>4927</v>
      </c>
      <c r="E314" s="244" t="s">
        <v>4927</v>
      </c>
      <c r="F314" s="244" t="s">
        <v>4927</v>
      </c>
      <c r="G314" s="88" t="s">
        <v>4927</v>
      </c>
      <c r="H314" s="243" t="s">
        <v>4927</v>
      </c>
      <c r="I314" s="553" t="s">
        <v>4927</v>
      </c>
      <c r="J314" s="553" t="s">
        <v>4927</v>
      </c>
      <c r="K314" s="554" t="s">
        <v>4927</v>
      </c>
      <c r="L314" s="243" t="s">
        <v>4927</v>
      </c>
      <c r="M314" s="243" t="s">
        <v>4927</v>
      </c>
      <c r="N314" s="262" t="s">
        <v>4927</v>
      </c>
      <c r="O314" s="89" t="s">
        <v>4927</v>
      </c>
      <c r="P314" s="89" t="s">
        <v>4927</v>
      </c>
      <c r="Q314" s="90" t="s">
        <v>4927</v>
      </c>
      <c r="R314" s="95" t="s">
        <v>4927</v>
      </c>
      <c r="S314" s="263" t="s">
        <v>4927</v>
      </c>
    </row>
    <row r="315" spans="2:19" ht="15" customHeight="1" x14ac:dyDescent="0.25">
      <c r="B315" s="261" t="s">
        <v>4927</v>
      </c>
      <c r="C315" s="243" t="s">
        <v>4927</v>
      </c>
      <c r="D315" s="244" t="s">
        <v>4927</v>
      </c>
      <c r="E315" s="244" t="s">
        <v>4927</v>
      </c>
      <c r="F315" s="244" t="s">
        <v>4927</v>
      </c>
      <c r="G315" s="88" t="s">
        <v>4927</v>
      </c>
      <c r="H315" s="243" t="s">
        <v>4927</v>
      </c>
      <c r="I315" s="553" t="s">
        <v>4927</v>
      </c>
      <c r="J315" s="553" t="s">
        <v>4927</v>
      </c>
      <c r="K315" s="554" t="s">
        <v>4927</v>
      </c>
      <c r="L315" s="243" t="s">
        <v>4927</v>
      </c>
      <c r="M315" s="243" t="s">
        <v>4927</v>
      </c>
      <c r="N315" s="262" t="s">
        <v>4927</v>
      </c>
      <c r="O315" s="89" t="s">
        <v>4927</v>
      </c>
      <c r="P315" s="89" t="s">
        <v>4927</v>
      </c>
      <c r="Q315" s="90" t="s">
        <v>4927</v>
      </c>
      <c r="R315" s="95" t="s">
        <v>4927</v>
      </c>
      <c r="S315" s="263" t="s">
        <v>4927</v>
      </c>
    </row>
    <row r="316" spans="2:19" ht="15" customHeight="1" x14ac:dyDescent="0.25">
      <c r="B316" s="261" t="s">
        <v>4927</v>
      </c>
      <c r="C316" s="243" t="s">
        <v>4927</v>
      </c>
      <c r="D316" s="244" t="s">
        <v>4927</v>
      </c>
      <c r="E316" s="244" t="s">
        <v>4927</v>
      </c>
      <c r="F316" s="244" t="s">
        <v>4927</v>
      </c>
      <c r="G316" s="88" t="s">
        <v>4927</v>
      </c>
      <c r="H316" s="243" t="s">
        <v>4927</v>
      </c>
      <c r="I316" s="553" t="s">
        <v>4927</v>
      </c>
      <c r="J316" s="553" t="s">
        <v>4927</v>
      </c>
      <c r="K316" s="554" t="s">
        <v>4927</v>
      </c>
      <c r="L316" s="243" t="s">
        <v>4927</v>
      </c>
      <c r="M316" s="243" t="s">
        <v>4927</v>
      </c>
      <c r="N316" s="262" t="s">
        <v>4927</v>
      </c>
      <c r="O316" s="89" t="s">
        <v>4927</v>
      </c>
      <c r="P316" s="89" t="s">
        <v>4927</v>
      </c>
      <c r="Q316" s="90" t="s">
        <v>4927</v>
      </c>
      <c r="R316" s="95" t="s">
        <v>4927</v>
      </c>
      <c r="S316" s="263" t="s">
        <v>4927</v>
      </c>
    </row>
    <row r="317" spans="2:19" ht="15" customHeight="1" x14ac:dyDescent="0.25">
      <c r="B317" s="261" t="s">
        <v>4927</v>
      </c>
      <c r="C317" s="243" t="s">
        <v>4927</v>
      </c>
      <c r="D317" s="244" t="s">
        <v>4927</v>
      </c>
      <c r="E317" s="244" t="s">
        <v>4927</v>
      </c>
      <c r="F317" s="244" t="s">
        <v>4927</v>
      </c>
      <c r="G317" s="88" t="s">
        <v>4927</v>
      </c>
      <c r="H317" s="243" t="s">
        <v>4927</v>
      </c>
      <c r="I317" s="553" t="s">
        <v>4927</v>
      </c>
      <c r="J317" s="553" t="s">
        <v>4927</v>
      </c>
      <c r="K317" s="554" t="s">
        <v>4927</v>
      </c>
      <c r="L317" s="243" t="s">
        <v>4927</v>
      </c>
      <c r="M317" s="243" t="s">
        <v>4927</v>
      </c>
      <c r="N317" s="262" t="s">
        <v>4927</v>
      </c>
      <c r="O317" s="89" t="s">
        <v>4927</v>
      </c>
      <c r="P317" s="89" t="s">
        <v>4927</v>
      </c>
      <c r="Q317" s="90" t="s">
        <v>4927</v>
      </c>
      <c r="R317" s="95" t="s">
        <v>4927</v>
      </c>
      <c r="S317" s="263" t="s">
        <v>4927</v>
      </c>
    </row>
    <row r="318" spans="2:19" ht="15" customHeight="1" x14ac:dyDescent="0.25">
      <c r="B318" s="261" t="s">
        <v>4927</v>
      </c>
      <c r="C318" s="243" t="s">
        <v>4927</v>
      </c>
      <c r="D318" s="244" t="s">
        <v>4927</v>
      </c>
      <c r="E318" s="244" t="s">
        <v>4927</v>
      </c>
      <c r="F318" s="244" t="s">
        <v>4927</v>
      </c>
      <c r="G318" s="88" t="s">
        <v>4927</v>
      </c>
      <c r="H318" s="243" t="s">
        <v>4927</v>
      </c>
      <c r="I318" s="553" t="s">
        <v>4927</v>
      </c>
      <c r="J318" s="553" t="s">
        <v>4927</v>
      </c>
      <c r="K318" s="554" t="s">
        <v>4927</v>
      </c>
      <c r="L318" s="243" t="s">
        <v>4927</v>
      </c>
      <c r="M318" s="243" t="s">
        <v>4927</v>
      </c>
      <c r="N318" s="262" t="s">
        <v>4927</v>
      </c>
      <c r="O318" s="89" t="s">
        <v>4927</v>
      </c>
      <c r="P318" s="89" t="s">
        <v>4927</v>
      </c>
      <c r="Q318" s="90" t="s">
        <v>4927</v>
      </c>
      <c r="R318" s="95" t="s">
        <v>4927</v>
      </c>
      <c r="S318" s="263" t="s">
        <v>4927</v>
      </c>
    </row>
    <row r="319" spans="2:19" ht="15" customHeight="1" x14ac:dyDescent="0.25">
      <c r="B319" s="261" t="s">
        <v>4927</v>
      </c>
      <c r="C319" s="243" t="s">
        <v>4927</v>
      </c>
      <c r="D319" s="244" t="s">
        <v>4927</v>
      </c>
      <c r="E319" s="244" t="s">
        <v>4927</v>
      </c>
      <c r="F319" s="244" t="s">
        <v>4927</v>
      </c>
      <c r="G319" s="88" t="s">
        <v>4927</v>
      </c>
      <c r="H319" s="243" t="s">
        <v>4927</v>
      </c>
      <c r="I319" s="553" t="s">
        <v>4927</v>
      </c>
      <c r="J319" s="553" t="s">
        <v>4927</v>
      </c>
      <c r="K319" s="554" t="s">
        <v>4927</v>
      </c>
      <c r="L319" s="243" t="s">
        <v>4927</v>
      </c>
      <c r="M319" s="243" t="s">
        <v>4927</v>
      </c>
      <c r="N319" s="262" t="s">
        <v>4927</v>
      </c>
      <c r="O319" s="89" t="s">
        <v>4927</v>
      </c>
      <c r="P319" s="89" t="s">
        <v>4927</v>
      </c>
      <c r="Q319" s="90" t="s">
        <v>4927</v>
      </c>
      <c r="R319" s="95" t="s">
        <v>4927</v>
      </c>
      <c r="S319" s="263" t="s">
        <v>4927</v>
      </c>
    </row>
    <row r="320" spans="2:19" ht="15" customHeight="1" x14ac:dyDescent="0.25">
      <c r="B320" s="261" t="s">
        <v>4927</v>
      </c>
      <c r="C320" s="243" t="s">
        <v>4927</v>
      </c>
      <c r="D320" s="244" t="s">
        <v>4927</v>
      </c>
      <c r="E320" s="244" t="s">
        <v>4927</v>
      </c>
      <c r="F320" s="244" t="s">
        <v>4927</v>
      </c>
      <c r="G320" s="88" t="s">
        <v>4927</v>
      </c>
      <c r="H320" s="243" t="s">
        <v>4927</v>
      </c>
      <c r="I320" s="553" t="s">
        <v>4927</v>
      </c>
      <c r="J320" s="553" t="s">
        <v>4927</v>
      </c>
      <c r="K320" s="554" t="s">
        <v>4927</v>
      </c>
      <c r="L320" s="243" t="s">
        <v>4927</v>
      </c>
      <c r="M320" s="243" t="s">
        <v>4927</v>
      </c>
      <c r="N320" s="262" t="s">
        <v>4927</v>
      </c>
      <c r="O320" s="89" t="s">
        <v>4927</v>
      </c>
      <c r="P320" s="89" t="s">
        <v>4927</v>
      </c>
      <c r="Q320" s="90" t="s">
        <v>4927</v>
      </c>
      <c r="R320" s="95" t="s">
        <v>4927</v>
      </c>
      <c r="S320" s="263" t="s">
        <v>4927</v>
      </c>
    </row>
    <row r="321" spans="2:19" ht="15" customHeight="1" x14ac:dyDescent="0.25">
      <c r="B321" s="261" t="s">
        <v>4927</v>
      </c>
      <c r="C321" s="243" t="s">
        <v>4927</v>
      </c>
      <c r="D321" s="244" t="s">
        <v>4927</v>
      </c>
      <c r="E321" s="244" t="s">
        <v>4927</v>
      </c>
      <c r="F321" s="244" t="s">
        <v>4927</v>
      </c>
      <c r="G321" s="88" t="s">
        <v>4927</v>
      </c>
      <c r="H321" s="243" t="s">
        <v>4927</v>
      </c>
      <c r="I321" s="553" t="s">
        <v>4927</v>
      </c>
      <c r="J321" s="553" t="s">
        <v>4927</v>
      </c>
      <c r="K321" s="554" t="s">
        <v>4927</v>
      </c>
      <c r="L321" s="243" t="s">
        <v>4927</v>
      </c>
      <c r="M321" s="243" t="s">
        <v>4927</v>
      </c>
      <c r="N321" s="262" t="s">
        <v>4927</v>
      </c>
      <c r="O321" s="89" t="s">
        <v>4927</v>
      </c>
      <c r="P321" s="89" t="s">
        <v>4927</v>
      </c>
      <c r="Q321" s="90" t="s">
        <v>4927</v>
      </c>
      <c r="R321" s="95" t="s">
        <v>4927</v>
      </c>
      <c r="S321" s="263" t="s">
        <v>4927</v>
      </c>
    </row>
    <row r="322" spans="2:19" ht="15" customHeight="1" x14ac:dyDescent="0.25">
      <c r="B322" s="261" t="s">
        <v>4927</v>
      </c>
      <c r="C322" s="243" t="s">
        <v>4927</v>
      </c>
      <c r="D322" s="244" t="s">
        <v>4927</v>
      </c>
      <c r="E322" s="244" t="s">
        <v>4927</v>
      </c>
      <c r="F322" s="244" t="s">
        <v>4927</v>
      </c>
      <c r="G322" s="88" t="s">
        <v>4927</v>
      </c>
      <c r="H322" s="243" t="s">
        <v>4927</v>
      </c>
      <c r="I322" s="553" t="s">
        <v>4927</v>
      </c>
      <c r="J322" s="553" t="s">
        <v>4927</v>
      </c>
      <c r="K322" s="554" t="s">
        <v>4927</v>
      </c>
      <c r="L322" s="243" t="s">
        <v>4927</v>
      </c>
      <c r="M322" s="243" t="s">
        <v>4927</v>
      </c>
      <c r="N322" s="262" t="s">
        <v>4927</v>
      </c>
      <c r="O322" s="89" t="s">
        <v>4927</v>
      </c>
      <c r="P322" s="89" t="s">
        <v>4927</v>
      </c>
      <c r="Q322" s="90" t="s">
        <v>4927</v>
      </c>
      <c r="R322" s="95" t="s">
        <v>4927</v>
      </c>
      <c r="S322" s="263" t="s">
        <v>4927</v>
      </c>
    </row>
    <row r="323" spans="2:19" ht="15" customHeight="1" x14ac:dyDescent="0.25">
      <c r="B323" s="261" t="s">
        <v>4927</v>
      </c>
      <c r="C323" s="243" t="s">
        <v>4927</v>
      </c>
      <c r="D323" s="244" t="s">
        <v>4927</v>
      </c>
      <c r="E323" s="244" t="s">
        <v>4927</v>
      </c>
      <c r="F323" s="244" t="s">
        <v>4927</v>
      </c>
      <c r="G323" s="88" t="s">
        <v>4927</v>
      </c>
      <c r="H323" s="243" t="s">
        <v>4927</v>
      </c>
      <c r="I323" s="553" t="s">
        <v>4927</v>
      </c>
      <c r="J323" s="553" t="s">
        <v>4927</v>
      </c>
      <c r="K323" s="554" t="s">
        <v>4927</v>
      </c>
      <c r="L323" s="243" t="s">
        <v>4927</v>
      </c>
      <c r="M323" s="243" t="s">
        <v>4927</v>
      </c>
      <c r="N323" s="262" t="s">
        <v>4927</v>
      </c>
      <c r="O323" s="89" t="s">
        <v>4927</v>
      </c>
      <c r="P323" s="89" t="s">
        <v>4927</v>
      </c>
      <c r="Q323" s="90" t="s">
        <v>4927</v>
      </c>
      <c r="R323" s="95" t="s">
        <v>4927</v>
      </c>
      <c r="S323" s="263" t="s">
        <v>4927</v>
      </c>
    </row>
    <row r="324" spans="2:19" ht="15" customHeight="1" x14ac:dyDescent="0.25">
      <c r="B324" s="261" t="s">
        <v>4927</v>
      </c>
      <c r="C324" s="243" t="s">
        <v>4927</v>
      </c>
      <c r="D324" s="244" t="s">
        <v>4927</v>
      </c>
      <c r="E324" s="244" t="s">
        <v>4927</v>
      </c>
      <c r="F324" s="244" t="s">
        <v>4927</v>
      </c>
      <c r="G324" s="88" t="s">
        <v>4927</v>
      </c>
      <c r="H324" s="243" t="s">
        <v>4927</v>
      </c>
      <c r="I324" s="553" t="s">
        <v>4927</v>
      </c>
      <c r="J324" s="553" t="s">
        <v>4927</v>
      </c>
      <c r="K324" s="554" t="s">
        <v>4927</v>
      </c>
      <c r="L324" s="243" t="s">
        <v>4927</v>
      </c>
      <c r="M324" s="243" t="s">
        <v>4927</v>
      </c>
      <c r="N324" s="262" t="s">
        <v>4927</v>
      </c>
      <c r="O324" s="89" t="s">
        <v>4927</v>
      </c>
      <c r="P324" s="89" t="s">
        <v>4927</v>
      </c>
      <c r="Q324" s="90" t="s">
        <v>4927</v>
      </c>
      <c r="R324" s="95" t="s">
        <v>4927</v>
      </c>
      <c r="S324" s="263" t="s">
        <v>4927</v>
      </c>
    </row>
    <row r="325" spans="2:19" ht="15" customHeight="1" x14ac:dyDescent="0.25">
      <c r="B325" s="261" t="s">
        <v>4927</v>
      </c>
      <c r="C325" s="243" t="s">
        <v>4927</v>
      </c>
      <c r="D325" s="244" t="s">
        <v>4927</v>
      </c>
      <c r="E325" s="244" t="s">
        <v>4927</v>
      </c>
      <c r="F325" s="244" t="s">
        <v>4927</v>
      </c>
      <c r="G325" s="88" t="s">
        <v>4927</v>
      </c>
      <c r="H325" s="243" t="s">
        <v>4927</v>
      </c>
      <c r="I325" s="553" t="s">
        <v>4927</v>
      </c>
      <c r="J325" s="553" t="s">
        <v>4927</v>
      </c>
      <c r="K325" s="554" t="s">
        <v>4927</v>
      </c>
      <c r="L325" s="243" t="s">
        <v>4927</v>
      </c>
      <c r="M325" s="243" t="s">
        <v>4927</v>
      </c>
      <c r="N325" s="262" t="s">
        <v>4927</v>
      </c>
      <c r="O325" s="89" t="s">
        <v>4927</v>
      </c>
      <c r="P325" s="89" t="s">
        <v>4927</v>
      </c>
      <c r="Q325" s="90" t="s">
        <v>4927</v>
      </c>
      <c r="R325" s="95" t="s">
        <v>4927</v>
      </c>
      <c r="S325" s="263" t="s">
        <v>4927</v>
      </c>
    </row>
    <row r="326" spans="2:19" ht="15" customHeight="1" x14ac:dyDescent="0.25">
      <c r="B326" s="261" t="s">
        <v>4927</v>
      </c>
      <c r="C326" s="243" t="s">
        <v>4927</v>
      </c>
      <c r="D326" s="244" t="s">
        <v>4927</v>
      </c>
      <c r="E326" s="244" t="s">
        <v>4927</v>
      </c>
      <c r="F326" s="244" t="s">
        <v>4927</v>
      </c>
      <c r="G326" s="88" t="s">
        <v>4927</v>
      </c>
      <c r="H326" s="243" t="s">
        <v>4927</v>
      </c>
      <c r="I326" s="553" t="s">
        <v>4927</v>
      </c>
      <c r="J326" s="553" t="s">
        <v>4927</v>
      </c>
      <c r="K326" s="554" t="s">
        <v>4927</v>
      </c>
      <c r="L326" s="243" t="s">
        <v>4927</v>
      </c>
      <c r="M326" s="243" t="s">
        <v>4927</v>
      </c>
      <c r="N326" s="262" t="s">
        <v>4927</v>
      </c>
      <c r="O326" s="89" t="s">
        <v>4927</v>
      </c>
      <c r="P326" s="89" t="s">
        <v>4927</v>
      </c>
      <c r="Q326" s="90" t="s">
        <v>4927</v>
      </c>
      <c r="R326" s="95" t="s">
        <v>4927</v>
      </c>
      <c r="S326" s="263" t="s">
        <v>4927</v>
      </c>
    </row>
    <row r="327" spans="2:19" ht="15" customHeight="1" x14ac:dyDescent="0.25">
      <c r="B327" s="261" t="s">
        <v>4927</v>
      </c>
      <c r="C327" s="243" t="s">
        <v>4927</v>
      </c>
      <c r="D327" s="244" t="s">
        <v>4927</v>
      </c>
      <c r="E327" s="244" t="s">
        <v>4927</v>
      </c>
      <c r="F327" s="244" t="s">
        <v>4927</v>
      </c>
      <c r="G327" s="88" t="s">
        <v>4927</v>
      </c>
      <c r="H327" s="243" t="s">
        <v>4927</v>
      </c>
      <c r="I327" s="553" t="s">
        <v>4927</v>
      </c>
      <c r="J327" s="553" t="s">
        <v>4927</v>
      </c>
      <c r="K327" s="554" t="s">
        <v>4927</v>
      </c>
      <c r="L327" s="243" t="s">
        <v>4927</v>
      </c>
      <c r="M327" s="243" t="s">
        <v>4927</v>
      </c>
      <c r="N327" s="262" t="s">
        <v>4927</v>
      </c>
      <c r="O327" s="89" t="s">
        <v>4927</v>
      </c>
      <c r="P327" s="89" t="s">
        <v>4927</v>
      </c>
      <c r="Q327" s="90" t="s">
        <v>4927</v>
      </c>
      <c r="R327" s="95" t="s">
        <v>4927</v>
      </c>
      <c r="S327" s="263" t="s">
        <v>4927</v>
      </c>
    </row>
    <row r="328" spans="2:19" ht="15" customHeight="1" x14ac:dyDescent="0.25">
      <c r="B328" s="261" t="s">
        <v>4927</v>
      </c>
      <c r="C328" s="243" t="s">
        <v>4927</v>
      </c>
      <c r="D328" s="244" t="s">
        <v>4927</v>
      </c>
      <c r="E328" s="244" t="s">
        <v>4927</v>
      </c>
      <c r="F328" s="244" t="s">
        <v>4927</v>
      </c>
      <c r="G328" s="88" t="s">
        <v>4927</v>
      </c>
      <c r="H328" s="243" t="s">
        <v>4927</v>
      </c>
      <c r="I328" s="553" t="s">
        <v>4927</v>
      </c>
      <c r="J328" s="553" t="s">
        <v>4927</v>
      </c>
      <c r="K328" s="554" t="s">
        <v>4927</v>
      </c>
      <c r="L328" s="243" t="s">
        <v>4927</v>
      </c>
      <c r="M328" s="243" t="s">
        <v>4927</v>
      </c>
      <c r="N328" s="262" t="s">
        <v>4927</v>
      </c>
      <c r="O328" s="89" t="s">
        <v>4927</v>
      </c>
      <c r="P328" s="89" t="s">
        <v>4927</v>
      </c>
      <c r="Q328" s="90" t="s">
        <v>4927</v>
      </c>
      <c r="R328" s="95" t="s">
        <v>4927</v>
      </c>
      <c r="S328" s="263" t="s">
        <v>4927</v>
      </c>
    </row>
    <row r="329" spans="2:19" ht="15" customHeight="1" x14ac:dyDescent="0.25">
      <c r="B329" s="261" t="s">
        <v>4927</v>
      </c>
      <c r="C329" s="243" t="s">
        <v>4927</v>
      </c>
      <c r="D329" s="244" t="s">
        <v>4927</v>
      </c>
      <c r="E329" s="244" t="s">
        <v>4927</v>
      </c>
      <c r="F329" s="244" t="s">
        <v>4927</v>
      </c>
      <c r="G329" s="88" t="s">
        <v>4927</v>
      </c>
      <c r="H329" s="243" t="s">
        <v>4927</v>
      </c>
      <c r="I329" s="553" t="s">
        <v>4927</v>
      </c>
      <c r="J329" s="553" t="s">
        <v>4927</v>
      </c>
      <c r="K329" s="554" t="s">
        <v>4927</v>
      </c>
      <c r="L329" s="243" t="s">
        <v>4927</v>
      </c>
      <c r="M329" s="243" t="s">
        <v>4927</v>
      </c>
      <c r="N329" s="262" t="s">
        <v>4927</v>
      </c>
      <c r="O329" s="89" t="s">
        <v>4927</v>
      </c>
      <c r="P329" s="89" t="s">
        <v>4927</v>
      </c>
      <c r="Q329" s="90" t="s">
        <v>4927</v>
      </c>
      <c r="R329" s="95" t="s">
        <v>4927</v>
      </c>
      <c r="S329" s="263" t="s">
        <v>4927</v>
      </c>
    </row>
    <row r="330" spans="2:19" ht="15" customHeight="1" x14ac:dyDescent="0.25">
      <c r="B330" s="261" t="s">
        <v>4927</v>
      </c>
      <c r="C330" s="243" t="s">
        <v>4927</v>
      </c>
      <c r="D330" s="244" t="s">
        <v>4927</v>
      </c>
      <c r="E330" s="244" t="s">
        <v>4927</v>
      </c>
      <c r="F330" s="244" t="s">
        <v>4927</v>
      </c>
      <c r="G330" s="88" t="s">
        <v>4927</v>
      </c>
      <c r="H330" s="243" t="s">
        <v>4927</v>
      </c>
      <c r="I330" s="553" t="s">
        <v>4927</v>
      </c>
      <c r="J330" s="553" t="s">
        <v>4927</v>
      </c>
      <c r="K330" s="554" t="s">
        <v>4927</v>
      </c>
      <c r="L330" s="243" t="s">
        <v>4927</v>
      </c>
      <c r="M330" s="243" t="s">
        <v>4927</v>
      </c>
      <c r="N330" s="262" t="s">
        <v>4927</v>
      </c>
      <c r="O330" s="89" t="s">
        <v>4927</v>
      </c>
      <c r="P330" s="89" t="s">
        <v>4927</v>
      </c>
      <c r="Q330" s="90" t="s">
        <v>4927</v>
      </c>
      <c r="R330" s="95" t="s">
        <v>4927</v>
      </c>
      <c r="S330" s="263" t="s">
        <v>4927</v>
      </c>
    </row>
    <row r="331" spans="2:19" ht="15" customHeight="1" x14ac:dyDescent="0.25">
      <c r="B331" s="264" t="s">
        <v>4927</v>
      </c>
      <c r="C331" s="260" t="s">
        <v>4927</v>
      </c>
      <c r="D331" s="265" t="s">
        <v>4927</v>
      </c>
      <c r="E331" s="265" t="s">
        <v>4927</v>
      </c>
      <c r="F331" s="265" t="s">
        <v>4927</v>
      </c>
      <c r="G331" s="88" t="s">
        <v>4927</v>
      </c>
      <c r="H331" s="260" t="s">
        <v>4927</v>
      </c>
      <c r="I331" s="553" t="s">
        <v>4927</v>
      </c>
      <c r="J331" s="553" t="s">
        <v>4927</v>
      </c>
      <c r="K331" s="554" t="s">
        <v>4927</v>
      </c>
      <c r="L331" s="260" t="s">
        <v>4927</v>
      </c>
      <c r="M331" s="260" t="s">
        <v>4927</v>
      </c>
      <c r="N331" s="266" t="s">
        <v>4927</v>
      </c>
      <c r="O331" s="267" t="s">
        <v>4927</v>
      </c>
      <c r="P331" s="267" t="s">
        <v>4927</v>
      </c>
      <c r="Q331" s="268" t="s">
        <v>4927</v>
      </c>
      <c r="R331" s="95" t="s">
        <v>4927</v>
      </c>
      <c r="S331" s="269" t="s">
        <v>4927</v>
      </c>
    </row>
    <row r="332" spans="2:19" ht="15" customHeight="1" x14ac:dyDescent="0.25">
      <c r="B332" s="261" t="s">
        <v>4798</v>
      </c>
      <c r="C332" s="243" t="s">
        <v>4468</v>
      </c>
      <c r="D332" s="244">
        <v>42576</v>
      </c>
      <c r="E332" s="244" t="s">
        <v>4925</v>
      </c>
      <c r="F332" s="244" t="s">
        <v>4926</v>
      </c>
      <c r="G332" s="88">
        <v>2</v>
      </c>
      <c r="H332" s="243" t="s">
        <v>4927</v>
      </c>
      <c r="I332" s="553">
        <v>0</v>
      </c>
      <c r="J332" s="553" t="s">
        <v>5064</v>
      </c>
      <c r="K332" s="554">
        <v>0</v>
      </c>
      <c r="L332" s="243" t="s">
        <v>12</v>
      </c>
      <c r="M332" s="243">
        <v>5200000893</v>
      </c>
      <c r="N332" s="262">
        <v>554941</v>
      </c>
      <c r="O332" s="89" t="s">
        <v>461</v>
      </c>
      <c r="P332" s="89" t="s">
        <v>54</v>
      </c>
      <c r="Q332" s="90">
        <v>1.7699</v>
      </c>
      <c r="R332" s="95">
        <v>6</v>
      </c>
      <c r="S332" s="263">
        <v>132.71331423190412</v>
      </c>
    </row>
    <row r="333" spans="2:19" ht="15" customHeight="1" x14ac:dyDescent="0.25">
      <c r="B333" s="261" t="s">
        <v>4798</v>
      </c>
      <c r="C333" s="243" t="s">
        <v>4468</v>
      </c>
      <c r="D333" s="244">
        <v>42576</v>
      </c>
      <c r="E333" s="244" t="s">
        <v>4925</v>
      </c>
      <c r="F333" s="244" t="s">
        <v>4926</v>
      </c>
      <c r="G333" s="88">
        <v>2</v>
      </c>
      <c r="H333" s="243" t="s">
        <v>4927</v>
      </c>
      <c r="I333" s="553">
        <v>0</v>
      </c>
      <c r="J333" s="553" t="s">
        <v>5064</v>
      </c>
      <c r="K333" s="554">
        <v>0</v>
      </c>
      <c r="L333" s="243" t="s">
        <v>12</v>
      </c>
      <c r="M333" s="243">
        <v>5200000893</v>
      </c>
      <c r="N333" s="262">
        <v>554693</v>
      </c>
      <c r="O333" s="89" t="s">
        <v>381</v>
      </c>
      <c r="P333" s="89" t="s">
        <v>382</v>
      </c>
      <c r="Q333" s="90">
        <v>1.7699</v>
      </c>
      <c r="R333" s="95">
        <v>15</v>
      </c>
      <c r="S333" s="263">
        <v>109.20634458320438</v>
      </c>
    </row>
    <row r="334" spans="2:19" ht="15" customHeight="1" x14ac:dyDescent="0.25">
      <c r="B334" s="261" t="s">
        <v>4927</v>
      </c>
      <c r="C334" s="243" t="s">
        <v>4927</v>
      </c>
      <c r="D334" s="244" t="s">
        <v>4927</v>
      </c>
      <c r="E334" s="244" t="s">
        <v>4927</v>
      </c>
      <c r="F334" s="244" t="s">
        <v>4927</v>
      </c>
      <c r="G334" s="88" t="s">
        <v>4927</v>
      </c>
      <c r="H334" s="243" t="s">
        <v>4927</v>
      </c>
      <c r="I334" s="553" t="s">
        <v>4927</v>
      </c>
      <c r="J334" s="553" t="s">
        <v>4927</v>
      </c>
      <c r="K334" s="554" t="s">
        <v>4927</v>
      </c>
      <c r="L334" s="243" t="s">
        <v>4927</v>
      </c>
      <c r="M334" s="243" t="s">
        <v>4927</v>
      </c>
      <c r="N334" s="262" t="s">
        <v>4927</v>
      </c>
      <c r="O334" s="89" t="s">
        <v>4927</v>
      </c>
      <c r="P334" s="89" t="s">
        <v>4927</v>
      </c>
      <c r="Q334" s="90" t="s">
        <v>4927</v>
      </c>
      <c r="R334" s="95" t="s">
        <v>4927</v>
      </c>
      <c r="S334" s="263" t="s">
        <v>4927</v>
      </c>
    </row>
    <row r="335" spans="2:19" ht="15" customHeight="1" x14ac:dyDescent="0.25">
      <c r="B335" s="261" t="s">
        <v>4927</v>
      </c>
      <c r="C335" s="243" t="s">
        <v>4927</v>
      </c>
      <c r="D335" s="244" t="s">
        <v>4927</v>
      </c>
      <c r="E335" s="244" t="s">
        <v>4927</v>
      </c>
      <c r="F335" s="244" t="s">
        <v>4927</v>
      </c>
      <c r="G335" s="88" t="s">
        <v>4927</v>
      </c>
      <c r="H335" s="243" t="s">
        <v>4927</v>
      </c>
      <c r="I335" s="553" t="s">
        <v>4927</v>
      </c>
      <c r="J335" s="553" t="s">
        <v>4927</v>
      </c>
      <c r="K335" s="554" t="s">
        <v>4927</v>
      </c>
      <c r="L335" s="243" t="s">
        <v>4927</v>
      </c>
      <c r="M335" s="243" t="s">
        <v>4927</v>
      </c>
      <c r="N335" s="262" t="s">
        <v>4927</v>
      </c>
      <c r="O335" s="89" t="s">
        <v>4927</v>
      </c>
      <c r="P335" s="89" t="s">
        <v>4927</v>
      </c>
      <c r="Q335" s="90" t="s">
        <v>4927</v>
      </c>
      <c r="R335" s="95" t="s">
        <v>4927</v>
      </c>
      <c r="S335" s="263" t="s">
        <v>4927</v>
      </c>
    </row>
    <row r="336" spans="2:19" ht="15" customHeight="1" x14ac:dyDescent="0.25">
      <c r="B336" s="261" t="s">
        <v>4927</v>
      </c>
      <c r="C336" s="243" t="s">
        <v>4927</v>
      </c>
      <c r="D336" s="244" t="s">
        <v>4927</v>
      </c>
      <c r="E336" s="244" t="s">
        <v>4927</v>
      </c>
      <c r="F336" s="244" t="s">
        <v>4927</v>
      </c>
      <c r="G336" s="88" t="s">
        <v>4927</v>
      </c>
      <c r="H336" s="243" t="s">
        <v>4927</v>
      </c>
      <c r="I336" s="553" t="s">
        <v>4927</v>
      </c>
      <c r="J336" s="553" t="s">
        <v>4927</v>
      </c>
      <c r="K336" s="554" t="s">
        <v>4927</v>
      </c>
      <c r="L336" s="243" t="s">
        <v>4927</v>
      </c>
      <c r="M336" s="243" t="s">
        <v>4927</v>
      </c>
      <c r="N336" s="262" t="s">
        <v>4927</v>
      </c>
      <c r="O336" s="89" t="s">
        <v>4927</v>
      </c>
      <c r="P336" s="89" t="s">
        <v>4927</v>
      </c>
      <c r="Q336" s="90" t="s">
        <v>4927</v>
      </c>
      <c r="R336" s="95" t="s">
        <v>4927</v>
      </c>
      <c r="S336" s="263" t="s">
        <v>4927</v>
      </c>
    </row>
    <row r="337" spans="2:19" ht="15" customHeight="1" x14ac:dyDescent="0.25">
      <c r="B337" s="261" t="s">
        <v>4927</v>
      </c>
      <c r="C337" s="243" t="s">
        <v>4927</v>
      </c>
      <c r="D337" s="244" t="s">
        <v>4927</v>
      </c>
      <c r="E337" s="244" t="s">
        <v>4927</v>
      </c>
      <c r="F337" s="244" t="s">
        <v>4927</v>
      </c>
      <c r="G337" s="88" t="s">
        <v>4927</v>
      </c>
      <c r="H337" s="243" t="s">
        <v>4927</v>
      </c>
      <c r="I337" s="553" t="s">
        <v>4927</v>
      </c>
      <c r="J337" s="553" t="s">
        <v>4927</v>
      </c>
      <c r="K337" s="554" t="s">
        <v>4927</v>
      </c>
      <c r="L337" s="243" t="s">
        <v>4927</v>
      </c>
      <c r="M337" s="243" t="s">
        <v>4927</v>
      </c>
      <c r="N337" s="262" t="s">
        <v>4927</v>
      </c>
      <c r="O337" s="89" t="s">
        <v>4927</v>
      </c>
      <c r="P337" s="89" t="s">
        <v>4927</v>
      </c>
      <c r="Q337" s="90" t="s">
        <v>4927</v>
      </c>
      <c r="R337" s="95" t="s">
        <v>4927</v>
      </c>
      <c r="S337" s="263" t="s">
        <v>4927</v>
      </c>
    </row>
    <row r="338" spans="2:19" ht="15" customHeight="1" x14ac:dyDescent="0.25">
      <c r="B338" s="261" t="s">
        <v>4927</v>
      </c>
      <c r="C338" s="243" t="s">
        <v>4927</v>
      </c>
      <c r="D338" s="244" t="s">
        <v>4927</v>
      </c>
      <c r="E338" s="244" t="s">
        <v>4927</v>
      </c>
      <c r="F338" s="244" t="s">
        <v>4927</v>
      </c>
      <c r="G338" s="88" t="s">
        <v>4927</v>
      </c>
      <c r="H338" s="243" t="s">
        <v>4927</v>
      </c>
      <c r="I338" s="553" t="s">
        <v>4927</v>
      </c>
      <c r="J338" s="553" t="s">
        <v>4927</v>
      </c>
      <c r="K338" s="554" t="s">
        <v>4927</v>
      </c>
      <c r="L338" s="243" t="s">
        <v>4927</v>
      </c>
      <c r="M338" s="243" t="s">
        <v>4927</v>
      </c>
      <c r="N338" s="262" t="s">
        <v>4927</v>
      </c>
      <c r="O338" s="89" t="s">
        <v>4927</v>
      </c>
      <c r="P338" s="89" t="s">
        <v>4927</v>
      </c>
      <c r="Q338" s="90" t="s">
        <v>4927</v>
      </c>
      <c r="R338" s="95" t="s">
        <v>4927</v>
      </c>
      <c r="S338" s="263" t="s">
        <v>4927</v>
      </c>
    </row>
    <row r="339" spans="2:19" ht="15" customHeight="1" x14ac:dyDescent="0.25">
      <c r="B339" s="261" t="s">
        <v>4927</v>
      </c>
      <c r="C339" s="243" t="s">
        <v>4927</v>
      </c>
      <c r="D339" s="244" t="s">
        <v>4927</v>
      </c>
      <c r="E339" s="244" t="s">
        <v>4927</v>
      </c>
      <c r="F339" s="244" t="s">
        <v>4927</v>
      </c>
      <c r="G339" s="88" t="s">
        <v>4927</v>
      </c>
      <c r="H339" s="243" t="s">
        <v>4927</v>
      </c>
      <c r="I339" s="553" t="s">
        <v>4927</v>
      </c>
      <c r="J339" s="553" t="s">
        <v>4927</v>
      </c>
      <c r="K339" s="554" t="s">
        <v>4927</v>
      </c>
      <c r="L339" s="243" t="s">
        <v>4927</v>
      </c>
      <c r="M339" s="243" t="s">
        <v>4927</v>
      </c>
      <c r="N339" s="262" t="s">
        <v>4927</v>
      </c>
      <c r="O339" s="89" t="s">
        <v>4927</v>
      </c>
      <c r="P339" s="89" t="s">
        <v>4927</v>
      </c>
      <c r="Q339" s="90" t="s">
        <v>4927</v>
      </c>
      <c r="R339" s="95" t="s">
        <v>4927</v>
      </c>
      <c r="S339" s="263" t="s">
        <v>4927</v>
      </c>
    </row>
    <row r="340" spans="2:19" ht="15" customHeight="1" x14ac:dyDescent="0.25">
      <c r="B340" s="261" t="s">
        <v>4927</v>
      </c>
      <c r="C340" s="243" t="s">
        <v>4927</v>
      </c>
      <c r="D340" s="244" t="s">
        <v>4927</v>
      </c>
      <c r="E340" s="244" t="s">
        <v>4927</v>
      </c>
      <c r="F340" s="244" t="s">
        <v>4927</v>
      </c>
      <c r="G340" s="88" t="s">
        <v>4927</v>
      </c>
      <c r="H340" s="243" t="s">
        <v>4927</v>
      </c>
      <c r="I340" s="553" t="s">
        <v>4927</v>
      </c>
      <c r="J340" s="553" t="s">
        <v>4927</v>
      </c>
      <c r="K340" s="554" t="s">
        <v>4927</v>
      </c>
      <c r="L340" s="243" t="s">
        <v>4927</v>
      </c>
      <c r="M340" s="243" t="s">
        <v>4927</v>
      </c>
      <c r="N340" s="262" t="s">
        <v>4927</v>
      </c>
      <c r="O340" s="89" t="s">
        <v>4927</v>
      </c>
      <c r="P340" s="89" t="s">
        <v>4927</v>
      </c>
      <c r="Q340" s="90" t="s">
        <v>4927</v>
      </c>
      <c r="R340" s="95" t="s">
        <v>4927</v>
      </c>
      <c r="S340" s="263" t="s">
        <v>4927</v>
      </c>
    </row>
    <row r="341" spans="2:19" ht="15" customHeight="1" x14ac:dyDescent="0.25">
      <c r="B341" s="261" t="s">
        <v>4927</v>
      </c>
      <c r="C341" s="243" t="s">
        <v>4927</v>
      </c>
      <c r="D341" s="244" t="s">
        <v>4927</v>
      </c>
      <c r="E341" s="244" t="s">
        <v>4927</v>
      </c>
      <c r="F341" s="244" t="s">
        <v>4927</v>
      </c>
      <c r="G341" s="88" t="s">
        <v>4927</v>
      </c>
      <c r="H341" s="243" t="s">
        <v>4927</v>
      </c>
      <c r="I341" s="553" t="s">
        <v>4927</v>
      </c>
      <c r="J341" s="553" t="s">
        <v>4927</v>
      </c>
      <c r="K341" s="554" t="s">
        <v>4927</v>
      </c>
      <c r="L341" s="243" t="s">
        <v>4927</v>
      </c>
      <c r="M341" s="243" t="s">
        <v>4927</v>
      </c>
      <c r="N341" s="262" t="s">
        <v>4927</v>
      </c>
      <c r="O341" s="89" t="s">
        <v>4927</v>
      </c>
      <c r="P341" s="89" t="s">
        <v>4927</v>
      </c>
      <c r="Q341" s="90" t="s">
        <v>4927</v>
      </c>
      <c r="R341" s="95" t="s">
        <v>4927</v>
      </c>
      <c r="S341" s="263" t="s">
        <v>4927</v>
      </c>
    </row>
    <row r="342" spans="2:19" ht="15" customHeight="1" x14ac:dyDescent="0.25">
      <c r="B342" s="261" t="s">
        <v>4927</v>
      </c>
      <c r="C342" s="243" t="s">
        <v>4927</v>
      </c>
      <c r="D342" s="244" t="s">
        <v>4927</v>
      </c>
      <c r="E342" s="244" t="s">
        <v>4927</v>
      </c>
      <c r="F342" s="244" t="s">
        <v>4927</v>
      </c>
      <c r="G342" s="88" t="s">
        <v>4927</v>
      </c>
      <c r="H342" s="243" t="s">
        <v>4927</v>
      </c>
      <c r="I342" s="553" t="s">
        <v>4927</v>
      </c>
      <c r="J342" s="553" t="s">
        <v>4927</v>
      </c>
      <c r="K342" s="554" t="s">
        <v>4927</v>
      </c>
      <c r="L342" s="243" t="s">
        <v>4927</v>
      </c>
      <c r="M342" s="243" t="s">
        <v>4927</v>
      </c>
      <c r="N342" s="262" t="s">
        <v>4927</v>
      </c>
      <c r="O342" s="89" t="s">
        <v>4927</v>
      </c>
      <c r="P342" s="89" t="s">
        <v>4927</v>
      </c>
      <c r="Q342" s="90" t="s">
        <v>4927</v>
      </c>
      <c r="R342" s="95" t="s">
        <v>4927</v>
      </c>
      <c r="S342" s="263" t="s">
        <v>4927</v>
      </c>
    </row>
    <row r="343" spans="2:19" ht="15" customHeight="1" x14ac:dyDescent="0.25">
      <c r="B343" s="261" t="s">
        <v>4927</v>
      </c>
      <c r="C343" s="243" t="s">
        <v>4927</v>
      </c>
      <c r="D343" s="244" t="s">
        <v>4927</v>
      </c>
      <c r="E343" s="244" t="s">
        <v>4927</v>
      </c>
      <c r="F343" s="244" t="s">
        <v>4927</v>
      </c>
      <c r="G343" s="88" t="s">
        <v>4927</v>
      </c>
      <c r="H343" s="243" t="s">
        <v>4927</v>
      </c>
      <c r="I343" s="553" t="s">
        <v>4927</v>
      </c>
      <c r="J343" s="553" t="s">
        <v>4927</v>
      </c>
      <c r="K343" s="554" t="s">
        <v>4927</v>
      </c>
      <c r="L343" s="243" t="s">
        <v>4927</v>
      </c>
      <c r="M343" s="243" t="s">
        <v>4927</v>
      </c>
      <c r="N343" s="262" t="s">
        <v>4927</v>
      </c>
      <c r="O343" s="89" t="s">
        <v>4927</v>
      </c>
      <c r="P343" s="89" t="s">
        <v>4927</v>
      </c>
      <c r="Q343" s="90" t="s">
        <v>4927</v>
      </c>
      <c r="R343" s="95" t="s">
        <v>4927</v>
      </c>
      <c r="S343" s="263" t="s">
        <v>4927</v>
      </c>
    </row>
    <row r="344" spans="2:19" ht="15" customHeight="1" x14ac:dyDescent="0.25">
      <c r="B344" s="261" t="s">
        <v>4927</v>
      </c>
      <c r="C344" s="243" t="s">
        <v>4927</v>
      </c>
      <c r="D344" s="244" t="s">
        <v>4927</v>
      </c>
      <c r="E344" s="244" t="s">
        <v>4927</v>
      </c>
      <c r="F344" s="244" t="s">
        <v>4927</v>
      </c>
      <c r="G344" s="88" t="s">
        <v>4927</v>
      </c>
      <c r="H344" s="243" t="s">
        <v>4927</v>
      </c>
      <c r="I344" s="553" t="s">
        <v>4927</v>
      </c>
      <c r="J344" s="553" t="s">
        <v>4927</v>
      </c>
      <c r="K344" s="554" t="s">
        <v>4927</v>
      </c>
      <c r="L344" s="243" t="s">
        <v>4927</v>
      </c>
      <c r="M344" s="243" t="s">
        <v>4927</v>
      </c>
      <c r="N344" s="262" t="s">
        <v>4927</v>
      </c>
      <c r="O344" s="89" t="s">
        <v>4927</v>
      </c>
      <c r="P344" s="89" t="s">
        <v>4927</v>
      </c>
      <c r="Q344" s="90" t="s">
        <v>4927</v>
      </c>
      <c r="R344" s="95" t="s">
        <v>4927</v>
      </c>
      <c r="S344" s="263" t="s">
        <v>4927</v>
      </c>
    </row>
    <row r="345" spans="2:19" ht="15" customHeight="1" x14ac:dyDescent="0.25">
      <c r="B345" s="261" t="s">
        <v>4927</v>
      </c>
      <c r="C345" s="243" t="s">
        <v>4927</v>
      </c>
      <c r="D345" s="244" t="s">
        <v>4927</v>
      </c>
      <c r="E345" s="244" t="s">
        <v>4927</v>
      </c>
      <c r="F345" s="244" t="s">
        <v>4927</v>
      </c>
      <c r="G345" s="88" t="s">
        <v>4927</v>
      </c>
      <c r="H345" s="243" t="s">
        <v>4927</v>
      </c>
      <c r="I345" s="553" t="s">
        <v>4927</v>
      </c>
      <c r="J345" s="553" t="s">
        <v>4927</v>
      </c>
      <c r="K345" s="554" t="s">
        <v>4927</v>
      </c>
      <c r="L345" s="243" t="s">
        <v>4927</v>
      </c>
      <c r="M345" s="243" t="s">
        <v>4927</v>
      </c>
      <c r="N345" s="262" t="s">
        <v>4927</v>
      </c>
      <c r="O345" s="89" t="s">
        <v>4927</v>
      </c>
      <c r="P345" s="89" t="s">
        <v>4927</v>
      </c>
      <c r="Q345" s="90" t="s">
        <v>4927</v>
      </c>
      <c r="R345" s="95" t="s">
        <v>4927</v>
      </c>
      <c r="S345" s="263" t="s">
        <v>4927</v>
      </c>
    </row>
    <row r="346" spans="2:19" ht="15" customHeight="1" x14ac:dyDescent="0.25">
      <c r="B346" s="261" t="s">
        <v>4927</v>
      </c>
      <c r="C346" s="243" t="s">
        <v>4927</v>
      </c>
      <c r="D346" s="244" t="s">
        <v>4927</v>
      </c>
      <c r="E346" s="244" t="s">
        <v>4927</v>
      </c>
      <c r="F346" s="244" t="s">
        <v>4927</v>
      </c>
      <c r="G346" s="88" t="s">
        <v>4927</v>
      </c>
      <c r="H346" s="243" t="s">
        <v>4927</v>
      </c>
      <c r="I346" s="553" t="s">
        <v>4927</v>
      </c>
      <c r="J346" s="553" t="s">
        <v>4927</v>
      </c>
      <c r="K346" s="554" t="s">
        <v>4927</v>
      </c>
      <c r="L346" s="243" t="s">
        <v>4927</v>
      </c>
      <c r="M346" s="243" t="s">
        <v>4927</v>
      </c>
      <c r="N346" s="262" t="s">
        <v>4927</v>
      </c>
      <c r="O346" s="89" t="s">
        <v>4927</v>
      </c>
      <c r="P346" s="89" t="s">
        <v>4927</v>
      </c>
      <c r="Q346" s="90" t="s">
        <v>4927</v>
      </c>
      <c r="R346" s="95" t="s">
        <v>4927</v>
      </c>
      <c r="S346" s="263" t="s">
        <v>4927</v>
      </c>
    </row>
    <row r="347" spans="2:19" ht="15" customHeight="1" x14ac:dyDescent="0.25">
      <c r="B347" s="261" t="s">
        <v>4927</v>
      </c>
      <c r="C347" s="243" t="s">
        <v>4927</v>
      </c>
      <c r="D347" s="244" t="s">
        <v>4927</v>
      </c>
      <c r="E347" s="244" t="s">
        <v>4927</v>
      </c>
      <c r="F347" s="244" t="s">
        <v>4927</v>
      </c>
      <c r="G347" s="88" t="s">
        <v>4927</v>
      </c>
      <c r="H347" s="243" t="s">
        <v>4927</v>
      </c>
      <c r="I347" s="553" t="s">
        <v>4927</v>
      </c>
      <c r="J347" s="553" t="s">
        <v>4927</v>
      </c>
      <c r="K347" s="554" t="s">
        <v>4927</v>
      </c>
      <c r="L347" s="243" t="s">
        <v>4927</v>
      </c>
      <c r="M347" s="243" t="s">
        <v>4927</v>
      </c>
      <c r="N347" s="262" t="s">
        <v>4927</v>
      </c>
      <c r="O347" s="89" t="s">
        <v>4927</v>
      </c>
      <c r="P347" s="89" t="s">
        <v>4927</v>
      </c>
      <c r="Q347" s="90" t="s">
        <v>4927</v>
      </c>
      <c r="R347" s="95" t="s">
        <v>4927</v>
      </c>
      <c r="S347" s="263" t="s">
        <v>4927</v>
      </c>
    </row>
    <row r="348" spans="2:19" ht="15" customHeight="1" x14ac:dyDescent="0.25">
      <c r="B348" s="261" t="s">
        <v>4927</v>
      </c>
      <c r="C348" s="243" t="s">
        <v>4927</v>
      </c>
      <c r="D348" s="244" t="s">
        <v>4927</v>
      </c>
      <c r="E348" s="244" t="s">
        <v>4927</v>
      </c>
      <c r="F348" s="244" t="s">
        <v>4927</v>
      </c>
      <c r="G348" s="88" t="s">
        <v>4927</v>
      </c>
      <c r="H348" s="243" t="s">
        <v>4927</v>
      </c>
      <c r="I348" s="553" t="s">
        <v>4927</v>
      </c>
      <c r="J348" s="553" t="s">
        <v>4927</v>
      </c>
      <c r="K348" s="554" t="s">
        <v>4927</v>
      </c>
      <c r="L348" s="243" t="s">
        <v>4927</v>
      </c>
      <c r="M348" s="243" t="s">
        <v>4927</v>
      </c>
      <c r="N348" s="262" t="s">
        <v>4927</v>
      </c>
      <c r="O348" s="89" t="s">
        <v>4927</v>
      </c>
      <c r="P348" s="89" t="s">
        <v>4927</v>
      </c>
      <c r="Q348" s="90" t="s">
        <v>4927</v>
      </c>
      <c r="R348" s="95" t="s">
        <v>4927</v>
      </c>
      <c r="S348" s="263" t="s">
        <v>4927</v>
      </c>
    </row>
    <row r="349" spans="2:19" ht="15" customHeight="1" x14ac:dyDescent="0.25">
      <c r="B349" s="261" t="s">
        <v>4927</v>
      </c>
      <c r="C349" s="243" t="s">
        <v>4927</v>
      </c>
      <c r="D349" s="244" t="s">
        <v>4927</v>
      </c>
      <c r="E349" s="244" t="s">
        <v>4927</v>
      </c>
      <c r="F349" s="244" t="s">
        <v>4927</v>
      </c>
      <c r="G349" s="88" t="s">
        <v>4927</v>
      </c>
      <c r="H349" s="243" t="s">
        <v>4927</v>
      </c>
      <c r="I349" s="553" t="s">
        <v>4927</v>
      </c>
      <c r="J349" s="553" t="s">
        <v>4927</v>
      </c>
      <c r="K349" s="554" t="s">
        <v>4927</v>
      </c>
      <c r="L349" s="243" t="s">
        <v>4927</v>
      </c>
      <c r="M349" s="243" t="s">
        <v>4927</v>
      </c>
      <c r="N349" s="262" t="s">
        <v>4927</v>
      </c>
      <c r="O349" s="89" t="s">
        <v>4927</v>
      </c>
      <c r="P349" s="89" t="s">
        <v>4927</v>
      </c>
      <c r="Q349" s="90" t="s">
        <v>4927</v>
      </c>
      <c r="R349" s="95" t="s">
        <v>4927</v>
      </c>
      <c r="S349" s="263" t="s">
        <v>4927</v>
      </c>
    </row>
    <row r="350" spans="2:19" ht="15" customHeight="1" x14ac:dyDescent="0.25">
      <c r="B350" s="261" t="s">
        <v>4927</v>
      </c>
      <c r="C350" s="243" t="s">
        <v>4927</v>
      </c>
      <c r="D350" s="244" t="s">
        <v>4927</v>
      </c>
      <c r="E350" s="244" t="s">
        <v>4927</v>
      </c>
      <c r="F350" s="244" t="s">
        <v>4927</v>
      </c>
      <c r="G350" s="88" t="s">
        <v>4927</v>
      </c>
      <c r="H350" s="243" t="s">
        <v>4927</v>
      </c>
      <c r="I350" s="553" t="s">
        <v>4927</v>
      </c>
      <c r="J350" s="553" t="s">
        <v>4927</v>
      </c>
      <c r="K350" s="554" t="s">
        <v>4927</v>
      </c>
      <c r="L350" s="243" t="s">
        <v>4927</v>
      </c>
      <c r="M350" s="243" t="s">
        <v>4927</v>
      </c>
      <c r="N350" s="262" t="s">
        <v>4927</v>
      </c>
      <c r="O350" s="89" t="s">
        <v>4927</v>
      </c>
      <c r="P350" s="89" t="s">
        <v>4927</v>
      </c>
      <c r="Q350" s="90" t="s">
        <v>4927</v>
      </c>
      <c r="R350" s="95" t="s">
        <v>4927</v>
      </c>
      <c r="S350" s="263" t="s">
        <v>4927</v>
      </c>
    </row>
    <row r="351" spans="2:19" ht="15" customHeight="1" x14ac:dyDescent="0.25">
      <c r="B351" s="261" t="s">
        <v>4927</v>
      </c>
      <c r="C351" s="243" t="s">
        <v>4927</v>
      </c>
      <c r="D351" s="244" t="s">
        <v>4927</v>
      </c>
      <c r="E351" s="244" t="s">
        <v>4927</v>
      </c>
      <c r="F351" s="244" t="s">
        <v>4927</v>
      </c>
      <c r="G351" s="88" t="s">
        <v>4927</v>
      </c>
      <c r="H351" s="243" t="s">
        <v>4927</v>
      </c>
      <c r="I351" s="553" t="s">
        <v>4927</v>
      </c>
      <c r="J351" s="553" t="s">
        <v>4927</v>
      </c>
      <c r="K351" s="554" t="s">
        <v>4927</v>
      </c>
      <c r="L351" s="243" t="s">
        <v>4927</v>
      </c>
      <c r="M351" s="243" t="s">
        <v>4927</v>
      </c>
      <c r="N351" s="262" t="s">
        <v>4927</v>
      </c>
      <c r="O351" s="89" t="s">
        <v>4927</v>
      </c>
      <c r="P351" s="89" t="s">
        <v>4927</v>
      </c>
      <c r="Q351" s="90" t="s">
        <v>4927</v>
      </c>
      <c r="R351" s="95" t="s">
        <v>4927</v>
      </c>
      <c r="S351" s="263" t="s">
        <v>4927</v>
      </c>
    </row>
    <row r="352" spans="2:19" ht="15" customHeight="1" x14ac:dyDescent="0.25">
      <c r="B352" s="261" t="s">
        <v>4927</v>
      </c>
      <c r="C352" s="243" t="s">
        <v>4927</v>
      </c>
      <c r="D352" s="244" t="s">
        <v>4927</v>
      </c>
      <c r="E352" s="244" t="s">
        <v>4927</v>
      </c>
      <c r="F352" s="244" t="s">
        <v>4927</v>
      </c>
      <c r="G352" s="88" t="s">
        <v>4927</v>
      </c>
      <c r="H352" s="243" t="s">
        <v>4927</v>
      </c>
      <c r="I352" s="553" t="s">
        <v>4927</v>
      </c>
      <c r="J352" s="553" t="s">
        <v>4927</v>
      </c>
      <c r="K352" s="554" t="s">
        <v>4927</v>
      </c>
      <c r="L352" s="243" t="s">
        <v>4927</v>
      </c>
      <c r="M352" s="243" t="s">
        <v>4927</v>
      </c>
      <c r="N352" s="262" t="s">
        <v>4927</v>
      </c>
      <c r="O352" s="89" t="s">
        <v>4927</v>
      </c>
      <c r="P352" s="89" t="s">
        <v>4927</v>
      </c>
      <c r="Q352" s="90" t="s">
        <v>4927</v>
      </c>
      <c r="R352" s="95" t="s">
        <v>4927</v>
      </c>
      <c r="S352" s="263" t="s">
        <v>4927</v>
      </c>
    </row>
    <row r="353" spans="2:19" ht="15" customHeight="1" x14ac:dyDescent="0.25">
      <c r="B353" s="261" t="s">
        <v>4927</v>
      </c>
      <c r="C353" s="243" t="s">
        <v>4927</v>
      </c>
      <c r="D353" s="244" t="s">
        <v>4927</v>
      </c>
      <c r="E353" s="244" t="s">
        <v>4927</v>
      </c>
      <c r="F353" s="244" t="s">
        <v>4927</v>
      </c>
      <c r="G353" s="88" t="s">
        <v>4927</v>
      </c>
      <c r="H353" s="243" t="s">
        <v>4927</v>
      </c>
      <c r="I353" s="553" t="s">
        <v>4927</v>
      </c>
      <c r="J353" s="553" t="s">
        <v>4927</v>
      </c>
      <c r="K353" s="554" t="s">
        <v>4927</v>
      </c>
      <c r="L353" s="243" t="s">
        <v>4927</v>
      </c>
      <c r="M353" s="243" t="s">
        <v>4927</v>
      </c>
      <c r="N353" s="262" t="s">
        <v>4927</v>
      </c>
      <c r="O353" s="89" t="s">
        <v>4927</v>
      </c>
      <c r="P353" s="89" t="s">
        <v>4927</v>
      </c>
      <c r="Q353" s="90" t="s">
        <v>4927</v>
      </c>
      <c r="R353" s="95" t="s">
        <v>4927</v>
      </c>
      <c r="S353" s="263" t="s">
        <v>4927</v>
      </c>
    </row>
    <row r="354" spans="2:19" ht="15" customHeight="1" x14ac:dyDescent="0.25">
      <c r="B354" s="261" t="s">
        <v>4927</v>
      </c>
      <c r="C354" s="243" t="s">
        <v>4927</v>
      </c>
      <c r="D354" s="244" t="s">
        <v>4927</v>
      </c>
      <c r="E354" s="244" t="s">
        <v>4927</v>
      </c>
      <c r="F354" s="244" t="s">
        <v>4927</v>
      </c>
      <c r="G354" s="88" t="s">
        <v>4927</v>
      </c>
      <c r="H354" s="243" t="s">
        <v>4927</v>
      </c>
      <c r="I354" s="553" t="s">
        <v>4927</v>
      </c>
      <c r="J354" s="553" t="s">
        <v>4927</v>
      </c>
      <c r="K354" s="554" t="s">
        <v>4927</v>
      </c>
      <c r="L354" s="243" t="s">
        <v>4927</v>
      </c>
      <c r="M354" s="243" t="s">
        <v>4927</v>
      </c>
      <c r="N354" s="262" t="s">
        <v>4927</v>
      </c>
      <c r="O354" s="89" t="s">
        <v>4927</v>
      </c>
      <c r="P354" s="89" t="s">
        <v>4927</v>
      </c>
      <c r="Q354" s="90" t="s">
        <v>4927</v>
      </c>
      <c r="R354" s="95" t="s">
        <v>4927</v>
      </c>
      <c r="S354" s="263" t="s">
        <v>4927</v>
      </c>
    </row>
    <row r="355" spans="2:19" ht="15" customHeight="1" x14ac:dyDescent="0.25">
      <c r="B355" s="261" t="s">
        <v>4927</v>
      </c>
      <c r="C355" s="243" t="s">
        <v>4927</v>
      </c>
      <c r="D355" s="244" t="s">
        <v>4927</v>
      </c>
      <c r="E355" s="244" t="s">
        <v>4927</v>
      </c>
      <c r="F355" s="244" t="s">
        <v>4927</v>
      </c>
      <c r="G355" s="88" t="s">
        <v>4927</v>
      </c>
      <c r="H355" s="243" t="s">
        <v>4927</v>
      </c>
      <c r="I355" s="553" t="s">
        <v>4927</v>
      </c>
      <c r="J355" s="553" t="s">
        <v>4927</v>
      </c>
      <c r="K355" s="554" t="s">
        <v>4927</v>
      </c>
      <c r="L355" s="243" t="s">
        <v>4927</v>
      </c>
      <c r="M355" s="243" t="s">
        <v>4927</v>
      </c>
      <c r="N355" s="262" t="s">
        <v>4927</v>
      </c>
      <c r="O355" s="89" t="s">
        <v>4927</v>
      </c>
      <c r="P355" s="89" t="s">
        <v>4927</v>
      </c>
      <c r="Q355" s="90" t="s">
        <v>4927</v>
      </c>
      <c r="R355" s="95" t="s">
        <v>4927</v>
      </c>
      <c r="S355" s="263" t="s">
        <v>4927</v>
      </c>
    </row>
    <row r="356" spans="2:19" ht="15" customHeight="1" x14ac:dyDescent="0.25">
      <c r="B356" s="261" t="s">
        <v>4927</v>
      </c>
      <c r="C356" s="243" t="s">
        <v>4927</v>
      </c>
      <c r="D356" s="244" t="s">
        <v>4927</v>
      </c>
      <c r="E356" s="244" t="s">
        <v>4927</v>
      </c>
      <c r="F356" s="244" t="s">
        <v>4927</v>
      </c>
      <c r="G356" s="88" t="s">
        <v>4927</v>
      </c>
      <c r="H356" s="243" t="s">
        <v>4927</v>
      </c>
      <c r="I356" s="553" t="s">
        <v>4927</v>
      </c>
      <c r="J356" s="553" t="s">
        <v>4927</v>
      </c>
      <c r="K356" s="554" t="s">
        <v>4927</v>
      </c>
      <c r="L356" s="243" t="s">
        <v>4927</v>
      </c>
      <c r="M356" s="243" t="s">
        <v>4927</v>
      </c>
      <c r="N356" s="262" t="s">
        <v>4927</v>
      </c>
      <c r="O356" s="89" t="s">
        <v>4927</v>
      </c>
      <c r="P356" s="89" t="s">
        <v>4927</v>
      </c>
      <c r="Q356" s="90" t="s">
        <v>4927</v>
      </c>
      <c r="R356" s="95" t="s">
        <v>4927</v>
      </c>
      <c r="S356" s="263" t="s">
        <v>4927</v>
      </c>
    </row>
    <row r="357" spans="2:19" ht="15" customHeight="1" x14ac:dyDescent="0.25">
      <c r="B357" s="261" t="s">
        <v>4927</v>
      </c>
      <c r="C357" s="243" t="s">
        <v>4927</v>
      </c>
      <c r="D357" s="244" t="s">
        <v>4927</v>
      </c>
      <c r="E357" s="244" t="s">
        <v>4927</v>
      </c>
      <c r="F357" s="244" t="s">
        <v>4927</v>
      </c>
      <c r="G357" s="88" t="s">
        <v>4927</v>
      </c>
      <c r="H357" s="243" t="s">
        <v>4927</v>
      </c>
      <c r="I357" s="553" t="s">
        <v>4927</v>
      </c>
      <c r="J357" s="553" t="s">
        <v>4927</v>
      </c>
      <c r="K357" s="554" t="s">
        <v>4927</v>
      </c>
      <c r="L357" s="243" t="s">
        <v>4927</v>
      </c>
      <c r="M357" s="243" t="s">
        <v>4927</v>
      </c>
      <c r="N357" s="262" t="s">
        <v>4927</v>
      </c>
      <c r="O357" s="89" t="s">
        <v>4927</v>
      </c>
      <c r="P357" s="89" t="s">
        <v>4927</v>
      </c>
      <c r="Q357" s="90" t="s">
        <v>4927</v>
      </c>
      <c r="R357" s="95" t="s">
        <v>4927</v>
      </c>
      <c r="S357" s="263" t="s">
        <v>4927</v>
      </c>
    </row>
    <row r="358" spans="2:19" ht="15" customHeight="1" x14ac:dyDescent="0.25">
      <c r="B358" s="261" t="s">
        <v>4927</v>
      </c>
      <c r="C358" s="243" t="s">
        <v>4927</v>
      </c>
      <c r="D358" s="244" t="s">
        <v>4927</v>
      </c>
      <c r="E358" s="244" t="s">
        <v>4927</v>
      </c>
      <c r="F358" s="244" t="s">
        <v>4927</v>
      </c>
      <c r="G358" s="88" t="s">
        <v>4927</v>
      </c>
      <c r="H358" s="243" t="s">
        <v>4927</v>
      </c>
      <c r="I358" s="553" t="s">
        <v>4927</v>
      </c>
      <c r="J358" s="553" t="s">
        <v>4927</v>
      </c>
      <c r="K358" s="554" t="s">
        <v>4927</v>
      </c>
      <c r="L358" s="243" t="s">
        <v>4927</v>
      </c>
      <c r="M358" s="243" t="s">
        <v>4927</v>
      </c>
      <c r="N358" s="262" t="s">
        <v>4927</v>
      </c>
      <c r="O358" s="89" t="s">
        <v>4927</v>
      </c>
      <c r="P358" s="89" t="s">
        <v>4927</v>
      </c>
      <c r="Q358" s="90" t="s">
        <v>4927</v>
      </c>
      <c r="R358" s="95" t="s">
        <v>4927</v>
      </c>
      <c r="S358" s="263" t="s">
        <v>4927</v>
      </c>
    </row>
    <row r="359" spans="2:19" ht="15" customHeight="1" x14ac:dyDescent="0.25">
      <c r="B359" s="261" t="s">
        <v>4927</v>
      </c>
      <c r="C359" s="243" t="s">
        <v>4927</v>
      </c>
      <c r="D359" s="244" t="s">
        <v>4927</v>
      </c>
      <c r="E359" s="244" t="s">
        <v>4927</v>
      </c>
      <c r="F359" s="244" t="s">
        <v>4927</v>
      </c>
      <c r="G359" s="88" t="s">
        <v>4927</v>
      </c>
      <c r="H359" s="243" t="s">
        <v>4927</v>
      </c>
      <c r="I359" s="553" t="s">
        <v>4927</v>
      </c>
      <c r="J359" s="553" t="s">
        <v>4927</v>
      </c>
      <c r="K359" s="554" t="s">
        <v>4927</v>
      </c>
      <c r="L359" s="243" t="s">
        <v>4927</v>
      </c>
      <c r="M359" s="243" t="s">
        <v>4927</v>
      </c>
      <c r="N359" s="262" t="s">
        <v>4927</v>
      </c>
      <c r="O359" s="89" t="s">
        <v>4927</v>
      </c>
      <c r="P359" s="89" t="s">
        <v>4927</v>
      </c>
      <c r="Q359" s="90" t="s">
        <v>4927</v>
      </c>
      <c r="R359" s="95" t="s">
        <v>4927</v>
      </c>
      <c r="S359" s="263" t="s">
        <v>4927</v>
      </c>
    </row>
    <row r="360" spans="2:19" ht="15" customHeight="1" x14ac:dyDescent="0.25">
      <c r="B360" s="261" t="s">
        <v>4927</v>
      </c>
      <c r="C360" s="243" t="s">
        <v>4927</v>
      </c>
      <c r="D360" s="244" t="s">
        <v>4927</v>
      </c>
      <c r="E360" s="244" t="s">
        <v>4927</v>
      </c>
      <c r="F360" s="244" t="s">
        <v>4927</v>
      </c>
      <c r="G360" s="88" t="s">
        <v>4927</v>
      </c>
      <c r="H360" s="243" t="s">
        <v>4927</v>
      </c>
      <c r="I360" s="553" t="s">
        <v>4927</v>
      </c>
      <c r="J360" s="553" t="s">
        <v>4927</v>
      </c>
      <c r="K360" s="554" t="s">
        <v>4927</v>
      </c>
      <c r="L360" s="243" t="s">
        <v>4927</v>
      </c>
      <c r="M360" s="243" t="s">
        <v>4927</v>
      </c>
      <c r="N360" s="262" t="s">
        <v>4927</v>
      </c>
      <c r="O360" s="89" t="s">
        <v>4927</v>
      </c>
      <c r="P360" s="89" t="s">
        <v>4927</v>
      </c>
      <c r="Q360" s="90" t="s">
        <v>4927</v>
      </c>
      <c r="R360" s="95" t="s">
        <v>4927</v>
      </c>
      <c r="S360" s="263" t="s">
        <v>4927</v>
      </c>
    </row>
    <row r="361" spans="2:19" ht="15" customHeight="1" x14ac:dyDescent="0.25">
      <c r="B361" s="264" t="s">
        <v>4927</v>
      </c>
      <c r="C361" s="260" t="s">
        <v>4927</v>
      </c>
      <c r="D361" s="265" t="s">
        <v>4927</v>
      </c>
      <c r="E361" s="265" t="s">
        <v>4927</v>
      </c>
      <c r="F361" s="265" t="s">
        <v>4927</v>
      </c>
      <c r="G361" s="88" t="s">
        <v>4927</v>
      </c>
      <c r="H361" s="260" t="s">
        <v>4927</v>
      </c>
      <c r="I361" s="553" t="s">
        <v>4927</v>
      </c>
      <c r="J361" s="553" t="s">
        <v>4927</v>
      </c>
      <c r="K361" s="554" t="s">
        <v>4927</v>
      </c>
      <c r="L361" s="260" t="s">
        <v>4927</v>
      </c>
      <c r="M361" s="260" t="s">
        <v>4927</v>
      </c>
      <c r="N361" s="266" t="s">
        <v>4927</v>
      </c>
      <c r="O361" s="267" t="s">
        <v>4927</v>
      </c>
      <c r="P361" s="267" t="s">
        <v>4927</v>
      </c>
      <c r="Q361" s="268" t="s">
        <v>4927</v>
      </c>
      <c r="R361" s="95" t="s">
        <v>4927</v>
      </c>
      <c r="S361" s="269" t="s">
        <v>4927</v>
      </c>
    </row>
    <row r="362" spans="2:19" ht="15" customHeight="1" x14ac:dyDescent="0.25">
      <c r="B362" s="261" t="s">
        <v>4795</v>
      </c>
      <c r="C362" s="243" t="s">
        <v>4467</v>
      </c>
      <c r="D362" s="244">
        <v>42576</v>
      </c>
      <c r="E362" s="244" t="s">
        <v>4925</v>
      </c>
      <c r="F362" s="244" t="s">
        <v>4926</v>
      </c>
      <c r="G362" s="88">
        <v>2</v>
      </c>
      <c r="H362" s="243" t="s">
        <v>4927</v>
      </c>
      <c r="I362" s="553">
        <v>0</v>
      </c>
      <c r="J362" s="553" t="s">
        <v>5063</v>
      </c>
      <c r="K362" s="554">
        <v>0</v>
      </c>
      <c r="L362" s="243" t="s">
        <v>12</v>
      </c>
      <c r="M362" s="243">
        <v>5200000893</v>
      </c>
      <c r="N362" s="262">
        <v>554941</v>
      </c>
      <c r="O362" s="89" t="s">
        <v>461</v>
      </c>
      <c r="P362" s="89" t="s">
        <v>54</v>
      </c>
      <c r="Q362" s="90">
        <v>1.7699</v>
      </c>
      <c r="R362" s="95">
        <v>6</v>
      </c>
      <c r="S362" s="263">
        <v>132.71331423190412</v>
      </c>
    </row>
    <row r="363" spans="2:19" ht="15" customHeight="1" x14ac:dyDescent="0.25">
      <c r="B363" s="261" t="s">
        <v>4795</v>
      </c>
      <c r="C363" s="243" t="s">
        <v>4467</v>
      </c>
      <c r="D363" s="244">
        <v>42576</v>
      </c>
      <c r="E363" s="244" t="s">
        <v>4925</v>
      </c>
      <c r="F363" s="244" t="s">
        <v>4926</v>
      </c>
      <c r="G363" s="88">
        <v>2</v>
      </c>
      <c r="H363" s="243" t="s">
        <v>4927</v>
      </c>
      <c r="I363" s="553">
        <v>0</v>
      </c>
      <c r="J363" s="553" t="s">
        <v>5063</v>
      </c>
      <c r="K363" s="554">
        <v>0</v>
      </c>
      <c r="L363" s="243" t="s">
        <v>12</v>
      </c>
      <c r="M363" s="243">
        <v>5200000893</v>
      </c>
      <c r="N363" s="262">
        <v>554941</v>
      </c>
      <c r="O363" s="89" t="s">
        <v>461</v>
      </c>
      <c r="P363" s="89" t="s">
        <v>54</v>
      </c>
      <c r="Q363" s="90">
        <v>1.7699</v>
      </c>
      <c r="R363" s="95">
        <v>50</v>
      </c>
      <c r="S363" s="263">
        <v>1105.9442852658676</v>
      </c>
    </row>
    <row r="364" spans="2:19" ht="15" customHeight="1" x14ac:dyDescent="0.25">
      <c r="B364" s="261" t="s">
        <v>4927</v>
      </c>
      <c r="C364" s="243" t="s">
        <v>4927</v>
      </c>
      <c r="D364" s="244" t="s">
        <v>4927</v>
      </c>
      <c r="E364" s="244" t="s">
        <v>4927</v>
      </c>
      <c r="F364" s="244" t="s">
        <v>4927</v>
      </c>
      <c r="G364" s="88" t="s">
        <v>4927</v>
      </c>
      <c r="H364" s="243" t="s">
        <v>4927</v>
      </c>
      <c r="I364" s="553" t="s">
        <v>4927</v>
      </c>
      <c r="J364" s="553" t="s">
        <v>4927</v>
      </c>
      <c r="K364" s="554" t="s">
        <v>4927</v>
      </c>
      <c r="L364" s="243" t="s">
        <v>4927</v>
      </c>
      <c r="M364" s="243" t="s">
        <v>4927</v>
      </c>
      <c r="N364" s="262" t="s">
        <v>4927</v>
      </c>
      <c r="O364" s="89" t="s">
        <v>4927</v>
      </c>
      <c r="P364" s="89" t="s">
        <v>4927</v>
      </c>
      <c r="Q364" s="90" t="s">
        <v>4927</v>
      </c>
      <c r="R364" s="95" t="s">
        <v>4927</v>
      </c>
      <c r="S364" s="263" t="s">
        <v>4927</v>
      </c>
    </row>
    <row r="365" spans="2:19" ht="15" customHeight="1" x14ac:dyDescent="0.25">
      <c r="B365" s="261" t="s">
        <v>4927</v>
      </c>
      <c r="C365" s="243" t="s">
        <v>4927</v>
      </c>
      <c r="D365" s="244" t="s">
        <v>4927</v>
      </c>
      <c r="E365" s="244" t="s">
        <v>4927</v>
      </c>
      <c r="F365" s="244" t="s">
        <v>4927</v>
      </c>
      <c r="G365" s="88" t="s">
        <v>4927</v>
      </c>
      <c r="H365" s="243" t="s">
        <v>4927</v>
      </c>
      <c r="I365" s="553" t="s">
        <v>4927</v>
      </c>
      <c r="J365" s="553" t="s">
        <v>4927</v>
      </c>
      <c r="K365" s="554" t="s">
        <v>4927</v>
      </c>
      <c r="L365" s="243" t="s">
        <v>4927</v>
      </c>
      <c r="M365" s="243" t="s">
        <v>4927</v>
      </c>
      <c r="N365" s="262" t="s">
        <v>4927</v>
      </c>
      <c r="O365" s="89" t="s">
        <v>4927</v>
      </c>
      <c r="P365" s="89" t="s">
        <v>4927</v>
      </c>
      <c r="Q365" s="90" t="s">
        <v>4927</v>
      </c>
      <c r="R365" s="95" t="s">
        <v>4927</v>
      </c>
      <c r="S365" s="263" t="s">
        <v>4927</v>
      </c>
    </row>
    <row r="366" spans="2:19" ht="15" customHeight="1" x14ac:dyDescent="0.25">
      <c r="B366" s="261" t="s">
        <v>4927</v>
      </c>
      <c r="C366" s="243" t="s">
        <v>4927</v>
      </c>
      <c r="D366" s="244" t="s">
        <v>4927</v>
      </c>
      <c r="E366" s="244" t="s">
        <v>4927</v>
      </c>
      <c r="F366" s="244" t="s">
        <v>4927</v>
      </c>
      <c r="G366" s="88" t="s">
        <v>4927</v>
      </c>
      <c r="H366" s="243" t="s">
        <v>4927</v>
      </c>
      <c r="I366" s="553" t="s">
        <v>4927</v>
      </c>
      <c r="J366" s="553" t="s">
        <v>4927</v>
      </c>
      <c r="K366" s="554" t="s">
        <v>4927</v>
      </c>
      <c r="L366" s="243" t="s">
        <v>4927</v>
      </c>
      <c r="M366" s="243" t="s">
        <v>4927</v>
      </c>
      <c r="N366" s="262" t="s">
        <v>4927</v>
      </c>
      <c r="O366" s="89" t="s">
        <v>4927</v>
      </c>
      <c r="P366" s="89" t="s">
        <v>4927</v>
      </c>
      <c r="Q366" s="90" t="s">
        <v>4927</v>
      </c>
      <c r="R366" s="95" t="s">
        <v>4927</v>
      </c>
      <c r="S366" s="263" t="s">
        <v>4927</v>
      </c>
    </row>
    <row r="367" spans="2:19" ht="15" customHeight="1" x14ac:dyDescent="0.25">
      <c r="B367" s="261" t="s">
        <v>4927</v>
      </c>
      <c r="C367" s="243" t="s">
        <v>4927</v>
      </c>
      <c r="D367" s="244" t="s">
        <v>4927</v>
      </c>
      <c r="E367" s="244" t="s">
        <v>4927</v>
      </c>
      <c r="F367" s="244" t="s">
        <v>4927</v>
      </c>
      <c r="G367" s="88" t="s">
        <v>4927</v>
      </c>
      <c r="H367" s="243" t="s">
        <v>4927</v>
      </c>
      <c r="I367" s="553" t="s">
        <v>4927</v>
      </c>
      <c r="J367" s="553" t="s">
        <v>4927</v>
      </c>
      <c r="K367" s="554" t="s">
        <v>4927</v>
      </c>
      <c r="L367" s="243" t="s">
        <v>4927</v>
      </c>
      <c r="M367" s="243" t="s">
        <v>4927</v>
      </c>
      <c r="N367" s="262" t="s">
        <v>4927</v>
      </c>
      <c r="O367" s="89" t="s">
        <v>4927</v>
      </c>
      <c r="P367" s="89" t="s">
        <v>4927</v>
      </c>
      <c r="Q367" s="90" t="s">
        <v>4927</v>
      </c>
      <c r="R367" s="95" t="s">
        <v>4927</v>
      </c>
      <c r="S367" s="263" t="s">
        <v>4927</v>
      </c>
    </row>
    <row r="368" spans="2:19" ht="15" customHeight="1" x14ac:dyDescent="0.25">
      <c r="B368" s="261" t="s">
        <v>4927</v>
      </c>
      <c r="C368" s="243" t="s">
        <v>4927</v>
      </c>
      <c r="D368" s="244" t="s">
        <v>4927</v>
      </c>
      <c r="E368" s="244" t="s">
        <v>4927</v>
      </c>
      <c r="F368" s="244" t="s">
        <v>4927</v>
      </c>
      <c r="G368" s="88" t="s">
        <v>4927</v>
      </c>
      <c r="H368" s="243" t="s">
        <v>4927</v>
      </c>
      <c r="I368" s="553" t="s">
        <v>4927</v>
      </c>
      <c r="J368" s="553" t="s">
        <v>4927</v>
      </c>
      <c r="K368" s="554" t="s">
        <v>4927</v>
      </c>
      <c r="L368" s="243" t="s">
        <v>4927</v>
      </c>
      <c r="M368" s="243" t="s">
        <v>4927</v>
      </c>
      <c r="N368" s="262" t="s">
        <v>4927</v>
      </c>
      <c r="O368" s="89" t="s">
        <v>4927</v>
      </c>
      <c r="P368" s="89" t="s">
        <v>4927</v>
      </c>
      <c r="Q368" s="90" t="s">
        <v>4927</v>
      </c>
      <c r="R368" s="95" t="s">
        <v>4927</v>
      </c>
      <c r="S368" s="263" t="s">
        <v>4927</v>
      </c>
    </row>
    <row r="369" spans="2:19" ht="15" customHeight="1" x14ac:dyDescent="0.25">
      <c r="B369" s="261" t="s">
        <v>4927</v>
      </c>
      <c r="C369" s="243" t="s">
        <v>4927</v>
      </c>
      <c r="D369" s="244" t="s">
        <v>4927</v>
      </c>
      <c r="E369" s="244" t="s">
        <v>4927</v>
      </c>
      <c r="F369" s="244" t="s">
        <v>4927</v>
      </c>
      <c r="G369" s="88" t="s">
        <v>4927</v>
      </c>
      <c r="H369" s="243" t="s">
        <v>4927</v>
      </c>
      <c r="I369" s="553" t="s">
        <v>4927</v>
      </c>
      <c r="J369" s="553" t="s">
        <v>4927</v>
      </c>
      <c r="K369" s="554" t="s">
        <v>4927</v>
      </c>
      <c r="L369" s="243" t="s">
        <v>4927</v>
      </c>
      <c r="M369" s="243" t="s">
        <v>4927</v>
      </c>
      <c r="N369" s="262" t="s">
        <v>4927</v>
      </c>
      <c r="O369" s="89" t="s">
        <v>4927</v>
      </c>
      <c r="P369" s="89" t="s">
        <v>4927</v>
      </c>
      <c r="Q369" s="90" t="s">
        <v>4927</v>
      </c>
      <c r="R369" s="95" t="s">
        <v>4927</v>
      </c>
      <c r="S369" s="263" t="s">
        <v>4927</v>
      </c>
    </row>
    <row r="370" spans="2:19" ht="15" customHeight="1" x14ac:dyDescent="0.25">
      <c r="B370" s="261" t="s">
        <v>4927</v>
      </c>
      <c r="C370" s="243" t="s">
        <v>4927</v>
      </c>
      <c r="D370" s="244" t="s">
        <v>4927</v>
      </c>
      <c r="E370" s="244" t="s">
        <v>4927</v>
      </c>
      <c r="F370" s="244" t="s">
        <v>4927</v>
      </c>
      <c r="G370" s="88" t="s">
        <v>4927</v>
      </c>
      <c r="H370" s="243" t="s">
        <v>4927</v>
      </c>
      <c r="I370" s="553" t="s">
        <v>4927</v>
      </c>
      <c r="J370" s="553" t="s">
        <v>4927</v>
      </c>
      <c r="K370" s="554" t="s">
        <v>4927</v>
      </c>
      <c r="L370" s="243" t="s">
        <v>4927</v>
      </c>
      <c r="M370" s="243" t="s">
        <v>4927</v>
      </c>
      <c r="N370" s="262" t="s">
        <v>4927</v>
      </c>
      <c r="O370" s="89" t="s">
        <v>4927</v>
      </c>
      <c r="P370" s="89" t="s">
        <v>4927</v>
      </c>
      <c r="Q370" s="90" t="s">
        <v>4927</v>
      </c>
      <c r="R370" s="95" t="s">
        <v>4927</v>
      </c>
      <c r="S370" s="263" t="s">
        <v>4927</v>
      </c>
    </row>
    <row r="371" spans="2:19" ht="15" customHeight="1" x14ac:dyDescent="0.25">
      <c r="B371" s="261" t="s">
        <v>4927</v>
      </c>
      <c r="C371" s="243" t="s">
        <v>4927</v>
      </c>
      <c r="D371" s="244" t="s">
        <v>4927</v>
      </c>
      <c r="E371" s="244" t="s">
        <v>4927</v>
      </c>
      <c r="F371" s="244" t="s">
        <v>4927</v>
      </c>
      <c r="G371" s="88" t="s">
        <v>4927</v>
      </c>
      <c r="H371" s="243" t="s">
        <v>4927</v>
      </c>
      <c r="I371" s="553" t="s">
        <v>4927</v>
      </c>
      <c r="J371" s="553" t="s">
        <v>4927</v>
      </c>
      <c r="K371" s="554" t="s">
        <v>4927</v>
      </c>
      <c r="L371" s="243" t="s">
        <v>4927</v>
      </c>
      <c r="M371" s="243" t="s">
        <v>4927</v>
      </c>
      <c r="N371" s="262" t="s">
        <v>4927</v>
      </c>
      <c r="O371" s="89" t="s">
        <v>4927</v>
      </c>
      <c r="P371" s="89" t="s">
        <v>4927</v>
      </c>
      <c r="Q371" s="90" t="s">
        <v>4927</v>
      </c>
      <c r="R371" s="95" t="s">
        <v>4927</v>
      </c>
      <c r="S371" s="263" t="s">
        <v>4927</v>
      </c>
    </row>
    <row r="372" spans="2:19" ht="15" customHeight="1" x14ac:dyDescent="0.25">
      <c r="B372" s="261" t="s">
        <v>4927</v>
      </c>
      <c r="C372" s="243" t="s">
        <v>4927</v>
      </c>
      <c r="D372" s="244" t="s">
        <v>4927</v>
      </c>
      <c r="E372" s="244" t="s">
        <v>4927</v>
      </c>
      <c r="F372" s="244" t="s">
        <v>4927</v>
      </c>
      <c r="G372" s="88" t="s">
        <v>4927</v>
      </c>
      <c r="H372" s="243" t="s">
        <v>4927</v>
      </c>
      <c r="I372" s="553" t="s">
        <v>4927</v>
      </c>
      <c r="J372" s="553" t="s">
        <v>4927</v>
      </c>
      <c r="K372" s="554" t="s">
        <v>4927</v>
      </c>
      <c r="L372" s="243" t="s">
        <v>4927</v>
      </c>
      <c r="M372" s="243" t="s">
        <v>4927</v>
      </c>
      <c r="N372" s="262" t="s">
        <v>4927</v>
      </c>
      <c r="O372" s="89" t="s">
        <v>4927</v>
      </c>
      <c r="P372" s="89" t="s">
        <v>4927</v>
      </c>
      <c r="Q372" s="90" t="s">
        <v>4927</v>
      </c>
      <c r="R372" s="95" t="s">
        <v>4927</v>
      </c>
      <c r="S372" s="263" t="s">
        <v>4927</v>
      </c>
    </row>
    <row r="373" spans="2:19" ht="15" customHeight="1" x14ac:dyDescent="0.25">
      <c r="B373" s="261" t="s">
        <v>4927</v>
      </c>
      <c r="C373" s="243" t="s">
        <v>4927</v>
      </c>
      <c r="D373" s="244" t="s">
        <v>4927</v>
      </c>
      <c r="E373" s="244" t="s">
        <v>4927</v>
      </c>
      <c r="F373" s="244" t="s">
        <v>4927</v>
      </c>
      <c r="G373" s="88" t="s">
        <v>4927</v>
      </c>
      <c r="H373" s="243" t="s">
        <v>4927</v>
      </c>
      <c r="I373" s="553" t="s">
        <v>4927</v>
      </c>
      <c r="J373" s="553" t="s">
        <v>4927</v>
      </c>
      <c r="K373" s="554" t="s">
        <v>4927</v>
      </c>
      <c r="L373" s="243" t="s">
        <v>4927</v>
      </c>
      <c r="M373" s="243" t="s">
        <v>4927</v>
      </c>
      <c r="N373" s="262" t="s">
        <v>4927</v>
      </c>
      <c r="O373" s="89" t="s">
        <v>4927</v>
      </c>
      <c r="P373" s="89" t="s">
        <v>4927</v>
      </c>
      <c r="Q373" s="90" t="s">
        <v>4927</v>
      </c>
      <c r="R373" s="95" t="s">
        <v>4927</v>
      </c>
      <c r="S373" s="263" t="s">
        <v>4927</v>
      </c>
    </row>
    <row r="374" spans="2:19" ht="15" customHeight="1" x14ac:dyDescent="0.25">
      <c r="B374" s="261" t="s">
        <v>4927</v>
      </c>
      <c r="C374" s="243" t="s">
        <v>4927</v>
      </c>
      <c r="D374" s="244" t="s">
        <v>4927</v>
      </c>
      <c r="E374" s="244" t="s">
        <v>4927</v>
      </c>
      <c r="F374" s="244" t="s">
        <v>4927</v>
      </c>
      <c r="G374" s="88" t="s">
        <v>4927</v>
      </c>
      <c r="H374" s="243" t="s">
        <v>4927</v>
      </c>
      <c r="I374" s="553" t="s">
        <v>4927</v>
      </c>
      <c r="J374" s="553" t="s">
        <v>4927</v>
      </c>
      <c r="K374" s="554" t="s">
        <v>4927</v>
      </c>
      <c r="L374" s="243" t="s">
        <v>4927</v>
      </c>
      <c r="M374" s="243" t="s">
        <v>4927</v>
      </c>
      <c r="N374" s="262" t="s">
        <v>4927</v>
      </c>
      <c r="O374" s="89" t="s">
        <v>4927</v>
      </c>
      <c r="P374" s="89" t="s">
        <v>4927</v>
      </c>
      <c r="Q374" s="90" t="s">
        <v>4927</v>
      </c>
      <c r="R374" s="95" t="s">
        <v>4927</v>
      </c>
      <c r="S374" s="263" t="s">
        <v>4927</v>
      </c>
    </row>
    <row r="375" spans="2:19" ht="15" customHeight="1" x14ac:dyDescent="0.25">
      <c r="B375" s="261" t="s">
        <v>4927</v>
      </c>
      <c r="C375" s="243" t="s">
        <v>4927</v>
      </c>
      <c r="D375" s="244" t="s">
        <v>4927</v>
      </c>
      <c r="E375" s="244" t="s">
        <v>4927</v>
      </c>
      <c r="F375" s="244" t="s">
        <v>4927</v>
      </c>
      <c r="G375" s="88" t="s">
        <v>4927</v>
      </c>
      <c r="H375" s="243" t="s">
        <v>4927</v>
      </c>
      <c r="I375" s="553" t="s">
        <v>4927</v>
      </c>
      <c r="J375" s="553" t="s">
        <v>4927</v>
      </c>
      <c r="K375" s="554" t="s">
        <v>4927</v>
      </c>
      <c r="L375" s="243" t="s">
        <v>4927</v>
      </c>
      <c r="M375" s="243" t="s">
        <v>4927</v>
      </c>
      <c r="N375" s="262" t="s">
        <v>4927</v>
      </c>
      <c r="O375" s="89" t="s">
        <v>4927</v>
      </c>
      <c r="P375" s="89" t="s">
        <v>4927</v>
      </c>
      <c r="Q375" s="90" t="s">
        <v>4927</v>
      </c>
      <c r="R375" s="95" t="s">
        <v>4927</v>
      </c>
      <c r="S375" s="263" t="s">
        <v>4927</v>
      </c>
    </row>
    <row r="376" spans="2:19" ht="15" customHeight="1" x14ac:dyDescent="0.25">
      <c r="B376" s="261" t="s">
        <v>4927</v>
      </c>
      <c r="C376" s="243" t="s">
        <v>4927</v>
      </c>
      <c r="D376" s="244" t="s">
        <v>4927</v>
      </c>
      <c r="E376" s="244" t="s">
        <v>4927</v>
      </c>
      <c r="F376" s="244" t="s">
        <v>4927</v>
      </c>
      <c r="G376" s="88" t="s">
        <v>4927</v>
      </c>
      <c r="H376" s="243" t="s">
        <v>4927</v>
      </c>
      <c r="I376" s="553" t="s">
        <v>4927</v>
      </c>
      <c r="J376" s="553" t="s">
        <v>4927</v>
      </c>
      <c r="K376" s="554" t="s">
        <v>4927</v>
      </c>
      <c r="L376" s="243" t="s">
        <v>4927</v>
      </c>
      <c r="M376" s="243" t="s">
        <v>4927</v>
      </c>
      <c r="N376" s="262" t="s">
        <v>4927</v>
      </c>
      <c r="O376" s="89" t="s">
        <v>4927</v>
      </c>
      <c r="P376" s="89" t="s">
        <v>4927</v>
      </c>
      <c r="Q376" s="90" t="s">
        <v>4927</v>
      </c>
      <c r="R376" s="95" t="s">
        <v>4927</v>
      </c>
      <c r="S376" s="263" t="s">
        <v>4927</v>
      </c>
    </row>
    <row r="377" spans="2:19" ht="15" customHeight="1" x14ac:dyDescent="0.25">
      <c r="B377" s="261" t="s">
        <v>4927</v>
      </c>
      <c r="C377" s="243" t="s">
        <v>4927</v>
      </c>
      <c r="D377" s="244" t="s">
        <v>4927</v>
      </c>
      <c r="E377" s="244" t="s">
        <v>4927</v>
      </c>
      <c r="F377" s="244" t="s">
        <v>4927</v>
      </c>
      <c r="G377" s="88" t="s">
        <v>4927</v>
      </c>
      <c r="H377" s="243" t="s">
        <v>4927</v>
      </c>
      <c r="I377" s="553" t="s">
        <v>4927</v>
      </c>
      <c r="J377" s="553" t="s">
        <v>4927</v>
      </c>
      <c r="K377" s="554" t="s">
        <v>4927</v>
      </c>
      <c r="L377" s="243" t="s">
        <v>4927</v>
      </c>
      <c r="M377" s="243" t="s">
        <v>4927</v>
      </c>
      <c r="N377" s="262" t="s">
        <v>4927</v>
      </c>
      <c r="O377" s="89" t="s">
        <v>4927</v>
      </c>
      <c r="P377" s="89" t="s">
        <v>4927</v>
      </c>
      <c r="Q377" s="90" t="s">
        <v>4927</v>
      </c>
      <c r="R377" s="95" t="s">
        <v>4927</v>
      </c>
      <c r="S377" s="263" t="s">
        <v>4927</v>
      </c>
    </row>
    <row r="378" spans="2:19" ht="15" customHeight="1" x14ac:dyDescent="0.25">
      <c r="B378" s="261" t="s">
        <v>4927</v>
      </c>
      <c r="C378" s="243" t="s">
        <v>4927</v>
      </c>
      <c r="D378" s="244" t="s">
        <v>4927</v>
      </c>
      <c r="E378" s="244" t="s">
        <v>4927</v>
      </c>
      <c r="F378" s="244" t="s">
        <v>4927</v>
      </c>
      <c r="G378" s="88" t="s">
        <v>4927</v>
      </c>
      <c r="H378" s="243" t="s">
        <v>4927</v>
      </c>
      <c r="I378" s="553" t="s">
        <v>4927</v>
      </c>
      <c r="J378" s="553" t="s">
        <v>4927</v>
      </c>
      <c r="K378" s="554" t="s">
        <v>4927</v>
      </c>
      <c r="L378" s="243" t="s">
        <v>4927</v>
      </c>
      <c r="M378" s="243" t="s">
        <v>4927</v>
      </c>
      <c r="N378" s="262" t="s">
        <v>4927</v>
      </c>
      <c r="O378" s="89" t="s">
        <v>4927</v>
      </c>
      <c r="P378" s="89" t="s">
        <v>4927</v>
      </c>
      <c r="Q378" s="90" t="s">
        <v>4927</v>
      </c>
      <c r="R378" s="95" t="s">
        <v>4927</v>
      </c>
      <c r="S378" s="263" t="s">
        <v>4927</v>
      </c>
    </row>
    <row r="379" spans="2:19" ht="15" customHeight="1" x14ac:dyDescent="0.25">
      <c r="B379" s="261" t="s">
        <v>4927</v>
      </c>
      <c r="C379" s="243" t="s">
        <v>4927</v>
      </c>
      <c r="D379" s="244" t="s">
        <v>4927</v>
      </c>
      <c r="E379" s="244" t="s">
        <v>4927</v>
      </c>
      <c r="F379" s="244" t="s">
        <v>4927</v>
      </c>
      <c r="G379" s="88" t="s">
        <v>4927</v>
      </c>
      <c r="H379" s="243" t="s">
        <v>4927</v>
      </c>
      <c r="I379" s="553" t="s">
        <v>4927</v>
      </c>
      <c r="J379" s="553" t="s">
        <v>4927</v>
      </c>
      <c r="K379" s="554" t="s">
        <v>4927</v>
      </c>
      <c r="L379" s="243" t="s">
        <v>4927</v>
      </c>
      <c r="M379" s="243" t="s">
        <v>4927</v>
      </c>
      <c r="N379" s="262" t="s">
        <v>4927</v>
      </c>
      <c r="O379" s="89" t="s">
        <v>4927</v>
      </c>
      <c r="P379" s="89" t="s">
        <v>4927</v>
      </c>
      <c r="Q379" s="90" t="s">
        <v>4927</v>
      </c>
      <c r="R379" s="95" t="s">
        <v>4927</v>
      </c>
      <c r="S379" s="263" t="s">
        <v>4927</v>
      </c>
    </row>
    <row r="380" spans="2:19" ht="15" customHeight="1" x14ac:dyDescent="0.25">
      <c r="B380" s="261" t="s">
        <v>4927</v>
      </c>
      <c r="C380" s="243" t="s">
        <v>4927</v>
      </c>
      <c r="D380" s="244" t="s">
        <v>4927</v>
      </c>
      <c r="E380" s="244" t="s">
        <v>4927</v>
      </c>
      <c r="F380" s="244" t="s">
        <v>4927</v>
      </c>
      <c r="G380" s="88" t="s">
        <v>4927</v>
      </c>
      <c r="H380" s="243" t="s">
        <v>4927</v>
      </c>
      <c r="I380" s="553" t="s">
        <v>4927</v>
      </c>
      <c r="J380" s="553" t="s">
        <v>4927</v>
      </c>
      <c r="K380" s="554" t="s">
        <v>4927</v>
      </c>
      <c r="L380" s="243" t="s">
        <v>4927</v>
      </c>
      <c r="M380" s="243" t="s">
        <v>4927</v>
      </c>
      <c r="N380" s="262" t="s">
        <v>4927</v>
      </c>
      <c r="O380" s="89" t="s">
        <v>4927</v>
      </c>
      <c r="P380" s="89" t="s">
        <v>4927</v>
      </c>
      <c r="Q380" s="90" t="s">
        <v>4927</v>
      </c>
      <c r="R380" s="95" t="s">
        <v>4927</v>
      </c>
      <c r="S380" s="263" t="s">
        <v>4927</v>
      </c>
    </row>
    <row r="381" spans="2:19" ht="15" customHeight="1" x14ac:dyDescent="0.25">
      <c r="B381" s="261" t="s">
        <v>4927</v>
      </c>
      <c r="C381" s="243" t="s">
        <v>4927</v>
      </c>
      <c r="D381" s="244" t="s">
        <v>4927</v>
      </c>
      <c r="E381" s="244" t="s">
        <v>4927</v>
      </c>
      <c r="F381" s="244" t="s">
        <v>4927</v>
      </c>
      <c r="G381" s="88" t="s">
        <v>4927</v>
      </c>
      <c r="H381" s="243" t="s">
        <v>4927</v>
      </c>
      <c r="I381" s="553" t="s">
        <v>4927</v>
      </c>
      <c r="J381" s="553" t="s">
        <v>4927</v>
      </c>
      <c r="K381" s="554" t="s">
        <v>4927</v>
      </c>
      <c r="L381" s="243" t="s">
        <v>4927</v>
      </c>
      <c r="M381" s="243" t="s">
        <v>4927</v>
      </c>
      <c r="N381" s="262" t="s">
        <v>4927</v>
      </c>
      <c r="O381" s="89" t="s">
        <v>4927</v>
      </c>
      <c r="P381" s="89" t="s">
        <v>4927</v>
      </c>
      <c r="Q381" s="90" t="s">
        <v>4927</v>
      </c>
      <c r="R381" s="95" t="s">
        <v>4927</v>
      </c>
      <c r="S381" s="263" t="s">
        <v>4927</v>
      </c>
    </row>
    <row r="382" spans="2:19" ht="15" customHeight="1" x14ac:dyDescent="0.25">
      <c r="B382" s="261" t="s">
        <v>4927</v>
      </c>
      <c r="C382" s="243" t="s">
        <v>4927</v>
      </c>
      <c r="D382" s="244" t="s">
        <v>4927</v>
      </c>
      <c r="E382" s="244" t="s">
        <v>4927</v>
      </c>
      <c r="F382" s="244" t="s">
        <v>4927</v>
      </c>
      <c r="G382" s="88" t="s">
        <v>4927</v>
      </c>
      <c r="H382" s="243" t="s">
        <v>4927</v>
      </c>
      <c r="I382" s="553" t="s">
        <v>4927</v>
      </c>
      <c r="J382" s="553" t="s">
        <v>4927</v>
      </c>
      <c r="K382" s="554" t="s">
        <v>4927</v>
      </c>
      <c r="L382" s="243" t="s">
        <v>4927</v>
      </c>
      <c r="M382" s="243" t="s">
        <v>4927</v>
      </c>
      <c r="N382" s="262" t="s">
        <v>4927</v>
      </c>
      <c r="O382" s="89" t="s">
        <v>4927</v>
      </c>
      <c r="P382" s="89" t="s">
        <v>4927</v>
      </c>
      <c r="Q382" s="90" t="s">
        <v>4927</v>
      </c>
      <c r="R382" s="95" t="s">
        <v>4927</v>
      </c>
      <c r="S382" s="263" t="s">
        <v>4927</v>
      </c>
    </row>
    <row r="383" spans="2:19" ht="15" customHeight="1" x14ac:dyDescent="0.25">
      <c r="B383" s="261" t="s">
        <v>4927</v>
      </c>
      <c r="C383" s="243" t="s">
        <v>4927</v>
      </c>
      <c r="D383" s="244" t="s">
        <v>4927</v>
      </c>
      <c r="E383" s="244" t="s">
        <v>4927</v>
      </c>
      <c r="F383" s="244" t="s">
        <v>4927</v>
      </c>
      <c r="G383" s="88" t="s">
        <v>4927</v>
      </c>
      <c r="H383" s="243" t="s">
        <v>4927</v>
      </c>
      <c r="I383" s="553" t="s">
        <v>4927</v>
      </c>
      <c r="J383" s="553" t="s">
        <v>4927</v>
      </c>
      <c r="K383" s="554" t="s">
        <v>4927</v>
      </c>
      <c r="L383" s="243" t="s">
        <v>4927</v>
      </c>
      <c r="M383" s="243" t="s">
        <v>4927</v>
      </c>
      <c r="N383" s="262" t="s">
        <v>4927</v>
      </c>
      <c r="O383" s="89" t="s">
        <v>4927</v>
      </c>
      <c r="P383" s="89" t="s">
        <v>4927</v>
      </c>
      <c r="Q383" s="90" t="s">
        <v>4927</v>
      </c>
      <c r="R383" s="95" t="s">
        <v>4927</v>
      </c>
      <c r="S383" s="263" t="s">
        <v>4927</v>
      </c>
    </row>
    <row r="384" spans="2:19" ht="15" customHeight="1" x14ac:dyDescent="0.25">
      <c r="B384" s="261" t="s">
        <v>4927</v>
      </c>
      <c r="C384" s="243" t="s">
        <v>4927</v>
      </c>
      <c r="D384" s="244" t="s">
        <v>4927</v>
      </c>
      <c r="E384" s="244" t="s">
        <v>4927</v>
      </c>
      <c r="F384" s="244" t="s">
        <v>4927</v>
      </c>
      <c r="G384" s="88" t="s">
        <v>4927</v>
      </c>
      <c r="H384" s="243" t="s">
        <v>4927</v>
      </c>
      <c r="I384" s="553" t="s">
        <v>4927</v>
      </c>
      <c r="J384" s="553" t="s">
        <v>4927</v>
      </c>
      <c r="K384" s="554" t="s">
        <v>4927</v>
      </c>
      <c r="L384" s="243" t="s">
        <v>4927</v>
      </c>
      <c r="M384" s="243" t="s">
        <v>4927</v>
      </c>
      <c r="N384" s="262" t="s">
        <v>4927</v>
      </c>
      <c r="O384" s="89" t="s">
        <v>4927</v>
      </c>
      <c r="P384" s="89" t="s">
        <v>4927</v>
      </c>
      <c r="Q384" s="90" t="s">
        <v>4927</v>
      </c>
      <c r="R384" s="95" t="s">
        <v>4927</v>
      </c>
      <c r="S384" s="263" t="s">
        <v>4927</v>
      </c>
    </row>
    <row r="385" spans="2:19" ht="15" customHeight="1" x14ac:dyDescent="0.25">
      <c r="B385" s="261" t="s">
        <v>4927</v>
      </c>
      <c r="C385" s="243" t="s">
        <v>4927</v>
      </c>
      <c r="D385" s="244" t="s">
        <v>4927</v>
      </c>
      <c r="E385" s="244" t="s">
        <v>4927</v>
      </c>
      <c r="F385" s="244" t="s">
        <v>4927</v>
      </c>
      <c r="G385" s="88" t="s">
        <v>4927</v>
      </c>
      <c r="H385" s="243" t="s">
        <v>4927</v>
      </c>
      <c r="I385" s="553" t="s">
        <v>4927</v>
      </c>
      <c r="J385" s="553" t="s">
        <v>4927</v>
      </c>
      <c r="K385" s="554" t="s">
        <v>4927</v>
      </c>
      <c r="L385" s="243" t="s">
        <v>4927</v>
      </c>
      <c r="M385" s="243" t="s">
        <v>4927</v>
      </c>
      <c r="N385" s="262" t="s">
        <v>4927</v>
      </c>
      <c r="O385" s="89" t="s">
        <v>4927</v>
      </c>
      <c r="P385" s="89" t="s">
        <v>4927</v>
      </c>
      <c r="Q385" s="90" t="s">
        <v>4927</v>
      </c>
      <c r="R385" s="95" t="s">
        <v>4927</v>
      </c>
      <c r="S385" s="263" t="s">
        <v>4927</v>
      </c>
    </row>
    <row r="386" spans="2:19" ht="15" customHeight="1" x14ac:dyDescent="0.25">
      <c r="B386" s="261" t="s">
        <v>4927</v>
      </c>
      <c r="C386" s="243" t="s">
        <v>4927</v>
      </c>
      <c r="D386" s="244" t="s">
        <v>4927</v>
      </c>
      <c r="E386" s="244" t="s">
        <v>4927</v>
      </c>
      <c r="F386" s="244" t="s">
        <v>4927</v>
      </c>
      <c r="G386" s="88" t="s">
        <v>4927</v>
      </c>
      <c r="H386" s="243" t="s">
        <v>4927</v>
      </c>
      <c r="I386" s="553" t="s">
        <v>4927</v>
      </c>
      <c r="J386" s="553" t="s">
        <v>4927</v>
      </c>
      <c r="K386" s="554" t="s">
        <v>4927</v>
      </c>
      <c r="L386" s="243" t="s">
        <v>4927</v>
      </c>
      <c r="M386" s="243" t="s">
        <v>4927</v>
      </c>
      <c r="N386" s="262" t="s">
        <v>4927</v>
      </c>
      <c r="O386" s="89" t="s">
        <v>4927</v>
      </c>
      <c r="P386" s="89" t="s">
        <v>4927</v>
      </c>
      <c r="Q386" s="90" t="s">
        <v>4927</v>
      </c>
      <c r="R386" s="95" t="s">
        <v>4927</v>
      </c>
      <c r="S386" s="263" t="s">
        <v>4927</v>
      </c>
    </row>
    <row r="387" spans="2:19" ht="15" customHeight="1" x14ac:dyDescent="0.25">
      <c r="B387" s="261" t="s">
        <v>4927</v>
      </c>
      <c r="C387" s="243" t="s">
        <v>4927</v>
      </c>
      <c r="D387" s="244" t="s">
        <v>4927</v>
      </c>
      <c r="E387" s="244" t="s">
        <v>4927</v>
      </c>
      <c r="F387" s="244" t="s">
        <v>4927</v>
      </c>
      <c r="G387" s="88" t="s">
        <v>4927</v>
      </c>
      <c r="H387" s="243" t="s">
        <v>4927</v>
      </c>
      <c r="I387" s="553" t="s">
        <v>4927</v>
      </c>
      <c r="J387" s="553" t="s">
        <v>4927</v>
      </c>
      <c r="K387" s="554" t="s">
        <v>4927</v>
      </c>
      <c r="L387" s="243" t="s">
        <v>4927</v>
      </c>
      <c r="M387" s="243" t="s">
        <v>4927</v>
      </c>
      <c r="N387" s="262" t="s">
        <v>4927</v>
      </c>
      <c r="O387" s="89" t="s">
        <v>4927</v>
      </c>
      <c r="P387" s="89" t="s">
        <v>4927</v>
      </c>
      <c r="Q387" s="90" t="s">
        <v>4927</v>
      </c>
      <c r="R387" s="95" t="s">
        <v>4927</v>
      </c>
      <c r="S387" s="263" t="s">
        <v>4927</v>
      </c>
    </row>
    <row r="388" spans="2:19" ht="15" customHeight="1" x14ac:dyDescent="0.25">
      <c r="B388" s="261" t="s">
        <v>4927</v>
      </c>
      <c r="C388" s="243" t="s">
        <v>4927</v>
      </c>
      <c r="D388" s="244" t="s">
        <v>4927</v>
      </c>
      <c r="E388" s="244" t="s">
        <v>4927</v>
      </c>
      <c r="F388" s="244" t="s">
        <v>4927</v>
      </c>
      <c r="G388" s="88" t="s">
        <v>4927</v>
      </c>
      <c r="H388" s="243" t="s">
        <v>4927</v>
      </c>
      <c r="I388" s="553" t="s">
        <v>4927</v>
      </c>
      <c r="J388" s="553" t="s">
        <v>4927</v>
      </c>
      <c r="K388" s="554" t="s">
        <v>4927</v>
      </c>
      <c r="L388" s="243" t="s">
        <v>4927</v>
      </c>
      <c r="M388" s="243" t="s">
        <v>4927</v>
      </c>
      <c r="N388" s="262" t="s">
        <v>4927</v>
      </c>
      <c r="O388" s="89" t="s">
        <v>4927</v>
      </c>
      <c r="P388" s="89" t="s">
        <v>4927</v>
      </c>
      <c r="Q388" s="90" t="s">
        <v>4927</v>
      </c>
      <c r="R388" s="95" t="s">
        <v>4927</v>
      </c>
      <c r="S388" s="263" t="s">
        <v>4927</v>
      </c>
    </row>
    <row r="389" spans="2:19" ht="15" customHeight="1" x14ac:dyDescent="0.25">
      <c r="B389" s="261" t="s">
        <v>4927</v>
      </c>
      <c r="C389" s="243" t="s">
        <v>4927</v>
      </c>
      <c r="D389" s="244" t="s">
        <v>4927</v>
      </c>
      <c r="E389" s="244" t="s">
        <v>4927</v>
      </c>
      <c r="F389" s="244" t="s">
        <v>4927</v>
      </c>
      <c r="G389" s="88" t="s">
        <v>4927</v>
      </c>
      <c r="H389" s="243" t="s">
        <v>4927</v>
      </c>
      <c r="I389" s="553" t="s">
        <v>4927</v>
      </c>
      <c r="J389" s="553" t="s">
        <v>4927</v>
      </c>
      <c r="K389" s="554" t="s">
        <v>4927</v>
      </c>
      <c r="L389" s="243" t="s">
        <v>4927</v>
      </c>
      <c r="M389" s="243" t="s">
        <v>4927</v>
      </c>
      <c r="N389" s="262" t="s">
        <v>4927</v>
      </c>
      <c r="O389" s="89" t="s">
        <v>4927</v>
      </c>
      <c r="P389" s="89" t="s">
        <v>4927</v>
      </c>
      <c r="Q389" s="90" t="s">
        <v>4927</v>
      </c>
      <c r="R389" s="95" t="s">
        <v>4927</v>
      </c>
      <c r="S389" s="263" t="s">
        <v>4927</v>
      </c>
    </row>
    <row r="390" spans="2:19" ht="15" customHeight="1" x14ac:dyDescent="0.25">
      <c r="B390" s="261" t="s">
        <v>4927</v>
      </c>
      <c r="C390" s="243" t="s">
        <v>4927</v>
      </c>
      <c r="D390" s="244" t="s">
        <v>4927</v>
      </c>
      <c r="E390" s="244" t="s">
        <v>4927</v>
      </c>
      <c r="F390" s="244" t="s">
        <v>4927</v>
      </c>
      <c r="G390" s="88" t="s">
        <v>4927</v>
      </c>
      <c r="H390" s="243" t="s">
        <v>4927</v>
      </c>
      <c r="I390" s="553" t="s">
        <v>4927</v>
      </c>
      <c r="J390" s="553" t="s">
        <v>4927</v>
      </c>
      <c r="K390" s="554" t="s">
        <v>4927</v>
      </c>
      <c r="L390" s="243" t="s">
        <v>4927</v>
      </c>
      <c r="M390" s="243" t="s">
        <v>4927</v>
      </c>
      <c r="N390" s="262" t="s">
        <v>4927</v>
      </c>
      <c r="O390" s="89" t="s">
        <v>4927</v>
      </c>
      <c r="P390" s="89" t="s">
        <v>4927</v>
      </c>
      <c r="Q390" s="90" t="s">
        <v>4927</v>
      </c>
      <c r="R390" s="95" t="s">
        <v>4927</v>
      </c>
      <c r="S390" s="263" t="s">
        <v>4927</v>
      </c>
    </row>
    <row r="391" spans="2:19" ht="15" customHeight="1" x14ac:dyDescent="0.25">
      <c r="B391" s="264" t="s">
        <v>4927</v>
      </c>
      <c r="C391" s="260" t="s">
        <v>4927</v>
      </c>
      <c r="D391" s="265" t="s">
        <v>4927</v>
      </c>
      <c r="E391" s="265" t="s">
        <v>4927</v>
      </c>
      <c r="F391" s="265" t="s">
        <v>4927</v>
      </c>
      <c r="G391" s="88" t="s">
        <v>4927</v>
      </c>
      <c r="H391" s="260" t="s">
        <v>4927</v>
      </c>
      <c r="I391" s="553" t="s">
        <v>4927</v>
      </c>
      <c r="J391" s="553" t="s">
        <v>4927</v>
      </c>
      <c r="K391" s="554" t="s">
        <v>4927</v>
      </c>
      <c r="L391" s="260" t="s">
        <v>4927</v>
      </c>
      <c r="M391" s="260" t="s">
        <v>4927</v>
      </c>
      <c r="N391" s="266" t="s">
        <v>4927</v>
      </c>
      <c r="O391" s="267" t="s">
        <v>4927</v>
      </c>
      <c r="P391" s="267" t="s">
        <v>4927</v>
      </c>
      <c r="Q391" s="268" t="s">
        <v>4927</v>
      </c>
      <c r="R391" s="95" t="s">
        <v>4927</v>
      </c>
      <c r="S391" s="269" t="s">
        <v>4927</v>
      </c>
    </row>
    <row r="392" spans="2:19" ht="15" customHeight="1" x14ac:dyDescent="0.25">
      <c r="B392" s="261" t="s">
        <v>4795</v>
      </c>
      <c r="C392" s="243" t="s">
        <v>4467</v>
      </c>
      <c r="D392" s="244">
        <v>42576</v>
      </c>
      <c r="E392" s="244" t="s">
        <v>4925</v>
      </c>
      <c r="F392" s="244" t="s">
        <v>4926</v>
      </c>
      <c r="G392" s="88">
        <v>2</v>
      </c>
      <c r="H392" s="243" t="s">
        <v>4927</v>
      </c>
      <c r="I392" s="553">
        <v>0</v>
      </c>
      <c r="J392" s="553" t="s">
        <v>5061</v>
      </c>
      <c r="K392" s="554">
        <v>0</v>
      </c>
      <c r="L392" s="243" t="s">
        <v>12</v>
      </c>
      <c r="M392" s="243">
        <v>5200000893</v>
      </c>
      <c r="N392" s="262">
        <v>554941</v>
      </c>
      <c r="O392" s="89" t="s">
        <v>461</v>
      </c>
      <c r="P392" s="89" t="s">
        <v>54</v>
      </c>
      <c r="Q392" s="90">
        <v>1.7699</v>
      </c>
      <c r="R392" s="95">
        <v>2</v>
      </c>
      <c r="S392" s="263">
        <v>44.237771410634707</v>
      </c>
    </row>
    <row r="393" spans="2:19" ht="15" customHeight="1" x14ac:dyDescent="0.25">
      <c r="B393" s="261" t="s">
        <v>4795</v>
      </c>
      <c r="C393" s="243" t="s">
        <v>4467</v>
      </c>
      <c r="D393" s="244">
        <v>42576</v>
      </c>
      <c r="E393" s="244" t="s">
        <v>4925</v>
      </c>
      <c r="F393" s="244" t="s">
        <v>4926</v>
      </c>
      <c r="G393" s="88">
        <v>2</v>
      </c>
      <c r="H393" s="243" t="s">
        <v>4927</v>
      </c>
      <c r="I393" s="553">
        <v>0</v>
      </c>
      <c r="J393" s="553" t="s">
        <v>5061</v>
      </c>
      <c r="K393" s="554">
        <v>0</v>
      </c>
      <c r="L393" s="243" t="s">
        <v>12</v>
      </c>
      <c r="M393" s="243">
        <v>5200000893</v>
      </c>
      <c r="N393" s="262">
        <v>554693</v>
      </c>
      <c r="O393" s="89" t="s">
        <v>381</v>
      </c>
      <c r="P393" s="89" t="s">
        <v>382</v>
      </c>
      <c r="Q393" s="90">
        <v>1.7699</v>
      </c>
      <c r="R393" s="95">
        <v>14</v>
      </c>
      <c r="S393" s="263">
        <v>101.92592161099076</v>
      </c>
    </row>
    <row r="394" spans="2:19" ht="15" customHeight="1" x14ac:dyDescent="0.25">
      <c r="B394" s="261" t="s">
        <v>4927</v>
      </c>
      <c r="C394" s="243" t="s">
        <v>4927</v>
      </c>
      <c r="D394" s="244" t="s">
        <v>4927</v>
      </c>
      <c r="E394" s="244" t="s">
        <v>4927</v>
      </c>
      <c r="F394" s="244" t="s">
        <v>4927</v>
      </c>
      <c r="G394" s="88" t="s">
        <v>4927</v>
      </c>
      <c r="H394" s="243" t="s">
        <v>4927</v>
      </c>
      <c r="I394" s="553" t="s">
        <v>4927</v>
      </c>
      <c r="J394" s="553" t="s">
        <v>4927</v>
      </c>
      <c r="K394" s="554" t="s">
        <v>4927</v>
      </c>
      <c r="L394" s="243" t="s">
        <v>4927</v>
      </c>
      <c r="M394" s="243" t="s">
        <v>4927</v>
      </c>
      <c r="N394" s="262" t="s">
        <v>4927</v>
      </c>
      <c r="O394" s="89" t="s">
        <v>4927</v>
      </c>
      <c r="P394" s="89" t="s">
        <v>4927</v>
      </c>
      <c r="Q394" s="90" t="s">
        <v>4927</v>
      </c>
      <c r="R394" s="95" t="s">
        <v>4927</v>
      </c>
      <c r="S394" s="263" t="s">
        <v>4927</v>
      </c>
    </row>
    <row r="395" spans="2:19" ht="15" customHeight="1" x14ac:dyDescent="0.25">
      <c r="B395" s="261" t="s">
        <v>4927</v>
      </c>
      <c r="C395" s="243" t="s">
        <v>4927</v>
      </c>
      <c r="D395" s="244" t="s">
        <v>4927</v>
      </c>
      <c r="E395" s="244" t="s">
        <v>4927</v>
      </c>
      <c r="F395" s="244" t="s">
        <v>4927</v>
      </c>
      <c r="G395" s="88" t="s">
        <v>4927</v>
      </c>
      <c r="H395" s="243" t="s">
        <v>4927</v>
      </c>
      <c r="I395" s="553" t="s">
        <v>4927</v>
      </c>
      <c r="J395" s="553" t="s">
        <v>4927</v>
      </c>
      <c r="K395" s="554" t="s">
        <v>4927</v>
      </c>
      <c r="L395" s="243" t="s">
        <v>4927</v>
      </c>
      <c r="M395" s="243" t="s">
        <v>4927</v>
      </c>
      <c r="N395" s="262" t="s">
        <v>4927</v>
      </c>
      <c r="O395" s="89" t="s">
        <v>4927</v>
      </c>
      <c r="P395" s="89" t="s">
        <v>4927</v>
      </c>
      <c r="Q395" s="90" t="s">
        <v>4927</v>
      </c>
      <c r="R395" s="95" t="s">
        <v>4927</v>
      </c>
      <c r="S395" s="263" t="s">
        <v>4927</v>
      </c>
    </row>
    <row r="396" spans="2:19" ht="15" customHeight="1" x14ac:dyDescent="0.25">
      <c r="B396" s="261" t="s">
        <v>4927</v>
      </c>
      <c r="C396" s="243" t="s">
        <v>4927</v>
      </c>
      <c r="D396" s="244" t="s">
        <v>4927</v>
      </c>
      <c r="E396" s="244" t="s">
        <v>4927</v>
      </c>
      <c r="F396" s="244" t="s">
        <v>4927</v>
      </c>
      <c r="G396" s="88" t="s">
        <v>4927</v>
      </c>
      <c r="H396" s="243" t="s">
        <v>4927</v>
      </c>
      <c r="I396" s="553" t="s">
        <v>4927</v>
      </c>
      <c r="J396" s="553" t="s">
        <v>4927</v>
      </c>
      <c r="K396" s="554" t="s">
        <v>4927</v>
      </c>
      <c r="L396" s="243" t="s">
        <v>4927</v>
      </c>
      <c r="M396" s="243" t="s">
        <v>4927</v>
      </c>
      <c r="N396" s="262" t="s">
        <v>4927</v>
      </c>
      <c r="O396" s="89" t="s">
        <v>4927</v>
      </c>
      <c r="P396" s="89" t="s">
        <v>4927</v>
      </c>
      <c r="Q396" s="90" t="s">
        <v>4927</v>
      </c>
      <c r="R396" s="95" t="s">
        <v>4927</v>
      </c>
      <c r="S396" s="263" t="s">
        <v>4927</v>
      </c>
    </row>
    <row r="397" spans="2:19" ht="15" customHeight="1" x14ac:dyDescent="0.25">
      <c r="B397" s="261" t="s">
        <v>4927</v>
      </c>
      <c r="C397" s="243" t="s">
        <v>4927</v>
      </c>
      <c r="D397" s="244" t="s">
        <v>4927</v>
      </c>
      <c r="E397" s="244" t="s">
        <v>4927</v>
      </c>
      <c r="F397" s="244" t="s">
        <v>4927</v>
      </c>
      <c r="G397" s="88" t="s">
        <v>4927</v>
      </c>
      <c r="H397" s="243" t="s">
        <v>4927</v>
      </c>
      <c r="I397" s="553" t="s">
        <v>4927</v>
      </c>
      <c r="J397" s="553" t="s">
        <v>4927</v>
      </c>
      <c r="K397" s="554" t="s">
        <v>4927</v>
      </c>
      <c r="L397" s="243" t="s">
        <v>4927</v>
      </c>
      <c r="M397" s="243" t="s">
        <v>4927</v>
      </c>
      <c r="N397" s="262" t="s">
        <v>4927</v>
      </c>
      <c r="O397" s="89" t="s">
        <v>4927</v>
      </c>
      <c r="P397" s="89" t="s">
        <v>4927</v>
      </c>
      <c r="Q397" s="90" t="s">
        <v>4927</v>
      </c>
      <c r="R397" s="95" t="s">
        <v>4927</v>
      </c>
      <c r="S397" s="263" t="s">
        <v>4927</v>
      </c>
    </row>
    <row r="398" spans="2:19" ht="15" customHeight="1" x14ac:dyDescent="0.25">
      <c r="B398" s="261" t="s">
        <v>4927</v>
      </c>
      <c r="C398" s="243" t="s">
        <v>4927</v>
      </c>
      <c r="D398" s="244" t="s">
        <v>4927</v>
      </c>
      <c r="E398" s="244" t="s">
        <v>4927</v>
      </c>
      <c r="F398" s="244" t="s">
        <v>4927</v>
      </c>
      <c r="G398" s="88" t="s">
        <v>4927</v>
      </c>
      <c r="H398" s="243" t="s">
        <v>4927</v>
      </c>
      <c r="I398" s="553" t="s">
        <v>4927</v>
      </c>
      <c r="J398" s="553" t="s">
        <v>4927</v>
      </c>
      <c r="K398" s="554" t="s">
        <v>4927</v>
      </c>
      <c r="L398" s="243" t="s">
        <v>4927</v>
      </c>
      <c r="M398" s="243" t="s">
        <v>4927</v>
      </c>
      <c r="N398" s="262" t="s">
        <v>4927</v>
      </c>
      <c r="O398" s="89" t="s">
        <v>4927</v>
      </c>
      <c r="P398" s="89" t="s">
        <v>4927</v>
      </c>
      <c r="Q398" s="90" t="s">
        <v>4927</v>
      </c>
      <c r="R398" s="95" t="s">
        <v>4927</v>
      </c>
      <c r="S398" s="263" t="s">
        <v>4927</v>
      </c>
    </row>
    <row r="399" spans="2:19" ht="15" customHeight="1" x14ac:dyDescent="0.25">
      <c r="B399" s="261" t="s">
        <v>4927</v>
      </c>
      <c r="C399" s="243" t="s">
        <v>4927</v>
      </c>
      <c r="D399" s="244" t="s">
        <v>4927</v>
      </c>
      <c r="E399" s="244" t="s">
        <v>4927</v>
      </c>
      <c r="F399" s="244" t="s">
        <v>4927</v>
      </c>
      <c r="G399" s="88" t="s">
        <v>4927</v>
      </c>
      <c r="H399" s="243" t="s">
        <v>4927</v>
      </c>
      <c r="I399" s="553" t="s">
        <v>4927</v>
      </c>
      <c r="J399" s="553" t="s">
        <v>4927</v>
      </c>
      <c r="K399" s="554" t="s">
        <v>4927</v>
      </c>
      <c r="L399" s="243" t="s">
        <v>4927</v>
      </c>
      <c r="M399" s="243" t="s">
        <v>4927</v>
      </c>
      <c r="N399" s="262" t="s">
        <v>4927</v>
      </c>
      <c r="O399" s="89" t="s">
        <v>4927</v>
      </c>
      <c r="P399" s="89" t="s">
        <v>4927</v>
      </c>
      <c r="Q399" s="90" t="s">
        <v>4927</v>
      </c>
      <c r="R399" s="95" t="s">
        <v>4927</v>
      </c>
      <c r="S399" s="263" t="s">
        <v>4927</v>
      </c>
    </row>
    <row r="400" spans="2:19" ht="15" customHeight="1" x14ac:dyDescent="0.25">
      <c r="B400" s="261" t="s">
        <v>4927</v>
      </c>
      <c r="C400" s="243" t="s">
        <v>4927</v>
      </c>
      <c r="D400" s="244" t="s">
        <v>4927</v>
      </c>
      <c r="E400" s="244" t="s">
        <v>4927</v>
      </c>
      <c r="F400" s="244" t="s">
        <v>4927</v>
      </c>
      <c r="G400" s="88" t="s">
        <v>4927</v>
      </c>
      <c r="H400" s="243" t="s">
        <v>4927</v>
      </c>
      <c r="I400" s="553" t="s">
        <v>4927</v>
      </c>
      <c r="J400" s="553" t="s">
        <v>4927</v>
      </c>
      <c r="K400" s="554" t="s">
        <v>4927</v>
      </c>
      <c r="L400" s="243" t="s">
        <v>4927</v>
      </c>
      <c r="M400" s="243" t="s">
        <v>4927</v>
      </c>
      <c r="N400" s="262" t="s">
        <v>4927</v>
      </c>
      <c r="O400" s="89" t="s">
        <v>4927</v>
      </c>
      <c r="P400" s="89" t="s">
        <v>4927</v>
      </c>
      <c r="Q400" s="90" t="s">
        <v>4927</v>
      </c>
      <c r="R400" s="95" t="s">
        <v>4927</v>
      </c>
      <c r="S400" s="263" t="s">
        <v>4927</v>
      </c>
    </row>
    <row r="401" spans="2:19" ht="15" customHeight="1" x14ac:dyDescent="0.25">
      <c r="B401" s="261" t="s">
        <v>4927</v>
      </c>
      <c r="C401" s="243" t="s">
        <v>4927</v>
      </c>
      <c r="D401" s="244" t="s">
        <v>4927</v>
      </c>
      <c r="E401" s="244" t="s">
        <v>4927</v>
      </c>
      <c r="F401" s="244" t="s">
        <v>4927</v>
      </c>
      <c r="G401" s="88" t="s">
        <v>4927</v>
      </c>
      <c r="H401" s="243" t="s">
        <v>4927</v>
      </c>
      <c r="I401" s="553" t="s">
        <v>4927</v>
      </c>
      <c r="J401" s="553" t="s">
        <v>4927</v>
      </c>
      <c r="K401" s="554" t="s">
        <v>4927</v>
      </c>
      <c r="L401" s="243" t="s">
        <v>4927</v>
      </c>
      <c r="M401" s="243" t="s">
        <v>4927</v>
      </c>
      <c r="N401" s="262" t="s">
        <v>4927</v>
      </c>
      <c r="O401" s="89" t="s">
        <v>4927</v>
      </c>
      <c r="P401" s="89" t="s">
        <v>4927</v>
      </c>
      <c r="Q401" s="90" t="s">
        <v>4927</v>
      </c>
      <c r="R401" s="95" t="s">
        <v>4927</v>
      </c>
      <c r="S401" s="263" t="s">
        <v>4927</v>
      </c>
    </row>
    <row r="402" spans="2:19" ht="15" customHeight="1" x14ac:dyDescent="0.25">
      <c r="B402" s="261" t="s">
        <v>4927</v>
      </c>
      <c r="C402" s="243" t="s">
        <v>4927</v>
      </c>
      <c r="D402" s="244" t="s">
        <v>4927</v>
      </c>
      <c r="E402" s="244" t="s">
        <v>4927</v>
      </c>
      <c r="F402" s="244" t="s">
        <v>4927</v>
      </c>
      <c r="G402" s="88" t="s">
        <v>4927</v>
      </c>
      <c r="H402" s="243" t="s">
        <v>4927</v>
      </c>
      <c r="I402" s="553" t="s">
        <v>4927</v>
      </c>
      <c r="J402" s="553" t="s">
        <v>4927</v>
      </c>
      <c r="K402" s="554" t="s">
        <v>4927</v>
      </c>
      <c r="L402" s="243" t="s">
        <v>4927</v>
      </c>
      <c r="M402" s="243" t="s">
        <v>4927</v>
      </c>
      <c r="N402" s="262" t="s">
        <v>4927</v>
      </c>
      <c r="O402" s="89" t="s">
        <v>4927</v>
      </c>
      <c r="P402" s="89" t="s">
        <v>4927</v>
      </c>
      <c r="Q402" s="90" t="s">
        <v>4927</v>
      </c>
      <c r="R402" s="95" t="s">
        <v>4927</v>
      </c>
      <c r="S402" s="263" t="s">
        <v>4927</v>
      </c>
    </row>
    <row r="403" spans="2:19" ht="15" customHeight="1" x14ac:dyDescent="0.25">
      <c r="B403" s="261" t="s">
        <v>4927</v>
      </c>
      <c r="C403" s="243" t="s">
        <v>4927</v>
      </c>
      <c r="D403" s="244" t="s">
        <v>4927</v>
      </c>
      <c r="E403" s="244" t="s">
        <v>4927</v>
      </c>
      <c r="F403" s="244" t="s">
        <v>4927</v>
      </c>
      <c r="G403" s="88" t="s">
        <v>4927</v>
      </c>
      <c r="H403" s="243" t="s">
        <v>4927</v>
      </c>
      <c r="I403" s="553" t="s">
        <v>4927</v>
      </c>
      <c r="J403" s="553" t="s">
        <v>4927</v>
      </c>
      <c r="K403" s="554" t="s">
        <v>4927</v>
      </c>
      <c r="L403" s="243" t="s">
        <v>4927</v>
      </c>
      <c r="M403" s="243" t="s">
        <v>4927</v>
      </c>
      <c r="N403" s="262" t="s">
        <v>4927</v>
      </c>
      <c r="O403" s="89" t="s">
        <v>4927</v>
      </c>
      <c r="P403" s="89" t="s">
        <v>4927</v>
      </c>
      <c r="Q403" s="90" t="s">
        <v>4927</v>
      </c>
      <c r="R403" s="95" t="s">
        <v>4927</v>
      </c>
      <c r="S403" s="263" t="s">
        <v>4927</v>
      </c>
    </row>
    <row r="404" spans="2:19" ht="15" customHeight="1" x14ac:dyDescent="0.25">
      <c r="B404" s="261" t="s">
        <v>4927</v>
      </c>
      <c r="C404" s="243" t="s">
        <v>4927</v>
      </c>
      <c r="D404" s="244" t="s">
        <v>4927</v>
      </c>
      <c r="E404" s="244" t="s">
        <v>4927</v>
      </c>
      <c r="F404" s="244" t="s">
        <v>4927</v>
      </c>
      <c r="G404" s="88" t="s">
        <v>4927</v>
      </c>
      <c r="H404" s="243" t="s">
        <v>4927</v>
      </c>
      <c r="I404" s="553" t="s">
        <v>4927</v>
      </c>
      <c r="J404" s="553" t="s">
        <v>4927</v>
      </c>
      <c r="K404" s="554" t="s">
        <v>4927</v>
      </c>
      <c r="L404" s="243" t="s">
        <v>4927</v>
      </c>
      <c r="M404" s="243" t="s">
        <v>4927</v>
      </c>
      <c r="N404" s="262" t="s">
        <v>4927</v>
      </c>
      <c r="O404" s="89" t="s">
        <v>4927</v>
      </c>
      <c r="P404" s="89" t="s">
        <v>4927</v>
      </c>
      <c r="Q404" s="90" t="s">
        <v>4927</v>
      </c>
      <c r="R404" s="95" t="s">
        <v>4927</v>
      </c>
      <c r="S404" s="263" t="s">
        <v>4927</v>
      </c>
    </row>
    <row r="405" spans="2:19" ht="15" customHeight="1" x14ac:dyDescent="0.25">
      <c r="B405" s="261" t="s">
        <v>4927</v>
      </c>
      <c r="C405" s="243" t="s">
        <v>4927</v>
      </c>
      <c r="D405" s="244" t="s">
        <v>4927</v>
      </c>
      <c r="E405" s="244" t="s">
        <v>4927</v>
      </c>
      <c r="F405" s="244" t="s">
        <v>4927</v>
      </c>
      <c r="G405" s="88" t="s">
        <v>4927</v>
      </c>
      <c r="H405" s="243" t="s">
        <v>4927</v>
      </c>
      <c r="I405" s="553" t="s">
        <v>4927</v>
      </c>
      <c r="J405" s="553" t="s">
        <v>4927</v>
      </c>
      <c r="K405" s="554" t="s">
        <v>4927</v>
      </c>
      <c r="L405" s="243" t="s">
        <v>4927</v>
      </c>
      <c r="M405" s="243" t="s">
        <v>4927</v>
      </c>
      <c r="N405" s="262" t="s">
        <v>4927</v>
      </c>
      <c r="O405" s="89" t="s">
        <v>4927</v>
      </c>
      <c r="P405" s="89" t="s">
        <v>4927</v>
      </c>
      <c r="Q405" s="90" t="s">
        <v>4927</v>
      </c>
      <c r="R405" s="95" t="s">
        <v>4927</v>
      </c>
      <c r="S405" s="263" t="s">
        <v>4927</v>
      </c>
    </row>
    <row r="406" spans="2:19" ht="15" customHeight="1" x14ac:dyDescent="0.25">
      <c r="B406" s="261" t="s">
        <v>4927</v>
      </c>
      <c r="C406" s="243" t="s">
        <v>4927</v>
      </c>
      <c r="D406" s="244" t="s">
        <v>4927</v>
      </c>
      <c r="E406" s="244" t="s">
        <v>4927</v>
      </c>
      <c r="F406" s="244" t="s">
        <v>4927</v>
      </c>
      <c r="G406" s="88" t="s">
        <v>4927</v>
      </c>
      <c r="H406" s="243" t="s">
        <v>4927</v>
      </c>
      <c r="I406" s="553" t="s">
        <v>4927</v>
      </c>
      <c r="J406" s="553" t="s">
        <v>4927</v>
      </c>
      <c r="K406" s="554" t="s">
        <v>4927</v>
      </c>
      <c r="L406" s="243" t="s">
        <v>4927</v>
      </c>
      <c r="M406" s="243" t="s">
        <v>4927</v>
      </c>
      <c r="N406" s="262" t="s">
        <v>4927</v>
      </c>
      <c r="O406" s="89" t="s">
        <v>4927</v>
      </c>
      <c r="P406" s="89" t="s">
        <v>4927</v>
      </c>
      <c r="Q406" s="90" t="s">
        <v>4927</v>
      </c>
      <c r="R406" s="95" t="s">
        <v>4927</v>
      </c>
      <c r="S406" s="263" t="s">
        <v>4927</v>
      </c>
    </row>
    <row r="407" spans="2:19" ht="15" customHeight="1" x14ac:dyDescent="0.25">
      <c r="B407" s="261" t="s">
        <v>4927</v>
      </c>
      <c r="C407" s="243" t="s">
        <v>4927</v>
      </c>
      <c r="D407" s="244" t="s">
        <v>4927</v>
      </c>
      <c r="E407" s="244" t="s">
        <v>4927</v>
      </c>
      <c r="F407" s="244" t="s">
        <v>4927</v>
      </c>
      <c r="G407" s="88" t="s">
        <v>4927</v>
      </c>
      <c r="H407" s="243" t="s">
        <v>4927</v>
      </c>
      <c r="I407" s="553" t="s">
        <v>4927</v>
      </c>
      <c r="J407" s="553" t="s">
        <v>4927</v>
      </c>
      <c r="K407" s="554" t="s">
        <v>4927</v>
      </c>
      <c r="L407" s="243" t="s">
        <v>4927</v>
      </c>
      <c r="M407" s="243" t="s">
        <v>4927</v>
      </c>
      <c r="N407" s="262" t="s">
        <v>4927</v>
      </c>
      <c r="O407" s="89" t="s">
        <v>4927</v>
      </c>
      <c r="P407" s="89" t="s">
        <v>4927</v>
      </c>
      <c r="Q407" s="90" t="s">
        <v>4927</v>
      </c>
      <c r="R407" s="95" t="s">
        <v>4927</v>
      </c>
      <c r="S407" s="263" t="s">
        <v>4927</v>
      </c>
    </row>
    <row r="408" spans="2:19" ht="15" customHeight="1" x14ac:dyDescent="0.25">
      <c r="B408" s="261" t="s">
        <v>4927</v>
      </c>
      <c r="C408" s="243" t="s">
        <v>4927</v>
      </c>
      <c r="D408" s="244" t="s">
        <v>4927</v>
      </c>
      <c r="E408" s="244" t="s">
        <v>4927</v>
      </c>
      <c r="F408" s="244" t="s">
        <v>4927</v>
      </c>
      <c r="G408" s="88" t="s">
        <v>4927</v>
      </c>
      <c r="H408" s="243" t="s">
        <v>4927</v>
      </c>
      <c r="I408" s="553" t="s">
        <v>4927</v>
      </c>
      <c r="J408" s="553" t="s">
        <v>4927</v>
      </c>
      <c r="K408" s="554" t="s">
        <v>4927</v>
      </c>
      <c r="L408" s="243" t="s">
        <v>4927</v>
      </c>
      <c r="M408" s="243" t="s">
        <v>4927</v>
      </c>
      <c r="N408" s="262" t="s">
        <v>4927</v>
      </c>
      <c r="O408" s="89" t="s">
        <v>4927</v>
      </c>
      <c r="P408" s="89" t="s">
        <v>4927</v>
      </c>
      <c r="Q408" s="90" t="s">
        <v>4927</v>
      </c>
      <c r="R408" s="95" t="s">
        <v>4927</v>
      </c>
      <c r="S408" s="263" t="s">
        <v>4927</v>
      </c>
    </row>
    <row r="409" spans="2:19" ht="15" customHeight="1" x14ac:dyDescent="0.25">
      <c r="B409" s="261" t="s">
        <v>4927</v>
      </c>
      <c r="C409" s="243" t="s">
        <v>4927</v>
      </c>
      <c r="D409" s="244" t="s">
        <v>4927</v>
      </c>
      <c r="E409" s="244" t="s">
        <v>4927</v>
      </c>
      <c r="F409" s="244" t="s">
        <v>4927</v>
      </c>
      <c r="G409" s="88" t="s">
        <v>4927</v>
      </c>
      <c r="H409" s="243" t="s">
        <v>4927</v>
      </c>
      <c r="I409" s="553" t="s">
        <v>4927</v>
      </c>
      <c r="J409" s="553" t="s">
        <v>4927</v>
      </c>
      <c r="K409" s="554" t="s">
        <v>4927</v>
      </c>
      <c r="L409" s="243" t="s">
        <v>4927</v>
      </c>
      <c r="M409" s="243" t="s">
        <v>4927</v>
      </c>
      <c r="N409" s="262" t="s">
        <v>4927</v>
      </c>
      <c r="O409" s="89" t="s">
        <v>4927</v>
      </c>
      <c r="P409" s="89" t="s">
        <v>4927</v>
      </c>
      <c r="Q409" s="90" t="s">
        <v>4927</v>
      </c>
      <c r="R409" s="95" t="s">
        <v>4927</v>
      </c>
      <c r="S409" s="263" t="s">
        <v>4927</v>
      </c>
    </row>
    <row r="410" spans="2:19" ht="15" customHeight="1" x14ac:dyDescent="0.25">
      <c r="B410" s="261" t="s">
        <v>4927</v>
      </c>
      <c r="C410" s="243" t="s">
        <v>4927</v>
      </c>
      <c r="D410" s="244" t="s">
        <v>4927</v>
      </c>
      <c r="E410" s="244" t="s">
        <v>4927</v>
      </c>
      <c r="F410" s="244" t="s">
        <v>4927</v>
      </c>
      <c r="G410" s="88" t="s">
        <v>4927</v>
      </c>
      <c r="H410" s="243" t="s">
        <v>4927</v>
      </c>
      <c r="I410" s="553" t="s">
        <v>4927</v>
      </c>
      <c r="J410" s="553" t="s">
        <v>4927</v>
      </c>
      <c r="K410" s="554" t="s">
        <v>4927</v>
      </c>
      <c r="L410" s="243" t="s">
        <v>4927</v>
      </c>
      <c r="M410" s="243" t="s">
        <v>4927</v>
      </c>
      <c r="N410" s="262" t="s">
        <v>4927</v>
      </c>
      <c r="O410" s="89" t="s">
        <v>4927</v>
      </c>
      <c r="P410" s="89" t="s">
        <v>4927</v>
      </c>
      <c r="Q410" s="90" t="s">
        <v>4927</v>
      </c>
      <c r="R410" s="95" t="s">
        <v>4927</v>
      </c>
      <c r="S410" s="263" t="s">
        <v>4927</v>
      </c>
    </row>
    <row r="411" spans="2:19" ht="15" customHeight="1" x14ac:dyDescent="0.25">
      <c r="B411" s="261" t="s">
        <v>4927</v>
      </c>
      <c r="C411" s="243" t="s">
        <v>4927</v>
      </c>
      <c r="D411" s="244" t="s">
        <v>4927</v>
      </c>
      <c r="E411" s="244" t="s">
        <v>4927</v>
      </c>
      <c r="F411" s="244" t="s">
        <v>4927</v>
      </c>
      <c r="G411" s="88" t="s">
        <v>4927</v>
      </c>
      <c r="H411" s="243" t="s">
        <v>4927</v>
      </c>
      <c r="I411" s="553" t="s">
        <v>4927</v>
      </c>
      <c r="J411" s="553" t="s">
        <v>4927</v>
      </c>
      <c r="K411" s="554" t="s">
        <v>4927</v>
      </c>
      <c r="L411" s="243" t="s">
        <v>4927</v>
      </c>
      <c r="M411" s="243" t="s">
        <v>4927</v>
      </c>
      <c r="N411" s="262" t="s">
        <v>4927</v>
      </c>
      <c r="O411" s="89" t="s">
        <v>4927</v>
      </c>
      <c r="P411" s="89" t="s">
        <v>4927</v>
      </c>
      <c r="Q411" s="90" t="s">
        <v>4927</v>
      </c>
      <c r="R411" s="95" t="s">
        <v>4927</v>
      </c>
      <c r="S411" s="263" t="s">
        <v>4927</v>
      </c>
    </row>
    <row r="412" spans="2:19" ht="15" customHeight="1" x14ac:dyDescent="0.25">
      <c r="B412" s="261" t="s">
        <v>4927</v>
      </c>
      <c r="C412" s="243" t="s">
        <v>4927</v>
      </c>
      <c r="D412" s="244" t="s">
        <v>4927</v>
      </c>
      <c r="E412" s="244" t="s">
        <v>4927</v>
      </c>
      <c r="F412" s="244" t="s">
        <v>4927</v>
      </c>
      <c r="G412" s="88" t="s">
        <v>4927</v>
      </c>
      <c r="H412" s="243" t="s">
        <v>4927</v>
      </c>
      <c r="I412" s="553" t="s">
        <v>4927</v>
      </c>
      <c r="J412" s="553" t="s">
        <v>4927</v>
      </c>
      <c r="K412" s="554" t="s">
        <v>4927</v>
      </c>
      <c r="L412" s="243" t="s">
        <v>4927</v>
      </c>
      <c r="M412" s="243" t="s">
        <v>4927</v>
      </c>
      <c r="N412" s="262" t="s">
        <v>4927</v>
      </c>
      <c r="O412" s="89" t="s">
        <v>4927</v>
      </c>
      <c r="P412" s="89" t="s">
        <v>4927</v>
      </c>
      <c r="Q412" s="90" t="s">
        <v>4927</v>
      </c>
      <c r="R412" s="95" t="s">
        <v>4927</v>
      </c>
      <c r="S412" s="263" t="s">
        <v>4927</v>
      </c>
    </row>
    <row r="413" spans="2:19" ht="15" customHeight="1" x14ac:dyDescent="0.25">
      <c r="B413" s="261" t="s">
        <v>4927</v>
      </c>
      <c r="C413" s="243" t="s">
        <v>4927</v>
      </c>
      <c r="D413" s="244" t="s">
        <v>4927</v>
      </c>
      <c r="E413" s="244" t="s">
        <v>4927</v>
      </c>
      <c r="F413" s="244" t="s">
        <v>4927</v>
      </c>
      <c r="G413" s="88" t="s">
        <v>4927</v>
      </c>
      <c r="H413" s="243" t="s">
        <v>4927</v>
      </c>
      <c r="I413" s="553" t="s">
        <v>4927</v>
      </c>
      <c r="J413" s="553" t="s">
        <v>4927</v>
      </c>
      <c r="K413" s="554" t="s">
        <v>4927</v>
      </c>
      <c r="L413" s="243" t="s">
        <v>4927</v>
      </c>
      <c r="M413" s="243" t="s">
        <v>4927</v>
      </c>
      <c r="N413" s="262" t="s">
        <v>4927</v>
      </c>
      <c r="O413" s="89" t="s">
        <v>4927</v>
      </c>
      <c r="P413" s="89" t="s">
        <v>4927</v>
      </c>
      <c r="Q413" s="90" t="s">
        <v>4927</v>
      </c>
      <c r="R413" s="95" t="s">
        <v>4927</v>
      </c>
      <c r="S413" s="263" t="s">
        <v>4927</v>
      </c>
    </row>
    <row r="414" spans="2:19" ht="15" customHeight="1" x14ac:dyDescent="0.25">
      <c r="B414" s="261" t="s">
        <v>4927</v>
      </c>
      <c r="C414" s="243" t="s">
        <v>4927</v>
      </c>
      <c r="D414" s="244" t="s">
        <v>4927</v>
      </c>
      <c r="E414" s="244" t="s">
        <v>4927</v>
      </c>
      <c r="F414" s="244" t="s">
        <v>4927</v>
      </c>
      <c r="G414" s="88" t="s">
        <v>4927</v>
      </c>
      <c r="H414" s="243" t="s">
        <v>4927</v>
      </c>
      <c r="I414" s="553" t="s">
        <v>4927</v>
      </c>
      <c r="J414" s="553" t="s">
        <v>4927</v>
      </c>
      <c r="K414" s="554" t="s">
        <v>4927</v>
      </c>
      <c r="L414" s="243" t="s">
        <v>4927</v>
      </c>
      <c r="M414" s="243" t="s">
        <v>4927</v>
      </c>
      <c r="N414" s="262" t="s">
        <v>4927</v>
      </c>
      <c r="O414" s="89" t="s">
        <v>4927</v>
      </c>
      <c r="P414" s="89" t="s">
        <v>4927</v>
      </c>
      <c r="Q414" s="90" t="s">
        <v>4927</v>
      </c>
      <c r="R414" s="95" t="s">
        <v>4927</v>
      </c>
      <c r="S414" s="263" t="s">
        <v>4927</v>
      </c>
    </row>
    <row r="415" spans="2:19" ht="15" customHeight="1" x14ac:dyDescent="0.25">
      <c r="B415" s="261" t="s">
        <v>4927</v>
      </c>
      <c r="C415" s="243" t="s">
        <v>4927</v>
      </c>
      <c r="D415" s="244" t="s">
        <v>4927</v>
      </c>
      <c r="E415" s="244" t="s">
        <v>4927</v>
      </c>
      <c r="F415" s="244" t="s">
        <v>4927</v>
      </c>
      <c r="G415" s="88" t="s">
        <v>4927</v>
      </c>
      <c r="H415" s="243" t="s">
        <v>4927</v>
      </c>
      <c r="I415" s="553" t="s">
        <v>4927</v>
      </c>
      <c r="J415" s="553" t="s">
        <v>4927</v>
      </c>
      <c r="K415" s="554" t="s">
        <v>4927</v>
      </c>
      <c r="L415" s="243" t="s">
        <v>4927</v>
      </c>
      <c r="M415" s="243" t="s">
        <v>4927</v>
      </c>
      <c r="N415" s="262" t="s">
        <v>4927</v>
      </c>
      <c r="O415" s="89" t="s">
        <v>4927</v>
      </c>
      <c r="P415" s="89" t="s">
        <v>4927</v>
      </c>
      <c r="Q415" s="90" t="s">
        <v>4927</v>
      </c>
      <c r="R415" s="95" t="s">
        <v>4927</v>
      </c>
      <c r="S415" s="263" t="s">
        <v>4927</v>
      </c>
    </row>
    <row r="416" spans="2:19" ht="15" customHeight="1" x14ac:dyDescent="0.25">
      <c r="B416" s="261" t="s">
        <v>4927</v>
      </c>
      <c r="C416" s="243" t="s">
        <v>4927</v>
      </c>
      <c r="D416" s="244" t="s">
        <v>4927</v>
      </c>
      <c r="E416" s="244" t="s">
        <v>4927</v>
      </c>
      <c r="F416" s="244" t="s">
        <v>4927</v>
      </c>
      <c r="G416" s="88" t="s">
        <v>4927</v>
      </c>
      <c r="H416" s="243" t="s">
        <v>4927</v>
      </c>
      <c r="I416" s="553" t="s">
        <v>4927</v>
      </c>
      <c r="J416" s="553" t="s">
        <v>4927</v>
      </c>
      <c r="K416" s="554" t="s">
        <v>4927</v>
      </c>
      <c r="L416" s="243" t="s">
        <v>4927</v>
      </c>
      <c r="M416" s="243" t="s">
        <v>4927</v>
      </c>
      <c r="N416" s="262" t="s">
        <v>4927</v>
      </c>
      <c r="O416" s="89" t="s">
        <v>4927</v>
      </c>
      <c r="P416" s="89" t="s">
        <v>4927</v>
      </c>
      <c r="Q416" s="90" t="s">
        <v>4927</v>
      </c>
      <c r="R416" s="95" t="s">
        <v>4927</v>
      </c>
      <c r="S416" s="263" t="s">
        <v>4927</v>
      </c>
    </row>
    <row r="417" spans="2:19" ht="15" customHeight="1" x14ac:dyDescent="0.25">
      <c r="B417" s="261" t="s">
        <v>4927</v>
      </c>
      <c r="C417" s="243" t="s">
        <v>4927</v>
      </c>
      <c r="D417" s="244" t="s">
        <v>4927</v>
      </c>
      <c r="E417" s="244" t="s">
        <v>4927</v>
      </c>
      <c r="F417" s="244" t="s">
        <v>4927</v>
      </c>
      <c r="G417" s="88" t="s">
        <v>4927</v>
      </c>
      <c r="H417" s="243" t="s">
        <v>4927</v>
      </c>
      <c r="I417" s="553" t="s">
        <v>4927</v>
      </c>
      <c r="J417" s="553" t="s">
        <v>4927</v>
      </c>
      <c r="K417" s="554" t="s">
        <v>4927</v>
      </c>
      <c r="L417" s="243" t="s">
        <v>4927</v>
      </c>
      <c r="M417" s="243" t="s">
        <v>4927</v>
      </c>
      <c r="N417" s="262" t="s">
        <v>4927</v>
      </c>
      <c r="O417" s="89" t="s">
        <v>4927</v>
      </c>
      <c r="P417" s="89" t="s">
        <v>4927</v>
      </c>
      <c r="Q417" s="90" t="s">
        <v>4927</v>
      </c>
      <c r="R417" s="95" t="s">
        <v>4927</v>
      </c>
      <c r="S417" s="263" t="s">
        <v>4927</v>
      </c>
    </row>
    <row r="418" spans="2:19" ht="15" customHeight="1" x14ac:dyDescent="0.25">
      <c r="B418" s="261" t="s">
        <v>4927</v>
      </c>
      <c r="C418" s="243" t="s">
        <v>4927</v>
      </c>
      <c r="D418" s="244" t="s">
        <v>4927</v>
      </c>
      <c r="E418" s="244" t="s">
        <v>4927</v>
      </c>
      <c r="F418" s="244" t="s">
        <v>4927</v>
      </c>
      <c r="G418" s="88" t="s">
        <v>4927</v>
      </c>
      <c r="H418" s="243" t="s">
        <v>4927</v>
      </c>
      <c r="I418" s="553" t="s">
        <v>4927</v>
      </c>
      <c r="J418" s="553" t="s">
        <v>4927</v>
      </c>
      <c r="K418" s="554" t="s">
        <v>4927</v>
      </c>
      <c r="L418" s="243" t="s">
        <v>4927</v>
      </c>
      <c r="M418" s="243" t="s">
        <v>4927</v>
      </c>
      <c r="N418" s="262" t="s">
        <v>4927</v>
      </c>
      <c r="O418" s="89" t="s">
        <v>4927</v>
      </c>
      <c r="P418" s="89" t="s">
        <v>4927</v>
      </c>
      <c r="Q418" s="90" t="s">
        <v>4927</v>
      </c>
      <c r="R418" s="95" t="s">
        <v>4927</v>
      </c>
      <c r="S418" s="263" t="s">
        <v>4927</v>
      </c>
    </row>
    <row r="419" spans="2:19" ht="15" customHeight="1" x14ac:dyDescent="0.25">
      <c r="B419" s="261" t="s">
        <v>4927</v>
      </c>
      <c r="C419" s="243" t="s">
        <v>4927</v>
      </c>
      <c r="D419" s="244" t="s">
        <v>4927</v>
      </c>
      <c r="E419" s="244" t="s">
        <v>4927</v>
      </c>
      <c r="F419" s="244" t="s">
        <v>4927</v>
      </c>
      <c r="G419" s="88" t="s">
        <v>4927</v>
      </c>
      <c r="H419" s="243" t="s">
        <v>4927</v>
      </c>
      <c r="I419" s="553" t="s">
        <v>4927</v>
      </c>
      <c r="J419" s="553" t="s">
        <v>4927</v>
      </c>
      <c r="K419" s="554" t="s">
        <v>4927</v>
      </c>
      <c r="L419" s="243" t="s">
        <v>4927</v>
      </c>
      <c r="M419" s="243" t="s">
        <v>4927</v>
      </c>
      <c r="N419" s="262" t="s">
        <v>4927</v>
      </c>
      <c r="O419" s="89" t="s">
        <v>4927</v>
      </c>
      <c r="P419" s="89" t="s">
        <v>4927</v>
      </c>
      <c r="Q419" s="90" t="s">
        <v>4927</v>
      </c>
      <c r="R419" s="95" t="s">
        <v>4927</v>
      </c>
      <c r="S419" s="263" t="s">
        <v>4927</v>
      </c>
    </row>
    <row r="420" spans="2:19" ht="15" customHeight="1" x14ac:dyDescent="0.25">
      <c r="B420" s="261" t="s">
        <v>4927</v>
      </c>
      <c r="C420" s="243" t="s">
        <v>4927</v>
      </c>
      <c r="D420" s="244" t="s">
        <v>4927</v>
      </c>
      <c r="E420" s="244" t="s">
        <v>4927</v>
      </c>
      <c r="F420" s="244" t="s">
        <v>4927</v>
      </c>
      <c r="G420" s="88" t="s">
        <v>4927</v>
      </c>
      <c r="H420" s="243" t="s">
        <v>4927</v>
      </c>
      <c r="I420" s="553" t="s">
        <v>4927</v>
      </c>
      <c r="J420" s="553" t="s">
        <v>4927</v>
      </c>
      <c r="K420" s="554" t="s">
        <v>4927</v>
      </c>
      <c r="L420" s="243" t="s">
        <v>4927</v>
      </c>
      <c r="M420" s="243" t="s">
        <v>4927</v>
      </c>
      <c r="N420" s="262" t="s">
        <v>4927</v>
      </c>
      <c r="O420" s="89" t="s">
        <v>4927</v>
      </c>
      <c r="P420" s="89" t="s">
        <v>4927</v>
      </c>
      <c r="Q420" s="90" t="s">
        <v>4927</v>
      </c>
      <c r="R420" s="95" t="s">
        <v>4927</v>
      </c>
      <c r="S420" s="263" t="s">
        <v>4927</v>
      </c>
    </row>
    <row r="421" spans="2:19" ht="15" customHeight="1" x14ac:dyDescent="0.25">
      <c r="B421" s="264" t="s">
        <v>4927</v>
      </c>
      <c r="C421" s="260" t="s">
        <v>4927</v>
      </c>
      <c r="D421" s="265" t="s">
        <v>4927</v>
      </c>
      <c r="E421" s="265" t="s">
        <v>4927</v>
      </c>
      <c r="F421" s="265" t="s">
        <v>4927</v>
      </c>
      <c r="G421" s="88" t="s">
        <v>4927</v>
      </c>
      <c r="H421" s="260" t="s">
        <v>4927</v>
      </c>
      <c r="I421" s="553" t="s">
        <v>4927</v>
      </c>
      <c r="J421" s="553" t="s">
        <v>4927</v>
      </c>
      <c r="K421" s="554" t="s">
        <v>4927</v>
      </c>
      <c r="L421" s="260" t="s">
        <v>4927</v>
      </c>
      <c r="M421" s="260" t="s">
        <v>4927</v>
      </c>
      <c r="N421" s="266" t="s">
        <v>4927</v>
      </c>
      <c r="O421" s="267" t="s">
        <v>4927</v>
      </c>
      <c r="P421" s="267" t="s">
        <v>4927</v>
      </c>
      <c r="Q421" s="268" t="s">
        <v>4927</v>
      </c>
      <c r="R421" s="95" t="s">
        <v>4927</v>
      </c>
      <c r="S421" s="269" t="s">
        <v>4927</v>
      </c>
    </row>
    <row r="422" spans="2:19" ht="15" customHeight="1" x14ac:dyDescent="0.25">
      <c r="B422" s="261" t="s">
        <v>4795</v>
      </c>
      <c r="C422" s="243" t="s">
        <v>4467</v>
      </c>
      <c r="D422" s="244">
        <v>42576</v>
      </c>
      <c r="E422" s="244" t="s">
        <v>4925</v>
      </c>
      <c r="F422" s="244" t="s">
        <v>4926</v>
      </c>
      <c r="G422" s="88">
        <v>2</v>
      </c>
      <c r="H422" s="243">
        <v>97326</v>
      </c>
      <c r="I422" s="553">
        <v>0</v>
      </c>
      <c r="J422" s="553">
        <v>0</v>
      </c>
      <c r="K422" s="554">
        <v>0</v>
      </c>
      <c r="L422" s="243" t="s">
        <v>12</v>
      </c>
      <c r="M422" s="243">
        <v>5200000893</v>
      </c>
      <c r="N422" s="262">
        <v>554941</v>
      </c>
      <c r="O422" s="89" t="s">
        <v>461</v>
      </c>
      <c r="P422" s="89" t="s">
        <v>54</v>
      </c>
      <c r="Q422" s="90">
        <v>1.7699</v>
      </c>
      <c r="R422" s="95">
        <v>1</v>
      </c>
      <c r="S422" s="263">
        <v>22.118885705317354</v>
      </c>
    </row>
    <row r="423" spans="2:19" ht="15" customHeight="1" x14ac:dyDescent="0.25">
      <c r="B423" s="261" t="s">
        <v>4795</v>
      </c>
      <c r="C423" s="243" t="s">
        <v>4467</v>
      </c>
      <c r="D423" s="244">
        <v>42576</v>
      </c>
      <c r="E423" s="244" t="s">
        <v>4925</v>
      </c>
      <c r="F423" s="244" t="s">
        <v>4926</v>
      </c>
      <c r="G423" s="88">
        <v>2</v>
      </c>
      <c r="H423" s="243">
        <v>97326</v>
      </c>
      <c r="I423" s="553">
        <v>0</v>
      </c>
      <c r="J423" s="553">
        <v>0</v>
      </c>
      <c r="K423" s="554">
        <v>0</v>
      </c>
      <c r="L423" s="243" t="s">
        <v>12</v>
      </c>
      <c r="M423" s="243">
        <v>5200000893</v>
      </c>
      <c r="N423" s="262">
        <v>554693</v>
      </c>
      <c r="O423" s="89" t="s">
        <v>381</v>
      </c>
      <c r="P423" s="89" t="s">
        <v>382</v>
      </c>
      <c r="Q423" s="90">
        <v>1.7699</v>
      </c>
      <c r="R423" s="95">
        <v>3</v>
      </c>
      <c r="S423" s="263">
        <v>21.841268916640878</v>
      </c>
    </row>
    <row r="424" spans="2:19" ht="15" customHeight="1" x14ac:dyDescent="0.25">
      <c r="B424" s="261" t="s">
        <v>4927</v>
      </c>
      <c r="C424" s="243" t="s">
        <v>4927</v>
      </c>
      <c r="D424" s="244" t="s">
        <v>4927</v>
      </c>
      <c r="E424" s="244" t="s">
        <v>4927</v>
      </c>
      <c r="F424" s="244" t="s">
        <v>4927</v>
      </c>
      <c r="G424" s="88" t="s">
        <v>4927</v>
      </c>
      <c r="H424" s="243" t="s">
        <v>4927</v>
      </c>
      <c r="I424" s="553" t="s">
        <v>4927</v>
      </c>
      <c r="J424" s="553" t="s">
        <v>4927</v>
      </c>
      <c r="K424" s="554" t="s">
        <v>4927</v>
      </c>
      <c r="L424" s="243" t="s">
        <v>4927</v>
      </c>
      <c r="M424" s="243" t="s">
        <v>4927</v>
      </c>
      <c r="N424" s="262" t="s">
        <v>4927</v>
      </c>
      <c r="O424" s="89" t="s">
        <v>4927</v>
      </c>
      <c r="P424" s="89" t="s">
        <v>4927</v>
      </c>
      <c r="Q424" s="90" t="s">
        <v>4927</v>
      </c>
      <c r="R424" s="95" t="s">
        <v>4927</v>
      </c>
      <c r="S424" s="263" t="s">
        <v>4927</v>
      </c>
    </row>
    <row r="425" spans="2:19" ht="15" customHeight="1" x14ac:dyDescent="0.25">
      <c r="B425" s="261" t="s">
        <v>4927</v>
      </c>
      <c r="C425" s="243" t="s">
        <v>4927</v>
      </c>
      <c r="D425" s="244" t="s">
        <v>4927</v>
      </c>
      <c r="E425" s="244" t="s">
        <v>4927</v>
      </c>
      <c r="F425" s="244" t="s">
        <v>4927</v>
      </c>
      <c r="G425" s="88" t="s">
        <v>4927</v>
      </c>
      <c r="H425" s="243" t="s">
        <v>4927</v>
      </c>
      <c r="I425" s="553" t="s">
        <v>4927</v>
      </c>
      <c r="J425" s="553" t="s">
        <v>4927</v>
      </c>
      <c r="K425" s="554" t="s">
        <v>4927</v>
      </c>
      <c r="L425" s="243" t="s">
        <v>4927</v>
      </c>
      <c r="M425" s="243" t="s">
        <v>4927</v>
      </c>
      <c r="N425" s="262" t="s">
        <v>4927</v>
      </c>
      <c r="O425" s="89" t="s">
        <v>4927</v>
      </c>
      <c r="P425" s="89" t="s">
        <v>4927</v>
      </c>
      <c r="Q425" s="90" t="s">
        <v>4927</v>
      </c>
      <c r="R425" s="95" t="s">
        <v>4927</v>
      </c>
      <c r="S425" s="263" t="s">
        <v>4927</v>
      </c>
    </row>
    <row r="426" spans="2:19" ht="15" customHeight="1" x14ac:dyDescent="0.25">
      <c r="B426" s="261" t="s">
        <v>4927</v>
      </c>
      <c r="C426" s="243" t="s">
        <v>4927</v>
      </c>
      <c r="D426" s="244" t="s">
        <v>4927</v>
      </c>
      <c r="E426" s="244" t="s">
        <v>4927</v>
      </c>
      <c r="F426" s="244" t="s">
        <v>4927</v>
      </c>
      <c r="G426" s="88" t="s">
        <v>4927</v>
      </c>
      <c r="H426" s="243" t="s">
        <v>4927</v>
      </c>
      <c r="I426" s="553" t="s">
        <v>4927</v>
      </c>
      <c r="J426" s="553" t="s">
        <v>4927</v>
      </c>
      <c r="K426" s="554" t="s">
        <v>4927</v>
      </c>
      <c r="L426" s="243" t="s">
        <v>4927</v>
      </c>
      <c r="M426" s="243" t="s">
        <v>4927</v>
      </c>
      <c r="N426" s="262" t="s">
        <v>4927</v>
      </c>
      <c r="O426" s="89" t="s">
        <v>4927</v>
      </c>
      <c r="P426" s="89" t="s">
        <v>4927</v>
      </c>
      <c r="Q426" s="90" t="s">
        <v>4927</v>
      </c>
      <c r="R426" s="95" t="s">
        <v>4927</v>
      </c>
      <c r="S426" s="263" t="s">
        <v>4927</v>
      </c>
    </row>
    <row r="427" spans="2:19" ht="15" customHeight="1" x14ac:dyDescent="0.25">
      <c r="B427" s="261" t="s">
        <v>4927</v>
      </c>
      <c r="C427" s="243" t="s">
        <v>4927</v>
      </c>
      <c r="D427" s="244" t="s">
        <v>4927</v>
      </c>
      <c r="E427" s="244" t="s">
        <v>4927</v>
      </c>
      <c r="F427" s="244" t="s">
        <v>4927</v>
      </c>
      <c r="G427" s="88" t="s">
        <v>4927</v>
      </c>
      <c r="H427" s="243" t="s">
        <v>4927</v>
      </c>
      <c r="I427" s="553" t="s">
        <v>4927</v>
      </c>
      <c r="J427" s="553" t="s">
        <v>4927</v>
      </c>
      <c r="K427" s="554" t="s">
        <v>4927</v>
      </c>
      <c r="L427" s="243" t="s">
        <v>4927</v>
      </c>
      <c r="M427" s="243" t="s">
        <v>4927</v>
      </c>
      <c r="N427" s="262" t="s">
        <v>4927</v>
      </c>
      <c r="O427" s="89" t="s">
        <v>4927</v>
      </c>
      <c r="P427" s="89" t="s">
        <v>4927</v>
      </c>
      <c r="Q427" s="90" t="s">
        <v>4927</v>
      </c>
      <c r="R427" s="95" t="s">
        <v>4927</v>
      </c>
      <c r="S427" s="263" t="s">
        <v>4927</v>
      </c>
    </row>
    <row r="428" spans="2:19" ht="15" customHeight="1" x14ac:dyDescent="0.25">
      <c r="B428" s="261" t="s">
        <v>4927</v>
      </c>
      <c r="C428" s="243" t="s">
        <v>4927</v>
      </c>
      <c r="D428" s="244" t="s">
        <v>4927</v>
      </c>
      <c r="E428" s="244" t="s">
        <v>4927</v>
      </c>
      <c r="F428" s="244" t="s">
        <v>4927</v>
      </c>
      <c r="G428" s="88" t="s">
        <v>4927</v>
      </c>
      <c r="H428" s="243" t="s">
        <v>4927</v>
      </c>
      <c r="I428" s="553" t="s">
        <v>4927</v>
      </c>
      <c r="J428" s="553" t="s">
        <v>4927</v>
      </c>
      <c r="K428" s="554" t="s">
        <v>4927</v>
      </c>
      <c r="L428" s="243" t="s">
        <v>4927</v>
      </c>
      <c r="M428" s="243" t="s">
        <v>4927</v>
      </c>
      <c r="N428" s="262" t="s">
        <v>4927</v>
      </c>
      <c r="O428" s="89" t="s">
        <v>4927</v>
      </c>
      <c r="P428" s="89" t="s">
        <v>4927</v>
      </c>
      <c r="Q428" s="90" t="s">
        <v>4927</v>
      </c>
      <c r="R428" s="95" t="s">
        <v>4927</v>
      </c>
      <c r="S428" s="263" t="s">
        <v>4927</v>
      </c>
    </row>
    <row r="429" spans="2:19" ht="15" customHeight="1" x14ac:dyDescent="0.25">
      <c r="B429" s="261" t="s">
        <v>4927</v>
      </c>
      <c r="C429" s="243" t="s">
        <v>4927</v>
      </c>
      <c r="D429" s="244" t="s">
        <v>4927</v>
      </c>
      <c r="E429" s="244" t="s">
        <v>4927</v>
      </c>
      <c r="F429" s="244" t="s">
        <v>4927</v>
      </c>
      <c r="G429" s="88" t="s">
        <v>4927</v>
      </c>
      <c r="H429" s="243" t="s">
        <v>4927</v>
      </c>
      <c r="I429" s="553" t="s">
        <v>4927</v>
      </c>
      <c r="J429" s="553" t="s">
        <v>4927</v>
      </c>
      <c r="K429" s="554" t="s">
        <v>4927</v>
      </c>
      <c r="L429" s="243" t="s">
        <v>4927</v>
      </c>
      <c r="M429" s="243" t="s">
        <v>4927</v>
      </c>
      <c r="N429" s="262" t="s">
        <v>4927</v>
      </c>
      <c r="O429" s="89" t="s">
        <v>4927</v>
      </c>
      <c r="P429" s="89" t="s">
        <v>4927</v>
      </c>
      <c r="Q429" s="90" t="s">
        <v>4927</v>
      </c>
      <c r="R429" s="95" t="s">
        <v>4927</v>
      </c>
      <c r="S429" s="263" t="s">
        <v>4927</v>
      </c>
    </row>
    <row r="430" spans="2:19" ht="15" customHeight="1" x14ac:dyDescent="0.25">
      <c r="B430" s="261" t="s">
        <v>4927</v>
      </c>
      <c r="C430" s="243" t="s">
        <v>4927</v>
      </c>
      <c r="D430" s="244" t="s">
        <v>4927</v>
      </c>
      <c r="E430" s="244" t="s">
        <v>4927</v>
      </c>
      <c r="F430" s="244" t="s">
        <v>4927</v>
      </c>
      <c r="G430" s="88" t="s">
        <v>4927</v>
      </c>
      <c r="H430" s="243" t="s">
        <v>4927</v>
      </c>
      <c r="I430" s="553" t="s">
        <v>4927</v>
      </c>
      <c r="J430" s="553" t="s">
        <v>4927</v>
      </c>
      <c r="K430" s="554" t="s">
        <v>4927</v>
      </c>
      <c r="L430" s="243" t="s">
        <v>4927</v>
      </c>
      <c r="M430" s="243" t="s">
        <v>4927</v>
      </c>
      <c r="N430" s="262" t="s">
        <v>4927</v>
      </c>
      <c r="O430" s="89" t="s">
        <v>4927</v>
      </c>
      <c r="P430" s="89" t="s">
        <v>4927</v>
      </c>
      <c r="Q430" s="90" t="s">
        <v>4927</v>
      </c>
      <c r="R430" s="95" t="s">
        <v>4927</v>
      </c>
      <c r="S430" s="263" t="s">
        <v>4927</v>
      </c>
    </row>
    <row r="431" spans="2:19" ht="15" customHeight="1" x14ac:dyDescent="0.25">
      <c r="B431" s="261" t="s">
        <v>4927</v>
      </c>
      <c r="C431" s="243" t="s">
        <v>4927</v>
      </c>
      <c r="D431" s="244" t="s">
        <v>4927</v>
      </c>
      <c r="E431" s="244" t="s">
        <v>4927</v>
      </c>
      <c r="F431" s="244" t="s">
        <v>4927</v>
      </c>
      <c r="G431" s="88" t="s">
        <v>4927</v>
      </c>
      <c r="H431" s="243" t="s">
        <v>4927</v>
      </c>
      <c r="I431" s="553" t="s">
        <v>4927</v>
      </c>
      <c r="J431" s="553" t="s">
        <v>4927</v>
      </c>
      <c r="K431" s="554" t="s">
        <v>4927</v>
      </c>
      <c r="L431" s="243" t="s">
        <v>4927</v>
      </c>
      <c r="M431" s="243" t="s">
        <v>4927</v>
      </c>
      <c r="N431" s="262" t="s">
        <v>4927</v>
      </c>
      <c r="O431" s="89" t="s">
        <v>4927</v>
      </c>
      <c r="P431" s="89" t="s">
        <v>4927</v>
      </c>
      <c r="Q431" s="90" t="s">
        <v>4927</v>
      </c>
      <c r="R431" s="95" t="s">
        <v>4927</v>
      </c>
      <c r="S431" s="263" t="s">
        <v>4927</v>
      </c>
    </row>
    <row r="432" spans="2:19" ht="15" customHeight="1" x14ac:dyDescent="0.25">
      <c r="B432" s="261" t="s">
        <v>4927</v>
      </c>
      <c r="C432" s="243" t="s">
        <v>4927</v>
      </c>
      <c r="D432" s="244" t="s">
        <v>4927</v>
      </c>
      <c r="E432" s="244" t="s">
        <v>4927</v>
      </c>
      <c r="F432" s="244" t="s">
        <v>4927</v>
      </c>
      <c r="G432" s="88" t="s">
        <v>4927</v>
      </c>
      <c r="H432" s="243" t="s">
        <v>4927</v>
      </c>
      <c r="I432" s="553" t="s">
        <v>4927</v>
      </c>
      <c r="J432" s="553" t="s">
        <v>4927</v>
      </c>
      <c r="K432" s="554" t="s">
        <v>4927</v>
      </c>
      <c r="L432" s="243" t="s">
        <v>4927</v>
      </c>
      <c r="M432" s="243" t="s">
        <v>4927</v>
      </c>
      <c r="N432" s="262" t="s">
        <v>4927</v>
      </c>
      <c r="O432" s="89" t="s">
        <v>4927</v>
      </c>
      <c r="P432" s="89" t="s">
        <v>4927</v>
      </c>
      <c r="Q432" s="90" t="s">
        <v>4927</v>
      </c>
      <c r="R432" s="95" t="s">
        <v>4927</v>
      </c>
      <c r="S432" s="263" t="s">
        <v>4927</v>
      </c>
    </row>
    <row r="433" spans="2:19" ht="15" customHeight="1" x14ac:dyDescent="0.25">
      <c r="B433" s="261" t="s">
        <v>4927</v>
      </c>
      <c r="C433" s="243" t="s">
        <v>4927</v>
      </c>
      <c r="D433" s="244" t="s">
        <v>4927</v>
      </c>
      <c r="E433" s="244" t="s">
        <v>4927</v>
      </c>
      <c r="F433" s="244" t="s">
        <v>4927</v>
      </c>
      <c r="G433" s="88" t="s">
        <v>4927</v>
      </c>
      <c r="H433" s="243" t="s">
        <v>4927</v>
      </c>
      <c r="I433" s="553" t="s">
        <v>4927</v>
      </c>
      <c r="J433" s="553" t="s">
        <v>4927</v>
      </c>
      <c r="K433" s="554" t="s">
        <v>4927</v>
      </c>
      <c r="L433" s="243" t="s">
        <v>4927</v>
      </c>
      <c r="M433" s="243" t="s">
        <v>4927</v>
      </c>
      <c r="N433" s="262" t="s">
        <v>4927</v>
      </c>
      <c r="O433" s="89" t="s">
        <v>4927</v>
      </c>
      <c r="P433" s="89" t="s">
        <v>4927</v>
      </c>
      <c r="Q433" s="90" t="s">
        <v>4927</v>
      </c>
      <c r="R433" s="95" t="s">
        <v>4927</v>
      </c>
      <c r="S433" s="263" t="s">
        <v>4927</v>
      </c>
    </row>
    <row r="434" spans="2:19" ht="15" customHeight="1" x14ac:dyDescent="0.25">
      <c r="B434" s="261" t="s">
        <v>4927</v>
      </c>
      <c r="C434" s="243" t="s">
        <v>4927</v>
      </c>
      <c r="D434" s="244" t="s">
        <v>4927</v>
      </c>
      <c r="E434" s="244" t="s">
        <v>4927</v>
      </c>
      <c r="F434" s="244" t="s">
        <v>4927</v>
      </c>
      <c r="G434" s="88" t="s">
        <v>4927</v>
      </c>
      <c r="H434" s="243" t="s">
        <v>4927</v>
      </c>
      <c r="I434" s="553" t="s">
        <v>4927</v>
      </c>
      <c r="J434" s="553" t="s">
        <v>4927</v>
      </c>
      <c r="K434" s="554" t="s">
        <v>4927</v>
      </c>
      <c r="L434" s="243" t="s">
        <v>4927</v>
      </c>
      <c r="M434" s="243" t="s">
        <v>4927</v>
      </c>
      <c r="N434" s="262" t="s">
        <v>4927</v>
      </c>
      <c r="O434" s="89" t="s">
        <v>4927</v>
      </c>
      <c r="P434" s="89" t="s">
        <v>4927</v>
      </c>
      <c r="Q434" s="90" t="s">
        <v>4927</v>
      </c>
      <c r="R434" s="95" t="s">
        <v>4927</v>
      </c>
      <c r="S434" s="263" t="s">
        <v>4927</v>
      </c>
    </row>
    <row r="435" spans="2:19" ht="15" customHeight="1" x14ac:dyDescent="0.25">
      <c r="B435" s="261" t="s">
        <v>4927</v>
      </c>
      <c r="C435" s="243" t="s">
        <v>4927</v>
      </c>
      <c r="D435" s="244" t="s">
        <v>4927</v>
      </c>
      <c r="E435" s="244" t="s">
        <v>4927</v>
      </c>
      <c r="F435" s="244" t="s">
        <v>4927</v>
      </c>
      <c r="G435" s="88" t="s">
        <v>4927</v>
      </c>
      <c r="H435" s="243" t="s">
        <v>4927</v>
      </c>
      <c r="I435" s="553" t="s">
        <v>4927</v>
      </c>
      <c r="J435" s="553" t="s">
        <v>4927</v>
      </c>
      <c r="K435" s="554" t="s">
        <v>4927</v>
      </c>
      <c r="L435" s="243" t="s">
        <v>4927</v>
      </c>
      <c r="M435" s="243" t="s">
        <v>4927</v>
      </c>
      <c r="N435" s="262" t="s">
        <v>4927</v>
      </c>
      <c r="O435" s="89" t="s">
        <v>4927</v>
      </c>
      <c r="P435" s="89" t="s">
        <v>4927</v>
      </c>
      <c r="Q435" s="90" t="s">
        <v>4927</v>
      </c>
      <c r="R435" s="95" t="s">
        <v>4927</v>
      </c>
      <c r="S435" s="263" t="s">
        <v>4927</v>
      </c>
    </row>
    <row r="436" spans="2:19" ht="15" customHeight="1" x14ac:dyDescent="0.25">
      <c r="B436" s="261" t="s">
        <v>4927</v>
      </c>
      <c r="C436" s="243" t="s">
        <v>4927</v>
      </c>
      <c r="D436" s="244" t="s">
        <v>4927</v>
      </c>
      <c r="E436" s="244" t="s">
        <v>4927</v>
      </c>
      <c r="F436" s="244" t="s">
        <v>4927</v>
      </c>
      <c r="G436" s="88" t="s">
        <v>4927</v>
      </c>
      <c r="H436" s="243" t="s">
        <v>4927</v>
      </c>
      <c r="I436" s="553" t="s">
        <v>4927</v>
      </c>
      <c r="J436" s="553" t="s">
        <v>4927</v>
      </c>
      <c r="K436" s="554" t="s">
        <v>4927</v>
      </c>
      <c r="L436" s="243" t="s">
        <v>4927</v>
      </c>
      <c r="M436" s="243" t="s">
        <v>4927</v>
      </c>
      <c r="N436" s="262" t="s">
        <v>4927</v>
      </c>
      <c r="O436" s="89" t="s">
        <v>4927</v>
      </c>
      <c r="P436" s="89" t="s">
        <v>4927</v>
      </c>
      <c r="Q436" s="90" t="s">
        <v>4927</v>
      </c>
      <c r="R436" s="95" t="s">
        <v>4927</v>
      </c>
      <c r="S436" s="263" t="s">
        <v>4927</v>
      </c>
    </row>
    <row r="437" spans="2:19" ht="15" customHeight="1" x14ac:dyDescent="0.25">
      <c r="B437" s="261" t="s">
        <v>4927</v>
      </c>
      <c r="C437" s="243" t="s">
        <v>4927</v>
      </c>
      <c r="D437" s="244" t="s">
        <v>4927</v>
      </c>
      <c r="E437" s="244" t="s">
        <v>4927</v>
      </c>
      <c r="F437" s="244" t="s">
        <v>4927</v>
      </c>
      <c r="G437" s="88" t="s">
        <v>4927</v>
      </c>
      <c r="H437" s="243" t="s">
        <v>4927</v>
      </c>
      <c r="I437" s="553" t="s">
        <v>4927</v>
      </c>
      <c r="J437" s="553" t="s">
        <v>4927</v>
      </c>
      <c r="K437" s="554" t="s">
        <v>4927</v>
      </c>
      <c r="L437" s="243" t="s">
        <v>4927</v>
      </c>
      <c r="M437" s="243" t="s">
        <v>4927</v>
      </c>
      <c r="N437" s="262" t="s">
        <v>4927</v>
      </c>
      <c r="O437" s="89" t="s">
        <v>4927</v>
      </c>
      <c r="P437" s="89" t="s">
        <v>4927</v>
      </c>
      <c r="Q437" s="90" t="s">
        <v>4927</v>
      </c>
      <c r="R437" s="95" t="s">
        <v>4927</v>
      </c>
      <c r="S437" s="263" t="s">
        <v>4927</v>
      </c>
    </row>
    <row r="438" spans="2:19" ht="15" customHeight="1" x14ac:dyDescent="0.25">
      <c r="B438" s="261" t="s">
        <v>4927</v>
      </c>
      <c r="C438" s="243" t="s">
        <v>4927</v>
      </c>
      <c r="D438" s="244" t="s">
        <v>4927</v>
      </c>
      <c r="E438" s="244" t="s">
        <v>4927</v>
      </c>
      <c r="F438" s="244" t="s">
        <v>4927</v>
      </c>
      <c r="G438" s="88" t="s">
        <v>4927</v>
      </c>
      <c r="H438" s="243" t="s">
        <v>4927</v>
      </c>
      <c r="I438" s="553" t="s">
        <v>4927</v>
      </c>
      <c r="J438" s="553" t="s">
        <v>4927</v>
      </c>
      <c r="K438" s="554" t="s">
        <v>4927</v>
      </c>
      <c r="L438" s="243" t="s">
        <v>4927</v>
      </c>
      <c r="M438" s="243" t="s">
        <v>4927</v>
      </c>
      <c r="N438" s="262" t="s">
        <v>4927</v>
      </c>
      <c r="O438" s="89" t="s">
        <v>4927</v>
      </c>
      <c r="P438" s="89" t="s">
        <v>4927</v>
      </c>
      <c r="Q438" s="90" t="s">
        <v>4927</v>
      </c>
      <c r="R438" s="95" t="s">
        <v>4927</v>
      </c>
      <c r="S438" s="263" t="s">
        <v>4927</v>
      </c>
    </row>
    <row r="439" spans="2:19" ht="15" customHeight="1" x14ac:dyDescent="0.25">
      <c r="B439" s="261" t="s">
        <v>4927</v>
      </c>
      <c r="C439" s="243" t="s">
        <v>4927</v>
      </c>
      <c r="D439" s="244" t="s">
        <v>4927</v>
      </c>
      <c r="E439" s="244" t="s">
        <v>4927</v>
      </c>
      <c r="F439" s="244" t="s">
        <v>4927</v>
      </c>
      <c r="G439" s="88" t="s">
        <v>4927</v>
      </c>
      <c r="H439" s="243" t="s">
        <v>4927</v>
      </c>
      <c r="I439" s="553" t="s">
        <v>4927</v>
      </c>
      <c r="J439" s="553" t="s">
        <v>4927</v>
      </c>
      <c r="K439" s="554" t="s">
        <v>4927</v>
      </c>
      <c r="L439" s="243" t="s">
        <v>4927</v>
      </c>
      <c r="M439" s="243" t="s">
        <v>4927</v>
      </c>
      <c r="N439" s="262" t="s">
        <v>4927</v>
      </c>
      <c r="O439" s="89" t="s">
        <v>4927</v>
      </c>
      <c r="P439" s="89" t="s">
        <v>4927</v>
      </c>
      <c r="Q439" s="90" t="s">
        <v>4927</v>
      </c>
      <c r="R439" s="95" t="s">
        <v>4927</v>
      </c>
      <c r="S439" s="263" t="s">
        <v>4927</v>
      </c>
    </row>
    <row r="440" spans="2:19" ht="15" customHeight="1" x14ac:dyDescent="0.25">
      <c r="B440" s="261" t="s">
        <v>4927</v>
      </c>
      <c r="C440" s="243" t="s">
        <v>4927</v>
      </c>
      <c r="D440" s="244" t="s">
        <v>4927</v>
      </c>
      <c r="E440" s="244" t="s">
        <v>4927</v>
      </c>
      <c r="F440" s="244" t="s">
        <v>4927</v>
      </c>
      <c r="G440" s="88" t="s">
        <v>4927</v>
      </c>
      <c r="H440" s="243" t="s">
        <v>4927</v>
      </c>
      <c r="I440" s="553" t="s">
        <v>4927</v>
      </c>
      <c r="J440" s="553" t="s">
        <v>4927</v>
      </c>
      <c r="K440" s="554" t="s">
        <v>4927</v>
      </c>
      <c r="L440" s="243" t="s">
        <v>4927</v>
      </c>
      <c r="M440" s="243" t="s">
        <v>4927</v>
      </c>
      <c r="N440" s="262" t="s">
        <v>4927</v>
      </c>
      <c r="O440" s="89" t="s">
        <v>4927</v>
      </c>
      <c r="P440" s="89" t="s">
        <v>4927</v>
      </c>
      <c r="Q440" s="90" t="s">
        <v>4927</v>
      </c>
      <c r="R440" s="95" t="s">
        <v>4927</v>
      </c>
      <c r="S440" s="263" t="s">
        <v>4927</v>
      </c>
    </row>
    <row r="441" spans="2:19" ht="15" customHeight="1" x14ac:dyDescent="0.25">
      <c r="B441" s="261" t="s">
        <v>4927</v>
      </c>
      <c r="C441" s="243" t="s">
        <v>4927</v>
      </c>
      <c r="D441" s="244" t="s">
        <v>4927</v>
      </c>
      <c r="E441" s="244" t="s">
        <v>4927</v>
      </c>
      <c r="F441" s="244" t="s">
        <v>4927</v>
      </c>
      <c r="G441" s="88" t="s">
        <v>4927</v>
      </c>
      <c r="H441" s="243" t="s">
        <v>4927</v>
      </c>
      <c r="I441" s="553" t="s">
        <v>4927</v>
      </c>
      <c r="J441" s="553" t="s">
        <v>4927</v>
      </c>
      <c r="K441" s="554" t="s">
        <v>4927</v>
      </c>
      <c r="L441" s="243" t="s">
        <v>4927</v>
      </c>
      <c r="M441" s="243" t="s">
        <v>4927</v>
      </c>
      <c r="N441" s="262" t="s">
        <v>4927</v>
      </c>
      <c r="O441" s="89" t="s">
        <v>4927</v>
      </c>
      <c r="P441" s="89" t="s">
        <v>4927</v>
      </c>
      <c r="Q441" s="90" t="s">
        <v>4927</v>
      </c>
      <c r="R441" s="95" t="s">
        <v>4927</v>
      </c>
      <c r="S441" s="263" t="s">
        <v>4927</v>
      </c>
    </row>
    <row r="442" spans="2:19" ht="15" customHeight="1" x14ac:dyDescent="0.25">
      <c r="B442" s="261" t="s">
        <v>4927</v>
      </c>
      <c r="C442" s="243" t="s">
        <v>4927</v>
      </c>
      <c r="D442" s="244" t="s">
        <v>4927</v>
      </c>
      <c r="E442" s="244" t="s">
        <v>4927</v>
      </c>
      <c r="F442" s="244" t="s">
        <v>4927</v>
      </c>
      <c r="G442" s="88" t="s">
        <v>4927</v>
      </c>
      <c r="H442" s="243" t="s">
        <v>4927</v>
      </c>
      <c r="I442" s="553" t="s">
        <v>4927</v>
      </c>
      <c r="J442" s="553" t="s">
        <v>4927</v>
      </c>
      <c r="K442" s="554" t="s">
        <v>4927</v>
      </c>
      <c r="L442" s="243" t="s">
        <v>4927</v>
      </c>
      <c r="M442" s="243" t="s">
        <v>4927</v>
      </c>
      <c r="N442" s="262" t="s">
        <v>4927</v>
      </c>
      <c r="O442" s="89" t="s">
        <v>4927</v>
      </c>
      <c r="P442" s="89" t="s">
        <v>4927</v>
      </c>
      <c r="Q442" s="90" t="s">
        <v>4927</v>
      </c>
      <c r="R442" s="95" t="s">
        <v>4927</v>
      </c>
      <c r="S442" s="263" t="s">
        <v>4927</v>
      </c>
    </row>
    <row r="443" spans="2:19" ht="15" customHeight="1" x14ac:dyDescent="0.25">
      <c r="B443" s="261" t="s">
        <v>4927</v>
      </c>
      <c r="C443" s="243" t="s">
        <v>4927</v>
      </c>
      <c r="D443" s="244" t="s">
        <v>4927</v>
      </c>
      <c r="E443" s="244" t="s">
        <v>4927</v>
      </c>
      <c r="F443" s="244" t="s">
        <v>4927</v>
      </c>
      <c r="G443" s="88" t="s">
        <v>4927</v>
      </c>
      <c r="H443" s="243" t="s">
        <v>4927</v>
      </c>
      <c r="I443" s="553" t="s">
        <v>4927</v>
      </c>
      <c r="J443" s="553" t="s">
        <v>4927</v>
      </c>
      <c r="K443" s="554" t="s">
        <v>4927</v>
      </c>
      <c r="L443" s="243" t="s">
        <v>4927</v>
      </c>
      <c r="M443" s="243" t="s">
        <v>4927</v>
      </c>
      <c r="N443" s="262" t="s">
        <v>4927</v>
      </c>
      <c r="O443" s="89" t="s">
        <v>4927</v>
      </c>
      <c r="P443" s="89" t="s">
        <v>4927</v>
      </c>
      <c r="Q443" s="90" t="s">
        <v>4927</v>
      </c>
      <c r="R443" s="95" t="s">
        <v>4927</v>
      </c>
      <c r="S443" s="263" t="s">
        <v>4927</v>
      </c>
    </row>
    <row r="444" spans="2:19" ht="15" customHeight="1" x14ac:dyDescent="0.25">
      <c r="B444" s="261" t="s">
        <v>4927</v>
      </c>
      <c r="C444" s="243" t="s">
        <v>4927</v>
      </c>
      <c r="D444" s="244" t="s">
        <v>4927</v>
      </c>
      <c r="E444" s="244" t="s">
        <v>4927</v>
      </c>
      <c r="F444" s="244" t="s">
        <v>4927</v>
      </c>
      <c r="G444" s="88" t="s">
        <v>4927</v>
      </c>
      <c r="H444" s="243" t="s">
        <v>4927</v>
      </c>
      <c r="I444" s="553" t="s">
        <v>4927</v>
      </c>
      <c r="J444" s="553" t="s">
        <v>4927</v>
      </c>
      <c r="K444" s="554" t="s">
        <v>4927</v>
      </c>
      <c r="L444" s="243" t="s">
        <v>4927</v>
      </c>
      <c r="M444" s="243" t="s">
        <v>4927</v>
      </c>
      <c r="N444" s="262" t="s">
        <v>4927</v>
      </c>
      <c r="O444" s="89" t="s">
        <v>4927</v>
      </c>
      <c r="P444" s="89" t="s">
        <v>4927</v>
      </c>
      <c r="Q444" s="90" t="s">
        <v>4927</v>
      </c>
      <c r="R444" s="95" t="s">
        <v>4927</v>
      </c>
      <c r="S444" s="263" t="s">
        <v>4927</v>
      </c>
    </row>
    <row r="445" spans="2:19" ht="15" customHeight="1" x14ac:dyDescent="0.25">
      <c r="B445" s="261" t="s">
        <v>4927</v>
      </c>
      <c r="C445" s="243" t="s">
        <v>4927</v>
      </c>
      <c r="D445" s="244" t="s">
        <v>4927</v>
      </c>
      <c r="E445" s="244" t="s">
        <v>4927</v>
      </c>
      <c r="F445" s="244" t="s">
        <v>4927</v>
      </c>
      <c r="G445" s="88" t="s">
        <v>4927</v>
      </c>
      <c r="H445" s="243" t="s">
        <v>4927</v>
      </c>
      <c r="I445" s="553" t="s">
        <v>4927</v>
      </c>
      <c r="J445" s="553" t="s">
        <v>4927</v>
      </c>
      <c r="K445" s="554" t="s">
        <v>4927</v>
      </c>
      <c r="L445" s="243" t="s">
        <v>4927</v>
      </c>
      <c r="M445" s="243" t="s">
        <v>4927</v>
      </c>
      <c r="N445" s="262" t="s">
        <v>4927</v>
      </c>
      <c r="O445" s="89" t="s">
        <v>4927</v>
      </c>
      <c r="P445" s="89" t="s">
        <v>4927</v>
      </c>
      <c r="Q445" s="90" t="s">
        <v>4927</v>
      </c>
      <c r="R445" s="95" t="s">
        <v>4927</v>
      </c>
      <c r="S445" s="263" t="s">
        <v>4927</v>
      </c>
    </row>
    <row r="446" spans="2:19" ht="15" customHeight="1" x14ac:dyDescent="0.25">
      <c r="B446" s="261" t="s">
        <v>4927</v>
      </c>
      <c r="C446" s="243" t="s">
        <v>4927</v>
      </c>
      <c r="D446" s="244" t="s">
        <v>4927</v>
      </c>
      <c r="E446" s="244" t="s">
        <v>4927</v>
      </c>
      <c r="F446" s="244" t="s">
        <v>4927</v>
      </c>
      <c r="G446" s="88" t="s">
        <v>4927</v>
      </c>
      <c r="H446" s="243" t="s">
        <v>4927</v>
      </c>
      <c r="I446" s="553" t="s">
        <v>4927</v>
      </c>
      <c r="J446" s="553" t="s">
        <v>4927</v>
      </c>
      <c r="K446" s="554" t="s">
        <v>4927</v>
      </c>
      <c r="L446" s="243" t="s">
        <v>4927</v>
      </c>
      <c r="M446" s="243" t="s">
        <v>4927</v>
      </c>
      <c r="N446" s="262" t="s">
        <v>4927</v>
      </c>
      <c r="O446" s="89" t="s">
        <v>4927</v>
      </c>
      <c r="P446" s="89" t="s">
        <v>4927</v>
      </c>
      <c r="Q446" s="90" t="s">
        <v>4927</v>
      </c>
      <c r="R446" s="95" t="s">
        <v>4927</v>
      </c>
      <c r="S446" s="263" t="s">
        <v>4927</v>
      </c>
    </row>
    <row r="447" spans="2:19" ht="15" customHeight="1" x14ac:dyDescent="0.25">
      <c r="B447" s="261" t="s">
        <v>4927</v>
      </c>
      <c r="C447" s="243" t="s">
        <v>4927</v>
      </c>
      <c r="D447" s="244" t="s">
        <v>4927</v>
      </c>
      <c r="E447" s="244" t="s">
        <v>4927</v>
      </c>
      <c r="F447" s="244" t="s">
        <v>4927</v>
      </c>
      <c r="G447" s="88" t="s">
        <v>4927</v>
      </c>
      <c r="H447" s="243" t="s">
        <v>4927</v>
      </c>
      <c r="I447" s="553" t="s">
        <v>4927</v>
      </c>
      <c r="J447" s="553" t="s">
        <v>4927</v>
      </c>
      <c r="K447" s="554" t="s">
        <v>4927</v>
      </c>
      <c r="L447" s="243" t="s">
        <v>4927</v>
      </c>
      <c r="M447" s="243" t="s">
        <v>4927</v>
      </c>
      <c r="N447" s="262" t="s">
        <v>4927</v>
      </c>
      <c r="O447" s="89" t="s">
        <v>4927</v>
      </c>
      <c r="P447" s="89" t="s">
        <v>4927</v>
      </c>
      <c r="Q447" s="90" t="s">
        <v>4927</v>
      </c>
      <c r="R447" s="95" t="s">
        <v>4927</v>
      </c>
      <c r="S447" s="263" t="s">
        <v>4927</v>
      </c>
    </row>
    <row r="448" spans="2:19" ht="15" customHeight="1" x14ac:dyDescent="0.25">
      <c r="B448" s="261" t="s">
        <v>4927</v>
      </c>
      <c r="C448" s="243" t="s">
        <v>4927</v>
      </c>
      <c r="D448" s="244" t="s">
        <v>4927</v>
      </c>
      <c r="E448" s="244" t="s">
        <v>4927</v>
      </c>
      <c r="F448" s="244" t="s">
        <v>4927</v>
      </c>
      <c r="G448" s="88" t="s">
        <v>4927</v>
      </c>
      <c r="H448" s="243" t="s">
        <v>4927</v>
      </c>
      <c r="I448" s="553" t="s">
        <v>4927</v>
      </c>
      <c r="J448" s="553" t="s">
        <v>4927</v>
      </c>
      <c r="K448" s="554" t="s">
        <v>4927</v>
      </c>
      <c r="L448" s="243" t="s">
        <v>4927</v>
      </c>
      <c r="M448" s="243" t="s">
        <v>4927</v>
      </c>
      <c r="N448" s="262" t="s">
        <v>4927</v>
      </c>
      <c r="O448" s="89" t="s">
        <v>4927</v>
      </c>
      <c r="P448" s="89" t="s">
        <v>4927</v>
      </c>
      <c r="Q448" s="90" t="s">
        <v>4927</v>
      </c>
      <c r="R448" s="95" t="s">
        <v>4927</v>
      </c>
      <c r="S448" s="263" t="s">
        <v>4927</v>
      </c>
    </row>
    <row r="449" spans="2:19" ht="15" customHeight="1" x14ac:dyDescent="0.25">
      <c r="B449" s="261" t="s">
        <v>4927</v>
      </c>
      <c r="C449" s="243" t="s">
        <v>4927</v>
      </c>
      <c r="D449" s="244" t="s">
        <v>4927</v>
      </c>
      <c r="E449" s="244" t="s">
        <v>4927</v>
      </c>
      <c r="F449" s="244" t="s">
        <v>4927</v>
      </c>
      <c r="G449" s="88" t="s">
        <v>4927</v>
      </c>
      <c r="H449" s="243" t="s">
        <v>4927</v>
      </c>
      <c r="I449" s="553" t="s">
        <v>4927</v>
      </c>
      <c r="J449" s="553" t="s">
        <v>4927</v>
      </c>
      <c r="K449" s="554" t="s">
        <v>4927</v>
      </c>
      <c r="L449" s="243" t="s">
        <v>4927</v>
      </c>
      <c r="M449" s="243" t="s">
        <v>4927</v>
      </c>
      <c r="N449" s="262" t="s">
        <v>4927</v>
      </c>
      <c r="O449" s="89" t="s">
        <v>4927</v>
      </c>
      <c r="P449" s="89" t="s">
        <v>4927</v>
      </c>
      <c r="Q449" s="90" t="s">
        <v>4927</v>
      </c>
      <c r="R449" s="95" t="s">
        <v>4927</v>
      </c>
      <c r="S449" s="263" t="s">
        <v>4927</v>
      </c>
    </row>
    <row r="450" spans="2:19" ht="15" customHeight="1" x14ac:dyDescent="0.25">
      <c r="B450" s="261" t="s">
        <v>4927</v>
      </c>
      <c r="C450" s="243" t="s">
        <v>4927</v>
      </c>
      <c r="D450" s="244" t="s">
        <v>4927</v>
      </c>
      <c r="E450" s="244" t="s">
        <v>4927</v>
      </c>
      <c r="F450" s="244" t="s">
        <v>4927</v>
      </c>
      <c r="G450" s="88" t="s">
        <v>4927</v>
      </c>
      <c r="H450" s="243" t="s">
        <v>4927</v>
      </c>
      <c r="I450" s="553" t="s">
        <v>4927</v>
      </c>
      <c r="J450" s="553" t="s">
        <v>4927</v>
      </c>
      <c r="K450" s="554" t="s">
        <v>4927</v>
      </c>
      <c r="L450" s="243" t="s">
        <v>4927</v>
      </c>
      <c r="M450" s="243" t="s">
        <v>4927</v>
      </c>
      <c r="N450" s="262" t="s">
        <v>4927</v>
      </c>
      <c r="O450" s="89" t="s">
        <v>4927</v>
      </c>
      <c r="P450" s="89" t="s">
        <v>4927</v>
      </c>
      <c r="Q450" s="90" t="s">
        <v>4927</v>
      </c>
      <c r="R450" s="95" t="s">
        <v>4927</v>
      </c>
      <c r="S450" s="263" t="s">
        <v>4927</v>
      </c>
    </row>
    <row r="451" spans="2:19" ht="15" customHeight="1" x14ac:dyDescent="0.25">
      <c r="B451" s="264" t="s">
        <v>4927</v>
      </c>
      <c r="C451" s="260" t="s">
        <v>4927</v>
      </c>
      <c r="D451" s="265" t="s">
        <v>4927</v>
      </c>
      <c r="E451" s="265" t="s">
        <v>4927</v>
      </c>
      <c r="F451" s="265" t="s">
        <v>4927</v>
      </c>
      <c r="G451" s="88" t="s">
        <v>4927</v>
      </c>
      <c r="H451" s="260" t="s">
        <v>4927</v>
      </c>
      <c r="I451" s="553" t="s">
        <v>4927</v>
      </c>
      <c r="J451" s="553" t="s">
        <v>4927</v>
      </c>
      <c r="K451" s="554" t="s">
        <v>4927</v>
      </c>
      <c r="L451" s="260" t="s">
        <v>4927</v>
      </c>
      <c r="M451" s="260" t="s">
        <v>4927</v>
      </c>
      <c r="N451" s="266" t="s">
        <v>4927</v>
      </c>
      <c r="O451" s="267" t="s">
        <v>4927</v>
      </c>
      <c r="P451" s="267" t="s">
        <v>4927</v>
      </c>
      <c r="Q451" s="268" t="s">
        <v>4927</v>
      </c>
      <c r="R451" s="95" t="s">
        <v>4927</v>
      </c>
      <c r="S451" s="269" t="s">
        <v>4927</v>
      </c>
    </row>
    <row r="452" spans="2:19" ht="15" customHeight="1" x14ac:dyDescent="0.25">
      <c r="B452" s="261" t="s">
        <v>4795</v>
      </c>
      <c r="C452" s="243" t="s">
        <v>4467</v>
      </c>
      <c r="D452" s="244">
        <v>42576</v>
      </c>
      <c r="E452" s="244" t="s">
        <v>4925</v>
      </c>
      <c r="F452" s="244" t="s">
        <v>4926</v>
      </c>
      <c r="G452" s="88">
        <v>2</v>
      </c>
      <c r="H452" s="243" t="s">
        <v>4927</v>
      </c>
      <c r="I452" s="553">
        <v>0</v>
      </c>
      <c r="J452" s="553" t="s">
        <v>5060</v>
      </c>
      <c r="K452" s="554">
        <v>0</v>
      </c>
      <c r="L452" s="243" t="s">
        <v>12</v>
      </c>
      <c r="M452" s="243">
        <v>5200000893</v>
      </c>
      <c r="N452" s="262">
        <v>554941</v>
      </c>
      <c r="O452" s="89" t="s">
        <v>461</v>
      </c>
      <c r="P452" s="89" t="s">
        <v>54</v>
      </c>
      <c r="Q452" s="90">
        <v>1.7699</v>
      </c>
      <c r="R452" s="95">
        <v>6</v>
      </c>
      <c r="S452" s="263">
        <v>132.71331423190412</v>
      </c>
    </row>
    <row r="453" spans="2:19" ht="15" customHeight="1" x14ac:dyDescent="0.25">
      <c r="B453" s="261" t="s">
        <v>4795</v>
      </c>
      <c r="C453" s="243" t="s">
        <v>4467</v>
      </c>
      <c r="D453" s="244">
        <v>42576</v>
      </c>
      <c r="E453" s="244" t="s">
        <v>4925</v>
      </c>
      <c r="F453" s="244" t="s">
        <v>4926</v>
      </c>
      <c r="G453" s="88">
        <v>2</v>
      </c>
      <c r="H453" s="243" t="s">
        <v>4927</v>
      </c>
      <c r="I453" s="553">
        <v>0</v>
      </c>
      <c r="J453" s="553" t="s">
        <v>5060</v>
      </c>
      <c r="K453" s="554">
        <v>0</v>
      </c>
      <c r="L453" s="243" t="s">
        <v>12</v>
      </c>
      <c r="M453" s="243">
        <v>5200000893</v>
      </c>
      <c r="N453" s="262">
        <v>554693</v>
      </c>
      <c r="O453" s="89" t="s">
        <v>381</v>
      </c>
      <c r="P453" s="89" t="s">
        <v>382</v>
      </c>
      <c r="Q453" s="90">
        <v>1.7699</v>
      </c>
      <c r="R453" s="95">
        <v>39</v>
      </c>
      <c r="S453" s="263">
        <v>283.93649591633141</v>
      </c>
    </row>
    <row r="454" spans="2:19" ht="15" customHeight="1" x14ac:dyDescent="0.25">
      <c r="B454" s="261" t="s">
        <v>4927</v>
      </c>
      <c r="C454" s="243" t="s">
        <v>4927</v>
      </c>
      <c r="D454" s="244" t="s">
        <v>4927</v>
      </c>
      <c r="E454" s="244" t="s">
        <v>4927</v>
      </c>
      <c r="F454" s="244" t="s">
        <v>4927</v>
      </c>
      <c r="G454" s="88" t="s">
        <v>4927</v>
      </c>
      <c r="H454" s="243" t="s">
        <v>4927</v>
      </c>
      <c r="I454" s="553" t="s">
        <v>4927</v>
      </c>
      <c r="J454" s="553" t="s">
        <v>4927</v>
      </c>
      <c r="K454" s="554" t="s">
        <v>4927</v>
      </c>
      <c r="L454" s="243" t="s">
        <v>4927</v>
      </c>
      <c r="M454" s="243" t="s">
        <v>4927</v>
      </c>
      <c r="N454" s="262" t="s">
        <v>4927</v>
      </c>
      <c r="O454" s="89" t="s">
        <v>4927</v>
      </c>
      <c r="P454" s="89" t="s">
        <v>4927</v>
      </c>
      <c r="Q454" s="90" t="s">
        <v>4927</v>
      </c>
      <c r="R454" s="95" t="s">
        <v>4927</v>
      </c>
      <c r="S454" s="263" t="s">
        <v>4927</v>
      </c>
    </row>
    <row r="455" spans="2:19" ht="15" customHeight="1" x14ac:dyDescent="0.25">
      <c r="B455" s="261" t="s">
        <v>4927</v>
      </c>
      <c r="C455" s="243" t="s">
        <v>4927</v>
      </c>
      <c r="D455" s="244" t="s">
        <v>4927</v>
      </c>
      <c r="E455" s="244" t="s">
        <v>4927</v>
      </c>
      <c r="F455" s="244" t="s">
        <v>4927</v>
      </c>
      <c r="G455" s="88" t="s">
        <v>4927</v>
      </c>
      <c r="H455" s="243" t="s">
        <v>4927</v>
      </c>
      <c r="I455" s="553" t="s">
        <v>4927</v>
      </c>
      <c r="J455" s="553" t="s">
        <v>4927</v>
      </c>
      <c r="K455" s="554" t="s">
        <v>4927</v>
      </c>
      <c r="L455" s="243" t="s">
        <v>4927</v>
      </c>
      <c r="M455" s="243" t="s">
        <v>4927</v>
      </c>
      <c r="N455" s="262" t="s">
        <v>4927</v>
      </c>
      <c r="O455" s="89" t="s">
        <v>4927</v>
      </c>
      <c r="P455" s="89" t="s">
        <v>4927</v>
      </c>
      <c r="Q455" s="90" t="s">
        <v>4927</v>
      </c>
      <c r="R455" s="95" t="s">
        <v>4927</v>
      </c>
      <c r="S455" s="263" t="s">
        <v>4927</v>
      </c>
    </row>
    <row r="456" spans="2:19" ht="15" customHeight="1" x14ac:dyDescent="0.25">
      <c r="B456" s="261" t="s">
        <v>4927</v>
      </c>
      <c r="C456" s="243" t="s">
        <v>4927</v>
      </c>
      <c r="D456" s="244" t="s">
        <v>4927</v>
      </c>
      <c r="E456" s="244" t="s">
        <v>4927</v>
      </c>
      <c r="F456" s="244" t="s">
        <v>4927</v>
      </c>
      <c r="G456" s="88" t="s">
        <v>4927</v>
      </c>
      <c r="H456" s="243" t="s">
        <v>4927</v>
      </c>
      <c r="I456" s="553" t="s">
        <v>4927</v>
      </c>
      <c r="J456" s="553" t="s">
        <v>4927</v>
      </c>
      <c r="K456" s="554" t="s">
        <v>4927</v>
      </c>
      <c r="L456" s="243" t="s">
        <v>4927</v>
      </c>
      <c r="M456" s="243" t="s">
        <v>4927</v>
      </c>
      <c r="N456" s="262" t="s">
        <v>4927</v>
      </c>
      <c r="O456" s="89" t="s">
        <v>4927</v>
      </c>
      <c r="P456" s="89" t="s">
        <v>4927</v>
      </c>
      <c r="Q456" s="90" t="s">
        <v>4927</v>
      </c>
      <c r="R456" s="95" t="s">
        <v>4927</v>
      </c>
      <c r="S456" s="263" t="s">
        <v>4927</v>
      </c>
    </row>
    <row r="457" spans="2:19" ht="15" customHeight="1" x14ac:dyDescent="0.25">
      <c r="B457" s="261" t="s">
        <v>4927</v>
      </c>
      <c r="C457" s="243" t="s">
        <v>4927</v>
      </c>
      <c r="D457" s="244" t="s">
        <v>4927</v>
      </c>
      <c r="E457" s="244" t="s">
        <v>4927</v>
      </c>
      <c r="F457" s="244" t="s">
        <v>4927</v>
      </c>
      <c r="G457" s="88" t="s">
        <v>4927</v>
      </c>
      <c r="H457" s="243" t="s">
        <v>4927</v>
      </c>
      <c r="I457" s="553" t="s">
        <v>4927</v>
      </c>
      <c r="J457" s="553" t="s">
        <v>4927</v>
      </c>
      <c r="K457" s="554" t="s">
        <v>4927</v>
      </c>
      <c r="L457" s="243" t="s">
        <v>4927</v>
      </c>
      <c r="M457" s="243" t="s">
        <v>4927</v>
      </c>
      <c r="N457" s="262" t="s">
        <v>4927</v>
      </c>
      <c r="O457" s="89" t="s">
        <v>4927</v>
      </c>
      <c r="P457" s="89" t="s">
        <v>4927</v>
      </c>
      <c r="Q457" s="90" t="s">
        <v>4927</v>
      </c>
      <c r="R457" s="95" t="s">
        <v>4927</v>
      </c>
      <c r="S457" s="263" t="s">
        <v>4927</v>
      </c>
    </row>
    <row r="458" spans="2:19" ht="15" customHeight="1" x14ac:dyDescent="0.25">
      <c r="B458" s="261" t="s">
        <v>4927</v>
      </c>
      <c r="C458" s="243" t="s">
        <v>4927</v>
      </c>
      <c r="D458" s="244" t="s">
        <v>4927</v>
      </c>
      <c r="E458" s="244" t="s">
        <v>4927</v>
      </c>
      <c r="F458" s="244" t="s">
        <v>4927</v>
      </c>
      <c r="G458" s="88" t="s">
        <v>4927</v>
      </c>
      <c r="H458" s="243" t="s">
        <v>4927</v>
      </c>
      <c r="I458" s="553" t="s">
        <v>4927</v>
      </c>
      <c r="J458" s="553" t="s">
        <v>4927</v>
      </c>
      <c r="K458" s="554" t="s">
        <v>4927</v>
      </c>
      <c r="L458" s="243" t="s">
        <v>4927</v>
      </c>
      <c r="M458" s="243" t="s">
        <v>4927</v>
      </c>
      <c r="N458" s="262" t="s">
        <v>4927</v>
      </c>
      <c r="O458" s="89" t="s">
        <v>4927</v>
      </c>
      <c r="P458" s="89" t="s">
        <v>4927</v>
      </c>
      <c r="Q458" s="90" t="s">
        <v>4927</v>
      </c>
      <c r="R458" s="95" t="s">
        <v>4927</v>
      </c>
      <c r="S458" s="263" t="s">
        <v>4927</v>
      </c>
    </row>
    <row r="459" spans="2:19" ht="15" customHeight="1" x14ac:dyDescent="0.25">
      <c r="B459" s="261" t="s">
        <v>4927</v>
      </c>
      <c r="C459" s="243" t="s">
        <v>4927</v>
      </c>
      <c r="D459" s="244" t="s">
        <v>4927</v>
      </c>
      <c r="E459" s="244" t="s">
        <v>4927</v>
      </c>
      <c r="F459" s="244" t="s">
        <v>4927</v>
      </c>
      <c r="G459" s="88" t="s">
        <v>4927</v>
      </c>
      <c r="H459" s="243" t="s">
        <v>4927</v>
      </c>
      <c r="I459" s="553" t="s">
        <v>4927</v>
      </c>
      <c r="J459" s="553" t="s">
        <v>4927</v>
      </c>
      <c r="K459" s="554" t="s">
        <v>4927</v>
      </c>
      <c r="L459" s="243" t="s">
        <v>4927</v>
      </c>
      <c r="M459" s="243" t="s">
        <v>4927</v>
      </c>
      <c r="N459" s="262" t="s">
        <v>4927</v>
      </c>
      <c r="O459" s="89" t="s">
        <v>4927</v>
      </c>
      <c r="P459" s="89" t="s">
        <v>4927</v>
      </c>
      <c r="Q459" s="90" t="s">
        <v>4927</v>
      </c>
      <c r="R459" s="95" t="s">
        <v>4927</v>
      </c>
      <c r="S459" s="263" t="s">
        <v>4927</v>
      </c>
    </row>
    <row r="460" spans="2:19" ht="15" customHeight="1" x14ac:dyDescent="0.25">
      <c r="B460" s="261" t="s">
        <v>4927</v>
      </c>
      <c r="C460" s="243" t="s">
        <v>4927</v>
      </c>
      <c r="D460" s="244" t="s">
        <v>4927</v>
      </c>
      <c r="E460" s="244" t="s">
        <v>4927</v>
      </c>
      <c r="F460" s="244" t="s">
        <v>4927</v>
      </c>
      <c r="G460" s="88" t="s">
        <v>4927</v>
      </c>
      <c r="H460" s="243" t="s">
        <v>4927</v>
      </c>
      <c r="I460" s="553" t="s">
        <v>4927</v>
      </c>
      <c r="J460" s="553" t="s">
        <v>4927</v>
      </c>
      <c r="K460" s="554" t="s">
        <v>4927</v>
      </c>
      <c r="L460" s="243" t="s">
        <v>4927</v>
      </c>
      <c r="M460" s="243" t="s">
        <v>4927</v>
      </c>
      <c r="N460" s="262" t="s">
        <v>4927</v>
      </c>
      <c r="O460" s="89" t="s">
        <v>4927</v>
      </c>
      <c r="P460" s="89" t="s">
        <v>4927</v>
      </c>
      <c r="Q460" s="90" t="s">
        <v>4927</v>
      </c>
      <c r="R460" s="95" t="s">
        <v>4927</v>
      </c>
      <c r="S460" s="263" t="s">
        <v>4927</v>
      </c>
    </row>
    <row r="461" spans="2:19" ht="15" customHeight="1" x14ac:dyDescent="0.25">
      <c r="B461" s="261" t="s">
        <v>4927</v>
      </c>
      <c r="C461" s="243" t="s">
        <v>4927</v>
      </c>
      <c r="D461" s="244" t="s">
        <v>4927</v>
      </c>
      <c r="E461" s="244" t="s">
        <v>4927</v>
      </c>
      <c r="F461" s="244" t="s">
        <v>4927</v>
      </c>
      <c r="G461" s="88" t="s">
        <v>4927</v>
      </c>
      <c r="H461" s="243" t="s">
        <v>4927</v>
      </c>
      <c r="I461" s="553" t="s">
        <v>4927</v>
      </c>
      <c r="J461" s="553" t="s">
        <v>4927</v>
      </c>
      <c r="K461" s="554" t="s">
        <v>4927</v>
      </c>
      <c r="L461" s="243" t="s">
        <v>4927</v>
      </c>
      <c r="M461" s="243" t="s">
        <v>4927</v>
      </c>
      <c r="N461" s="262" t="s">
        <v>4927</v>
      </c>
      <c r="O461" s="89" t="s">
        <v>4927</v>
      </c>
      <c r="P461" s="89" t="s">
        <v>4927</v>
      </c>
      <c r="Q461" s="90" t="s">
        <v>4927</v>
      </c>
      <c r="R461" s="95" t="s">
        <v>4927</v>
      </c>
      <c r="S461" s="263" t="s">
        <v>4927</v>
      </c>
    </row>
    <row r="462" spans="2:19" ht="15" customHeight="1" x14ac:dyDescent="0.25">
      <c r="B462" s="261" t="s">
        <v>4927</v>
      </c>
      <c r="C462" s="243" t="s">
        <v>4927</v>
      </c>
      <c r="D462" s="244" t="s">
        <v>4927</v>
      </c>
      <c r="E462" s="244" t="s">
        <v>4927</v>
      </c>
      <c r="F462" s="244" t="s">
        <v>4927</v>
      </c>
      <c r="G462" s="88" t="s">
        <v>4927</v>
      </c>
      <c r="H462" s="243" t="s">
        <v>4927</v>
      </c>
      <c r="I462" s="553" t="s">
        <v>4927</v>
      </c>
      <c r="J462" s="553" t="s">
        <v>4927</v>
      </c>
      <c r="K462" s="554" t="s">
        <v>4927</v>
      </c>
      <c r="L462" s="243" t="s">
        <v>4927</v>
      </c>
      <c r="M462" s="243" t="s">
        <v>4927</v>
      </c>
      <c r="N462" s="262" t="s">
        <v>4927</v>
      </c>
      <c r="O462" s="89" t="s">
        <v>4927</v>
      </c>
      <c r="P462" s="89" t="s">
        <v>4927</v>
      </c>
      <c r="Q462" s="90" t="s">
        <v>4927</v>
      </c>
      <c r="R462" s="95" t="s">
        <v>4927</v>
      </c>
      <c r="S462" s="263" t="s">
        <v>4927</v>
      </c>
    </row>
    <row r="463" spans="2:19" ht="15" customHeight="1" x14ac:dyDescent="0.25">
      <c r="B463" s="261" t="s">
        <v>4927</v>
      </c>
      <c r="C463" s="243" t="s">
        <v>4927</v>
      </c>
      <c r="D463" s="244" t="s">
        <v>4927</v>
      </c>
      <c r="E463" s="244" t="s">
        <v>4927</v>
      </c>
      <c r="F463" s="244" t="s">
        <v>4927</v>
      </c>
      <c r="G463" s="88" t="s">
        <v>4927</v>
      </c>
      <c r="H463" s="243" t="s">
        <v>4927</v>
      </c>
      <c r="I463" s="553" t="s">
        <v>4927</v>
      </c>
      <c r="J463" s="553" t="s">
        <v>4927</v>
      </c>
      <c r="K463" s="554" t="s">
        <v>4927</v>
      </c>
      <c r="L463" s="243" t="s">
        <v>4927</v>
      </c>
      <c r="M463" s="243" t="s">
        <v>4927</v>
      </c>
      <c r="N463" s="262" t="s">
        <v>4927</v>
      </c>
      <c r="O463" s="89" t="s">
        <v>4927</v>
      </c>
      <c r="P463" s="89" t="s">
        <v>4927</v>
      </c>
      <c r="Q463" s="90" t="s">
        <v>4927</v>
      </c>
      <c r="R463" s="95" t="s">
        <v>4927</v>
      </c>
      <c r="S463" s="263" t="s">
        <v>4927</v>
      </c>
    </row>
    <row r="464" spans="2:19" ht="15" customHeight="1" x14ac:dyDescent="0.25">
      <c r="B464" s="261" t="s">
        <v>4927</v>
      </c>
      <c r="C464" s="243" t="s">
        <v>4927</v>
      </c>
      <c r="D464" s="244" t="s">
        <v>4927</v>
      </c>
      <c r="E464" s="244" t="s">
        <v>4927</v>
      </c>
      <c r="F464" s="244" t="s">
        <v>4927</v>
      </c>
      <c r="G464" s="88" t="s">
        <v>4927</v>
      </c>
      <c r="H464" s="243" t="s">
        <v>4927</v>
      </c>
      <c r="I464" s="553" t="s">
        <v>4927</v>
      </c>
      <c r="J464" s="553" t="s">
        <v>4927</v>
      </c>
      <c r="K464" s="554" t="s">
        <v>4927</v>
      </c>
      <c r="L464" s="243" t="s">
        <v>4927</v>
      </c>
      <c r="M464" s="243" t="s">
        <v>4927</v>
      </c>
      <c r="N464" s="262" t="s">
        <v>4927</v>
      </c>
      <c r="O464" s="89" t="s">
        <v>4927</v>
      </c>
      <c r="P464" s="89" t="s">
        <v>4927</v>
      </c>
      <c r="Q464" s="90" t="s">
        <v>4927</v>
      </c>
      <c r="R464" s="95" t="s">
        <v>4927</v>
      </c>
      <c r="S464" s="263" t="s">
        <v>4927</v>
      </c>
    </row>
    <row r="465" spans="2:19" ht="15" customHeight="1" x14ac:dyDescent="0.25">
      <c r="B465" s="261" t="s">
        <v>4927</v>
      </c>
      <c r="C465" s="243" t="s">
        <v>4927</v>
      </c>
      <c r="D465" s="244" t="s">
        <v>4927</v>
      </c>
      <c r="E465" s="244" t="s">
        <v>4927</v>
      </c>
      <c r="F465" s="244" t="s">
        <v>4927</v>
      </c>
      <c r="G465" s="88" t="s">
        <v>4927</v>
      </c>
      <c r="H465" s="243" t="s">
        <v>4927</v>
      </c>
      <c r="I465" s="553" t="s">
        <v>4927</v>
      </c>
      <c r="J465" s="553" t="s">
        <v>4927</v>
      </c>
      <c r="K465" s="554" t="s">
        <v>4927</v>
      </c>
      <c r="L465" s="243" t="s">
        <v>4927</v>
      </c>
      <c r="M465" s="243" t="s">
        <v>4927</v>
      </c>
      <c r="N465" s="262" t="s">
        <v>4927</v>
      </c>
      <c r="O465" s="89" t="s">
        <v>4927</v>
      </c>
      <c r="P465" s="89" t="s">
        <v>4927</v>
      </c>
      <c r="Q465" s="90" t="s">
        <v>4927</v>
      </c>
      <c r="R465" s="95" t="s">
        <v>4927</v>
      </c>
      <c r="S465" s="263" t="s">
        <v>4927</v>
      </c>
    </row>
    <row r="466" spans="2:19" ht="15" customHeight="1" x14ac:dyDescent="0.25">
      <c r="B466" s="261" t="s">
        <v>4927</v>
      </c>
      <c r="C466" s="243" t="s">
        <v>4927</v>
      </c>
      <c r="D466" s="244" t="s">
        <v>4927</v>
      </c>
      <c r="E466" s="244" t="s">
        <v>4927</v>
      </c>
      <c r="F466" s="244" t="s">
        <v>4927</v>
      </c>
      <c r="G466" s="88" t="s">
        <v>4927</v>
      </c>
      <c r="H466" s="243" t="s">
        <v>4927</v>
      </c>
      <c r="I466" s="553" t="s">
        <v>4927</v>
      </c>
      <c r="J466" s="553" t="s">
        <v>4927</v>
      </c>
      <c r="K466" s="554" t="s">
        <v>4927</v>
      </c>
      <c r="L466" s="243" t="s">
        <v>4927</v>
      </c>
      <c r="M466" s="243" t="s">
        <v>4927</v>
      </c>
      <c r="N466" s="262" t="s">
        <v>4927</v>
      </c>
      <c r="O466" s="89" t="s">
        <v>4927</v>
      </c>
      <c r="P466" s="89" t="s">
        <v>4927</v>
      </c>
      <c r="Q466" s="90" t="s">
        <v>4927</v>
      </c>
      <c r="R466" s="95" t="s">
        <v>4927</v>
      </c>
      <c r="S466" s="263" t="s">
        <v>4927</v>
      </c>
    </row>
    <row r="467" spans="2:19" ht="15" customHeight="1" x14ac:dyDescent="0.25">
      <c r="B467" s="261" t="s">
        <v>4927</v>
      </c>
      <c r="C467" s="243" t="s">
        <v>4927</v>
      </c>
      <c r="D467" s="244" t="s">
        <v>4927</v>
      </c>
      <c r="E467" s="244" t="s">
        <v>4927</v>
      </c>
      <c r="F467" s="244" t="s">
        <v>4927</v>
      </c>
      <c r="G467" s="88" t="s">
        <v>4927</v>
      </c>
      <c r="H467" s="243" t="s">
        <v>4927</v>
      </c>
      <c r="I467" s="553" t="s">
        <v>4927</v>
      </c>
      <c r="J467" s="553" t="s">
        <v>4927</v>
      </c>
      <c r="K467" s="554" t="s">
        <v>4927</v>
      </c>
      <c r="L467" s="243" t="s">
        <v>4927</v>
      </c>
      <c r="M467" s="243" t="s">
        <v>4927</v>
      </c>
      <c r="N467" s="262" t="s">
        <v>4927</v>
      </c>
      <c r="O467" s="89" t="s">
        <v>4927</v>
      </c>
      <c r="P467" s="89" t="s">
        <v>4927</v>
      </c>
      <c r="Q467" s="90" t="s">
        <v>4927</v>
      </c>
      <c r="R467" s="95" t="s">
        <v>4927</v>
      </c>
      <c r="S467" s="263" t="s">
        <v>4927</v>
      </c>
    </row>
    <row r="468" spans="2:19" ht="15" customHeight="1" x14ac:dyDescent="0.25">
      <c r="B468" s="261" t="s">
        <v>4927</v>
      </c>
      <c r="C468" s="243" t="s">
        <v>4927</v>
      </c>
      <c r="D468" s="244" t="s">
        <v>4927</v>
      </c>
      <c r="E468" s="244" t="s">
        <v>4927</v>
      </c>
      <c r="F468" s="244" t="s">
        <v>4927</v>
      </c>
      <c r="G468" s="88" t="s">
        <v>4927</v>
      </c>
      <c r="H468" s="243" t="s">
        <v>4927</v>
      </c>
      <c r="I468" s="553" t="s">
        <v>4927</v>
      </c>
      <c r="J468" s="553" t="s">
        <v>4927</v>
      </c>
      <c r="K468" s="554" t="s">
        <v>4927</v>
      </c>
      <c r="L468" s="243" t="s">
        <v>4927</v>
      </c>
      <c r="M468" s="243" t="s">
        <v>4927</v>
      </c>
      <c r="N468" s="262" t="s">
        <v>4927</v>
      </c>
      <c r="O468" s="89" t="s">
        <v>4927</v>
      </c>
      <c r="P468" s="89" t="s">
        <v>4927</v>
      </c>
      <c r="Q468" s="90" t="s">
        <v>4927</v>
      </c>
      <c r="R468" s="95" t="s">
        <v>4927</v>
      </c>
      <c r="S468" s="263" t="s">
        <v>4927</v>
      </c>
    </row>
    <row r="469" spans="2:19" ht="15" customHeight="1" x14ac:dyDescent="0.25">
      <c r="B469" s="261" t="s">
        <v>4927</v>
      </c>
      <c r="C469" s="243" t="s">
        <v>4927</v>
      </c>
      <c r="D469" s="244" t="s">
        <v>4927</v>
      </c>
      <c r="E469" s="244" t="s">
        <v>4927</v>
      </c>
      <c r="F469" s="244" t="s">
        <v>4927</v>
      </c>
      <c r="G469" s="88" t="s">
        <v>4927</v>
      </c>
      <c r="H469" s="243" t="s">
        <v>4927</v>
      </c>
      <c r="I469" s="553" t="s">
        <v>4927</v>
      </c>
      <c r="J469" s="553" t="s">
        <v>4927</v>
      </c>
      <c r="K469" s="554" t="s">
        <v>4927</v>
      </c>
      <c r="L469" s="243" t="s">
        <v>4927</v>
      </c>
      <c r="M469" s="243" t="s">
        <v>4927</v>
      </c>
      <c r="N469" s="262" t="s">
        <v>4927</v>
      </c>
      <c r="O469" s="89" t="s">
        <v>4927</v>
      </c>
      <c r="P469" s="89" t="s">
        <v>4927</v>
      </c>
      <c r="Q469" s="90" t="s">
        <v>4927</v>
      </c>
      <c r="R469" s="95" t="s">
        <v>4927</v>
      </c>
      <c r="S469" s="263" t="s">
        <v>4927</v>
      </c>
    </row>
    <row r="470" spans="2:19" ht="15" customHeight="1" x14ac:dyDescent="0.25">
      <c r="B470" s="261" t="s">
        <v>4927</v>
      </c>
      <c r="C470" s="243" t="s">
        <v>4927</v>
      </c>
      <c r="D470" s="244" t="s">
        <v>4927</v>
      </c>
      <c r="E470" s="244" t="s">
        <v>4927</v>
      </c>
      <c r="F470" s="244" t="s">
        <v>4927</v>
      </c>
      <c r="G470" s="88" t="s">
        <v>4927</v>
      </c>
      <c r="H470" s="243" t="s">
        <v>4927</v>
      </c>
      <c r="I470" s="553" t="s">
        <v>4927</v>
      </c>
      <c r="J470" s="553" t="s">
        <v>4927</v>
      </c>
      <c r="K470" s="554" t="s">
        <v>4927</v>
      </c>
      <c r="L470" s="243" t="s">
        <v>4927</v>
      </c>
      <c r="M470" s="243" t="s">
        <v>4927</v>
      </c>
      <c r="N470" s="262" t="s">
        <v>4927</v>
      </c>
      <c r="O470" s="89" t="s">
        <v>4927</v>
      </c>
      <c r="P470" s="89" t="s">
        <v>4927</v>
      </c>
      <c r="Q470" s="90" t="s">
        <v>4927</v>
      </c>
      <c r="R470" s="95" t="s">
        <v>4927</v>
      </c>
      <c r="S470" s="263" t="s">
        <v>4927</v>
      </c>
    </row>
    <row r="471" spans="2:19" ht="15" customHeight="1" x14ac:dyDescent="0.25">
      <c r="B471" s="261" t="s">
        <v>4927</v>
      </c>
      <c r="C471" s="243" t="s">
        <v>4927</v>
      </c>
      <c r="D471" s="244" t="s">
        <v>4927</v>
      </c>
      <c r="E471" s="244" t="s">
        <v>4927</v>
      </c>
      <c r="F471" s="244" t="s">
        <v>4927</v>
      </c>
      <c r="G471" s="88" t="s">
        <v>4927</v>
      </c>
      <c r="H471" s="243" t="s">
        <v>4927</v>
      </c>
      <c r="I471" s="553" t="s">
        <v>4927</v>
      </c>
      <c r="J471" s="553" t="s">
        <v>4927</v>
      </c>
      <c r="K471" s="554" t="s">
        <v>4927</v>
      </c>
      <c r="L471" s="243" t="s">
        <v>4927</v>
      </c>
      <c r="M471" s="243" t="s">
        <v>4927</v>
      </c>
      <c r="N471" s="262" t="s">
        <v>4927</v>
      </c>
      <c r="O471" s="89" t="s">
        <v>4927</v>
      </c>
      <c r="P471" s="89" t="s">
        <v>4927</v>
      </c>
      <c r="Q471" s="90" t="s">
        <v>4927</v>
      </c>
      <c r="R471" s="95" t="s">
        <v>4927</v>
      </c>
      <c r="S471" s="263" t="s">
        <v>4927</v>
      </c>
    </row>
    <row r="472" spans="2:19" ht="15" customHeight="1" x14ac:dyDescent="0.25">
      <c r="B472" s="261" t="s">
        <v>4927</v>
      </c>
      <c r="C472" s="243" t="s">
        <v>4927</v>
      </c>
      <c r="D472" s="244" t="s">
        <v>4927</v>
      </c>
      <c r="E472" s="244" t="s">
        <v>4927</v>
      </c>
      <c r="F472" s="244" t="s">
        <v>4927</v>
      </c>
      <c r="G472" s="88" t="s">
        <v>4927</v>
      </c>
      <c r="H472" s="243" t="s">
        <v>4927</v>
      </c>
      <c r="I472" s="553" t="s">
        <v>4927</v>
      </c>
      <c r="J472" s="553" t="s">
        <v>4927</v>
      </c>
      <c r="K472" s="554" t="s">
        <v>4927</v>
      </c>
      <c r="L472" s="243" t="s">
        <v>4927</v>
      </c>
      <c r="M472" s="243" t="s">
        <v>4927</v>
      </c>
      <c r="N472" s="262" t="s">
        <v>4927</v>
      </c>
      <c r="O472" s="89" t="s">
        <v>4927</v>
      </c>
      <c r="P472" s="89" t="s">
        <v>4927</v>
      </c>
      <c r="Q472" s="90" t="s">
        <v>4927</v>
      </c>
      <c r="R472" s="95" t="s">
        <v>4927</v>
      </c>
      <c r="S472" s="263" t="s">
        <v>4927</v>
      </c>
    </row>
    <row r="473" spans="2:19" ht="15" customHeight="1" x14ac:dyDescent="0.25">
      <c r="B473" s="261" t="s">
        <v>4927</v>
      </c>
      <c r="C473" s="243" t="s">
        <v>4927</v>
      </c>
      <c r="D473" s="244" t="s">
        <v>4927</v>
      </c>
      <c r="E473" s="244" t="s">
        <v>4927</v>
      </c>
      <c r="F473" s="244" t="s">
        <v>4927</v>
      </c>
      <c r="G473" s="88" t="s">
        <v>4927</v>
      </c>
      <c r="H473" s="243" t="s">
        <v>4927</v>
      </c>
      <c r="I473" s="553" t="s">
        <v>4927</v>
      </c>
      <c r="J473" s="553" t="s">
        <v>4927</v>
      </c>
      <c r="K473" s="554" t="s">
        <v>4927</v>
      </c>
      <c r="L473" s="243" t="s">
        <v>4927</v>
      </c>
      <c r="M473" s="243" t="s">
        <v>4927</v>
      </c>
      <c r="N473" s="262" t="s">
        <v>4927</v>
      </c>
      <c r="O473" s="89" t="s">
        <v>4927</v>
      </c>
      <c r="P473" s="89" t="s">
        <v>4927</v>
      </c>
      <c r="Q473" s="90" t="s">
        <v>4927</v>
      </c>
      <c r="R473" s="95" t="s">
        <v>4927</v>
      </c>
      <c r="S473" s="263" t="s">
        <v>4927</v>
      </c>
    </row>
    <row r="474" spans="2:19" ht="15" customHeight="1" x14ac:dyDescent="0.25">
      <c r="B474" s="261" t="s">
        <v>4927</v>
      </c>
      <c r="C474" s="243" t="s">
        <v>4927</v>
      </c>
      <c r="D474" s="244" t="s">
        <v>4927</v>
      </c>
      <c r="E474" s="244" t="s">
        <v>4927</v>
      </c>
      <c r="F474" s="244" t="s">
        <v>4927</v>
      </c>
      <c r="G474" s="88" t="s">
        <v>4927</v>
      </c>
      <c r="H474" s="243" t="s">
        <v>4927</v>
      </c>
      <c r="I474" s="553" t="s">
        <v>4927</v>
      </c>
      <c r="J474" s="553" t="s">
        <v>4927</v>
      </c>
      <c r="K474" s="554" t="s">
        <v>4927</v>
      </c>
      <c r="L474" s="243" t="s">
        <v>4927</v>
      </c>
      <c r="M474" s="243" t="s">
        <v>4927</v>
      </c>
      <c r="N474" s="262" t="s">
        <v>4927</v>
      </c>
      <c r="O474" s="89" t="s">
        <v>4927</v>
      </c>
      <c r="P474" s="89" t="s">
        <v>4927</v>
      </c>
      <c r="Q474" s="90" t="s">
        <v>4927</v>
      </c>
      <c r="R474" s="95" t="s">
        <v>4927</v>
      </c>
      <c r="S474" s="263" t="s">
        <v>4927</v>
      </c>
    </row>
    <row r="475" spans="2:19" ht="15" customHeight="1" x14ac:dyDescent="0.25">
      <c r="B475" s="261" t="s">
        <v>4927</v>
      </c>
      <c r="C475" s="243" t="s">
        <v>4927</v>
      </c>
      <c r="D475" s="244" t="s">
        <v>4927</v>
      </c>
      <c r="E475" s="244" t="s">
        <v>4927</v>
      </c>
      <c r="F475" s="244" t="s">
        <v>4927</v>
      </c>
      <c r="G475" s="88" t="s">
        <v>4927</v>
      </c>
      <c r="H475" s="243" t="s">
        <v>4927</v>
      </c>
      <c r="I475" s="553" t="s">
        <v>4927</v>
      </c>
      <c r="J475" s="553" t="s">
        <v>4927</v>
      </c>
      <c r="K475" s="554" t="s">
        <v>4927</v>
      </c>
      <c r="L475" s="243" t="s">
        <v>4927</v>
      </c>
      <c r="M475" s="243" t="s">
        <v>4927</v>
      </c>
      <c r="N475" s="262" t="s">
        <v>4927</v>
      </c>
      <c r="O475" s="89" t="s">
        <v>4927</v>
      </c>
      <c r="P475" s="89" t="s">
        <v>4927</v>
      </c>
      <c r="Q475" s="90" t="s">
        <v>4927</v>
      </c>
      <c r="R475" s="95" t="s">
        <v>4927</v>
      </c>
      <c r="S475" s="263" t="s">
        <v>4927</v>
      </c>
    </row>
    <row r="476" spans="2:19" ht="15" customHeight="1" x14ac:dyDescent="0.25">
      <c r="B476" s="261" t="s">
        <v>4927</v>
      </c>
      <c r="C476" s="243" t="s">
        <v>4927</v>
      </c>
      <c r="D476" s="244" t="s">
        <v>4927</v>
      </c>
      <c r="E476" s="244" t="s">
        <v>4927</v>
      </c>
      <c r="F476" s="244" t="s">
        <v>4927</v>
      </c>
      <c r="G476" s="88" t="s">
        <v>4927</v>
      </c>
      <c r="H476" s="243" t="s">
        <v>4927</v>
      </c>
      <c r="I476" s="553" t="s">
        <v>4927</v>
      </c>
      <c r="J476" s="553" t="s">
        <v>4927</v>
      </c>
      <c r="K476" s="554" t="s">
        <v>4927</v>
      </c>
      <c r="L476" s="243" t="s">
        <v>4927</v>
      </c>
      <c r="M476" s="243" t="s">
        <v>4927</v>
      </c>
      <c r="N476" s="262" t="s">
        <v>4927</v>
      </c>
      <c r="O476" s="89" t="s">
        <v>4927</v>
      </c>
      <c r="P476" s="89" t="s">
        <v>4927</v>
      </c>
      <c r="Q476" s="90" t="s">
        <v>4927</v>
      </c>
      <c r="R476" s="95" t="s">
        <v>4927</v>
      </c>
      <c r="S476" s="263" t="s">
        <v>4927</v>
      </c>
    </row>
    <row r="477" spans="2:19" ht="15" customHeight="1" x14ac:dyDescent="0.25">
      <c r="B477" s="261" t="s">
        <v>4927</v>
      </c>
      <c r="C477" s="243" t="s">
        <v>4927</v>
      </c>
      <c r="D477" s="244" t="s">
        <v>4927</v>
      </c>
      <c r="E477" s="244" t="s">
        <v>4927</v>
      </c>
      <c r="F477" s="244" t="s">
        <v>4927</v>
      </c>
      <c r="G477" s="88" t="s">
        <v>4927</v>
      </c>
      <c r="H477" s="243" t="s">
        <v>4927</v>
      </c>
      <c r="I477" s="553" t="s">
        <v>4927</v>
      </c>
      <c r="J477" s="553" t="s">
        <v>4927</v>
      </c>
      <c r="K477" s="554" t="s">
        <v>4927</v>
      </c>
      <c r="L477" s="243" t="s">
        <v>4927</v>
      </c>
      <c r="M477" s="243" t="s">
        <v>4927</v>
      </c>
      <c r="N477" s="262" t="s">
        <v>4927</v>
      </c>
      <c r="O477" s="89" t="s">
        <v>4927</v>
      </c>
      <c r="P477" s="89" t="s">
        <v>4927</v>
      </c>
      <c r="Q477" s="90" t="s">
        <v>4927</v>
      </c>
      <c r="R477" s="95" t="s">
        <v>4927</v>
      </c>
      <c r="S477" s="263" t="s">
        <v>4927</v>
      </c>
    </row>
    <row r="478" spans="2:19" ht="15" customHeight="1" x14ac:dyDescent="0.25">
      <c r="B478" s="261" t="s">
        <v>4927</v>
      </c>
      <c r="C478" s="243" t="s">
        <v>4927</v>
      </c>
      <c r="D478" s="244" t="s">
        <v>4927</v>
      </c>
      <c r="E478" s="244" t="s">
        <v>4927</v>
      </c>
      <c r="F478" s="244" t="s">
        <v>4927</v>
      </c>
      <c r="G478" s="88" t="s">
        <v>4927</v>
      </c>
      <c r="H478" s="243" t="s">
        <v>4927</v>
      </c>
      <c r="I478" s="553" t="s">
        <v>4927</v>
      </c>
      <c r="J478" s="553" t="s">
        <v>4927</v>
      </c>
      <c r="K478" s="554" t="s">
        <v>4927</v>
      </c>
      <c r="L478" s="243" t="s">
        <v>4927</v>
      </c>
      <c r="M478" s="243" t="s">
        <v>4927</v>
      </c>
      <c r="N478" s="262" t="s">
        <v>4927</v>
      </c>
      <c r="O478" s="89" t="s">
        <v>4927</v>
      </c>
      <c r="P478" s="89" t="s">
        <v>4927</v>
      </c>
      <c r="Q478" s="90" t="s">
        <v>4927</v>
      </c>
      <c r="R478" s="95" t="s">
        <v>4927</v>
      </c>
      <c r="S478" s="263" t="s">
        <v>4927</v>
      </c>
    </row>
    <row r="479" spans="2:19" ht="15" customHeight="1" x14ac:dyDescent="0.25">
      <c r="B479" s="261" t="s">
        <v>4927</v>
      </c>
      <c r="C479" s="243" t="s">
        <v>4927</v>
      </c>
      <c r="D479" s="244" t="s">
        <v>4927</v>
      </c>
      <c r="E479" s="244" t="s">
        <v>4927</v>
      </c>
      <c r="F479" s="244" t="s">
        <v>4927</v>
      </c>
      <c r="G479" s="88" t="s">
        <v>4927</v>
      </c>
      <c r="H479" s="243" t="s">
        <v>4927</v>
      </c>
      <c r="I479" s="553" t="s">
        <v>4927</v>
      </c>
      <c r="J479" s="553" t="s">
        <v>4927</v>
      </c>
      <c r="K479" s="554" t="s">
        <v>4927</v>
      </c>
      <c r="L479" s="243" t="s">
        <v>4927</v>
      </c>
      <c r="M479" s="243" t="s">
        <v>4927</v>
      </c>
      <c r="N479" s="262" t="s">
        <v>4927</v>
      </c>
      <c r="O479" s="89" t="s">
        <v>4927</v>
      </c>
      <c r="P479" s="89" t="s">
        <v>4927</v>
      </c>
      <c r="Q479" s="90" t="s">
        <v>4927</v>
      </c>
      <c r="R479" s="95" t="s">
        <v>4927</v>
      </c>
      <c r="S479" s="263" t="s">
        <v>4927</v>
      </c>
    </row>
    <row r="480" spans="2:19" ht="15" customHeight="1" x14ac:dyDescent="0.25">
      <c r="B480" s="261" t="s">
        <v>4927</v>
      </c>
      <c r="C480" s="243" t="s">
        <v>4927</v>
      </c>
      <c r="D480" s="244" t="s">
        <v>4927</v>
      </c>
      <c r="E480" s="244" t="s">
        <v>4927</v>
      </c>
      <c r="F480" s="244" t="s">
        <v>4927</v>
      </c>
      <c r="G480" s="88" t="s">
        <v>4927</v>
      </c>
      <c r="H480" s="243" t="s">
        <v>4927</v>
      </c>
      <c r="I480" s="553" t="s">
        <v>4927</v>
      </c>
      <c r="J480" s="553" t="s">
        <v>4927</v>
      </c>
      <c r="K480" s="554" t="s">
        <v>4927</v>
      </c>
      <c r="L480" s="243" t="s">
        <v>4927</v>
      </c>
      <c r="M480" s="243" t="s">
        <v>4927</v>
      </c>
      <c r="N480" s="262" t="s">
        <v>4927</v>
      </c>
      <c r="O480" s="89" t="s">
        <v>4927</v>
      </c>
      <c r="P480" s="89" t="s">
        <v>4927</v>
      </c>
      <c r="Q480" s="90" t="s">
        <v>4927</v>
      </c>
      <c r="R480" s="95" t="s">
        <v>4927</v>
      </c>
      <c r="S480" s="263" t="s">
        <v>4927</v>
      </c>
    </row>
    <row r="481" spans="2:19" ht="15" customHeight="1" x14ac:dyDescent="0.25">
      <c r="B481" s="264" t="s">
        <v>4927</v>
      </c>
      <c r="C481" s="260" t="s">
        <v>4927</v>
      </c>
      <c r="D481" s="265" t="s">
        <v>4927</v>
      </c>
      <c r="E481" s="265" t="s">
        <v>4927</v>
      </c>
      <c r="F481" s="265" t="s">
        <v>4927</v>
      </c>
      <c r="G481" s="88" t="s">
        <v>4927</v>
      </c>
      <c r="H481" s="260" t="s">
        <v>4927</v>
      </c>
      <c r="I481" s="553" t="s">
        <v>4927</v>
      </c>
      <c r="J481" s="553" t="s">
        <v>4927</v>
      </c>
      <c r="K481" s="554" t="s">
        <v>4927</v>
      </c>
      <c r="L481" s="260" t="s">
        <v>4927</v>
      </c>
      <c r="M481" s="260" t="s">
        <v>4927</v>
      </c>
      <c r="N481" s="266" t="s">
        <v>4927</v>
      </c>
      <c r="O481" s="267" t="s">
        <v>4927</v>
      </c>
      <c r="P481" s="267" t="s">
        <v>4927</v>
      </c>
      <c r="Q481" s="268" t="s">
        <v>4927</v>
      </c>
      <c r="R481" s="95" t="s">
        <v>4927</v>
      </c>
      <c r="S481" s="269" t="s">
        <v>4927</v>
      </c>
    </row>
    <row r="482" spans="2:19" ht="15" customHeight="1" x14ac:dyDescent="0.25">
      <c r="B482" s="261" t="s">
        <v>4792</v>
      </c>
      <c r="C482" s="243" t="s">
        <v>4466</v>
      </c>
      <c r="D482" s="244">
        <v>42576</v>
      </c>
      <c r="E482" s="244" t="s">
        <v>4925</v>
      </c>
      <c r="F482" s="244" t="s">
        <v>4926</v>
      </c>
      <c r="G482" s="88">
        <v>2</v>
      </c>
      <c r="H482" s="243">
        <v>502740</v>
      </c>
      <c r="I482" s="553">
        <v>0</v>
      </c>
      <c r="J482" s="553" t="s">
        <v>5058</v>
      </c>
      <c r="K482" s="554">
        <v>0</v>
      </c>
      <c r="L482" s="243" t="s">
        <v>12</v>
      </c>
      <c r="M482" s="243">
        <v>5200000893</v>
      </c>
      <c r="N482" s="262">
        <v>554941</v>
      </c>
      <c r="O482" s="89" t="s">
        <v>461</v>
      </c>
      <c r="P482" s="89" t="s">
        <v>54</v>
      </c>
      <c r="Q482" s="90">
        <v>1.7699</v>
      </c>
      <c r="R482" s="95">
        <v>3</v>
      </c>
      <c r="S482" s="263">
        <v>66.356657115952061</v>
      </c>
    </row>
    <row r="483" spans="2:19" ht="15" customHeight="1" x14ac:dyDescent="0.25">
      <c r="B483" s="261" t="s">
        <v>4792</v>
      </c>
      <c r="C483" s="243" t="s">
        <v>4466</v>
      </c>
      <c r="D483" s="244">
        <v>42576</v>
      </c>
      <c r="E483" s="244" t="s">
        <v>4925</v>
      </c>
      <c r="F483" s="244" t="s">
        <v>4926</v>
      </c>
      <c r="G483" s="88">
        <v>2</v>
      </c>
      <c r="H483" s="243">
        <v>502740</v>
      </c>
      <c r="I483" s="553">
        <v>0</v>
      </c>
      <c r="J483" s="553" t="s">
        <v>5058</v>
      </c>
      <c r="K483" s="554">
        <v>0</v>
      </c>
      <c r="L483" s="243" t="s">
        <v>12</v>
      </c>
      <c r="M483" s="243">
        <v>5200000893</v>
      </c>
      <c r="N483" s="262">
        <v>554693</v>
      </c>
      <c r="O483" s="89" t="s">
        <v>381</v>
      </c>
      <c r="P483" s="89" t="s">
        <v>382</v>
      </c>
      <c r="Q483" s="90">
        <v>1.7699</v>
      </c>
      <c r="R483" s="95">
        <v>20</v>
      </c>
      <c r="S483" s="263">
        <v>145.60845944427251</v>
      </c>
    </row>
    <row r="484" spans="2:19" ht="15" customHeight="1" x14ac:dyDescent="0.25">
      <c r="B484" s="261" t="s">
        <v>4927</v>
      </c>
      <c r="C484" s="243" t="s">
        <v>4927</v>
      </c>
      <c r="D484" s="244" t="s">
        <v>4927</v>
      </c>
      <c r="E484" s="244" t="s">
        <v>4927</v>
      </c>
      <c r="F484" s="244" t="s">
        <v>4927</v>
      </c>
      <c r="G484" s="88" t="s">
        <v>4927</v>
      </c>
      <c r="H484" s="243" t="s">
        <v>4927</v>
      </c>
      <c r="I484" s="553" t="s">
        <v>4927</v>
      </c>
      <c r="J484" s="553" t="s">
        <v>4927</v>
      </c>
      <c r="K484" s="554" t="s">
        <v>4927</v>
      </c>
      <c r="L484" s="243" t="s">
        <v>4927</v>
      </c>
      <c r="M484" s="243" t="s">
        <v>4927</v>
      </c>
      <c r="N484" s="262" t="s">
        <v>4927</v>
      </c>
      <c r="O484" s="89" t="s">
        <v>4927</v>
      </c>
      <c r="P484" s="89" t="s">
        <v>4927</v>
      </c>
      <c r="Q484" s="90" t="s">
        <v>4927</v>
      </c>
      <c r="R484" s="95" t="s">
        <v>4927</v>
      </c>
      <c r="S484" s="263" t="s">
        <v>4927</v>
      </c>
    </row>
    <row r="485" spans="2:19" ht="15" customHeight="1" x14ac:dyDescent="0.25">
      <c r="B485" s="261" t="s">
        <v>4927</v>
      </c>
      <c r="C485" s="243" t="s">
        <v>4927</v>
      </c>
      <c r="D485" s="244" t="s">
        <v>4927</v>
      </c>
      <c r="E485" s="244" t="s">
        <v>4927</v>
      </c>
      <c r="F485" s="244" t="s">
        <v>4927</v>
      </c>
      <c r="G485" s="88" t="s">
        <v>4927</v>
      </c>
      <c r="H485" s="243" t="s">
        <v>4927</v>
      </c>
      <c r="I485" s="553" t="s">
        <v>4927</v>
      </c>
      <c r="J485" s="553" t="s">
        <v>4927</v>
      </c>
      <c r="K485" s="554" t="s">
        <v>4927</v>
      </c>
      <c r="L485" s="243" t="s">
        <v>4927</v>
      </c>
      <c r="M485" s="243" t="s">
        <v>4927</v>
      </c>
      <c r="N485" s="262" t="s">
        <v>4927</v>
      </c>
      <c r="O485" s="89" t="s">
        <v>4927</v>
      </c>
      <c r="P485" s="89" t="s">
        <v>4927</v>
      </c>
      <c r="Q485" s="90" t="s">
        <v>4927</v>
      </c>
      <c r="R485" s="95" t="s">
        <v>4927</v>
      </c>
      <c r="S485" s="263" t="s">
        <v>4927</v>
      </c>
    </row>
    <row r="486" spans="2:19" ht="15" customHeight="1" x14ac:dyDescent="0.25">
      <c r="B486" s="261" t="s">
        <v>4927</v>
      </c>
      <c r="C486" s="243" t="s">
        <v>4927</v>
      </c>
      <c r="D486" s="244" t="s">
        <v>4927</v>
      </c>
      <c r="E486" s="244" t="s">
        <v>4927</v>
      </c>
      <c r="F486" s="244" t="s">
        <v>4927</v>
      </c>
      <c r="G486" s="88" t="s">
        <v>4927</v>
      </c>
      <c r="H486" s="243" t="s">
        <v>4927</v>
      </c>
      <c r="I486" s="553" t="s">
        <v>4927</v>
      </c>
      <c r="J486" s="553" t="s">
        <v>4927</v>
      </c>
      <c r="K486" s="554" t="s">
        <v>4927</v>
      </c>
      <c r="L486" s="243" t="s">
        <v>4927</v>
      </c>
      <c r="M486" s="243" t="s">
        <v>4927</v>
      </c>
      <c r="N486" s="262" t="s">
        <v>4927</v>
      </c>
      <c r="O486" s="89" t="s">
        <v>4927</v>
      </c>
      <c r="P486" s="89" t="s">
        <v>4927</v>
      </c>
      <c r="Q486" s="90" t="s">
        <v>4927</v>
      </c>
      <c r="R486" s="95" t="s">
        <v>4927</v>
      </c>
      <c r="S486" s="263" t="s">
        <v>4927</v>
      </c>
    </row>
    <row r="487" spans="2:19" ht="15" customHeight="1" x14ac:dyDescent="0.25">
      <c r="B487" s="261" t="s">
        <v>4927</v>
      </c>
      <c r="C487" s="243" t="s">
        <v>4927</v>
      </c>
      <c r="D487" s="244" t="s">
        <v>4927</v>
      </c>
      <c r="E487" s="244" t="s">
        <v>4927</v>
      </c>
      <c r="F487" s="244" t="s">
        <v>4927</v>
      </c>
      <c r="G487" s="88" t="s">
        <v>4927</v>
      </c>
      <c r="H487" s="243" t="s">
        <v>4927</v>
      </c>
      <c r="I487" s="553" t="s">
        <v>4927</v>
      </c>
      <c r="J487" s="553" t="s">
        <v>4927</v>
      </c>
      <c r="K487" s="554" t="s">
        <v>4927</v>
      </c>
      <c r="L487" s="243" t="s">
        <v>4927</v>
      </c>
      <c r="M487" s="243" t="s">
        <v>4927</v>
      </c>
      <c r="N487" s="262" t="s">
        <v>4927</v>
      </c>
      <c r="O487" s="89" t="s">
        <v>4927</v>
      </c>
      <c r="P487" s="89" t="s">
        <v>4927</v>
      </c>
      <c r="Q487" s="90" t="s">
        <v>4927</v>
      </c>
      <c r="R487" s="95" t="s">
        <v>4927</v>
      </c>
      <c r="S487" s="263" t="s">
        <v>4927</v>
      </c>
    </row>
    <row r="488" spans="2:19" ht="15" customHeight="1" x14ac:dyDescent="0.25">
      <c r="B488" s="261" t="s">
        <v>4927</v>
      </c>
      <c r="C488" s="243" t="s">
        <v>4927</v>
      </c>
      <c r="D488" s="244" t="s">
        <v>4927</v>
      </c>
      <c r="E488" s="244" t="s">
        <v>4927</v>
      </c>
      <c r="F488" s="244" t="s">
        <v>4927</v>
      </c>
      <c r="G488" s="88" t="s">
        <v>4927</v>
      </c>
      <c r="H488" s="243" t="s">
        <v>4927</v>
      </c>
      <c r="I488" s="553" t="s">
        <v>4927</v>
      </c>
      <c r="J488" s="553" t="s">
        <v>4927</v>
      </c>
      <c r="K488" s="554" t="s">
        <v>4927</v>
      </c>
      <c r="L488" s="243" t="s">
        <v>4927</v>
      </c>
      <c r="M488" s="243" t="s">
        <v>4927</v>
      </c>
      <c r="N488" s="262" t="s">
        <v>4927</v>
      </c>
      <c r="O488" s="89" t="s">
        <v>4927</v>
      </c>
      <c r="P488" s="89" t="s">
        <v>4927</v>
      </c>
      <c r="Q488" s="90" t="s">
        <v>4927</v>
      </c>
      <c r="R488" s="95" t="s">
        <v>4927</v>
      </c>
      <c r="S488" s="263" t="s">
        <v>4927</v>
      </c>
    </row>
    <row r="489" spans="2:19" ht="15" customHeight="1" x14ac:dyDescent="0.25">
      <c r="B489" s="261" t="s">
        <v>4927</v>
      </c>
      <c r="C489" s="243" t="s">
        <v>4927</v>
      </c>
      <c r="D489" s="244" t="s">
        <v>4927</v>
      </c>
      <c r="E489" s="244" t="s">
        <v>4927</v>
      </c>
      <c r="F489" s="244" t="s">
        <v>4927</v>
      </c>
      <c r="G489" s="88" t="s">
        <v>4927</v>
      </c>
      <c r="H489" s="243" t="s">
        <v>4927</v>
      </c>
      <c r="I489" s="553" t="s">
        <v>4927</v>
      </c>
      <c r="J489" s="553" t="s">
        <v>4927</v>
      </c>
      <c r="K489" s="554" t="s">
        <v>4927</v>
      </c>
      <c r="L489" s="243" t="s">
        <v>4927</v>
      </c>
      <c r="M489" s="243" t="s">
        <v>4927</v>
      </c>
      <c r="N489" s="262" t="s">
        <v>4927</v>
      </c>
      <c r="O489" s="89" t="s">
        <v>4927</v>
      </c>
      <c r="P489" s="89" t="s">
        <v>4927</v>
      </c>
      <c r="Q489" s="90" t="s">
        <v>4927</v>
      </c>
      <c r="R489" s="95" t="s">
        <v>4927</v>
      </c>
      <c r="S489" s="263" t="s">
        <v>4927</v>
      </c>
    </row>
    <row r="490" spans="2:19" ht="15" customHeight="1" x14ac:dyDescent="0.25">
      <c r="B490" s="261" t="s">
        <v>4927</v>
      </c>
      <c r="C490" s="243" t="s">
        <v>4927</v>
      </c>
      <c r="D490" s="244" t="s">
        <v>4927</v>
      </c>
      <c r="E490" s="244" t="s">
        <v>4927</v>
      </c>
      <c r="F490" s="244" t="s">
        <v>4927</v>
      </c>
      <c r="G490" s="88" t="s">
        <v>4927</v>
      </c>
      <c r="H490" s="243" t="s">
        <v>4927</v>
      </c>
      <c r="I490" s="553" t="s">
        <v>4927</v>
      </c>
      <c r="J490" s="553" t="s">
        <v>4927</v>
      </c>
      <c r="K490" s="554" t="s">
        <v>4927</v>
      </c>
      <c r="L490" s="243" t="s">
        <v>4927</v>
      </c>
      <c r="M490" s="243" t="s">
        <v>4927</v>
      </c>
      <c r="N490" s="262" t="s">
        <v>4927</v>
      </c>
      <c r="O490" s="89" t="s">
        <v>4927</v>
      </c>
      <c r="P490" s="89" t="s">
        <v>4927</v>
      </c>
      <c r="Q490" s="90" t="s">
        <v>4927</v>
      </c>
      <c r="R490" s="95" t="s">
        <v>4927</v>
      </c>
      <c r="S490" s="263" t="s">
        <v>4927</v>
      </c>
    </row>
    <row r="491" spans="2:19" ht="15" customHeight="1" x14ac:dyDescent="0.25">
      <c r="B491" s="261" t="s">
        <v>4927</v>
      </c>
      <c r="C491" s="243" t="s">
        <v>4927</v>
      </c>
      <c r="D491" s="244" t="s">
        <v>4927</v>
      </c>
      <c r="E491" s="244" t="s">
        <v>4927</v>
      </c>
      <c r="F491" s="244" t="s">
        <v>4927</v>
      </c>
      <c r="G491" s="88" t="s">
        <v>4927</v>
      </c>
      <c r="H491" s="243" t="s">
        <v>4927</v>
      </c>
      <c r="I491" s="553" t="s">
        <v>4927</v>
      </c>
      <c r="J491" s="553" t="s">
        <v>4927</v>
      </c>
      <c r="K491" s="554" t="s">
        <v>4927</v>
      </c>
      <c r="L491" s="243" t="s">
        <v>4927</v>
      </c>
      <c r="M491" s="243" t="s">
        <v>4927</v>
      </c>
      <c r="N491" s="262" t="s">
        <v>4927</v>
      </c>
      <c r="O491" s="89" t="s">
        <v>4927</v>
      </c>
      <c r="P491" s="89" t="s">
        <v>4927</v>
      </c>
      <c r="Q491" s="90" t="s">
        <v>4927</v>
      </c>
      <c r="R491" s="95" t="s">
        <v>4927</v>
      </c>
      <c r="S491" s="263" t="s">
        <v>4927</v>
      </c>
    </row>
    <row r="492" spans="2:19" ht="15" customHeight="1" x14ac:dyDescent="0.25">
      <c r="B492" s="261" t="s">
        <v>4927</v>
      </c>
      <c r="C492" s="243" t="s">
        <v>4927</v>
      </c>
      <c r="D492" s="244" t="s">
        <v>4927</v>
      </c>
      <c r="E492" s="244" t="s">
        <v>4927</v>
      </c>
      <c r="F492" s="244" t="s">
        <v>4927</v>
      </c>
      <c r="G492" s="88" t="s">
        <v>4927</v>
      </c>
      <c r="H492" s="243" t="s">
        <v>4927</v>
      </c>
      <c r="I492" s="553" t="s">
        <v>4927</v>
      </c>
      <c r="J492" s="553" t="s">
        <v>4927</v>
      </c>
      <c r="K492" s="554" t="s">
        <v>4927</v>
      </c>
      <c r="L492" s="243" t="s">
        <v>4927</v>
      </c>
      <c r="M492" s="243" t="s">
        <v>4927</v>
      </c>
      <c r="N492" s="262" t="s">
        <v>4927</v>
      </c>
      <c r="O492" s="89" t="s">
        <v>4927</v>
      </c>
      <c r="P492" s="89" t="s">
        <v>4927</v>
      </c>
      <c r="Q492" s="90" t="s">
        <v>4927</v>
      </c>
      <c r="R492" s="95" t="s">
        <v>4927</v>
      </c>
      <c r="S492" s="263" t="s">
        <v>4927</v>
      </c>
    </row>
    <row r="493" spans="2:19" ht="15" customHeight="1" x14ac:dyDescent="0.25">
      <c r="B493" s="261" t="s">
        <v>4927</v>
      </c>
      <c r="C493" s="243" t="s">
        <v>4927</v>
      </c>
      <c r="D493" s="244" t="s">
        <v>4927</v>
      </c>
      <c r="E493" s="244" t="s">
        <v>4927</v>
      </c>
      <c r="F493" s="244" t="s">
        <v>4927</v>
      </c>
      <c r="G493" s="88" t="s">
        <v>4927</v>
      </c>
      <c r="H493" s="243" t="s">
        <v>4927</v>
      </c>
      <c r="I493" s="553" t="s">
        <v>4927</v>
      </c>
      <c r="J493" s="553" t="s">
        <v>4927</v>
      </c>
      <c r="K493" s="554" t="s">
        <v>4927</v>
      </c>
      <c r="L493" s="243" t="s">
        <v>4927</v>
      </c>
      <c r="M493" s="243" t="s">
        <v>4927</v>
      </c>
      <c r="N493" s="262" t="s">
        <v>4927</v>
      </c>
      <c r="O493" s="89" t="s">
        <v>4927</v>
      </c>
      <c r="P493" s="89" t="s">
        <v>4927</v>
      </c>
      <c r="Q493" s="90" t="s">
        <v>4927</v>
      </c>
      <c r="R493" s="95" t="s">
        <v>4927</v>
      </c>
      <c r="S493" s="263" t="s">
        <v>4927</v>
      </c>
    </row>
    <row r="494" spans="2:19" ht="15" customHeight="1" x14ac:dyDescent="0.25">
      <c r="B494" s="261" t="s">
        <v>4927</v>
      </c>
      <c r="C494" s="243" t="s">
        <v>4927</v>
      </c>
      <c r="D494" s="244" t="s">
        <v>4927</v>
      </c>
      <c r="E494" s="244" t="s">
        <v>4927</v>
      </c>
      <c r="F494" s="244" t="s">
        <v>4927</v>
      </c>
      <c r="G494" s="88" t="s">
        <v>4927</v>
      </c>
      <c r="H494" s="243" t="s">
        <v>4927</v>
      </c>
      <c r="I494" s="553" t="s">
        <v>4927</v>
      </c>
      <c r="J494" s="553" t="s">
        <v>4927</v>
      </c>
      <c r="K494" s="554" t="s">
        <v>4927</v>
      </c>
      <c r="L494" s="243" t="s">
        <v>4927</v>
      </c>
      <c r="M494" s="243" t="s">
        <v>4927</v>
      </c>
      <c r="N494" s="262" t="s">
        <v>4927</v>
      </c>
      <c r="O494" s="89" t="s">
        <v>4927</v>
      </c>
      <c r="P494" s="89" t="s">
        <v>4927</v>
      </c>
      <c r="Q494" s="90" t="s">
        <v>4927</v>
      </c>
      <c r="R494" s="95" t="s">
        <v>4927</v>
      </c>
      <c r="S494" s="263" t="s">
        <v>4927</v>
      </c>
    </row>
    <row r="495" spans="2:19" ht="15" customHeight="1" x14ac:dyDescent="0.25">
      <c r="B495" s="261" t="s">
        <v>4927</v>
      </c>
      <c r="C495" s="243" t="s">
        <v>4927</v>
      </c>
      <c r="D495" s="244" t="s">
        <v>4927</v>
      </c>
      <c r="E495" s="244" t="s">
        <v>4927</v>
      </c>
      <c r="F495" s="244" t="s">
        <v>4927</v>
      </c>
      <c r="G495" s="88" t="s">
        <v>4927</v>
      </c>
      <c r="H495" s="243" t="s">
        <v>4927</v>
      </c>
      <c r="I495" s="553" t="s">
        <v>4927</v>
      </c>
      <c r="J495" s="553" t="s">
        <v>4927</v>
      </c>
      <c r="K495" s="554" t="s">
        <v>4927</v>
      </c>
      <c r="L495" s="243" t="s">
        <v>4927</v>
      </c>
      <c r="M495" s="243" t="s">
        <v>4927</v>
      </c>
      <c r="N495" s="262" t="s">
        <v>4927</v>
      </c>
      <c r="O495" s="89" t="s">
        <v>4927</v>
      </c>
      <c r="P495" s="89" t="s">
        <v>4927</v>
      </c>
      <c r="Q495" s="90" t="s">
        <v>4927</v>
      </c>
      <c r="R495" s="95" t="s">
        <v>4927</v>
      </c>
      <c r="S495" s="263" t="s">
        <v>4927</v>
      </c>
    </row>
    <row r="496" spans="2:19" ht="15" customHeight="1" x14ac:dyDescent="0.25">
      <c r="B496" s="261" t="s">
        <v>4927</v>
      </c>
      <c r="C496" s="243" t="s">
        <v>4927</v>
      </c>
      <c r="D496" s="244" t="s">
        <v>4927</v>
      </c>
      <c r="E496" s="244" t="s">
        <v>4927</v>
      </c>
      <c r="F496" s="244" t="s">
        <v>4927</v>
      </c>
      <c r="G496" s="88" t="s">
        <v>4927</v>
      </c>
      <c r="H496" s="243" t="s">
        <v>4927</v>
      </c>
      <c r="I496" s="553" t="s">
        <v>4927</v>
      </c>
      <c r="J496" s="553" t="s">
        <v>4927</v>
      </c>
      <c r="K496" s="554" t="s">
        <v>4927</v>
      </c>
      <c r="L496" s="243" t="s">
        <v>4927</v>
      </c>
      <c r="M496" s="243" t="s">
        <v>4927</v>
      </c>
      <c r="N496" s="262" t="s">
        <v>4927</v>
      </c>
      <c r="O496" s="89" t="s">
        <v>4927</v>
      </c>
      <c r="P496" s="89" t="s">
        <v>4927</v>
      </c>
      <c r="Q496" s="90" t="s">
        <v>4927</v>
      </c>
      <c r="R496" s="95" t="s">
        <v>4927</v>
      </c>
      <c r="S496" s="263" t="s">
        <v>4927</v>
      </c>
    </row>
    <row r="497" spans="2:19" ht="15" customHeight="1" x14ac:dyDescent="0.25">
      <c r="B497" s="261" t="s">
        <v>4927</v>
      </c>
      <c r="C497" s="243" t="s">
        <v>4927</v>
      </c>
      <c r="D497" s="244" t="s">
        <v>4927</v>
      </c>
      <c r="E497" s="244" t="s">
        <v>4927</v>
      </c>
      <c r="F497" s="244" t="s">
        <v>4927</v>
      </c>
      <c r="G497" s="88" t="s">
        <v>4927</v>
      </c>
      <c r="H497" s="243" t="s">
        <v>4927</v>
      </c>
      <c r="I497" s="553" t="s">
        <v>4927</v>
      </c>
      <c r="J497" s="553" t="s">
        <v>4927</v>
      </c>
      <c r="K497" s="554" t="s">
        <v>4927</v>
      </c>
      <c r="L497" s="243" t="s">
        <v>4927</v>
      </c>
      <c r="M497" s="243" t="s">
        <v>4927</v>
      </c>
      <c r="N497" s="262" t="s">
        <v>4927</v>
      </c>
      <c r="O497" s="89" t="s">
        <v>4927</v>
      </c>
      <c r="P497" s="89" t="s">
        <v>4927</v>
      </c>
      <c r="Q497" s="90" t="s">
        <v>4927</v>
      </c>
      <c r="R497" s="95" t="s">
        <v>4927</v>
      </c>
      <c r="S497" s="263" t="s">
        <v>4927</v>
      </c>
    </row>
    <row r="498" spans="2:19" ht="15" customHeight="1" x14ac:dyDescent="0.25">
      <c r="B498" s="261" t="s">
        <v>4927</v>
      </c>
      <c r="C498" s="243" t="s">
        <v>4927</v>
      </c>
      <c r="D498" s="244" t="s">
        <v>4927</v>
      </c>
      <c r="E498" s="244" t="s">
        <v>4927</v>
      </c>
      <c r="F498" s="244" t="s">
        <v>4927</v>
      </c>
      <c r="G498" s="88" t="s">
        <v>4927</v>
      </c>
      <c r="H498" s="243" t="s">
        <v>4927</v>
      </c>
      <c r="I498" s="553" t="s">
        <v>4927</v>
      </c>
      <c r="J498" s="553" t="s">
        <v>4927</v>
      </c>
      <c r="K498" s="554" t="s">
        <v>4927</v>
      </c>
      <c r="L498" s="243" t="s">
        <v>4927</v>
      </c>
      <c r="M498" s="243" t="s">
        <v>4927</v>
      </c>
      <c r="N498" s="262" t="s">
        <v>4927</v>
      </c>
      <c r="O498" s="89" t="s">
        <v>4927</v>
      </c>
      <c r="P498" s="89" t="s">
        <v>4927</v>
      </c>
      <c r="Q498" s="90" t="s">
        <v>4927</v>
      </c>
      <c r="R498" s="95" t="s">
        <v>4927</v>
      </c>
      <c r="S498" s="263" t="s">
        <v>4927</v>
      </c>
    </row>
    <row r="499" spans="2:19" ht="15" customHeight="1" x14ac:dyDescent="0.25">
      <c r="B499" s="261" t="s">
        <v>4927</v>
      </c>
      <c r="C499" s="243" t="s">
        <v>4927</v>
      </c>
      <c r="D499" s="244" t="s">
        <v>4927</v>
      </c>
      <c r="E499" s="244" t="s">
        <v>4927</v>
      </c>
      <c r="F499" s="244" t="s">
        <v>4927</v>
      </c>
      <c r="G499" s="88" t="s">
        <v>4927</v>
      </c>
      <c r="H499" s="243" t="s">
        <v>4927</v>
      </c>
      <c r="I499" s="553" t="s">
        <v>4927</v>
      </c>
      <c r="J499" s="553" t="s">
        <v>4927</v>
      </c>
      <c r="K499" s="554" t="s">
        <v>4927</v>
      </c>
      <c r="L499" s="243" t="s">
        <v>4927</v>
      </c>
      <c r="M499" s="243" t="s">
        <v>4927</v>
      </c>
      <c r="N499" s="262" t="s">
        <v>4927</v>
      </c>
      <c r="O499" s="89" t="s">
        <v>4927</v>
      </c>
      <c r="P499" s="89" t="s">
        <v>4927</v>
      </c>
      <c r="Q499" s="90" t="s">
        <v>4927</v>
      </c>
      <c r="R499" s="95" t="s">
        <v>4927</v>
      </c>
      <c r="S499" s="263" t="s">
        <v>4927</v>
      </c>
    </row>
    <row r="500" spans="2:19" ht="15" customHeight="1" x14ac:dyDescent="0.25">
      <c r="B500" s="261" t="s">
        <v>4927</v>
      </c>
      <c r="C500" s="243" t="s">
        <v>4927</v>
      </c>
      <c r="D500" s="244" t="s">
        <v>4927</v>
      </c>
      <c r="E500" s="244" t="s">
        <v>4927</v>
      </c>
      <c r="F500" s="244" t="s">
        <v>4927</v>
      </c>
      <c r="G500" s="88" t="s">
        <v>4927</v>
      </c>
      <c r="H500" s="243" t="s">
        <v>4927</v>
      </c>
      <c r="I500" s="553" t="s">
        <v>4927</v>
      </c>
      <c r="J500" s="553" t="s">
        <v>4927</v>
      </c>
      <c r="K500" s="554" t="s">
        <v>4927</v>
      </c>
      <c r="L500" s="243" t="s">
        <v>4927</v>
      </c>
      <c r="M500" s="243" t="s">
        <v>4927</v>
      </c>
      <c r="N500" s="262" t="s">
        <v>4927</v>
      </c>
      <c r="O500" s="89" t="s">
        <v>4927</v>
      </c>
      <c r="P500" s="89" t="s">
        <v>4927</v>
      </c>
      <c r="Q500" s="90" t="s">
        <v>4927</v>
      </c>
      <c r="R500" s="95" t="s">
        <v>4927</v>
      </c>
      <c r="S500" s="263" t="s">
        <v>4927</v>
      </c>
    </row>
    <row r="501" spans="2:19" ht="15" customHeight="1" x14ac:dyDescent="0.25">
      <c r="B501" s="261" t="s">
        <v>4927</v>
      </c>
      <c r="C501" s="243" t="s">
        <v>4927</v>
      </c>
      <c r="D501" s="244" t="s">
        <v>4927</v>
      </c>
      <c r="E501" s="244" t="s">
        <v>4927</v>
      </c>
      <c r="F501" s="244" t="s">
        <v>4927</v>
      </c>
      <c r="G501" s="88" t="s">
        <v>4927</v>
      </c>
      <c r="H501" s="243" t="s">
        <v>4927</v>
      </c>
      <c r="I501" s="553" t="s">
        <v>4927</v>
      </c>
      <c r="J501" s="553" t="s">
        <v>4927</v>
      </c>
      <c r="K501" s="554" t="s">
        <v>4927</v>
      </c>
      <c r="L501" s="243" t="s">
        <v>4927</v>
      </c>
      <c r="M501" s="243" t="s">
        <v>4927</v>
      </c>
      <c r="N501" s="262" t="s">
        <v>4927</v>
      </c>
      <c r="O501" s="89" t="s">
        <v>4927</v>
      </c>
      <c r="P501" s="89" t="s">
        <v>4927</v>
      </c>
      <c r="Q501" s="90" t="s">
        <v>4927</v>
      </c>
      <c r="R501" s="95" t="s">
        <v>4927</v>
      </c>
      <c r="S501" s="263" t="s">
        <v>4927</v>
      </c>
    </row>
    <row r="502" spans="2:19" ht="15" customHeight="1" x14ac:dyDescent="0.25">
      <c r="B502" s="261" t="s">
        <v>4927</v>
      </c>
      <c r="C502" s="243" t="s">
        <v>4927</v>
      </c>
      <c r="D502" s="244" t="s">
        <v>4927</v>
      </c>
      <c r="E502" s="244" t="s">
        <v>4927</v>
      </c>
      <c r="F502" s="244" t="s">
        <v>4927</v>
      </c>
      <c r="G502" s="88" t="s">
        <v>4927</v>
      </c>
      <c r="H502" s="243" t="s">
        <v>4927</v>
      </c>
      <c r="I502" s="553" t="s">
        <v>4927</v>
      </c>
      <c r="J502" s="553" t="s">
        <v>4927</v>
      </c>
      <c r="K502" s="554" t="s">
        <v>4927</v>
      </c>
      <c r="L502" s="243" t="s">
        <v>4927</v>
      </c>
      <c r="M502" s="243" t="s">
        <v>4927</v>
      </c>
      <c r="N502" s="262" t="s">
        <v>4927</v>
      </c>
      <c r="O502" s="89" t="s">
        <v>4927</v>
      </c>
      <c r="P502" s="89" t="s">
        <v>4927</v>
      </c>
      <c r="Q502" s="90" t="s">
        <v>4927</v>
      </c>
      <c r="R502" s="95" t="s">
        <v>4927</v>
      </c>
      <c r="S502" s="263" t="s">
        <v>4927</v>
      </c>
    </row>
    <row r="503" spans="2:19" ht="15" customHeight="1" x14ac:dyDescent="0.25">
      <c r="B503" s="261" t="s">
        <v>4927</v>
      </c>
      <c r="C503" s="243" t="s">
        <v>4927</v>
      </c>
      <c r="D503" s="244" t="s">
        <v>4927</v>
      </c>
      <c r="E503" s="244" t="s">
        <v>4927</v>
      </c>
      <c r="F503" s="244" t="s">
        <v>4927</v>
      </c>
      <c r="G503" s="88" t="s">
        <v>4927</v>
      </c>
      <c r="H503" s="243" t="s">
        <v>4927</v>
      </c>
      <c r="I503" s="553" t="s">
        <v>4927</v>
      </c>
      <c r="J503" s="553" t="s">
        <v>4927</v>
      </c>
      <c r="K503" s="554" t="s">
        <v>4927</v>
      </c>
      <c r="L503" s="243" t="s">
        <v>4927</v>
      </c>
      <c r="M503" s="243" t="s">
        <v>4927</v>
      </c>
      <c r="N503" s="262" t="s">
        <v>4927</v>
      </c>
      <c r="O503" s="89" t="s">
        <v>4927</v>
      </c>
      <c r="P503" s="89" t="s">
        <v>4927</v>
      </c>
      <c r="Q503" s="90" t="s">
        <v>4927</v>
      </c>
      <c r="R503" s="95" t="s">
        <v>4927</v>
      </c>
      <c r="S503" s="263" t="s">
        <v>4927</v>
      </c>
    </row>
    <row r="504" spans="2:19" ht="15" customHeight="1" x14ac:dyDescent="0.25">
      <c r="B504" s="261" t="s">
        <v>4927</v>
      </c>
      <c r="C504" s="243" t="s">
        <v>4927</v>
      </c>
      <c r="D504" s="244" t="s">
        <v>4927</v>
      </c>
      <c r="E504" s="244" t="s">
        <v>4927</v>
      </c>
      <c r="F504" s="244" t="s">
        <v>4927</v>
      </c>
      <c r="G504" s="88" t="s">
        <v>4927</v>
      </c>
      <c r="H504" s="243" t="s">
        <v>4927</v>
      </c>
      <c r="I504" s="553" t="s">
        <v>4927</v>
      </c>
      <c r="J504" s="553" t="s">
        <v>4927</v>
      </c>
      <c r="K504" s="554" t="s">
        <v>4927</v>
      </c>
      <c r="L504" s="243" t="s">
        <v>4927</v>
      </c>
      <c r="M504" s="243" t="s">
        <v>4927</v>
      </c>
      <c r="N504" s="262" t="s">
        <v>4927</v>
      </c>
      <c r="O504" s="89" t="s">
        <v>4927</v>
      </c>
      <c r="P504" s="89" t="s">
        <v>4927</v>
      </c>
      <c r="Q504" s="90" t="s">
        <v>4927</v>
      </c>
      <c r="R504" s="95" t="s">
        <v>4927</v>
      </c>
      <c r="S504" s="263" t="s">
        <v>4927</v>
      </c>
    </row>
    <row r="505" spans="2:19" ht="15" customHeight="1" x14ac:dyDescent="0.25">
      <c r="B505" s="261" t="s">
        <v>4927</v>
      </c>
      <c r="C505" s="243" t="s">
        <v>4927</v>
      </c>
      <c r="D505" s="244" t="s">
        <v>4927</v>
      </c>
      <c r="E505" s="244" t="s">
        <v>4927</v>
      </c>
      <c r="F505" s="244" t="s">
        <v>4927</v>
      </c>
      <c r="G505" s="88" t="s">
        <v>4927</v>
      </c>
      <c r="H505" s="243" t="s">
        <v>4927</v>
      </c>
      <c r="I505" s="553" t="s">
        <v>4927</v>
      </c>
      <c r="J505" s="553" t="s">
        <v>4927</v>
      </c>
      <c r="K505" s="554" t="s">
        <v>4927</v>
      </c>
      <c r="L505" s="243" t="s">
        <v>4927</v>
      </c>
      <c r="M505" s="243" t="s">
        <v>4927</v>
      </c>
      <c r="N505" s="262" t="s">
        <v>4927</v>
      </c>
      <c r="O505" s="89" t="s">
        <v>4927</v>
      </c>
      <c r="P505" s="89" t="s">
        <v>4927</v>
      </c>
      <c r="Q505" s="90" t="s">
        <v>4927</v>
      </c>
      <c r="R505" s="95" t="s">
        <v>4927</v>
      </c>
      <c r="S505" s="263" t="s">
        <v>4927</v>
      </c>
    </row>
    <row r="506" spans="2:19" ht="15" customHeight="1" x14ac:dyDescent="0.25">
      <c r="B506" s="261" t="s">
        <v>4927</v>
      </c>
      <c r="C506" s="243" t="s">
        <v>4927</v>
      </c>
      <c r="D506" s="244" t="s">
        <v>4927</v>
      </c>
      <c r="E506" s="244" t="s">
        <v>4927</v>
      </c>
      <c r="F506" s="244" t="s">
        <v>4927</v>
      </c>
      <c r="G506" s="88" t="s">
        <v>4927</v>
      </c>
      <c r="H506" s="243" t="s">
        <v>4927</v>
      </c>
      <c r="I506" s="553" t="s">
        <v>4927</v>
      </c>
      <c r="J506" s="553" t="s">
        <v>4927</v>
      </c>
      <c r="K506" s="554" t="s">
        <v>4927</v>
      </c>
      <c r="L506" s="243" t="s">
        <v>4927</v>
      </c>
      <c r="M506" s="243" t="s">
        <v>4927</v>
      </c>
      <c r="N506" s="262" t="s">
        <v>4927</v>
      </c>
      <c r="O506" s="89" t="s">
        <v>4927</v>
      </c>
      <c r="P506" s="89" t="s">
        <v>4927</v>
      </c>
      <c r="Q506" s="90" t="s">
        <v>4927</v>
      </c>
      <c r="R506" s="95" t="s">
        <v>4927</v>
      </c>
      <c r="S506" s="263" t="s">
        <v>4927</v>
      </c>
    </row>
    <row r="507" spans="2:19" ht="15" customHeight="1" x14ac:dyDescent="0.25">
      <c r="B507" s="261" t="s">
        <v>4927</v>
      </c>
      <c r="C507" s="243" t="s">
        <v>4927</v>
      </c>
      <c r="D507" s="244" t="s">
        <v>4927</v>
      </c>
      <c r="E507" s="244" t="s">
        <v>4927</v>
      </c>
      <c r="F507" s="244" t="s">
        <v>4927</v>
      </c>
      <c r="G507" s="88" t="s">
        <v>4927</v>
      </c>
      <c r="H507" s="243" t="s">
        <v>4927</v>
      </c>
      <c r="I507" s="553" t="s">
        <v>4927</v>
      </c>
      <c r="J507" s="553" t="s">
        <v>4927</v>
      </c>
      <c r="K507" s="554" t="s">
        <v>4927</v>
      </c>
      <c r="L507" s="243" t="s">
        <v>4927</v>
      </c>
      <c r="M507" s="243" t="s">
        <v>4927</v>
      </c>
      <c r="N507" s="262" t="s">
        <v>4927</v>
      </c>
      <c r="O507" s="89" t="s">
        <v>4927</v>
      </c>
      <c r="P507" s="89" t="s">
        <v>4927</v>
      </c>
      <c r="Q507" s="90" t="s">
        <v>4927</v>
      </c>
      <c r="R507" s="95" t="s">
        <v>4927</v>
      </c>
      <c r="S507" s="263" t="s">
        <v>4927</v>
      </c>
    </row>
    <row r="508" spans="2:19" ht="15" customHeight="1" x14ac:dyDescent="0.25">
      <c r="B508" s="261" t="s">
        <v>4927</v>
      </c>
      <c r="C508" s="243" t="s">
        <v>4927</v>
      </c>
      <c r="D508" s="244" t="s">
        <v>4927</v>
      </c>
      <c r="E508" s="244" t="s">
        <v>4927</v>
      </c>
      <c r="F508" s="244" t="s">
        <v>4927</v>
      </c>
      <c r="G508" s="88" t="s">
        <v>4927</v>
      </c>
      <c r="H508" s="243" t="s">
        <v>4927</v>
      </c>
      <c r="I508" s="553" t="s">
        <v>4927</v>
      </c>
      <c r="J508" s="553" t="s">
        <v>4927</v>
      </c>
      <c r="K508" s="554" t="s">
        <v>4927</v>
      </c>
      <c r="L508" s="243" t="s">
        <v>4927</v>
      </c>
      <c r="M508" s="243" t="s">
        <v>4927</v>
      </c>
      <c r="N508" s="262" t="s">
        <v>4927</v>
      </c>
      <c r="O508" s="89" t="s">
        <v>4927</v>
      </c>
      <c r="P508" s="89" t="s">
        <v>4927</v>
      </c>
      <c r="Q508" s="90" t="s">
        <v>4927</v>
      </c>
      <c r="R508" s="95" t="s">
        <v>4927</v>
      </c>
      <c r="S508" s="263" t="s">
        <v>4927</v>
      </c>
    </row>
    <row r="509" spans="2:19" ht="15" customHeight="1" x14ac:dyDescent="0.25">
      <c r="B509" s="261" t="s">
        <v>4927</v>
      </c>
      <c r="C509" s="243" t="s">
        <v>4927</v>
      </c>
      <c r="D509" s="244" t="s">
        <v>4927</v>
      </c>
      <c r="E509" s="244" t="s">
        <v>4927</v>
      </c>
      <c r="F509" s="244" t="s">
        <v>4927</v>
      </c>
      <c r="G509" s="88" t="s">
        <v>4927</v>
      </c>
      <c r="H509" s="243" t="s">
        <v>4927</v>
      </c>
      <c r="I509" s="553" t="s">
        <v>4927</v>
      </c>
      <c r="J509" s="553" t="s">
        <v>4927</v>
      </c>
      <c r="K509" s="554" t="s">
        <v>4927</v>
      </c>
      <c r="L509" s="243" t="s">
        <v>4927</v>
      </c>
      <c r="M509" s="243" t="s">
        <v>4927</v>
      </c>
      <c r="N509" s="262" t="s">
        <v>4927</v>
      </c>
      <c r="O509" s="89" t="s">
        <v>4927</v>
      </c>
      <c r="P509" s="89" t="s">
        <v>4927</v>
      </c>
      <c r="Q509" s="90" t="s">
        <v>4927</v>
      </c>
      <c r="R509" s="95" t="s">
        <v>4927</v>
      </c>
      <c r="S509" s="263" t="s">
        <v>4927</v>
      </c>
    </row>
    <row r="510" spans="2:19" ht="15" customHeight="1" x14ac:dyDescent="0.25">
      <c r="B510" s="261" t="s">
        <v>4927</v>
      </c>
      <c r="C510" s="243" t="s">
        <v>4927</v>
      </c>
      <c r="D510" s="244" t="s">
        <v>4927</v>
      </c>
      <c r="E510" s="244" t="s">
        <v>4927</v>
      </c>
      <c r="F510" s="244" t="s">
        <v>4927</v>
      </c>
      <c r="G510" s="88" t="s">
        <v>4927</v>
      </c>
      <c r="H510" s="243" t="s">
        <v>4927</v>
      </c>
      <c r="I510" s="553" t="s">
        <v>4927</v>
      </c>
      <c r="J510" s="553" t="s">
        <v>4927</v>
      </c>
      <c r="K510" s="554" t="s">
        <v>4927</v>
      </c>
      <c r="L510" s="243" t="s">
        <v>4927</v>
      </c>
      <c r="M510" s="243" t="s">
        <v>4927</v>
      </c>
      <c r="N510" s="262" t="s">
        <v>4927</v>
      </c>
      <c r="O510" s="89" t="s">
        <v>4927</v>
      </c>
      <c r="P510" s="89" t="s">
        <v>4927</v>
      </c>
      <c r="Q510" s="90" t="s">
        <v>4927</v>
      </c>
      <c r="R510" s="95" t="s">
        <v>4927</v>
      </c>
      <c r="S510" s="263" t="s">
        <v>4927</v>
      </c>
    </row>
    <row r="511" spans="2:19" ht="15" customHeight="1" x14ac:dyDescent="0.25">
      <c r="B511" s="264" t="s">
        <v>4927</v>
      </c>
      <c r="C511" s="260" t="s">
        <v>4927</v>
      </c>
      <c r="D511" s="265" t="s">
        <v>4927</v>
      </c>
      <c r="E511" s="265" t="s">
        <v>4927</v>
      </c>
      <c r="F511" s="265" t="s">
        <v>4927</v>
      </c>
      <c r="G511" s="88" t="s">
        <v>4927</v>
      </c>
      <c r="H511" s="260" t="s">
        <v>4927</v>
      </c>
      <c r="I511" s="553" t="s">
        <v>4927</v>
      </c>
      <c r="J511" s="553" t="s">
        <v>4927</v>
      </c>
      <c r="K511" s="554" t="s">
        <v>4927</v>
      </c>
      <c r="L511" s="260" t="s">
        <v>4927</v>
      </c>
      <c r="M511" s="260" t="s">
        <v>4927</v>
      </c>
      <c r="N511" s="266" t="s">
        <v>4927</v>
      </c>
      <c r="O511" s="267" t="s">
        <v>4927</v>
      </c>
      <c r="P511" s="267" t="s">
        <v>4927</v>
      </c>
      <c r="Q511" s="268" t="s">
        <v>4927</v>
      </c>
      <c r="R511" s="95" t="s">
        <v>4927</v>
      </c>
      <c r="S511" s="269" t="s">
        <v>4927</v>
      </c>
    </row>
    <row r="512" spans="2:19" ht="15" customHeight="1" x14ac:dyDescent="0.25">
      <c r="B512" s="261" t="s">
        <v>4792</v>
      </c>
      <c r="C512" s="243" t="s">
        <v>4466</v>
      </c>
      <c r="D512" s="244">
        <v>42576</v>
      </c>
      <c r="E512" s="244" t="s">
        <v>4925</v>
      </c>
      <c r="F512" s="244" t="s">
        <v>4926</v>
      </c>
      <c r="G512" s="88">
        <v>2</v>
      </c>
      <c r="H512" s="243" t="s">
        <v>4927</v>
      </c>
      <c r="I512" s="553">
        <v>0</v>
      </c>
      <c r="J512" s="553" t="s">
        <v>5062</v>
      </c>
      <c r="K512" s="554">
        <v>0</v>
      </c>
      <c r="L512" s="243" t="s">
        <v>12</v>
      </c>
      <c r="M512" s="243">
        <v>5200000893</v>
      </c>
      <c r="N512" s="262">
        <v>554941</v>
      </c>
      <c r="O512" s="89" t="s">
        <v>461</v>
      </c>
      <c r="P512" s="89" t="s">
        <v>54</v>
      </c>
      <c r="Q512" s="90">
        <v>1.7699</v>
      </c>
      <c r="R512" s="95">
        <v>18</v>
      </c>
      <c r="S512" s="263">
        <v>398.13994269571236</v>
      </c>
    </row>
    <row r="513" spans="2:19" ht="15" customHeight="1" x14ac:dyDescent="0.25">
      <c r="B513" s="261" t="s">
        <v>4792</v>
      </c>
      <c r="C513" s="243" t="s">
        <v>4466</v>
      </c>
      <c r="D513" s="244">
        <v>42576</v>
      </c>
      <c r="E513" s="244" t="s">
        <v>4925</v>
      </c>
      <c r="F513" s="244" t="s">
        <v>4926</v>
      </c>
      <c r="G513" s="88">
        <v>2</v>
      </c>
      <c r="H513" s="243" t="s">
        <v>4927</v>
      </c>
      <c r="I513" s="553">
        <v>0</v>
      </c>
      <c r="J513" s="553" t="s">
        <v>5062</v>
      </c>
      <c r="K513" s="554">
        <v>0</v>
      </c>
      <c r="L513" s="243" t="s">
        <v>12</v>
      </c>
      <c r="M513" s="243">
        <v>5200000893</v>
      </c>
      <c r="N513" s="262">
        <v>554693</v>
      </c>
      <c r="O513" s="89" t="s">
        <v>381</v>
      </c>
      <c r="P513" s="89" t="s">
        <v>382</v>
      </c>
      <c r="Q513" s="90">
        <v>1.7699</v>
      </c>
      <c r="R513" s="95">
        <v>26</v>
      </c>
      <c r="S513" s="263">
        <v>189.29099727755428</v>
      </c>
    </row>
    <row r="514" spans="2:19" ht="15" customHeight="1" x14ac:dyDescent="0.25">
      <c r="B514" s="261" t="s">
        <v>4927</v>
      </c>
      <c r="C514" s="243" t="s">
        <v>4927</v>
      </c>
      <c r="D514" s="244" t="s">
        <v>4927</v>
      </c>
      <c r="E514" s="244" t="s">
        <v>4927</v>
      </c>
      <c r="F514" s="244" t="s">
        <v>4927</v>
      </c>
      <c r="G514" s="88" t="s">
        <v>4927</v>
      </c>
      <c r="H514" s="243" t="s">
        <v>4927</v>
      </c>
      <c r="I514" s="553" t="s">
        <v>4927</v>
      </c>
      <c r="J514" s="553" t="s">
        <v>4927</v>
      </c>
      <c r="K514" s="554" t="s">
        <v>4927</v>
      </c>
      <c r="L514" s="243" t="s">
        <v>4927</v>
      </c>
      <c r="M514" s="243" t="s">
        <v>4927</v>
      </c>
      <c r="N514" s="262" t="s">
        <v>4927</v>
      </c>
      <c r="O514" s="89" t="s">
        <v>4927</v>
      </c>
      <c r="P514" s="89" t="s">
        <v>4927</v>
      </c>
      <c r="Q514" s="90" t="s">
        <v>4927</v>
      </c>
      <c r="R514" s="95" t="s">
        <v>4927</v>
      </c>
      <c r="S514" s="263" t="s">
        <v>4927</v>
      </c>
    </row>
    <row r="515" spans="2:19" ht="15" customHeight="1" x14ac:dyDescent="0.25">
      <c r="B515" s="261" t="s">
        <v>4927</v>
      </c>
      <c r="C515" s="243" t="s">
        <v>4927</v>
      </c>
      <c r="D515" s="244" t="s">
        <v>4927</v>
      </c>
      <c r="E515" s="244" t="s">
        <v>4927</v>
      </c>
      <c r="F515" s="244" t="s">
        <v>4927</v>
      </c>
      <c r="G515" s="88" t="s">
        <v>4927</v>
      </c>
      <c r="H515" s="243" t="s">
        <v>4927</v>
      </c>
      <c r="I515" s="553" t="s">
        <v>4927</v>
      </c>
      <c r="J515" s="553" t="s">
        <v>4927</v>
      </c>
      <c r="K515" s="554" t="s">
        <v>4927</v>
      </c>
      <c r="L515" s="243" t="s">
        <v>4927</v>
      </c>
      <c r="M515" s="243" t="s">
        <v>4927</v>
      </c>
      <c r="N515" s="262" t="s">
        <v>4927</v>
      </c>
      <c r="O515" s="89" t="s">
        <v>4927</v>
      </c>
      <c r="P515" s="89" t="s">
        <v>4927</v>
      </c>
      <c r="Q515" s="90" t="s">
        <v>4927</v>
      </c>
      <c r="R515" s="95" t="s">
        <v>4927</v>
      </c>
      <c r="S515" s="263" t="s">
        <v>4927</v>
      </c>
    </row>
    <row r="516" spans="2:19" ht="15" customHeight="1" x14ac:dyDescent="0.25">
      <c r="B516" s="261" t="s">
        <v>4927</v>
      </c>
      <c r="C516" s="243" t="s">
        <v>4927</v>
      </c>
      <c r="D516" s="244" t="s">
        <v>4927</v>
      </c>
      <c r="E516" s="244" t="s">
        <v>4927</v>
      </c>
      <c r="F516" s="244" t="s">
        <v>4927</v>
      </c>
      <c r="G516" s="88" t="s">
        <v>4927</v>
      </c>
      <c r="H516" s="243" t="s">
        <v>4927</v>
      </c>
      <c r="I516" s="553" t="s">
        <v>4927</v>
      </c>
      <c r="J516" s="553" t="s">
        <v>4927</v>
      </c>
      <c r="K516" s="554" t="s">
        <v>4927</v>
      </c>
      <c r="L516" s="243" t="s">
        <v>4927</v>
      </c>
      <c r="M516" s="243" t="s">
        <v>4927</v>
      </c>
      <c r="N516" s="262" t="s">
        <v>4927</v>
      </c>
      <c r="O516" s="89" t="s">
        <v>4927</v>
      </c>
      <c r="P516" s="89" t="s">
        <v>4927</v>
      </c>
      <c r="Q516" s="90" t="s">
        <v>4927</v>
      </c>
      <c r="R516" s="95" t="s">
        <v>4927</v>
      </c>
      <c r="S516" s="263" t="s">
        <v>4927</v>
      </c>
    </row>
    <row r="517" spans="2:19" ht="15" customHeight="1" x14ac:dyDescent="0.25">
      <c r="B517" s="261" t="s">
        <v>4927</v>
      </c>
      <c r="C517" s="243" t="s">
        <v>4927</v>
      </c>
      <c r="D517" s="244" t="s">
        <v>4927</v>
      </c>
      <c r="E517" s="244" t="s">
        <v>4927</v>
      </c>
      <c r="F517" s="244" t="s">
        <v>4927</v>
      </c>
      <c r="G517" s="88" t="s">
        <v>4927</v>
      </c>
      <c r="H517" s="243" t="s">
        <v>4927</v>
      </c>
      <c r="I517" s="553" t="s">
        <v>4927</v>
      </c>
      <c r="J517" s="553" t="s">
        <v>4927</v>
      </c>
      <c r="K517" s="554" t="s">
        <v>4927</v>
      </c>
      <c r="L517" s="243" t="s">
        <v>4927</v>
      </c>
      <c r="M517" s="243" t="s">
        <v>4927</v>
      </c>
      <c r="N517" s="262" t="s">
        <v>4927</v>
      </c>
      <c r="O517" s="89" t="s">
        <v>4927</v>
      </c>
      <c r="P517" s="89" t="s">
        <v>4927</v>
      </c>
      <c r="Q517" s="90" t="s">
        <v>4927</v>
      </c>
      <c r="R517" s="95" t="s">
        <v>4927</v>
      </c>
      <c r="S517" s="263" t="s">
        <v>4927</v>
      </c>
    </row>
    <row r="518" spans="2:19" ht="15" customHeight="1" x14ac:dyDescent="0.25">
      <c r="B518" s="261" t="s">
        <v>4927</v>
      </c>
      <c r="C518" s="243" t="s">
        <v>4927</v>
      </c>
      <c r="D518" s="244" t="s">
        <v>4927</v>
      </c>
      <c r="E518" s="244" t="s">
        <v>4927</v>
      </c>
      <c r="F518" s="244" t="s">
        <v>4927</v>
      </c>
      <c r="G518" s="88" t="s">
        <v>4927</v>
      </c>
      <c r="H518" s="243" t="s">
        <v>4927</v>
      </c>
      <c r="I518" s="553" t="s">
        <v>4927</v>
      </c>
      <c r="J518" s="553" t="s">
        <v>4927</v>
      </c>
      <c r="K518" s="554" t="s">
        <v>4927</v>
      </c>
      <c r="L518" s="243" t="s">
        <v>4927</v>
      </c>
      <c r="M518" s="243" t="s">
        <v>4927</v>
      </c>
      <c r="N518" s="262" t="s">
        <v>4927</v>
      </c>
      <c r="O518" s="89" t="s">
        <v>4927</v>
      </c>
      <c r="P518" s="89" t="s">
        <v>4927</v>
      </c>
      <c r="Q518" s="90" t="s">
        <v>4927</v>
      </c>
      <c r="R518" s="95" t="s">
        <v>4927</v>
      </c>
      <c r="S518" s="263" t="s">
        <v>4927</v>
      </c>
    </row>
    <row r="519" spans="2:19" ht="15" customHeight="1" x14ac:dyDescent="0.25">
      <c r="B519" s="261" t="s">
        <v>4927</v>
      </c>
      <c r="C519" s="243" t="s">
        <v>4927</v>
      </c>
      <c r="D519" s="244" t="s">
        <v>4927</v>
      </c>
      <c r="E519" s="244" t="s">
        <v>4927</v>
      </c>
      <c r="F519" s="244" t="s">
        <v>4927</v>
      </c>
      <c r="G519" s="88" t="s">
        <v>4927</v>
      </c>
      <c r="H519" s="243" t="s">
        <v>4927</v>
      </c>
      <c r="I519" s="553" t="s">
        <v>4927</v>
      </c>
      <c r="J519" s="553" t="s">
        <v>4927</v>
      </c>
      <c r="K519" s="554" t="s">
        <v>4927</v>
      </c>
      <c r="L519" s="243" t="s">
        <v>4927</v>
      </c>
      <c r="M519" s="243" t="s">
        <v>4927</v>
      </c>
      <c r="N519" s="262" t="s">
        <v>4927</v>
      </c>
      <c r="O519" s="89" t="s">
        <v>4927</v>
      </c>
      <c r="P519" s="89" t="s">
        <v>4927</v>
      </c>
      <c r="Q519" s="90" t="s">
        <v>4927</v>
      </c>
      <c r="R519" s="95" t="s">
        <v>4927</v>
      </c>
      <c r="S519" s="263" t="s">
        <v>4927</v>
      </c>
    </row>
    <row r="520" spans="2:19" ht="15" customHeight="1" x14ac:dyDescent="0.25">
      <c r="B520" s="261" t="s">
        <v>4927</v>
      </c>
      <c r="C520" s="243" t="s">
        <v>4927</v>
      </c>
      <c r="D520" s="244" t="s">
        <v>4927</v>
      </c>
      <c r="E520" s="244" t="s">
        <v>4927</v>
      </c>
      <c r="F520" s="244" t="s">
        <v>4927</v>
      </c>
      <c r="G520" s="88" t="s">
        <v>4927</v>
      </c>
      <c r="H520" s="243" t="s">
        <v>4927</v>
      </c>
      <c r="I520" s="553" t="s">
        <v>4927</v>
      </c>
      <c r="J520" s="553" t="s">
        <v>4927</v>
      </c>
      <c r="K520" s="554" t="s">
        <v>4927</v>
      </c>
      <c r="L520" s="243" t="s">
        <v>4927</v>
      </c>
      <c r="M520" s="243" t="s">
        <v>4927</v>
      </c>
      <c r="N520" s="262" t="s">
        <v>4927</v>
      </c>
      <c r="O520" s="89" t="s">
        <v>4927</v>
      </c>
      <c r="P520" s="89" t="s">
        <v>4927</v>
      </c>
      <c r="Q520" s="90" t="s">
        <v>4927</v>
      </c>
      <c r="R520" s="95" t="s">
        <v>4927</v>
      </c>
      <c r="S520" s="263" t="s">
        <v>4927</v>
      </c>
    </row>
    <row r="521" spans="2:19" ht="15" customHeight="1" x14ac:dyDescent="0.25">
      <c r="B521" s="261" t="s">
        <v>4927</v>
      </c>
      <c r="C521" s="243" t="s">
        <v>4927</v>
      </c>
      <c r="D521" s="244" t="s">
        <v>4927</v>
      </c>
      <c r="E521" s="244" t="s">
        <v>4927</v>
      </c>
      <c r="F521" s="244" t="s">
        <v>4927</v>
      </c>
      <c r="G521" s="88" t="s">
        <v>4927</v>
      </c>
      <c r="H521" s="243" t="s">
        <v>4927</v>
      </c>
      <c r="I521" s="553" t="s">
        <v>4927</v>
      </c>
      <c r="J521" s="553" t="s">
        <v>4927</v>
      </c>
      <c r="K521" s="554" t="s">
        <v>4927</v>
      </c>
      <c r="L521" s="243" t="s">
        <v>4927</v>
      </c>
      <c r="M521" s="243" t="s">
        <v>4927</v>
      </c>
      <c r="N521" s="262" t="s">
        <v>4927</v>
      </c>
      <c r="O521" s="89" t="s">
        <v>4927</v>
      </c>
      <c r="P521" s="89" t="s">
        <v>4927</v>
      </c>
      <c r="Q521" s="90" t="s">
        <v>4927</v>
      </c>
      <c r="R521" s="95" t="s">
        <v>4927</v>
      </c>
      <c r="S521" s="263" t="s">
        <v>4927</v>
      </c>
    </row>
    <row r="522" spans="2:19" ht="15" customHeight="1" x14ac:dyDescent="0.25">
      <c r="B522" s="261" t="s">
        <v>4927</v>
      </c>
      <c r="C522" s="243" t="s">
        <v>4927</v>
      </c>
      <c r="D522" s="244" t="s">
        <v>4927</v>
      </c>
      <c r="E522" s="244" t="s">
        <v>4927</v>
      </c>
      <c r="F522" s="244" t="s">
        <v>4927</v>
      </c>
      <c r="G522" s="88" t="s">
        <v>4927</v>
      </c>
      <c r="H522" s="243" t="s">
        <v>4927</v>
      </c>
      <c r="I522" s="553" t="s">
        <v>4927</v>
      </c>
      <c r="J522" s="553" t="s">
        <v>4927</v>
      </c>
      <c r="K522" s="554" t="s">
        <v>4927</v>
      </c>
      <c r="L522" s="243" t="s">
        <v>4927</v>
      </c>
      <c r="M522" s="243" t="s">
        <v>4927</v>
      </c>
      <c r="N522" s="262" t="s">
        <v>4927</v>
      </c>
      <c r="O522" s="89" t="s">
        <v>4927</v>
      </c>
      <c r="P522" s="89" t="s">
        <v>4927</v>
      </c>
      <c r="Q522" s="90" t="s">
        <v>4927</v>
      </c>
      <c r="R522" s="95" t="s">
        <v>4927</v>
      </c>
      <c r="S522" s="263" t="s">
        <v>4927</v>
      </c>
    </row>
    <row r="523" spans="2:19" ht="15" customHeight="1" x14ac:dyDescent="0.25">
      <c r="B523" s="261" t="s">
        <v>4927</v>
      </c>
      <c r="C523" s="243" t="s">
        <v>4927</v>
      </c>
      <c r="D523" s="244" t="s">
        <v>4927</v>
      </c>
      <c r="E523" s="244" t="s">
        <v>4927</v>
      </c>
      <c r="F523" s="244" t="s">
        <v>4927</v>
      </c>
      <c r="G523" s="88" t="s">
        <v>4927</v>
      </c>
      <c r="H523" s="243" t="s">
        <v>4927</v>
      </c>
      <c r="I523" s="553" t="s">
        <v>4927</v>
      </c>
      <c r="J523" s="553" t="s">
        <v>4927</v>
      </c>
      <c r="K523" s="554" t="s">
        <v>4927</v>
      </c>
      <c r="L523" s="243" t="s">
        <v>4927</v>
      </c>
      <c r="M523" s="243" t="s">
        <v>4927</v>
      </c>
      <c r="N523" s="262" t="s">
        <v>4927</v>
      </c>
      <c r="O523" s="89" t="s">
        <v>4927</v>
      </c>
      <c r="P523" s="89" t="s">
        <v>4927</v>
      </c>
      <c r="Q523" s="90" t="s">
        <v>4927</v>
      </c>
      <c r="R523" s="95" t="s">
        <v>4927</v>
      </c>
      <c r="S523" s="263" t="s">
        <v>4927</v>
      </c>
    </row>
    <row r="524" spans="2:19" ht="15" customHeight="1" x14ac:dyDescent="0.25">
      <c r="B524" s="261" t="s">
        <v>4927</v>
      </c>
      <c r="C524" s="243" t="s">
        <v>4927</v>
      </c>
      <c r="D524" s="244" t="s">
        <v>4927</v>
      </c>
      <c r="E524" s="244" t="s">
        <v>4927</v>
      </c>
      <c r="F524" s="244" t="s">
        <v>4927</v>
      </c>
      <c r="G524" s="88" t="s">
        <v>4927</v>
      </c>
      <c r="H524" s="243" t="s">
        <v>4927</v>
      </c>
      <c r="I524" s="553" t="s">
        <v>4927</v>
      </c>
      <c r="J524" s="553" t="s">
        <v>4927</v>
      </c>
      <c r="K524" s="554" t="s">
        <v>4927</v>
      </c>
      <c r="L524" s="243" t="s">
        <v>4927</v>
      </c>
      <c r="M524" s="243" t="s">
        <v>4927</v>
      </c>
      <c r="N524" s="262" t="s">
        <v>4927</v>
      </c>
      <c r="O524" s="89" t="s">
        <v>4927</v>
      </c>
      <c r="P524" s="89" t="s">
        <v>4927</v>
      </c>
      <c r="Q524" s="90" t="s">
        <v>4927</v>
      </c>
      <c r="R524" s="95" t="s">
        <v>4927</v>
      </c>
      <c r="S524" s="263" t="s">
        <v>4927</v>
      </c>
    </row>
    <row r="525" spans="2:19" ht="15" customHeight="1" x14ac:dyDescent="0.25">
      <c r="B525" s="261" t="s">
        <v>4927</v>
      </c>
      <c r="C525" s="243" t="s">
        <v>4927</v>
      </c>
      <c r="D525" s="244" t="s">
        <v>4927</v>
      </c>
      <c r="E525" s="244" t="s">
        <v>4927</v>
      </c>
      <c r="F525" s="244" t="s">
        <v>4927</v>
      </c>
      <c r="G525" s="88" t="s">
        <v>4927</v>
      </c>
      <c r="H525" s="243" t="s">
        <v>4927</v>
      </c>
      <c r="I525" s="553" t="s">
        <v>4927</v>
      </c>
      <c r="J525" s="553" t="s">
        <v>4927</v>
      </c>
      <c r="K525" s="554" t="s">
        <v>4927</v>
      </c>
      <c r="L525" s="243" t="s">
        <v>4927</v>
      </c>
      <c r="M525" s="243" t="s">
        <v>4927</v>
      </c>
      <c r="N525" s="262" t="s">
        <v>4927</v>
      </c>
      <c r="O525" s="89" t="s">
        <v>4927</v>
      </c>
      <c r="P525" s="89" t="s">
        <v>4927</v>
      </c>
      <c r="Q525" s="90" t="s">
        <v>4927</v>
      </c>
      <c r="R525" s="95" t="s">
        <v>4927</v>
      </c>
      <c r="S525" s="263" t="s">
        <v>4927</v>
      </c>
    </row>
    <row r="526" spans="2:19" ht="15" customHeight="1" x14ac:dyDescent="0.25">
      <c r="B526" s="261" t="s">
        <v>4927</v>
      </c>
      <c r="C526" s="243" t="s">
        <v>4927</v>
      </c>
      <c r="D526" s="244" t="s">
        <v>4927</v>
      </c>
      <c r="E526" s="244" t="s">
        <v>4927</v>
      </c>
      <c r="F526" s="244" t="s">
        <v>4927</v>
      </c>
      <c r="G526" s="88" t="s">
        <v>4927</v>
      </c>
      <c r="H526" s="243" t="s">
        <v>4927</v>
      </c>
      <c r="I526" s="553" t="s">
        <v>4927</v>
      </c>
      <c r="J526" s="553" t="s">
        <v>4927</v>
      </c>
      <c r="K526" s="554" t="s">
        <v>4927</v>
      </c>
      <c r="L526" s="243" t="s">
        <v>4927</v>
      </c>
      <c r="M526" s="243" t="s">
        <v>4927</v>
      </c>
      <c r="N526" s="262" t="s">
        <v>4927</v>
      </c>
      <c r="O526" s="89" t="s">
        <v>4927</v>
      </c>
      <c r="P526" s="89" t="s">
        <v>4927</v>
      </c>
      <c r="Q526" s="90" t="s">
        <v>4927</v>
      </c>
      <c r="R526" s="95" t="s">
        <v>4927</v>
      </c>
      <c r="S526" s="263" t="s">
        <v>4927</v>
      </c>
    </row>
    <row r="527" spans="2:19" ht="15" customHeight="1" x14ac:dyDescent="0.25">
      <c r="B527" s="261" t="s">
        <v>4927</v>
      </c>
      <c r="C527" s="243" t="s">
        <v>4927</v>
      </c>
      <c r="D527" s="244" t="s">
        <v>4927</v>
      </c>
      <c r="E527" s="244" t="s">
        <v>4927</v>
      </c>
      <c r="F527" s="244" t="s">
        <v>4927</v>
      </c>
      <c r="G527" s="88" t="s">
        <v>4927</v>
      </c>
      <c r="H527" s="243" t="s">
        <v>4927</v>
      </c>
      <c r="I527" s="553" t="s">
        <v>4927</v>
      </c>
      <c r="J527" s="553" t="s">
        <v>4927</v>
      </c>
      <c r="K527" s="554" t="s">
        <v>4927</v>
      </c>
      <c r="L527" s="243" t="s">
        <v>4927</v>
      </c>
      <c r="M527" s="243" t="s">
        <v>4927</v>
      </c>
      <c r="N527" s="262" t="s">
        <v>4927</v>
      </c>
      <c r="O527" s="89" t="s">
        <v>4927</v>
      </c>
      <c r="P527" s="89" t="s">
        <v>4927</v>
      </c>
      <c r="Q527" s="90" t="s">
        <v>4927</v>
      </c>
      <c r="R527" s="95" t="s">
        <v>4927</v>
      </c>
      <c r="S527" s="263" t="s">
        <v>4927</v>
      </c>
    </row>
    <row r="528" spans="2:19" ht="15" customHeight="1" x14ac:dyDescent="0.25">
      <c r="B528" s="261" t="s">
        <v>4927</v>
      </c>
      <c r="C528" s="243" t="s">
        <v>4927</v>
      </c>
      <c r="D528" s="244" t="s">
        <v>4927</v>
      </c>
      <c r="E528" s="244" t="s">
        <v>4927</v>
      </c>
      <c r="F528" s="244" t="s">
        <v>4927</v>
      </c>
      <c r="G528" s="88" t="s">
        <v>4927</v>
      </c>
      <c r="H528" s="243" t="s">
        <v>4927</v>
      </c>
      <c r="I528" s="553" t="s">
        <v>4927</v>
      </c>
      <c r="J528" s="553" t="s">
        <v>4927</v>
      </c>
      <c r="K528" s="554" t="s">
        <v>4927</v>
      </c>
      <c r="L528" s="243" t="s">
        <v>4927</v>
      </c>
      <c r="M528" s="243" t="s">
        <v>4927</v>
      </c>
      <c r="N528" s="262" t="s">
        <v>4927</v>
      </c>
      <c r="O528" s="89" t="s">
        <v>4927</v>
      </c>
      <c r="P528" s="89" t="s">
        <v>4927</v>
      </c>
      <c r="Q528" s="90" t="s">
        <v>4927</v>
      </c>
      <c r="R528" s="95" t="s">
        <v>4927</v>
      </c>
      <c r="S528" s="263" t="s">
        <v>4927</v>
      </c>
    </row>
    <row r="529" spans="2:19" ht="15" customHeight="1" x14ac:dyDescent="0.25">
      <c r="B529" s="261" t="s">
        <v>4927</v>
      </c>
      <c r="C529" s="243" t="s">
        <v>4927</v>
      </c>
      <c r="D529" s="244" t="s">
        <v>4927</v>
      </c>
      <c r="E529" s="244" t="s">
        <v>4927</v>
      </c>
      <c r="F529" s="244" t="s">
        <v>4927</v>
      </c>
      <c r="G529" s="88" t="s">
        <v>4927</v>
      </c>
      <c r="H529" s="243" t="s">
        <v>4927</v>
      </c>
      <c r="I529" s="553" t="s">
        <v>4927</v>
      </c>
      <c r="J529" s="553" t="s">
        <v>4927</v>
      </c>
      <c r="K529" s="554" t="s">
        <v>4927</v>
      </c>
      <c r="L529" s="243" t="s">
        <v>4927</v>
      </c>
      <c r="M529" s="243" t="s">
        <v>4927</v>
      </c>
      <c r="N529" s="262" t="s">
        <v>4927</v>
      </c>
      <c r="O529" s="89" t="s">
        <v>4927</v>
      </c>
      <c r="P529" s="89" t="s">
        <v>4927</v>
      </c>
      <c r="Q529" s="90" t="s">
        <v>4927</v>
      </c>
      <c r="R529" s="95" t="s">
        <v>4927</v>
      </c>
      <c r="S529" s="263" t="s">
        <v>4927</v>
      </c>
    </row>
    <row r="530" spans="2:19" ht="15" customHeight="1" x14ac:dyDescent="0.25">
      <c r="B530" s="261" t="s">
        <v>4927</v>
      </c>
      <c r="C530" s="243" t="s">
        <v>4927</v>
      </c>
      <c r="D530" s="244" t="s">
        <v>4927</v>
      </c>
      <c r="E530" s="244" t="s">
        <v>4927</v>
      </c>
      <c r="F530" s="244" t="s">
        <v>4927</v>
      </c>
      <c r="G530" s="88" t="s">
        <v>4927</v>
      </c>
      <c r="H530" s="243" t="s">
        <v>4927</v>
      </c>
      <c r="I530" s="553" t="s">
        <v>4927</v>
      </c>
      <c r="J530" s="553" t="s">
        <v>4927</v>
      </c>
      <c r="K530" s="554" t="s">
        <v>4927</v>
      </c>
      <c r="L530" s="243" t="s">
        <v>4927</v>
      </c>
      <c r="M530" s="243" t="s">
        <v>4927</v>
      </c>
      <c r="N530" s="262" t="s">
        <v>4927</v>
      </c>
      <c r="O530" s="89" t="s">
        <v>4927</v>
      </c>
      <c r="P530" s="89" t="s">
        <v>4927</v>
      </c>
      <c r="Q530" s="90" t="s">
        <v>4927</v>
      </c>
      <c r="R530" s="95" t="s">
        <v>4927</v>
      </c>
      <c r="S530" s="263" t="s">
        <v>4927</v>
      </c>
    </row>
    <row r="531" spans="2:19" ht="15" customHeight="1" x14ac:dyDescent="0.25">
      <c r="B531" s="261" t="s">
        <v>4927</v>
      </c>
      <c r="C531" s="243" t="s">
        <v>4927</v>
      </c>
      <c r="D531" s="244" t="s">
        <v>4927</v>
      </c>
      <c r="E531" s="244" t="s">
        <v>4927</v>
      </c>
      <c r="F531" s="244" t="s">
        <v>4927</v>
      </c>
      <c r="G531" s="88" t="s">
        <v>4927</v>
      </c>
      <c r="H531" s="243" t="s">
        <v>4927</v>
      </c>
      <c r="I531" s="553" t="s">
        <v>4927</v>
      </c>
      <c r="J531" s="553" t="s">
        <v>4927</v>
      </c>
      <c r="K531" s="554" t="s">
        <v>4927</v>
      </c>
      <c r="L531" s="243" t="s">
        <v>4927</v>
      </c>
      <c r="M531" s="243" t="s">
        <v>4927</v>
      </c>
      <c r="N531" s="262" t="s">
        <v>4927</v>
      </c>
      <c r="O531" s="89" t="s">
        <v>4927</v>
      </c>
      <c r="P531" s="89" t="s">
        <v>4927</v>
      </c>
      <c r="Q531" s="90" t="s">
        <v>4927</v>
      </c>
      <c r="R531" s="95" t="s">
        <v>4927</v>
      </c>
      <c r="S531" s="263" t="s">
        <v>4927</v>
      </c>
    </row>
    <row r="532" spans="2:19" ht="15" customHeight="1" x14ac:dyDescent="0.25">
      <c r="B532" s="261" t="s">
        <v>4927</v>
      </c>
      <c r="C532" s="243" t="s">
        <v>4927</v>
      </c>
      <c r="D532" s="244" t="s">
        <v>4927</v>
      </c>
      <c r="E532" s="244" t="s">
        <v>4927</v>
      </c>
      <c r="F532" s="244" t="s">
        <v>4927</v>
      </c>
      <c r="G532" s="88" t="s">
        <v>4927</v>
      </c>
      <c r="H532" s="243" t="s">
        <v>4927</v>
      </c>
      <c r="I532" s="553" t="s">
        <v>4927</v>
      </c>
      <c r="J532" s="553" t="s">
        <v>4927</v>
      </c>
      <c r="K532" s="554" t="s">
        <v>4927</v>
      </c>
      <c r="L532" s="243" t="s">
        <v>4927</v>
      </c>
      <c r="M532" s="243" t="s">
        <v>4927</v>
      </c>
      <c r="N532" s="262" t="s">
        <v>4927</v>
      </c>
      <c r="O532" s="89" t="s">
        <v>4927</v>
      </c>
      <c r="P532" s="89" t="s">
        <v>4927</v>
      </c>
      <c r="Q532" s="90" t="s">
        <v>4927</v>
      </c>
      <c r="R532" s="95" t="s">
        <v>4927</v>
      </c>
      <c r="S532" s="263" t="s">
        <v>4927</v>
      </c>
    </row>
    <row r="533" spans="2:19" ht="15" customHeight="1" x14ac:dyDescent="0.25">
      <c r="B533" s="261" t="s">
        <v>4927</v>
      </c>
      <c r="C533" s="243" t="s">
        <v>4927</v>
      </c>
      <c r="D533" s="244" t="s">
        <v>4927</v>
      </c>
      <c r="E533" s="244" t="s">
        <v>4927</v>
      </c>
      <c r="F533" s="244" t="s">
        <v>4927</v>
      </c>
      <c r="G533" s="88" t="s">
        <v>4927</v>
      </c>
      <c r="H533" s="243" t="s">
        <v>4927</v>
      </c>
      <c r="I533" s="553" t="s">
        <v>4927</v>
      </c>
      <c r="J533" s="553" t="s">
        <v>4927</v>
      </c>
      <c r="K533" s="554" t="s">
        <v>4927</v>
      </c>
      <c r="L533" s="243" t="s">
        <v>4927</v>
      </c>
      <c r="M533" s="243" t="s">
        <v>4927</v>
      </c>
      <c r="N533" s="262" t="s">
        <v>4927</v>
      </c>
      <c r="O533" s="89" t="s">
        <v>4927</v>
      </c>
      <c r="P533" s="89" t="s">
        <v>4927</v>
      </c>
      <c r="Q533" s="90" t="s">
        <v>4927</v>
      </c>
      <c r="R533" s="95" t="s">
        <v>4927</v>
      </c>
      <c r="S533" s="263" t="s">
        <v>4927</v>
      </c>
    </row>
    <row r="534" spans="2:19" ht="15" customHeight="1" x14ac:dyDescent="0.25">
      <c r="B534" s="261" t="s">
        <v>4927</v>
      </c>
      <c r="C534" s="243" t="s">
        <v>4927</v>
      </c>
      <c r="D534" s="244" t="s">
        <v>4927</v>
      </c>
      <c r="E534" s="244" t="s">
        <v>4927</v>
      </c>
      <c r="F534" s="244" t="s">
        <v>4927</v>
      </c>
      <c r="G534" s="88" t="s">
        <v>4927</v>
      </c>
      <c r="H534" s="243" t="s">
        <v>4927</v>
      </c>
      <c r="I534" s="553" t="s">
        <v>4927</v>
      </c>
      <c r="J534" s="553" t="s">
        <v>4927</v>
      </c>
      <c r="K534" s="554" t="s">
        <v>4927</v>
      </c>
      <c r="L534" s="243" t="s">
        <v>4927</v>
      </c>
      <c r="M534" s="243" t="s">
        <v>4927</v>
      </c>
      <c r="N534" s="262" t="s">
        <v>4927</v>
      </c>
      <c r="O534" s="89" t="s">
        <v>4927</v>
      </c>
      <c r="P534" s="89" t="s">
        <v>4927</v>
      </c>
      <c r="Q534" s="90" t="s">
        <v>4927</v>
      </c>
      <c r="R534" s="95" t="s">
        <v>4927</v>
      </c>
      <c r="S534" s="263" t="s">
        <v>4927</v>
      </c>
    </row>
    <row r="535" spans="2:19" ht="15" customHeight="1" x14ac:dyDescent="0.25">
      <c r="B535" s="261" t="s">
        <v>4927</v>
      </c>
      <c r="C535" s="243" t="s">
        <v>4927</v>
      </c>
      <c r="D535" s="244" t="s">
        <v>4927</v>
      </c>
      <c r="E535" s="244" t="s">
        <v>4927</v>
      </c>
      <c r="F535" s="244" t="s">
        <v>4927</v>
      </c>
      <c r="G535" s="88" t="s">
        <v>4927</v>
      </c>
      <c r="H535" s="243" t="s">
        <v>4927</v>
      </c>
      <c r="I535" s="553" t="s">
        <v>4927</v>
      </c>
      <c r="J535" s="553" t="s">
        <v>4927</v>
      </c>
      <c r="K535" s="554" t="s">
        <v>4927</v>
      </c>
      <c r="L535" s="243" t="s">
        <v>4927</v>
      </c>
      <c r="M535" s="243" t="s">
        <v>4927</v>
      </c>
      <c r="N535" s="262" t="s">
        <v>4927</v>
      </c>
      <c r="O535" s="89" t="s">
        <v>4927</v>
      </c>
      <c r="P535" s="89" t="s">
        <v>4927</v>
      </c>
      <c r="Q535" s="90" t="s">
        <v>4927</v>
      </c>
      <c r="R535" s="95" t="s">
        <v>4927</v>
      </c>
      <c r="S535" s="263" t="s">
        <v>4927</v>
      </c>
    </row>
    <row r="536" spans="2:19" ht="15" customHeight="1" x14ac:dyDescent="0.25">
      <c r="B536" s="261" t="s">
        <v>4927</v>
      </c>
      <c r="C536" s="243" t="s">
        <v>4927</v>
      </c>
      <c r="D536" s="244" t="s">
        <v>4927</v>
      </c>
      <c r="E536" s="244" t="s">
        <v>4927</v>
      </c>
      <c r="F536" s="244" t="s">
        <v>4927</v>
      </c>
      <c r="G536" s="88" t="s">
        <v>4927</v>
      </c>
      <c r="H536" s="243" t="s">
        <v>4927</v>
      </c>
      <c r="I536" s="553" t="s">
        <v>4927</v>
      </c>
      <c r="J536" s="553" t="s">
        <v>4927</v>
      </c>
      <c r="K536" s="554" t="s">
        <v>4927</v>
      </c>
      <c r="L536" s="243" t="s">
        <v>4927</v>
      </c>
      <c r="M536" s="243" t="s">
        <v>4927</v>
      </c>
      <c r="N536" s="262" t="s">
        <v>4927</v>
      </c>
      <c r="O536" s="89" t="s">
        <v>4927</v>
      </c>
      <c r="P536" s="89" t="s">
        <v>4927</v>
      </c>
      <c r="Q536" s="90" t="s">
        <v>4927</v>
      </c>
      <c r="R536" s="95" t="s">
        <v>4927</v>
      </c>
      <c r="S536" s="263" t="s">
        <v>4927</v>
      </c>
    </row>
    <row r="537" spans="2:19" ht="15" customHeight="1" x14ac:dyDescent="0.25">
      <c r="B537" s="261" t="s">
        <v>4927</v>
      </c>
      <c r="C537" s="243" t="s">
        <v>4927</v>
      </c>
      <c r="D537" s="244" t="s">
        <v>4927</v>
      </c>
      <c r="E537" s="244" t="s">
        <v>4927</v>
      </c>
      <c r="F537" s="244" t="s">
        <v>4927</v>
      </c>
      <c r="G537" s="88" t="s">
        <v>4927</v>
      </c>
      <c r="H537" s="243" t="s">
        <v>4927</v>
      </c>
      <c r="I537" s="553" t="s">
        <v>4927</v>
      </c>
      <c r="J537" s="553" t="s">
        <v>4927</v>
      </c>
      <c r="K537" s="554" t="s">
        <v>4927</v>
      </c>
      <c r="L537" s="243" t="s">
        <v>4927</v>
      </c>
      <c r="M537" s="243" t="s">
        <v>4927</v>
      </c>
      <c r="N537" s="262" t="s">
        <v>4927</v>
      </c>
      <c r="O537" s="89" t="s">
        <v>4927</v>
      </c>
      <c r="P537" s="89" t="s">
        <v>4927</v>
      </c>
      <c r="Q537" s="90" t="s">
        <v>4927</v>
      </c>
      <c r="R537" s="95" t="s">
        <v>4927</v>
      </c>
      <c r="S537" s="263" t="s">
        <v>4927</v>
      </c>
    </row>
    <row r="538" spans="2:19" ht="15" customHeight="1" x14ac:dyDescent="0.25">
      <c r="B538" s="261" t="s">
        <v>4927</v>
      </c>
      <c r="C538" s="243" t="s">
        <v>4927</v>
      </c>
      <c r="D538" s="244" t="s">
        <v>4927</v>
      </c>
      <c r="E538" s="244" t="s">
        <v>4927</v>
      </c>
      <c r="F538" s="244" t="s">
        <v>4927</v>
      </c>
      <c r="G538" s="88" t="s">
        <v>4927</v>
      </c>
      <c r="H538" s="243" t="s">
        <v>4927</v>
      </c>
      <c r="I538" s="553" t="s">
        <v>4927</v>
      </c>
      <c r="J538" s="553" t="s">
        <v>4927</v>
      </c>
      <c r="K538" s="554" t="s">
        <v>4927</v>
      </c>
      <c r="L538" s="243" t="s">
        <v>4927</v>
      </c>
      <c r="M538" s="243" t="s">
        <v>4927</v>
      </c>
      <c r="N538" s="262" t="s">
        <v>4927</v>
      </c>
      <c r="O538" s="89" t="s">
        <v>4927</v>
      </c>
      <c r="P538" s="89" t="s">
        <v>4927</v>
      </c>
      <c r="Q538" s="90" t="s">
        <v>4927</v>
      </c>
      <c r="R538" s="95" t="s">
        <v>4927</v>
      </c>
      <c r="S538" s="263" t="s">
        <v>4927</v>
      </c>
    </row>
    <row r="539" spans="2:19" ht="15" customHeight="1" x14ac:dyDescent="0.25">
      <c r="B539" s="261" t="s">
        <v>4927</v>
      </c>
      <c r="C539" s="243" t="s">
        <v>4927</v>
      </c>
      <c r="D539" s="244" t="s">
        <v>4927</v>
      </c>
      <c r="E539" s="244" t="s">
        <v>4927</v>
      </c>
      <c r="F539" s="244" t="s">
        <v>4927</v>
      </c>
      <c r="G539" s="88" t="s">
        <v>4927</v>
      </c>
      <c r="H539" s="243" t="s">
        <v>4927</v>
      </c>
      <c r="I539" s="553" t="s">
        <v>4927</v>
      </c>
      <c r="J539" s="553" t="s">
        <v>4927</v>
      </c>
      <c r="K539" s="554" t="s">
        <v>4927</v>
      </c>
      <c r="L539" s="243" t="s">
        <v>4927</v>
      </c>
      <c r="M539" s="243" t="s">
        <v>4927</v>
      </c>
      <c r="N539" s="262" t="s">
        <v>4927</v>
      </c>
      <c r="O539" s="89" t="s">
        <v>4927</v>
      </c>
      <c r="P539" s="89" t="s">
        <v>4927</v>
      </c>
      <c r="Q539" s="90" t="s">
        <v>4927</v>
      </c>
      <c r="R539" s="95" t="s">
        <v>4927</v>
      </c>
      <c r="S539" s="263" t="s">
        <v>4927</v>
      </c>
    </row>
    <row r="540" spans="2:19" ht="15" customHeight="1" x14ac:dyDescent="0.25">
      <c r="B540" s="261" t="s">
        <v>4927</v>
      </c>
      <c r="C540" s="243" t="s">
        <v>4927</v>
      </c>
      <c r="D540" s="244" t="s">
        <v>4927</v>
      </c>
      <c r="E540" s="244" t="s">
        <v>4927</v>
      </c>
      <c r="F540" s="244" t="s">
        <v>4927</v>
      </c>
      <c r="G540" s="88" t="s">
        <v>4927</v>
      </c>
      <c r="H540" s="243" t="s">
        <v>4927</v>
      </c>
      <c r="I540" s="553" t="s">
        <v>4927</v>
      </c>
      <c r="J540" s="553" t="s">
        <v>4927</v>
      </c>
      <c r="K540" s="554" t="s">
        <v>4927</v>
      </c>
      <c r="L540" s="243" t="s">
        <v>4927</v>
      </c>
      <c r="M540" s="243" t="s">
        <v>4927</v>
      </c>
      <c r="N540" s="262" t="s">
        <v>4927</v>
      </c>
      <c r="O540" s="89" t="s">
        <v>4927</v>
      </c>
      <c r="P540" s="89" t="s">
        <v>4927</v>
      </c>
      <c r="Q540" s="90" t="s">
        <v>4927</v>
      </c>
      <c r="R540" s="95" t="s">
        <v>4927</v>
      </c>
      <c r="S540" s="263" t="s">
        <v>4927</v>
      </c>
    </row>
    <row r="541" spans="2:19" ht="15" customHeight="1" x14ac:dyDescent="0.25">
      <c r="B541" s="264" t="s">
        <v>4927</v>
      </c>
      <c r="C541" s="260" t="s">
        <v>4927</v>
      </c>
      <c r="D541" s="265" t="s">
        <v>4927</v>
      </c>
      <c r="E541" s="265" t="s">
        <v>4927</v>
      </c>
      <c r="F541" s="265" t="s">
        <v>4927</v>
      </c>
      <c r="G541" s="88" t="s">
        <v>4927</v>
      </c>
      <c r="H541" s="260" t="s">
        <v>4927</v>
      </c>
      <c r="I541" s="553" t="s">
        <v>4927</v>
      </c>
      <c r="J541" s="553" t="s">
        <v>4927</v>
      </c>
      <c r="K541" s="554" t="s">
        <v>4927</v>
      </c>
      <c r="L541" s="260" t="s">
        <v>4927</v>
      </c>
      <c r="M541" s="260" t="s">
        <v>4927</v>
      </c>
      <c r="N541" s="266" t="s">
        <v>4927</v>
      </c>
      <c r="O541" s="267" t="s">
        <v>4927</v>
      </c>
      <c r="P541" s="267" t="s">
        <v>4927</v>
      </c>
      <c r="Q541" s="268" t="s">
        <v>4927</v>
      </c>
      <c r="R541" s="95" t="s">
        <v>4927</v>
      </c>
      <c r="S541" s="269" t="s">
        <v>4927</v>
      </c>
    </row>
    <row r="542" spans="2:19" ht="15" customHeight="1" x14ac:dyDescent="0.25">
      <c r="B542" s="261" t="s">
        <v>4792</v>
      </c>
      <c r="C542" s="243" t="s">
        <v>4466</v>
      </c>
      <c r="D542" s="244">
        <v>42576</v>
      </c>
      <c r="E542" s="244" t="s">
        <v>4925</v>
      </c>
      <c r="F542" s="244" t="s">
        <v>4926</v>
      </c>
      <c r="G542" s="88">
        <v>2</v>
      </c>
      <c r="H542" s="243" t="s">
        <v>4927</v>
      </c>
      <c r="I542" s="553">
        <v>0</v>
      </c>
      <c r="J542" s="553" t="s">
        <v>5059</v>
      </c>
      <c r="K542" s="554">
        <v>0</v>
      </c>
      <c r="L542" s="243" t="s">
        <v>12</v>
      </c>
      <c r="M542" s="243">
        <v>5200000893</v>
      </c>
      <c r="N542" s="262">
        <v>554941</v>
      </c>
      <c r="O542" s="89" t="s">
        <v>461</v>
      </c>
      <c r="P542" s="89" t="s">
        <v>54</v>
      </c>
      <c r="Q542" s="90">
        <v>1.7699</v>
      </c>
      <c r="R542" s="95">
        <v>1</v>
      </c>
      <c r="S542" s="263">
        <v>22.118885705317354</v>
      </c>
    </row>
    <row r="543" spans="2:19" ht="15" customHeight="1" x14ac:dyDescent="0.25">
      <c r="B543" s="261" t="s">
        <v>4792</v>
      </c>
      <c r="C543" s="243" t="s">
        <v>4466</v>
      </c>
      <c r="D543" s="244">
        <v>42576</v>
      </c>
      <c r="E543" s="244" t="s">
        <v>4925</v>
      </c>
      <c r="F543" s="244" t="s">
        <v>4926</v>
      </c>
      <c r="G543" s="88">
        <v>2</v>
      </c>
      <c r="H543" s="243" t="s">
        <v>4927</v>
      </c>
      <c r="I543" s="553">
        <v>0</v>
      </c>
      <c r="J543" s="553" t="s">
        <v>5059</v>
      </c>
      <c r="K543" s="554">
        <v>0</v>
      </c>
      <c r="L543" s="243" t="s">
        <v>12</v>
      </c>
      <c r="M543" s="243">
        <v>5200000893</v>
      </c>
      <c r="N543" s="262">
        <v>554693</v>
      </c>
      <c r="O543" s="89" t="s">
        <v>381</v>
      </c>
      <c r="P543" s="89" t="s">
        <v>382</v>
      </c>
      <c r="Q543" s="90">
        <v>1.7699</v>
      </c>
      <c r="R543" s="95">
        <v>17</v>
      </c>
      <c r="S543" s="263">
        <v>123.76719052763164</v>
      </c>
    </row>
    <row r="544" spans="2:19" ht="15" customHeight="1" x14ac:dyDescent="0.25">
      <c r="B544" s="261" t="s">
        <v>4927</v>
      </c>
      <c r="C544" s="243" t="s">
        <v>4927</v>
      </c>
      <c r="D544" s="244" t="s">
        <v>4927</v>
      </c>
      <c r="E544" s="244" t="s">
        <v>4927</v>
      </c>
      <c r="F544" s="244" t="s">
        <v>4927</v>
      </c>
      <c r="G544" s="88" t="s">
        <v>4927</v>
      </c>
      <c r="H544" s="243" t="s">
        <v>4927</v>
      </c>
      <c r="I544" s="553" t="s">
        <v>4927</v>
      </c>
      <c r="J544" s="553" t="s">
        <v>4927</v>
      </c>
      <c r="K544" s="554" t="s">
        <v>4927</v>
      </c>
      <c r="L544" s="243" t="s">
        <v>4927</v>
      </c>
      <c r="M544" s="243" t="s">
        <v>4927</v>
      </c>
      <c r="N544" s="262" t="s">
        <v>4927</v>
      </c>
      <c r="O544" s="89" t="s">
        <v>4927</v>
      </c>
      <c r="P544" s="89" t="s">
        <v>4927</v>
      </c>
      <c r="Q544" s="90" t="s">
        <v>4927</v>
      </c>
      <c r="R544" s="95" t="s">
        <v>4927</v>
      </c>
      <c r="S544" s="263" t="s">
        <v>4927</v>
      </c>
    </row>
    <row r="545" spans="2:19" ht="15" customHeight="1" x14ac:dyDescent="0.25">
      <c r="B545" s="261" t="s">
        <v>4927</v>
      </c>
      <c r="C545" s="243" t="s">
        <v>4927</v>
      </c>
      <c r="D545" s="244" t="s">
        <v>4927</v>
      </c>
      <c r="E545" s="244" t="s">
        <v>4927</v>
      </c>
      <c r="F545" s="244" t="s">
        <v>4927</v>
      </c>
      <c r="G545" s="88" t="s">
        <v>4927</v>
      </c>
      <c r="H545" s="243" t="s">
        <v>4927</v>
      </c>
      <c r="I545" s="553" t="s">
        <v>4927</v>
      </c>
      <c r="J545" s="553" t="s">
        <v>4927</v>
      </c>
      <c r="K545" s="554" t="s">
        <v>4927</v>
      </c>
      <c r="L545" s="243" t="s">
        <v>4927</v>
      </c>
      <c r="M545" s="243" t="s">
        <v>4927</v>
      </c>
      <c r="N545" s="262" t="s">
        <v>4927</v>
      </c>
      <c r="O545" s="89" t="s">
        <v>4927</v>
      </c>
      <c r="P545" s="89" t="s">
        <v>4927</v>
      </c>
      <c r="Q545" s="90" t="s">
        <v>4927</v>
      </c>
      <c r="R545" s="95" t="s">
        <v>4927</v>
      </c>
      <c r="S545" s="263" t="s">
        <v>4927</v>
      </c>
    </row>
    <row r="546" spans="2:19" ht="15" customHeight="1" x14ac:dyDescent="0.25">
      <c r="B546" s="261" t="s">
        <v>4927</v>
      </c>
      <c r="C546" s="243" t="s">
        <v>4927</v>
      </c>
      <c r="D546" s="244" t="s">
        <v>4927</v>
      </c>
      <c r="E546" s="244" t="s">
        <v>4927</v>
      </c>
      <c r="F546" s="244" t="s">
        <v>4927</v>
      </c>
      <c r="G546" s="88" t="s">
        <v>4927</v>
      </c>
      <c r="H546" s="243" t="s">
        <v>4927</v>
      </c>
      <c r="I546" s="553" t="s">
        <v>4927</v>
      </c>
      <c r="J546" s="553" t="s">
        <v>4927</v>
      </c>
      <c r="K546" s="554" t="s">
        <v>4927</v>
      </c>
      <c r="L546" s="243" t="s">
        <v>4927</v>
      </c>
      <c r="M546" s="243" t="s">
        <v>4927</v>
      </c>
      <c r="N546" s="262" t="s">
        <v>4927</v>
      </c>
      <c r="O546" s="89" t="s">
        <v>4927</v>
      </c>
      <c r="P546" s="89" t="s">
        <v>4927</v>
      </c>
      <c r="Q546" s="90" t="s">
        <v>4927</v>
      </c>
      <c r="R546" s="95" t="s">
        <v>4927</v>
      </c>
      <c r="S546" s="263" t="s">
        <v>4927</v>
      </c>
    </row>
    <row r="547" spans="2:19" ht="15" customHeight="1" x14ac:dyDescent="0.25">
      <c r="B547" s="261" t="s">
        <v>4927</v>
      </c>
      <c r="C547" s="243" t="s">
        <v>4927</v>
      </c>
      <c r="D547" s="244" t="s">
        <v>4927</v>
      </c>
      <c r="E547" s="244" t="s">
        <v>4927</v>
      </c>
      <c r="F547" s="244" t="s">
        <v>4927</v>
      </c>
      <c r="G547" s="88" t="s">
        <v>4927</v>
      </c>
      <c r="H547" s="243" t="s">
        <v>4927</v>
      </c>
      <c r="I547" s="553" t="s">
        <v>4927</v>
      </c>
      <c r="J547" s="553" t="s">
        <v>4927</v>
      </c>
      <c r="K547" s="554" t="s">
        <v>4927</v>
      </c>
      <c r="L547" s="243" t="s">
        <v>4927</v>
      </c>
      <c r="M547" s="243" t="s">
        <v>4927</v>
      </c>
      <c r="N547" s="262" t="s">
        <v>4927</v>
      </c>
      <c r="O547" s="89" t="s">
        <v>4927</v>
      </c>
      <c r="P547" s="89" t="s">
        <v>4927</v>
      </c>
      <c r="Q547" s="90" t="s">
        <v>4927</v>
      </c>
      <c r="R547" s="95" t="s">
        <v>4927</v>
      </c>
      <c r="S547" s="263" t="s">
        <v>4927</v>
      </c>
    </row>
    <row r="548" spans="2:19" ht="15" customHeight="1" x14ac:dyDescent="0.25">
      <c r="B548" s="261" t="s">
        <v>4927</v>
      </c>
      <c r="C548" s="243" t="s">
        <v>4927</v>
      </c>
      <c r="D548" s="244" t="s">
        <v>4927</v>
      </c>
      <c r="E548" s="244" t="s">
        <v>4927</v>
      </c>
      <c r="F548" s="244" t="s">
        <v>4927</v>
      </c>
      <c r="G548" s="88" t="s">
        <v>4927</v>
      </c>
      <c r="H548" s="243" t="s">
        <v>4927</v>
      </c>
      <c r="I548" s="553" t="s">
        <v>4927</v>
      </c>
      <c r="J548" s="553" t="s">
        <v>4927</v>
      </c>
      <c r="K548" s="554" t="s">
        <v>4927</v>
      </c>
      <c r="L548" s="243" t="s">
        <v>4927</v>
      </c>
      <c r="M548" s="243" t="s">
        <v>4927</v>
      </c>
      <c r="N548" s="262" t="s">
        <v>4927</v>
      </c>
      <c r="O548" s="89" t="s">
        <v>4927</v>
      </c>
      <c r="P548" s="89" t="s">
        <v>4927</v>
      </c>
      <c r="Q548" s="90" t="s">
        <v>4927</v>
      </c>
      <c r="R548" s="95" t="s">
        <v>4927</v>
      </c>
      <c r="S548" s="263" t="s">
        <v>4927</v>
      </c>
    </row>
    <row r="549" spans="2:19" ht="15" customHeight="1" x14ac:dyDescent="0.25">
      <c r="B549" s="261" t="s">
        <v>4927</v>
      </c>
      <c r="C549" s="243" t="s">
        <v>4927</v>
      </c>
      <c r="D549" s="244" t="s">
        <v>4927</v>
      </c>
      <c r="E549" s="244" t="s">
        <v>4927</v>
      </c>
      <c r="F549" s="244" t="s">
        <v>4927</v>
      </c>
      <c r="G549" s="88" t="s">
        <v>4927</v>
      </c>
      <c r="H549" s="243" t="s">
        <v>4927</v>
      </c>
      <c r="I549" s="553" t="s">
        <v>4927</v>
      </c>
      <c r="J549" s="553" t="s">
        <v>4927</v>
      </c>
      <c r="K549" s="554" t="s">
        <v>4927</v>
      </c>
      <c r="L549" s="243" t="s">
        <v>4927</v>
      </c>
      <c r="M549" s="243" t="s">
        <v>4927</v>
      </c>
      <c r="N549" s="262" t="s">
        <v>4927</v>
      </c>
      <c r="O549" s="89" t="s">
        <v>4927</v>
      </c>
      <c r="P549" s="89" t="s">
        <v>4927</v>
      </c>
      <c r="Q549" s="90" t="s">
        <v>4927</v>
      </c>
      <c r="R549" s="95" t="s">
        <v>4927</v>
      </c>
      <c r="S549" s="263" t="s">
        <v>4927</v>
      </c>
    </row>
    <row r="550" spans="2:19" ht="15" customHeight="1" x14ac:dyDescent="0.25">
      <c r="B550" s="261" t="s">
        <v>4927</v>
      </c>
      <c r="C550" s="243" t="s">
        <v>4927</v>
      </c>
      <c r="D550" s="244" t="s">
        <v>4927</v>
      </c>
      <c r="E550" s="244" t="s">
        <v>4927</v>
      </c>
      <c r="F550" s="244" t="s">
        <v>4927</v>
      </c>
      <c r="G550" s="88" t="s">
        <v>4927</v>
      </c>
      <c r="H550" s="243" t="s">
        <v>4927</v>
      </c>
      <c r="I550" s="553" t="s">
        <v>4927</v>
      </c>
      <c r="J550" s="553" t="s">
        <v>4927</v>
      </c>
      <c r="K550" s="554" t="s">
        <v>4927</v>
      </c>
      <c r="L550" s="243" t="s">
        <v>4927</v>
      </c>
      <c r="M550" s="243" t="s">
        <v>4927</v>
      </c>
      <c r="N550" s="262" t="s">
        <v>4927</v>
      </c>
      <c r="O550" s="89" t="s">
        <v>4927</v>
      </c>
      <c r="P550" s="89" t="s">
        <v>4927</v>
      </c>
      <c r="Q550" s="90" t="s">
        <v>4927</v>
      </c>
      <c r="R550" s="95" t="s">
        <v>4927</v>
      </c>
      <c r="S550" s="263" t="s">
        <v>4927</v>
      </c>
    </row>
    <row r="551" spans="2:19" ht="15" customHeight="1" x14ac:dyDescent="0.25">
      <c r="B551" s="261" t="s">
        <v>4927</v>
      </c>
      <c r="C551" s="243" t="s">
        <v>4927</v>
      </c>
      <c r="D551" s="244" t="s">
        <v>4927</v>
      </c>
      <c r="E551" s="244" t="s">
        <v>4927</v>
      </c>
      <c r="F551" s="244" t="s">
        <v>4927</v>
      </c>
      <c r="G551" s="88" t="s">
        <v>4927</v>
      </c>
      <c r="H551" s="243" t="s">
        <v>4927</v>
      </c>
      <c r="I551" s="553" t="s">
        <v>4927</v>
      </c>
      <c r="J551" s="553" t="s">
        <v>4927</v>
      </c>
      <c r="K551" s="554" t="s">
        <v>4927</v>
      </c>
      <c r="L551" s="243" t="s">
        <v>4927</v>
      </c>
      <c r="M551" s="243" t="s">
        <v>4927</v>
      </c>
      <c r="N551" s="262" t="s">
        <v>4927</v>
      </c>
      <c r="O551" s="89" t="s">
        <v>4927</v>
      </c>
      <c r="P551" s="89" t="s">
        <v>4927</v>
      </c>
      <c r="Q551" s="90" t="s">
        <v>4927</v>
      </c>
      <c r="R551" s="95" t="s">
        <v>4927</v>
      </c>
      <c r="S551" s="263" t="s">
        <v>4927</v>
      </c>
    </row>
    <row r="552" spans="2:19" ht="15" customHeight="1" x14ac:dyDescent="0.25">
      <c r="B552" s="261" t="s">
        <v>4927</v>
      </c>
      <c r="C552" s="243" t="s">
        <v>4927</v>
      </c>
      <c r="D552" s="244" t="s">
        <v>4927</v>
      </c>
      <c r="E552" s="244" t="s">
        <v>4927</v>
      </c>
      <c r="F552" s="244" t="s">
        <v>4927</v>
      </c>
      <c r="G552" s="88" t="s">
        <v>4927</v>
      </c>
      <c r="H552" s="243" t="s">
        <v>4927</v>
      </c>
      <c r="I552" s="553" t="s">
        <v>4927</v>
      </c>
      <c r="J552" s="553" t="s">
        <v>4927</v>
      </c>
      <c r="K552" s="554" t="s">
        <v>4927</v>
      </c>
      <c r="L552" s="243" t="s">
        <v>4927</v>
      </c>
      <c r="M552" s="243" t="s">
        <v>4927</v>
      </c>
      <c r="N552" s="262" t="s">
        <v>4927</v>
      </c>
      <c r="O552" s="89" t="s">
        <v>4927</v>
      </c>
      <c r="P552" s="89" t="s">
        <v>4927</v>
      </c>
      <c r="Q552" s="90" t="s">
        <v>4927</v>
      </c>
      <c r="R552" s="95" t="s">
        <v>4927</v>
      </c>
      <c r="S552" s="263" t="s">
        <v>4927</v>
      </c>
    </row>
    <row r="553" spans="2:19" ht="15" customHeight="1" x14ac:dyDescent="0.25">
      <c r="B553" s="261" t="s">
        <v>4927</v>
      </c>
      <c r="C553" s="243" t="s">
        <v>4927</v>
      </c>
      <c r="D553" s="244" t="s">
        <v>4927</v>
      </c>
      <c r="E553" s="244" t="s">
        <v>4927</v>
      </c>
      <c r="F553" s="244" t="s">
        <v>4927</v>
      </c>
      <c r="G553" s="88" t="s">
        <v>4927</v>
      </c>
      <c r="H553" s="243" t="s">
        <v>4927</v>
      </c>
      <c r="I553" s="553" t="s">
        <v>4927</v>
      </c>
      <c r="J553" s="553" t="s">
        <v>4927</v>
      </c>
      <c r="K553" s="554" t="s">
        <v>4927</v>
      </c>
      <c r="L553" s="243" t="s">
        <v>4927</v>
      </c>
      <c r="M553" s="243" t="s">
        <v>4927</v>
      </c>
      <c r="N553" s="262" t="s">
        <v>4927</v>
      </c>
      <c r="O553" s="89" t="s">
        <v>4927</v>
      </c>
      <c r="P553" s="89" t="s">
        <v>4927</v>
      </c>
      <c r="Q553" s="90" t="s">
        <v>4927</v>
      </c>
      <c r="R553" s="95" t="s">
        <v>4927</v>
      </c>
      <c r="S553" s="263" t="s">
        <v>4927</v>
      </c>
    </row>
    <row r="554" spans="2:19" ht="15" customHeight="1" x14ac:dyDescent="0.25">
      <c r="B554" s="261" t="s">
        <v>4927</v>
      </c>
      <c r="C554" s="243" t="s">
        <v>4927</v>
      </c>
      <c r="D554" s="244" t="s">
        <v>4927</v>
      </c>
      <c r="E554" s="244" t="s">
        <v>4927</v>
      </c>
      <c r="F554" s="244" t="s">
        <v>4927</v>
      </c>
      <c r="G554" s="88" t="s">
        <v>4927</v>
      </c>
      <c r="H554" s="243" t="s">
        <v>4927</v>
      </c>
      <c r="I554" s="553" t="s">
        <v>4927</v>
      </c>
      <c r="J554" s="553" t="s">
        <v>4927</v>
      </c>
      <c r="K554" s="554" t="s">
        <v>4927</v>
      </c>
      <c r="L554" s="243" t="s">
        <v>4927</v>
      </c>
      <c r="M554" s="243" t="s">
        <v>4927</v>
      </c>
      <c r="N554" s="262" t="s">
        <v>4927</v>
      </c>
      <c r="O554" s="89" t="s">
        <v>4927</v>
      </c>
      <c r="P554" s="89" t="s">
        <v>4927</v>
      </c>
      <c r="Q554" s="90" t="s">
        <v>4927</v>
      </c>
      <c r="R554" s="95" t="s">
        <v>4927</v>
      </c>
      <c r="S554" s="263" t="s">
        <v>4927</v>
      </c>
    </row>
    <row r="555" spans="2:19" ht="15" customHeight="1" x14ac:dyDescent="0.25">
      <c r="B555" s="261" t="s">
        <v>4927</v>
      </c>
      <c r="C555" s="243" t="s">
        <v>4927</v>
      </c>
      <c r="D555" s="244" t="s">
        <v>4927</v>
      </c>
      <c r="E555" s="244" t="s">
        <v>4927</v>
      </c>
      <c r="F555" s="244" t="s">
        <v>4927</v>
      </c>
      <c r="G555" s="88" t="s">
        <v>4927</v>
      </c>
      <c r="H555" s="243" t="s">
        <v>4927</v>
      </c>
      <c r="I555" s="553" t="s">
        <v>4927</v>
      </c>
      <c r="J555" s="553" t="s">
        <v>4927</v>
      </c>
      <c r="K555" s="554" t="s">
        <v>4927</v>
      </c>
      <c r="L555" s="243" t="s">
        <v>4927</v>
      </c>
      <c r="M555" s="243" t="s">
        <v>4927</v>
      </c>
      <c r="N555" s="262" t="s">
        <v>4927</v>
      </c>
      <c r="O555" s="89" t="s">
        <v>4927</v>
      </c>
      <c r="P555" s="89" t="s">
        <v>4927</v>
      </c>
      <c r="Q555" s="90" t="s">
        <v>4927</v>
      </c>
      <c r="R555" s="95" t="s">
        <v>4927</v>
      </c>
      <c r="S555" s="263" t="s">
        <v>4927</v>
      </c>
    </row>
    <row r="556" spans="2:19" ht="15" customHeight="1" x14ac:dyDescent="0.25">
      <c r="B556" s="261" t="s">
        <v>4927</v>
      </c>
      <c r="C556" s="243" t="s">
        <v>4927</v>
      </c>
      <c r="D556" s="244" t="s">
        <v>4927</v>
      </c>
      <c r="E556" s="244" t="s">
        <v>4927</v>
      </c>
      <c r="F556" s="244" t="s">
        <v>4927</v>
      </c>
      <c r="G556" s="88" t="s">
        <v>4927</v>
      </c>
      <c r="H556" s="243" t="s">
        <v>4927</v>
      </c>
      <c r="I556" s="553" t="s">
        <v>4927</v>
      </c>
      <c r="J556" s="553" t="s">
        <v>4927</v>
      </c>
      <c r="K556" s="554" t="s">
        <v>4927</v>
      </c>
      <c r="L556" s="243" t="s">
        <v>4927</v>
      </c>
      <c r="M556" s="243" t="s">
        <v>4927</v>
      </c>
      <c r="N556" s="262" t="s">
        <v>4927</v>
      </c>
      <c r="O556" s="89" t="s">
        <v>4927</v>
      </c>
      <c r="P556" s="89" t="s">
        <v>4927</v>
      </c>
      <c r="Q556" s="90" t="s">
        <v>4927</v>
      </c>
      <c r="R556" s="95" t="s">
        <v>4927</v>
      </c>
      <c r="S556" s="263" t="s">
        <v>4927</v>
      </c>
    </row>
    <row r="557" spans="2:19" ht="15" customHeight="1" x14ac:dyDescent="0.25">
      <c r="B557" s="261" t="s">
        <v>4927</v>
      </c>
      <c r="C557" s="243" t="s">
        <v>4927</v>
      </c>
      <c r="D557" s="244" t="s">
        <v>4927</v>
      </c>
      <c r="E557" s="244" t="s">
        <v>4927</v>
      </c>
      <c r="F557" s="244" t="s">
        <v>4927</v>
      </c>
      <c r="G557" s="88" t="s">
        <v>4927</v>
      </c>
      <c r="H557" s="243" t="s">
        <v>4927</v>
      </c>
      <c r="I557" s="553" t="s">
        <v>4927</v>
      </c>
      <c r="J557" s="553" t="s">
        <v>4927</v>
      </c>
      <c r="K557" s="554" t="s">
        <v>4927</v>
      </c>
      <c r="L557" s="243" t="s">
        <v>4927</v>
      </c>
      <c r="M557" s="243" t="s">
        <v>4927</v>
      </c>
      <c r="N557" s="262" t="s">
        <v>4927</v>
      </c>
      <c r="O557" s="89" t="s">
        <v>4927</v>
      </c>
      <c r="P557" s="89" t="s">
        <v>4927</v>
      </c>
      <c r="Q557" s="90" t="s">
        <v>4927</v>
      </c>
      <c r="R557" s="95" t="s">
        <v>4927</v>
      </c>
      <c r="S557" s="263" t="s">
        <v>4927</v>
      </c>
    </row>
    <row r="558" spans="2:19" ht="15" customHeight="1" x14ac:dyDescent="0.25">
      <c r="B558" s="261" t="s">
        <v>4927</v>
      </c>
      <c r="C558" s="243" t="s">
        <v>4927</v>
      </c>
      <c r="D558" s="244" t="s">
        <v>4927</v>
      </c>
      <c r="E558" s="244" t="s">
        <v>4927</v>
      </c>
      <c r="F558" s="244" t="s">
        <v>4927</v>
      </c>
      <c r="G558" s="88" t="s">
        <v>4927</v>
      </c>
      <c r="H558" s="243" t="s">
        <v>4927</v>
      </c>
      <c r="I558" s="553" t="s">
        <v>4927</v>
      </c>
      <c r="J558" s="553" t="s">
        <v>4927</v>
      </c>
      <c r="K558" s="554" t="s">
        <v>4927</v>
      </c>
      <c r="L558" s="243" t="s">
        <v>4927</v>
      </c>
      <c r="M558" s="243" t="s">
        <v>4927</v>
      </c>
      <c r="N558" s="262" t="s">
        <v>4927</v>
      </c>
      <c r="O558" s="89" t="s">
        <v>4927</v>
      </c>
      <c r="P558" s="89" t="s">
        <v>4927</v>
      </c>
      <c r="Q558" s="90" t="s">
        <v>4927</v>
      </c>
      <c r="R558" s="95" t="s">
        <v>4927</v>
      </c>
      <c r="S558" s="263" t="s">
        <v>4927</v>
      </c>
    </row>
    <row r="559" spans="2:19" ht="15" customHeight="1" x14ac:dyDescent="0.25">
      <c r="B559" s="261" t="s">
        <v>4927</v>
      </c>
      <c r="C559" s="243" t="s">
        <v>4927</v>
      </c>
      <c r="D559" s="244" t="s">
        <v>4927</v>
      </c>
      <c r="E559" s="244" t="s">
        <v>4927</v>
      </c>
      <c r="F559" s="244" t="s">
        <v>4927</v>
      </c>
      <c r="G559" s="88" t="s">
        <v>4927</v>
      </c>
      <c r="H559" s="243" t="s">
        <v>4927</v>
      </c>
      <c r="I559" s="553" t="s">
        <v>4927</v>
      </c>
      <c r="J559" s="553" t="s">
        <v>4927</v>
      </c>
      <c r="K559" s="554" t="s">
        <v>4927</v>
      </c>
      <c r="L559" s="243" t="s">
        <v>4927</v>
      </c>
      <c r="M559" s="243" t="s">
        <v>4927</v>
      </c>
      <c r="N559" s="262" t="s">
        <v>4927</v>
      </c>
      <c r="O559" s="89" t="s">
        <v>4927</v>
      </c>
      <c r="P559" s="89" t="s">
        <v>4927</v>
      </c>
      <c r="Q559" s="90" t="s">
        <v>4927</v>
      </c>
      <c r="R559" s="95" t="s">
        <v>4927</v>
      </c>
      <c r="S559" s="263" t="s">
        <v>4927</v>
      </c>
    </row>
    <row r="560" spans="2:19" ht="15" customHeight="1" x14ac:dyDescent="0.25">
      <c r="B560" s="261" t="s">
        <v>4927</v>
      </c>
      <c r="C560" s="243" t="s">
        <v>4927</v>
      </c>
      <c r="D560" s="244" t="s">
        <v>4927</v>
      </c>
      <c r="E560" s="244" t="s">
        <v>4927</v>
      </c>
      <c r="F560" s="244" t="s">
        <v>4927</v>
      </c>
      <c r="G560" s="88" t="s">
        <v>4927</v>
      </c>
      <c r="H560" s="243" t="s">
        <v>4927</v>
      </c>
      <c r="I560" s="553" t="s">
        <v>4927</v>
      </c>
      <c r="J560" s="553" t="s">
        <v>4927</v>
      </c>
      <c r="K560" s="554" t="s">
        <v>4927</v>
      </c>
      <c r="L560" s="243" t="s">
        <v>4927</v>
      </c>
      <c r="M560" s="243" t="s">
        <v>4927</v>
      </c>
      <c r="N560" s="262" t="s">
        <v>4927</v>
      </c>
      <c r="O560" s="89" t="s">
        <v>4927</v>
      </c>
      <c r="P560" s="89" t="s">
        <v>4927</v>
      </c>
      <c r="Q560" s="90" t="s">
        <v>4927</v>
      </c>
      <c r="R560" s="95" t="s">
        <v>4927</v>
      </c>
      <c r="S560" s="263" t="s">
        <v>4927</v>
      </c>
    </row>
    <row r="561" spans="2:19" ht="15" customHeight="1" x14ac:dyDescent="0.25">
      <c r="B561" s="261" t="s">
        <v>4927</v>
      </c>
      <c r="C561" s="243" t="s">
        <v>4927</v>
      </c>
      <c r="D561" s="244" t="s">
        <v>4927</v>
      </c>
      <c r="E561" s="244" t="s">
        <v>4927</v>
      </c>
      <c r="F561" s="244" t="s">
        <v>4927</v>
      </c>
      <c r="G561" s="88" t="s">
        <v>4927</v>
      </c>
      <c r="H561" s="243" t="s">
        <v>4927</v>
      </c>
      <c r="I561" s="553" t="s">
        <v>4927</v>
      </c>
      <c r="J561" s="553" t="s">
        <v>4927</v>
      </c>
      <c r="K561" s="554" t="s">
        <v>4927</v>
      </c>
      <c r="L561" s="243" t="s">
        <v>4927</v>
      </c>
      <c r="M561" s="243" t="s">
        <v>4927</v>
      </c>
      <c r="N561" s="262" t="s">
        <v>4927</v>
      </c>
      <c r="O561" s="89" t="s">
        <v>4927</v>
      </c>
      <c r="P561" s="89" t="s">
        <v>4927</v>
      </c>
      <c r="Q561" s="90" t="s">
        <v>4927</v>
      </c>
      <c r="R561" s="95" t="s">
        <v>4927</v>
      </c>
      <c r="S561" s="263" t="s">
        <v>4927</v>
      </c>
    </row>
    <row r="562" spans="2:19" ht="15" customHeight="1" x14ac:dyDescent="0.25">
      <c r="B562" s="261" t="s">
        <v>4927</v>
      </c>
      <c r="C562" s="243" t="s">
        <v>4927</v>
      </c>
      <c r="D562" s="244" t="s">
        <v>4927</v>
      </c>
      <c r="E562" s="244" t="s">
        <v>4927</v>
      </c>
      <c r="F562" s="244" t="s">
        <v>4927</v>
      </c>
      <c r="G562" s="88" t="s">
        <v>4927</v>
      </c>
      <c r="H562" s="243" t="s">
        <v>4927</v>
      </c>
      <c r="I562" s="553" t="s">
        <v>4927</v>
      </c>
      <c r="J562" s="553" t="s">
        <v>4927</v>
      </c>
      <c r="K562" s="554" t="s">
        <v>4927</v>
      </c>
      <c r="L562" s="243" t="s">
        <v>4927</v>
      </c>
      <c r="M562" s="243" t="s">
        <v>4927</v>
      </c>
      <c r="N562" s="262" t="s">
        <v>4927</v>
      </c>
      <c r="O562" s="89" t="s">
        <v>4927</v>
      </c>
      <c r="P562" s="89" t="s">
        <v>4927</v>
      </c>
      <c r="Q562" s="90" t="s">
        <v>4927</v>
      </c>
      <c r="R562" s="95" t="s">
        <v>4927</v>
      </c>
      <c r="S562" s="263" t="s">
        <v>4927</v>
      </c>
    </row>
    <row r="563" spans="2:19" ht="15" customHeight="1" x14ac:dyDescent="0.25">
      <c r="B563" s="261" t="s">
        <v>4927</v>
      </c>
      <c r="C563" s="243" t="s">
        <v>4927</v>
      </c>
      <c r="D563" s="244" t="s">
        <v>4927</v>
      </c>
      <c r="E563" s="244" t="s">
        <v>4927</v>
      </c>
      <c r="F563" s="244" t="s">
        <v>4927</v>
      </c>
      <c r="G563" s="88" t="s">
        <v>4927</v>
      </c>
      <c r="H563" s="243" t="s">
        <v>4927</v>
      </c>
      <c r="I563" s="553" t="s">
        <v>4927</v>
      </c>
      <c r="J563" s="553" t="s">
        <v>4927</v>
      </c>
      <c r="K563" s="554" t="s">
        <v>4927</v>
      </c>
      <c r="L563" s="243" t="s">
        <v>4927</v>
      </c>
      <c r="M563" s="243" t="s">
        <v>4927</v>
      </c>
      <c r="N563" s="262" t="s">
        <v>4927</v>
      </c>
      <c r="O563" s="89" t="s">
        <v>4927</v>
      </c>
      <c r="P563" s="89" t="s">
        <v>4927</v>
      </c>
      <c r="Q563" s="90" t="s">
        <v>4927</v>
      </c>
      <c r="R563" s="95" t="s">
        <v>4927</v>
      </c>
      <c r="S563" s="263" t="s">
        <v>4927</v>
      </c>
    </row>
    <row r="564" spans="2:19" ht="15" customHeight="1" x14ac:dyDescent="0.25">
      <c r="B564" s="261" t="s">
        <v>4927</v>
      </c>
      <c r="C564" s="243" t="s">
        <v>4927</v>
      </c>
      <c r="D564" s="244" t="s">
        <v>4927</v>
      </c>
      <c r="E564" s="244" t="s">
        <v>4927</v>
      </c>
      <c r="F564" s="244" t="s">
        <v>4927</v>
      </c>
      <c r="G564" s="88" t="s">
        <v>4927</v>
      </c>
      <c r="H564" s="243" t="s">
        <v>4927</v>
      </c>
      <c r="I564" s="553" t="s">
        <v>4927</v>
      </c>
      <c r="J564" s="553" t="s">
        <v>4927</v>
      </c>
      <c r="K564" s="554" t="s">
        <v>4927</v>
      </c>
      <c r="L564" s="243" t="s">
        <v>4927</v>
      </c>
      <c r="M564" s="243" t="s">
        <v>4927</v>
      </c>
      <c r="N564" s="262" t="s">
        <v>4927</v>
      </c>
      <c r="O564" s="89" t="s">
        <v>4927</v>
      </c>
      <c r="P564" s="89" t="s">
        <v>4927</v>
      </c>
      <c r="Q564" s="90" t="s">
        <v>4927</v>
      </c>
      <c r="R564" s="95" t="s">
        <v>4927</v>
      </c>
      <c r="S564" s="263" t="s">
        <v>4927</v>
      </c>
    </row>
    <row r="565" spans="2:19" ht="15" customHeight="1" x14ac:dyDescent="0.25">
      <c r="B565" s="261" t="s">
        <v>4927</v>
      </c>
      <c r="C565" s="243" t="s">
        <v>4927</v>
      </c>
      <c r="D565" s="244" t="s">
        <v>4927</v>
      </c>
      <c r="E565" s="244" t="s">
        <v>4927</v>
      </c>
      <c r="F565" s="244" t="s">
        <v>4927</v>
      </c>
      <c r="G565" s="88" t="s">
        <v>4927</v>
      </c>
      <c r="H565" s="243" t="s">
        <v>4927</v>
      </c>
      <c r="I565" s="553" t="s">
        <v>4927</v>
      </c>
      <c r="J565" s="553" t="s">
        <v>4927</v>
      </c>
      <c r="K565" s="554" t="s">
        <v>4927</v>
      </c>
      <c r="L565" s="243" t="s">
        <v>4927</v>
      </c>
      <c r="M565" s="243" t="s">
        <v>4927</v>
      </c>
      <c r="N565" s="262" t="s">
        <v>4927</v>
      </c>
      <c r="O565" s="89" t="s">
        <v>4927</v>
      </c>
      <c r="P565" s="89" t="s">
        <v>4927</v>
      </c>
      <c r="Q565" s="90" t="s">
        <v>4927</v>
      </c>
      <c r="R565" s="95" t="s">
        <v>4927</v>
      </c>
      <c r="S565" s="263" t="s">
        <v>4927</v>
      </c>
    </row>
    <row r="566" spans="2:19" ht="15" customHeight="1" x14ac:dyDescent="0.25">
      <c r="B566" s="261" t="s">
        <v>4927</v>
      </c>
      <c r="C566" s="243" t="s">
        <v>4927</v>
      </c>
      <c r="D566" s="244" t="s">
        <v>4927</v>
      </c>
      <c r="E566" s="244" t="s">
        <v>4927</v>
      </c>
      <c r="F566" s="244" t="s">
        <v>4927</v>
      </c>
      <c r="G566" s="88" t="s">
        <v>4927</v>
      </c>
      <c r="H566" s="243" t="s">
        <v>4927</v>
      </c>
      <c r="I566" s="553" t="s">
        <v>4927</v>
      </c>
      <c r="J566" s="553" t="s">
        <v>4927</v>
      </c>
      <c r="K566" s="554" t="s">
        <v>4927</v>
      </c>
      <c r="L566" s="243" t="s">
        <v>4927</v>
      </c>
      <c r="M566" s="243" t="s">
        <v>4927</v>
      </c>
      <c r="N566" s="262" t="s">
        <v>4927</v>
      </c>
      <c r="O566" s="89" t="s">
        <v>4927</v>
      </c>
      <c r="P566" s="89" t="s">
        <v>4927</v>
      </c>
      <c r="Q566" s="90" t="s">
        <v>4927</v>
      </c>
      <c r="R566" s="95" t="s">
        <v>4927</v>
      </c>
      <c r="S566" s="263" t="s">
        <v>4927</v>
      </c>
    </row>
    <row r="567" spans="2:19" ht="15" customHeight="1" x14ac:dyDescent="0.25">
      <c r="B567" s="261" t="s">
        <v>4927</v>
      </c>
      <c r="C567" s="243" t="s">
        <v>4927</v>
      </c>
      <c r="D567" s="244" t="s">
        <v>4927</v>
      </c>
      <c r="E567" s="244" t="s">
        <v>4927</v>
      </c>
      <c r="F567" s="244" t="s">
        <v>4927</v>
      </c>
      <c r="G567" s="88" t="s">
        <v>4927</v>
      </c>
      <c r="H567" s="243" t="s">
        <v>4927</v>
      </c>
      <c r="I567" s="553" t="s">
        <v>4927</v>
      </c>
      <c r="J567" s="553" t="s">
        <v>4927</v>
      </c>
      <c r="K567" s="554" t="s">
        <v>4927</v>
      </c>
      <c r="L567" s="243" t="s">
        <v>4927</v>
      </c>
      <c r="M567" s="243" t="s">
        <v>4927</v>
      </c>
      <c r="N567" s="262" t="s">
        <v>4927</v>
      </c>
      <c r="O567" s="89" t="s">
        <v>4927</v>
      </c>
      <c r="P567" s="89" t="s">
        <v>4927</v>
      </c>
      <c r="Q567" s="90" t="s">
        <v>4927</v>
      </c>
      <c r="R567" s="95" t="s">
        <v>4927</v>
      </c>
      <c r="S567" s="263" t="s">
        <v>4927</v>
      </c>
    </row>
    <row r="568" spans="2:19" ht="15" customHeight="1" x14ac:dyDescent="0.25">
      <c r="B568" s="261" t="s">
        <v>4927</v>
      </c>
      <c r="C568" s="243" t="s">
        <v>4927</v>
      </c>
      <c r="D568" s="244" t="s">
        <v>4927</v>
      </c>
      <c r="E568" s="244" t="s">
        <v>4927</v>
      </c>
      <c r="F568" s="244" t="s">
        <v>4927</v>
      </c>
      <c r="G568" s="88" t="s">
        <v>4927</v>
      </c>
      <c r="H568" s="243" t="s">
        <v>4927</v>
      </c>
      <c r="I568" s="553" t="s">
        <v>4927</v>
      </c>
      <c r="J568" s="553" t="s">
        <v>4927</v>
      </c>
      <c r="K568" s="554" t="s">
        <v>4927</v>
      </c>
      <c r="L568" s="243" t="s">
        <v>4927</v>
      </c>
      <c r="M568" s="243" t="s">
        <v>4927</v>
      </c>
      <c r="N568" s="262" t="s">
        <v>4927</v>
      </c>
      <c r="O568" s="89" t="s">
        <v>4927</v>
      </c>
      <c r="P568" s="89" t="s">
        <v>4927</v>
      </c>
      <c r="Q568" s="90" t="s">
        <v>4927</v>
      </c>
      <c r="R568" s="95" t="s">
        <v>4927</v>
      </c>
      <c r="S568" s="263" t="s">
        <v>4927</v>
      </c>
    </row>
    <row r="569" spans="2:19" ht="15" customHeight="1" x14ac:dyDescent="0.25">
      <c r="B569" s="261" t="s">
        <v>4927</v>
      </c>
      <c r="C569" s="243" t="s">
        <v>4927</v>
      </c>
      <c r="D569" s="244" t="s">
        <v>4927</v>
      </c>
      <c r="E569" s="244" t="s">
        <v>4927</v>
      </c>
      <c r="F569" s="244" t="s">
        <v>4927</v>
      </c>
      <c r="G569" s="88" t="s">
        <v>4927</v>
      </c>
      <c r="H569" s="243" t="s">
        <v>4927</v>
      </c>
      <c r="I569" s="553" t="s">
        <v>4927</v>
      </c>
      <c r="J569" s="553" t="s">
        <v>4927</v>
      </c>
      <c r="K569" s="554" t="s">
        <v>4927</v>
      </c>
      <c r="L569" s="243" t="s">
        <v>4927</v>
      </c>
      <c r="M569" s="243" t="s">
        <v>4927</v>
      </c>
      <c r="N569" s="262" t="s">
        <v>4927</v>
      </c>
      <c r="O569" s="89" t="s">
        <v>4927</v>
      </c>
      <c r="P569" s="89" t="s">
        <v>4927</v>
      </c>
      <c r="Q569" s="90" t="s">
        <v>4927</v>
      </c>
      <c r="R569" s="95" t="s">
        <v>4927</v>
      </c>
      <c r="S569" s="263" t="s">
        <v>4927</v>
      </c>
    </row>
    <row r="570" spans="2:19" ht="15" customHeight="1" x14ac:dyDescent="0.25">
      <c r="B570" s="261" t="s">
        <v>4927</v>
      </c>
      <c r="C570" s="243" t="s">
        <v>4927</v>
      </c>
      <c r="D570" s="244" t="s">
        <v>4927</v>
      </c>
      <c r="E570" s="244" t="s">
        <v>4927</v>
      </c>
      <c r="F570" s="244" t="s">
        <v>4927</v>
      </c>
      <c r="G570" s="88" t="s">
        <v>4927</v>
      </c>
      <c r="H570" s="243" t="s">
        <v>4927</v>
      </c>
      <c r="I570" s="553" t="s">
        <v>4927</v>
      </c>
      <c r="J570" s="553" t="s">
        <v>4927</v>
      </c>
      <c r="K570" s="554" t="s">
        <v>4927</v>
      </c>
      <c r="L570" s="243" t="s">
        <v>4927</v>
      </c>
      <c r="M570" s="243" t="s">
        <v>4927</v>
      </c>
      <c r="N570" s="262" t="s">
        <v>4927</v>
      </c>
      <c r="O570" s="89" t="s">
        <v>4927</v>
      </c>
      <c r="P570" s="89" t="s">
        <v>4927</v>
      </c>
      <c r="Q570" s="90" t="s">
        <v>4927</v>
      </c>
      <c r="R570" s="95" t="s">
        <v>4927</v>
      </c>
      <c r="S570" s="263" t="s">
        <v>4927</v>
      </c>
    </row>
    <row r="571" spans="2:19" ht="15" customHeight="1" x14ac:dyDescent="0.25">
      <c r="B571" s="264" t="s">
        <v>4927</v>
      </c>
      <c r="C571" s="260" t="s">
        <v>4927</v>
      </c>
      <c r="D571" s="265" t="s">
        <v>4927</v>
      </c>
      <c r="E571" s="265" t="s">
        <v>4927</v>
      </c>
      <c r="F571" s="265" t="s">
        <v>4927</v>
      </c>
      <c r="G571" s="88" t="s">
        <v>4927</v>
      </c>
      <c r="H571" s="260" t="s">
        <v>4927</v>
      </c>
      <c r="I571" s="553" t="s">
        <v>4927</v>
      </c>
      <c r="J571" s="553" t="s">
        <v>4927</v>
      </c>
      <c r="K571" s="554" t="s">
        <v>4927</v>
      </c>
      <c r="L571" s="260" t="s">
        <v>4927</v>
      </c>
      <c r="M571" s="260" t="s">
        <v>4927</v>
      </c>
      <c r="N571" s="266" t="s">
        <v>4927</v>
      </c>
      <c r="O571" s="267" t="s">
        <v>4927</v>
      </c>
      <c r="P571" s="267" t="s">
        <v>4927</v>
      </c>
      <c r="Q571" s="268" t="s">
        <v>4927</v>
      </c>
      <c r="R571" s="95" t="s">
        <v>4927</v>
      </c>
      <c r="S571" s="269" t="s">
        <v>4927</v>
      </c>
    </row>
    <row r="572" spans="2:19" ht="15" customHeight="1" x14ac:dyDescent="0.25">
      <c r="B572" s="261" t="s">
        <v>4783</v>
      </c>
      <c r="C572" s="243" t="s">
        <v>4463</v>
      </c>
      <c r="D572" s="244">
        <v>42576</v>
      </c>
      <c r="E572" s="244" t="s">
        <v>4925</v>
      </c>
      <c r="F572" s="244" t="s">
        <v>4926</v>
      </c>
      <c r="G572" s="88">
        <v>2</v>
      </c>
      <c r="H572" s="243" t="s">
        <v>4927</v>
      </c>
      <c r="I572" s="553">
        <v>0</v>
      </c>
      <c r="J572" s="553" t="s">
        <v>5057</v>
      </c>
      <c r="K572" s="554">
        <v>0</v>
      </c>
      <c r="L572" s="243" t="s">
        <v>12</v>
      </c>
      <c r="M572" s="243">
        <v>5200000893</v>
      </c>
      <c r="N572" s="262">
        <v>554941</v>
      </c>
      <c r="O572" s="89" t="s">
        <v>461</v>
      </c>
      <c r="P572" s="89" t="s">
        <v>54</v>
      </c>
      <c r="Q572" s="90">
        <v>1.7699</v>
      </c>
      <c r="R572" s="95">
        <v>5</v>
      </c>
      <c r="S572" s="263">
        <v>110.59442852658677</v>
      </c>
    </row>
    <row r="573" spans="2:19" ht="15" customHeight="1" x14ac:dyDescent="0.25">
      <c r="B573" s="261" t="s">
        <v>4783</v>
      </c>
      <c r="C573" s="243" t="s">
        <v>4463</v>
      </c>
      <c r="D573" s="244">
        <v>42576</v>
      </c>
      <c r="E573" s="244" t="s">
        <v>4925</v>
      </c>
      <c r="F573" s="244" t="s">
        <v>4926</v>
      </c>
      <c r="G573" s="88">
        <v>2</v>
      </c>
      <c r="H573" s="243" t="s">
        <v>4927</v>
      </c>
      <c r="I573" s="553">
        <v>0</v>
      </c>
      <c r="J573" s="553" t="s">
        <v>5057</v>
      </c>
      <c r="K573" s="554">
        <v>0</v>
      </c>
      <c r="L573" s="243" t="s">
        <v>12</v>
      </c>
      <c r="M573" s="243">
        <v>5200000893</v>
      </c>
      <c r="N573" s="262">
        <v>554693</v>
      </c>
      <c r="O573" s="89" t="s">
        <v>381</v>
      </c>
      <c r="P573" s="89" t="s">
        <v>382</v>
      </c>
      <c r="Q573" s="90">
        <v>1.7699</v>
      </c>
      <c r="R573" s="95">
        <v>16</v>
      </c>
      <c r="S573" s="263">
        <v>116.48676755541801</v>
      </c>
    </row>
    <row r="574" spans="2:19" ht="15" customHeight="1" x14ac:dyDescent="0.25">
      <c r="B574" s="261" t="s">
        <v>4927</v>
      </c>
      <c r="C574" s="243" t="s">
        <v>4927</v>
      </c>
      <c r="D574" s="244" t="s">
        <v>4927</v>
      </c>
      <c r="E574" s="244" t="s">
        <v>4927</v>
      </c>
      <c r="F574" s="244" t="s">
        <v>4927</v>
      </c>
      <c r="G574" s="88" t="s">
        <v>4927</v>
      </c>
      <c r="H574" s="243" t="s">
        <v>4927</v>
      </c>
      <c r="I574" s="553" t="s">
        <v>4927</v>
      </c>
      <c r="J574" s="553" t="s">
        <v>4927</v>
      </c>
      <c r="K574" s="554" t="s">
        <v>4927</v>
      </c>
      <c r="L574" s="243" t="s">
        <v>4927</v>
      </c>
      <c r="M574" s="243" t="s">
        <v>4927</v>
      </c>
      <c r="N574" s="262" t="s">
        <v>4927</v>
      </c>
      <c r="O574" s="89" t="s">
        <v>4927</v>
      </c>
      <c r="P574" s="89" t="s">
        <v>4927</v>
      </c>
      <c r="Q574" s="90" t="s">
        <v>4927</v>
      </c>
      <c r="R574" s="95" t="s">
        <v>4927</v>
      </c>
      <c r="S574" s="263" t="s">
        <v>4927</v>
      </c>
    </row>
    <row r="575" spans="2:19" ht="15" customHeight="1" x14ac:dyDescent="0.25">
      <c r="B575" s="261" t="s">
        <v>4927</v>
      </c>
      <c r="C575" s="243" t="s">
        <v>4927</v>
      </c>
      <c r="D575" s="244" t="s">
        <v>4927</v>
      </c>
      <c r="E575" s="244" t="s">
        <v>4927</v>
      </c>
      <c r="F575" s="244" t="s">
        <v>4927</v>
      </c>
      <c r="G575" s="88" t="s">
        <v>4927</v>
      </c>
      <c r="H575" s="243" t="s">
        <v>4927</v>
      </c>
      <c r="I575" s="553" t="s">
        <v>4927</v>
      </c>
      <c r="J575" s="553" t="s">
        <v>4927</v>
      </c>
      <c r="K575" s="554" t="s">
        <v>4927</v>
      </c>
      <c r="L575" s="243" t="s">
        <v>4927</v>
      </c>
      <c r="M575" s="243" t="s">
        <v>4927</v>
      </c>
      <c r="N575" s="262" t="s">
        <v>4927</v>
      </c>
      <c r="O575" s="89" t="s">
        <v>4927</v>
      </c>
      <c r="P575" s="89" t="s">
        <v>4927</v>
      </c>
      <c r="Q575" s="90" t="s">
        <v>4927</v>
      </c>
      <c r="R575" s="95" t="s">
        <v>4927</v>
      </c>
      <c r="S575" s="263" t="s">
        <v>4927</v>
      </c>
    </row>
    <row r="576" spans="2:19" ht="15" customHeight="1" x14ac:dyDescent="0.25">
      <c r="B576" s="261" t="s">
        <v>4927</v>
      </c>
      <c r="C576" s="243" t="s">
        <v>4927</v>
      </c>
      <c r="D576" s="244" t="s">
        <v>4927</v>
      </c>
      <c r="E576" s="244" t="s">
        <v>4927</v>
      </c>
      <c r="F576" s="244" t="s">
        <v>4927</v>
      </c>
      <c r="G576" s="88" t="s">
        <v>4927</v>
      </c>
      <c r="H576" s="243" t="s">
        <v>4927</v>
      </c>
      <c r="I576" s="553" t="s">
        <v>4927</v>
      </c>
      <c r="J576" s="553" t="s">
        <v>4927</v>
      </c>
      <c r="K576" s="554" t="s">
        <v>4927</v>
      </c>
      <c r="L576" s="243" t="s">
        <v>4927</v>
      </c>
      <c r="M576" s="243" t="s">
        <v>4927</v>
      </c>
      <c r="N576" s="262" t="s">
        <v>4927</v>
      </c>
      <c r="O576" s="89" t="s">
        <v>4927</v>
      </c>
      <c r="P576" s="89" t="s">
        <v>4927</v>
      </c>
      <c r="Q576" s="90" t="s">
        <v>4927</v>
      </c>
      <c r="R576" s="95" t="s">
        <v>4927</v>
      </c>
      <c r="S576" s="263" t="s">
        <v>4927</v>
      </c>
    </row>
    <row r="577" spans="2:19" ht="15" customHeight="1" x14ac:dyDescent="0.25">
      <c r="B577" s="261" t="s">
        <v>4927</v>
      </c>
      <c r="C577" s="243" t="s">
        <v>4927</v>
      </c>
      <c r="D577" s="244" t="s">
        <v>4927</v>
      </c>
      <c r="E577" s="244" t="s">
        <v>4927</v>
      </c>
      <c r="F577" s="244" t="s">
        <v>4927</v>
      </c>
      <c r="G577" s="88" t="s">
        <v>4927</v>
      </c>
      <c r="H577" s="243" t="s">
        <v>4927</v>
      </c>
      <c r="I577" s="553" t="s">
        <v>4927</v>
      </c>
      <c r="J577" s="553" t="s">
        <v>4927</v>
      </c>
      <c r="K577" s="554" t="s">
        <v>4927</v>
      </c>
      <c r="L577" s="243" t="s">
        <v>4927</v>
      </c>
      <c r="M577" s="243" t="s">
        <v>4927</v>
      </c>
      <c r="N577" s="262" t="s">
        <v>4927</v>
      </c>
      <c r="O577" s="89" t="s">
        <v>4927</v>
      </c>
      <c r="P577" s="89" t="s">
        <v>4927</v>
      </c>
      <c r="Q577" s="90" t="s">
        <v>4927</v>
      </c>
      <c r="R577" s="95" t="s">
        <v>4927</v>
      </c>
      <c r="S577" s="263" t="s">
        <v>4927</v>
      </c>
    </row>
    <row r="578" spans="2:19" ht="15" customHeight="1" x14ac:dyDescent="0.25">
      <c r="B578" s="261" t="s">
        <v>4927</v>
      </c>
      <c r="C578" s="243" t="s">
        <v>4927</v>
      </c>
      <c r="D578" s="244" t="s">
        <v>4927</v>
      </c>
      <c r="E578" s="244" t="s">
        <v>4927</v>
      </c>
      <c r="F578" s="244" t="s">
        <v>4927</v>
      </c>
      <c r="G578" s="88" t="s">
        <v>4927</v>
      </c>
      <c r="H578" s="243" t="s">
        <v>4927</v>
      </c>
      <c r="I578" s="553" t="s">
        <v>4927</v>
      </c>
      <c r="J578" s="553" t="s">
        <v>4927</v>
      </c>
      <c r="K578" s="554" t="s">
        <v>4927</v>
      </c>
      <c r="L578" s="243" t="s">
        <v>4927</v>
      </c>
      <c r="M578" s="243" t="s">
        <v>4927</v>
      </c>
      <c r="N578" s="262" t="s">
        <v>4927</v>
      </c>
      <c r="O578" s="89" t="s">
        <v>4927</v>
      </c>
      <c r="P578" s="89" t="s">
        <v>4927</v>
      </c>
      <c r="Q578" s="90" t="s">
        <v>4927</v>
      </c>
      <c r="R578" s="95" t="s">
        <v>4927</v>
      </c>
      <c r="S578" s="263" t="s">
        <v>4927</v>
      </c>
    </row>
    <row r="579" spans="2:19" ht="15" customHeight="1" x14ac:dyDescent="0.25">
      <c r="B579" s="261" t="s">
        <v>4927</v>
      </c>
      <c r="C579" s="243" t="s">
        <v>4927</v>
      </c>
      <c r="D579" s="244" t="s">
        <v>4927</v>
      </c>
      <c r="E579" s="244" t="s">
        <v>4927</v>
      </c>
      <c r="F579" s="244" t="s">
        <v>4927</v>
      </c>
      <c r="G579" s="88" t="s">
        <v>4927</v>
      </c>
      <c r="H579" s="243" t="s">
        <v>4927</v>
      </c>
      <c r="I579" s="553" t="s">
        <v>4927</v>
      </c>
      <c r="J579" s="553" t="s">
        <v>4927</v>
      </c>
      <c r="K579" s="554" t="s">
        <v>4927</v>
      </c>
      <c r="L579" s="243" t="s">
        <v>4927</v>
      </c>
      <c r="M579" s="243" t="s">
        <v>4927</v>
      </c>
      <c r="N579" s="262" t="s">
        <v>4927</v>
      </c>
      <c r="O579" s="89" t="s">
        <v>4927</v>
      </c>
      <c r="P579" s="89" t="s">
        <v>4927</v>
      </c>
      <c r="Q579" s="90" t="s">
        <v>4927</v>
      </c>
      <c r="R579" s="95" t="s">
        <v>4927</v>
      </c>
      <c r="S579" s="263" t="s">
        <v>4927</v>
      </c>
    </row>
    <row r="580" spans="2:19" ht="15" customHeight="1" x14ac:dyDescent="0.25">
      <c r="B580" s="261" t="s">
        <v>4927</v>
      </c>
      <c r="C580" s="243" t="s">
        <v>4927</v>
      </c>
      <c r="D580" s="244" t="s">
        <v>4927</v>
      </c>
      <c r="E580" s="244" t="s">
        <v>4927</v>
      </c>
      <c r="F580" s="244" t="s">
        <v>4927</v>
      </c>
      <c r="G580" s="88" t="s">
        <v>4927</v>
      </c>
      <c r="H580" s="243" t="s">
        <v>4927</v>
      </c>
      <c r="I580" s="553" t="s">
        <v>4927</v>
      </c>
      <c r="J580" s="553" t="s">
        <v>4927</v>
      </c>
      <c r="K580" s="554" t="s">
        <v>4927</v>
      </c>
      <c r="L580" s="243" t="s">
        <v>4927</v>
      </c>
      <c r="M580" s="243" t="s">
        <v>4927</v>
      </c>
      <c r="N580" s="262" t="s">
        <v>4927</v>
      </c>
      <c r="O580" s="89" t="s">
        <v>4927</v>
      </c>
      <c r="P580" s="89" t="s">
        <v>4927</v>
      </c>
      <c r="Q580" s="90" t="s">
        <v>4927</v>
      </c>
      <c r="R580" s="95" t="s">
        <v>4927</v>
      </c>
      <c r="S580" s="263" t="s">
        <v>4927</v>
      </c>
    </row>
    <row r="581" spans="2:19" ht="15" customHeight="1" x14ac:dyDescent="0.25">
      <c r="B581" s="261" t="s">
        <v>4927</v>
      </c>
      <c r="C581" s="243" t="s">
        <v>4927</v>
      </c>
      <c r="D581" s="244" t="s">
        <v>4927</v>
      </c>
      <c r="E581" s="244" t="s">
        <v>4927</v>
      </c>
      <c r="F581" s="244" t="s">
        <v>4927</v>
      </c>
      <c r="G581" s="88" t="s">
        <v>4927</v>
      </c>
      <c r="H581" s="243" t="s">
        <v>4927</v>
      </c>
      <c r="I581" s="553" t="s">
        <v>4927</v>
      </c>
      <c r="J581" s="553" t="s">
        <v>4927</v>
      </c>
      <c r="K581" s="554" t="s">
        <v>4927</v>
      </c>
      <c r="L581" s="243" t="s">
        <v>4927</v>
      </c>
      <c r="M581" s="243" t="s">
        <v>4927</v>
      </c>
      <c r="N581" s="262" t="s">
        <v>4927</v>
      </c>
      <c r="O581" s="89" t="s">
        <v>4927</v>
      </c>
      <c r="P581" s="89" t="s">
        <v>4927</v>
      </c>
      <c r="Q581" s="90" t="s">
        <v>4927</v>
      </c>
      <c r="R581" s="95" t="s">
        <v>4927</v>
      </c>
      <c r="S581" s="263" t="s">
        <v>4927</v>
      </c>
    </row>
    <row r="582" spans="2:19" ht="15" customHeight="1" x14ac:dyDescent="0.25">
      <c r="B582" s="261" t="s">
        <v>4927</v>
      </c>
      <c r="C582" s="243" t="s">
        <v>4927</v>
      </c>
      <c r="D582" s="244" t="s">
        <v>4927</v>
      </c>
      <c r="E582" s="244" t="s">
        <v>4927</v>
      </c>
      <c r="F582" s="244" t="s">
        <v>4927</v>
      </c>
      <c r="G582" s="88" t="s">
        <v>4927</v>
      </c>
      <c r="H582" s="243" t="s">
        <v>4927</v>
      </c>
      <c r="I582" s="553" t="s">
        <v>4927</v>
      </c>
      <c r="J582" s="553" t="s">
        <v>4927</v>
      </c>
      <c r="K582" s="554" t="s">
        <v>4927</v>
      </c>
      <c r="L582" s="243" t="s">
        <v>4927</v>
      </c>
      <c r="M582" s="243" t="s">
        <v>4927</v>
      </c>
      <c r="N582" s="262" t="s">
        <v>4927</v>
      </c>
      <c r="O582" s="89" t="s">
        <v>4927</v>
      </c>
      <c r="P582" s="89" t="s">
        <v>4927</v>
      </c>
      <c r="Q582" s="90" t="s">
        <v>4927</v>
      </c>
      <c r="R582" s="95" t="s">
        <v>4927</v>
      </c>
      <c r="S582" s="263" t="s">
        <v>4927</v>
      </c>
    </row>
    <row r="583" spans="2:19" ht="15" customHeight="1" x14ac:dyDescent="0.25">
      <c r="B583" s="261" t="s">
        <v>4927</v>
      </c>
      <c r="C583" s="243" t="s">
        <v>4927</v>
      </c>
      <c r="D583" s="244" t="s">
        <v>4927</v>
      </c>
      <c r="E583" s="244" t="s">
        <v>4927</v>
      </c>
      <c r="F583" s="244" t="s">
        <v>4927</v>
      </c>
      <c r="G583" s="88" t="s">
        <v>4927</v>
      </c>
      <c r="H583" s="243" t="s">
        <v>4927</v>
      </c>
      <c r="I583" s="553" t="s">
        <v>4927</v>
      </c>
      <c r="J583" s="553" t="s">
        <v>4927</v>
      </c>
      <c r="K583" s="554" t="s">
        <v>4927</v>
      </c>
      <c r="L583" s="243" t="s">
        <v>4927</v>
      </c>
      <c r="M583" s="243" t="s">
        <v>4927</v>
      </c>
      <c r="N583" s="262" t="s">
        <v>4927</v>
      </c>
      <c r="O583" s="89" t="s">
        <v>4927</v>
      </c>
      <c r="P583" s="89" t="s">
        <v>4927</v>
      </c>
      <c r="Q583" s="90" t="s">
        <v>4927</v>
      </c>
      <c r="R583" s="95" t="s">
        <v>4927</v>
      </c>
      <c r="S583" s="263" t="s">
        <v>4927</v>
      </c>
    </row>
    <row r="584" spans="2:19" ht="15" customHeight="1" x14ac:dyDescent="0.25">
      <c r="B584" s="261" t="s">
        <v>4927</v>
      </c>
      <c r="C584" s="243" t="s">
        <v>4927</v>
      </c>
      <c r="D584" s="244" t="s">
        <v>4927</v>
      </c>
      <c r="E584" s="244" t="s">
        <v>4927</v>
      </c>
      <c r="F584" s="244" t="s">
        <v>4927</v>
      </c>
      <c r="G584" s="88" t="s">
        <v>4927</v>
      </c>
      <c r="H584" s="243" t="s">
        <v>4927</v>
      </c>
      <c r="I584" s="553" t="s">
        <v>4927</v>
      </c>
      <c r="J584" s="553" t="s">
        <v>4927</v>
      </c>
      <c r="K584" s="554" t="s">
        <v>4927</v>
      </c>
      <c r="L584" s="243" t="s">
        <v>4927</v>
      </c>
      <c r="M584" s="243" t="s">
        <v>4927</v>
      </c>
      <c r="N584" s="262" t="s">
        <v>4927</v>
      </c>
      <c r="O584" s="89" t="s">
        <v>4927</v>
      </c>
      <c r="P584" s="89" t="s">
        <v>4927</v>
      </c>
      <c r="Q584" s="90" t="s">
        <v>4927</v>
      </c>
      <c r="R584" s="95" t="s">
        <v>4927</v>
      </c>
      <c r="S584" s="263" t="s">
        <v>4927</v>
      </c>
    </row>
    <row r="585" spans="2:19" ht="15" customHeight="1" x14ac:dyDescent="0.25">
      <c r="B585" s="261" t="s">
        <v>4927</v>
      </c>
      <c r="C585" s="243" t="s">
        <v>4927</v>
      </c>
      <c r="D585" s="244" t="s">
        <v>4927</v>
      </c>
      <c r="E585" s="244" t="s">
        <v>4927</v>
      </c>
      <c r="F585" s="244" t="s">
        <v>4927</v>
      </c>
      <c r="G585" s="88" t="s">
        <v>4927</v>
      </c>
      <c r="H585" s="243" t="s">
        <v>4927</v>
      </c>
      <c r="I585" s="553" t="s">
        <v>4927</v>
      </c>
      <c r="J585" s="553" t="s">
        <v>4927</v>
      </c>
      <c r="K585" s="554" t="s">
        <v>4927</v>
      </c>
      <c r="L585" s="243" t="s">
        <v>4927</v>
      </c>
      <c r="M585" s="243" t="s">
        <v>4927</v>
      </c>
      <c r="N585" s="262" t="s">
        <v>4927</v>
      </c>
      <c r="O585" s="89" t="s">
        <v>4927</v>
      </c>
      <c r="P585" s="89" t="s">
        <v>4927</v>
      </c>
      <c r="Q585" s="90" t="s">
        <v>4927</v>
      </c>
      <c r="R585" s="95" t="s">
        <v>4927</v>
      </c>
      <c r="S585" s="263" t="s">
        <v>4927</v>
      </c>
    </row>
    <row r="586" spans="2:19" ht="15" customHeight="1" x14ac:dyDescent="0.25">
      <c r="B586" s="261" t="s">
        <v>4927</v>
      </c>
      <c r="C586" s="243" t="s">
        <v>4927</v>
      </c>
      <c r="D586" s="244" t="s">
        <v>4927</v>
      </c>
      <c r="E586" s="244" t="s">
        <v>4927</v>
      </c>
      <c r="F586" s="244" t="s">
        <v>4927</v>
      </c>
      <c r="G586" s="88" t="s">
        <v>4927</v>
      </c>
      <c r="H586" s="243" t="s">
        <v>4927</v>
      </c>
      <c r="I586" s="553" t="s">
        <v>4927</v>
      </c>
      <c r="J586" s="553" t="s">
        <v>4927</v>
      </c>
      <c r="K586" s="554" t="s">
        <v>4927</v>
      </c>
      <c r="L586" s="243" t="s">
        <v>4927</v>
      </c>
      <c r="M586" s="243" t="s">
        <v>4927</v>
      </c>
      <c r="N586" s="262" t="s">
        <v>4927</v>
      </c>
      <c r="O586" s="89" t="s">
        <v>4927</v>
      </c>
      <c r="P586" s="89" t="s">
        <v>4927</v>
      </c>
      <c r="Q586" s="90" t="s">
        <v>4927</v>
      </c>
      <c r="R586" s="95" t="s">
        <v>4927</v>
      </c>
      <c r="S586" s="263" t="s">
        <v>4927</v>
      </c>
    </row>
    <row r="587" spans="2:19" ht="15" customHeight="1" x14ac:dyDescent="0.25">
      <c r="B587" s="261" t="s">
        <v>4927</v>
      </c>
      <c r="C587" s="243" t="s">
        <v>4927</v>
      </c>
      <c r="D587" s="244" t="s">
        <v>4927</v>
      </c>
      <c r="E587" s="244" t="s">
        <v>4927</v>
      </c>
      <c r="F587" s="244" t="s">
        <v>4927</v>
      </c>
      <c r="G587" s="88" t="s">
        <v>4927</v>
      </c>
      <c r="H587" s="243" t="s">
        <v>4927</v>
      </c>
      <c r="I587" s="553" t="s">
        <v>4927</v>
      </c>
      <c r="J587" s="553" t="s">
        <v>4927</v>
      </c>
      <c r="K587" s="554" t="s">
        <v>4927</v>
      </c>
      <c r="L587" s="243" t="s">
        <v>4927</v>
      </c>
      <c r="M587" s="243" t="s">
        <v>4927</v>
      </c>
      <c r="N587" s="262" t="s">
        <v>4927</v>
      </c>
      <c r="O587" s="89" t="s">
        <v>4927</v>
      </c>
      <c r="P587" s="89" t="s">
        <v>4927</v>
      </c>
      <c r="Q587" s="90" t="s">
        <v>4927</v>
      </c>
      <c r="R587" s="95" t="s">
        <v>4927</v>
      </c>
      <c r="S587" s="263" t="s">
        <v>4927</v>
      </c>
    </row>
    <row r="588" spans="2:19" ht="15" customHeight="1" x14ac:dyDescent="0.25">
      <c r="B588" s="261" t="s">
        <v>4927</v>
      </c>
      <c r="C588" s="243" t="s">
        <v>4927</v>
      </c>
      <c r="D588" s="244" t="s">
        <v>4927</v>
      </c>
      <c r="E588" s="244" t="s">
        <v>4927</v>
      </c>
      <c r="F588" s="244" t="s">
        <v>4927</v>
      </c>
      <c r="G588" s="88" t="s">
        <v>4927</v>
      </c>
      <c r="H588" s="243" t="s">
        <v>4927</v>
      </c>
      <c r="I588" s="553" t="s">
        <v>4927</v>
      </c>
      <c r="J588" s="553" t="s">
        <v>4927</v>
      </c>
      <c r="K588" s="554" t="s">
        <v>4927</v>
      </c>
      <c r="L588" s="243" t="s">
        <v>4927</v>
      </c>
      <c r="M588" s="243" t="s">
        <v>4927</v>
      </c>
      <c r="N588" s="262" t="s">
        <v>4927</v>
      </c>
      <c r="O588" s="89" t="s">
        <v>4927</v>
      </c>
      <c r="P588" s="89" t="s">
        <v>4927</v>
      </c>
      <c r="Q588" s="90" t="s">
        <v>4927</v>
      </c>
      <c r="R588" s="95" t="s">
        <v>4927</v>
      </c>
      <c r="S588" s="263" t="s">
        <v>4927</v>
      </c>
    </row>
    <row r="589" spans="2:19" ht="15" customHeight="1" x14ac:dyDescent="0.25">
      <c r="B589" s="261" t="s">
        <v>4927</v>
      </c>
      <c r="C589" s="243" t="s">
        <v>4927</v>
      </c>
      <c r="D589" s="244" t="s">
        <v>4927</v>
      </c>
      <c r="E589" s="244" t="s">
        <v>4927</v>
      </c>
      <c r="F589" s="244" t="s">
        <v>4927</v>
      </c>
      <c r="G589" s="88" t="s">
        <v>4927</v>
      </c>
      <c r="H589" s="243" t="s">
        <v>4927</v>
      </c>
      <c r="I589" s="553" t="s">
        <v>4927</v>
      </c>
      <c r="J589" s="553" t="s">
        <v>4927</v>
      </c>
      <c r="K589" s="554" t="s">
        <v>4927</v>
      </c>
      <c r="L589" s="243" t="s">
        <v>4927</v>
      </c>
      <c r="M589" s="243" t="s">
        <v>4927</v>
      </c>
      <c r="N589" s="262" t="s">
        <v>4927</v>
      </c>
      <c r="O589" s="89" t="s">
        <v>4927</v>
      </c>
      <c r="P589" s="89" t="s">
        <v>4927</v>
      </c>
      <c r="Q589" s="90" t="s">
        <v>4927</v>
      </c>
      <c r="R589" s="95" t="s">
        <v>4927</v>
      </c>
      <c r="S589" s="263" t="s">
        <v>4927</v>
      </c>
    </row>
    <row r="590" spans="2:19" ht="15" customHeight="1" x14ac:dyDescent="0.25">
      <c r="B590" s="261" t="s">
        <v>4927</v>
      </c>
      <c r="C590" s="243" t="s">
        <v>4927</v>
      </c>
      <c r="D590" s="244" t="s">
        <v>4927</v>
      </c>
      <c r="E590" s="244" t="s">
        <v>4927</v>
      </c>
      <c r="F590" s="244" t="s">
        <v>4927</v>
      </c>
      <c r="G590" s="88" t="s">
        <v>4927</v>
      </c>
      <c r="H590" s="243" t="s">
        <v>4927</v>
      </c>
      <c r="I590" s="553" t="s">
        <v>4927</v>
      </c>
      <c r="J590" s="553" t="s">
        <v>4927</v>
      </c>
      <c r="K590" s="554" t="s">
        <v>4927</v>
      </c>
      <c r="L590" s="243" t="s">
        <v>4927</v>
      </c>
      <c r="M590" s="243" t="s">
        <v>4927</v>
      </c>
      <c r="N590" s="262" t="s">
        <v>4927</v>
      </c>
      <c r="O590" s="89" t="s">
        <v>4927</v>
      </c>
      <c r="P590" s="89" t="s">
        <v>4927</v>
      </c>
      <c r="Q590" s="90" t="s">
        <v>4927</v>
      </c>
      <c r="R590" s="95" t="s">
        <v>4927</v>
      </c>
      <c r="S590" s="263" t="s">
        <v>4927</v>
      </c>
    </row>
    <row r="591" spans="2:19" ht="15" customHeight="1" x14ac:dyDescent="0.25">
      <c r="B591" s="261" t="s">
        <v>4927</v>
      </c>
      <c r="C591" s="243" t="s">
        <v>4927</v>
      </c>
      <c r="D591" s="244" t="s">
        <v>4927</v>
      </c>
      <c r="E591" s="244" t="s">
        <v>4927</v>
      </c>
      <c r="F591" s="244" t="s">
        <v>4927</v>
      </c>
      <c r="G591" s="88" t="s">
        <v>4927</v>
      </c>
      <c r="H591" s="243" t="s">
        <v>4927</v>
      </c>
      <c r="I591" s="553" t="s">
        <v>4927</v>
      </c>
      <c r="J591" s="553" t="s">
        <v>4927</v>
      </c>
      <c r="K591" s="554" t="s">
        <v>4927</v>
      </c>
      <c r="L591" s="243" t="s">
        <v>4927</v>
      </c>
      <c r="M591" s="243" t="s">
        <v>4927</v>
      </c>
      <c r="N591" s="262" t="s">
        <v>4927</v>
      </c>
      <c r="O591" s="89" t="s">
        <v>4927</v>
      </c>
      <c r="P591" s="89" t="s">
        <v>4927</v>
      </c>
      <c r="Q591" s="90" t="s">
        <v>4927</v>
      </c>
      <c r="R591" s="95" t="s">
        <v>4927</v>
      </c>
      <c r="S591" s="263" t="s">
        <v>4927</v>
      </c>
    </row>
    <row r="592" spans="2:19" ht="15" customHeight="1" x14ac:dyDescent="0.25">
      <c r="B592" s="261" t="s">
        <v>4927</v>
      </c>
      <c r="C592" s="243" t="s">
        <v>4927</v>
      </c>
      <c r="D592" s="244" t="s">
        <v>4927</v>
      </c>
      <c r="E592" s="244" t="s">
        <v>4927</v>
      </c>
      <c r="F592" s="244" t="s">
        <v>4927</v>
      </c>
      <c r="G592" s="88" t="s">
        <v>4927</v>
      </c>
      <c r="H592" s="243" t="s">
        <v>4927</v>
      </c>
      <c r="I592" s="553" t="s">
        <v>4927</v>
      </c>
      <c r="J592" s="553" t="s">
        <v>4927</v>
      </c>
      <c r="K592" s="554" t="s">
        <v>4927</v>
      </c>
      <c r="L592" s="243" t="s">
        <v>4927</v>
      </c>
      <c r="M592" s="243" t="s">
        <v>4927</v>
      </c>
      <c r="N592" s="262" t="s">
        <v>4927</v>
      </c>
      <c r="O592" s="89" t="s">
        <v>4927</v>
      </c>
      <c r="P592" s="89" t="s">
        <v>4927</v>
      </c>
      <c r="Q592" s="90" t="s">
        <v>4927</v>
      </c>
      <c r="R592" s="95" t="s">
        <v>4927</v>
      </c>
      <c r="S592" s="263" t="s">
        <v>4927</v>
      </c>
    </row>
    <row r="593" spans="2:19" ht="15" customHeight="1" x14ac:dyDescent="0.25">
      <c r="B593" s="261" t="s">
        <v>4927</v>
      </c>
      <c r="C593" s="243" t="s">
        <v>4927</v>
      </c>
      <c r="D593" s="244" t="s">
        <v>4927</v>
      </c>
      <c r="E593" s="244" t="s">
        <v>4927</v>
      </c>
      <c r="F593" s="244" t="s">
        <v>4927</v>
      </c>
      <c r="G593" s="88" t="s">
        <v>4927</v>
      </c>
      <c r="H593" s="243" t="s">
        <v>4927</v>
      </c>
      <c r="I593" s="553" t="s">
        <v>4927</v>
      </c>
      <c r="J593" s="553" t="s">
        <v>4927</v>
      </c>
      <c r="K593" s="554" t="s">
        <v>4927</v>
      </c>
      <c r="L593" s="243" t="s">
        <v>4927</v>
      </c>
      <c r="M593" s="243" t="s">
        <v>4927</v>
      </c>
      <c r="N593" s="262" t="s">
        <v>4927</v>
      </c>
      <c r="O593" s="89" t="s">
        <v>4927</v>
      </c>
      <c r="P593" s="89" t="s">
        <v>4927</v>
      </c>
      <c r="Q593" s="90" t="s">
        <v>4927</v>
      </c>
      <c r="R593" s="95" t="s">
        <v>4927</v>
      </c>
      <c r="S593" s="263" t="s">
        <v>4927</v>
      </c>
    </row>
    <row r="594" spans="2:19" ht="15" customHeight="1" x14ac:dyDescent="0.25">
      <c r="B594" s="261" t="s">
        <v>4927</v>
      </c>
      <c r="C594" s="243" t="s">
        <v>4927</v>
      </c>
      <c r="D594" s="244" t="s">
        <v>4927</v>
      </c>
      <c r="E594" s="244" t="s">
        <v>4927</v>
      </c>
      <c r="F594" s="244" t="s">
        <v>4927</v>
      </c>
      <c r="G594" s="88" t="s">
        <v>4927</v>
      </c>
      <c r="H594" s="243" t="s">
        <v>4927</v>
      </c>
      <c r="I594" s="553" t="s">
        <v>4927</v>
      </c>
      <c r="J594" s="553" t="s">
        <v>4927</v>
      </c>
      <c r="K594" s="554" t="s">
        <v>4927</v>
      </c>
      <c r="L594" s="243" t="s">
        <v>4927</v>
      </c>
      <c r="M594" s="243" t="s">
        <v>4927</v>
      </c>
      <c r="N594" s="262" t="s">
        <v>4927</v>
      </c>
      <c r="O594" s="89" t="s">
        <v>4927</v>
      </c>
      <c r="P594" s="89" t="s">
        <v>4927</v>
      </c>
      <c r="Q594" s="90" t="s">
        <v>4927</v>
      </c>
      <c r="R594" s="95" t="s">
        <v>4927</v>
      </c>
      <c r="S594" s="263" t="s">
        <v>4927</v>
      </c>
    </row>
    <row r="595" spans="2:19" ht="15" customHeight="1" x14ac:dyDescent="0.25">
      <c r="B595" s="261" t="s">
        <v>4927</v>
      </c>
      <c r="C595" s="243" t="s">
        <v>4927</v>
      </c>
      <c r="D595" s="244" t="s">
        <v>4927</v>
      </c>
      <c r="E595" s="244" t="s">
        <v>4927</v>
      </c>
      <c r="F595" s="244" t="s">
        <v>4927</v>
      </c>
      <c r="G595" s="88" t="s">
        <v>4927</v>
      </c>
      <c r="H595" s="243" t="s">
        <v>4927</v>
      </c>
      <c r="I595" s="553" t="s">
        <v>4927</v>
      </c>
      <c r="J595" s="553" t="s">
        <v>4927</v>
      </c>
      <c r="K595" s="554" t="s">
        <v>4927</v>
      </c>
      <c r="L595" s="243" t="s">
        <v>4927</v>
      </c>
      <c r="M595" s="243" t="s">
        <v>4927</v>
      </c>
      <c r="N595" s="262" t="s">
        <v>4927</v>
      </c>
      <c r="O595" s="89" t="s">
        <v>4927</v>
      </c>
      <c r="P595" s="89" t="s">
        <v>4927</v>
      </c>
      <c r="Q595" s="90" t="s">
        <v>4927</v>
      </c>
      <c r="R595" s="95" t="s">
        <v>4927</v>
      </c>
      <c r="S595" s="263" t="s">
        <v>4927</v>
      </c>
    </row>
    <row r="596" spans="2:19" ht="15" customHeight="1" x14ac:dyDescent="0.25">
      <c r="B596" s="261" t="s">
        <v>4927</v>
      </c>
      <c r="C596" s="243" t="s">
        <v>4927</v>
      </c>
      <c r="D596" s="244" t="s">
        <v>4927</v>
      </c>
      <c r="E596" s="244" t="s">
        <v>4927</v>
      </c>
      <c r="F596" s="244" t="s">
        <v>4927</v>
      </c>
      <c r="G596" s="88" t="s">
        <v>4927</v>
      </c>
      <c r="H596" s="243" t="s">
        <v>4927</v>
      </c>
      <c r="I596" s="553" t="s">
        <v>4927</v>
      </c>
      <c r="J596" s="553" t="s">
        <v>4927</v>
      </c>
      <c r="K596" s="554" t="s">
        <v>4927</v>
      </c>
      <c r="L596" s="243" t="s">
        <v>4927</v>
      </c>
      <c r="M596" s="243" t="s">
        <v>4927</v>
      </c>
      <c r="N596" s="262" t="s">
        <v>4927</v>
      </c>
      <c r="O596" s="89" t="s">
        <v>4927</v>
      </c>
      <c r="P596" s="89" t="s">
        <v>4927</v>
      </c>
      <c r="Q596" s="90" t="s">
        <v>4927</v>
      </c>
      <c r="R596" s="95" t="s">
        <v>4927</v>
      </c>
      <c r="S596" s="263" t="s">
        <v>4927</v>
      </c>
    </row>
    <row r="597" spans="2:19" ht="15" customHeight="1" x14ac:dyDescent="0.25">
      <c r="B597" s="261" t="s">
        <v>4927</v>
      </c>
      <c r="C597" s="243" t="s">
        <v>4927</v>
      </c>
      <c r="D597" s="244" t="s">
        <v>4927</v>
      </c>
      <c r="E597" s="244" t="s">
        <v>4927</v>
      </c>
      <c r="F597" s="244" t="s">
        <v>4927</v>
      </c>
      <c r="G597" s="88" t="s">
        <v>4927</v>
      </c>
      <c r="H597" s="243" t="s">
        <v>4927</v>
      </c>
      <c r="I597" s="553" t="s">
        <v>4927</v>
      </c>
      <c r="J597" s="553" t="s">
        <v>4927</v>
      </c>
      <c r="K597" s="554" t="s">
        <v>4927</v>
      </c>
      <c r="L597" s="243" t="s">
        <v>4927</v>
      </c>
      <c r="M597" s="243" t="s">
        <v>4927</v>
      </c>
      <c r="N597" s="262" t="s">
        <v>4927</v>
      </c>
      <c r="O597" s="89" t="s">
        <v>4927</v>
      </c>
      <c r="P597" s="89" t="s">
        <v>4927</v>
      </c>
      <c r="Q597" s="90" t="s">
        <v>4927</v>
      </c>
      <c r="R597" s="95" t="s">
        <v>4927</v>
      </c>
      <c r="S597" s="263" t="s">
        <v>4927</v>
      </c>
    </row>
    <row r="598" spans="2:19" ht="15" customHeight="1" x14ac:dyDescent="0.25">
      <c r="B598" s="261" t="s">
        <v>4927</v>
      </c>
      <c r="C598" s="243" t="s">
        <v>4927</v>
      </c>
      <c r="D598" s="244" t="s">
        <v>4927</v>
      </c>
      <c r="E598" s="244" t="s">
        <v>4927</v>
      </c>
      <c r="F598" s="244" t="s">
        <v>4927</v>
      </c>
      <c r="G598" s="88" t="s">
        <v>4927</v>
      </c>
      <c r="H598" s="243" t="s">
        <v>4927</v>
      </c>
      <c r="I598" s="553" t="s">
        <v>4927</v>
      </c>
      <c r="J598" s="553" t="s">
        <v>4927</v>
      </c>
      <c r="K598" s="554" t="s">
        <v>4927</v>
      </c>
      <c r="L598" s="243" t="s">
        <v>4927</v>
      </c>
      <c r="M598" s="243" t="s">
        <v>4927</v>
      </c>
      <c r="N598" s="262" t="s">
        <v>4927</v>
      </c>
      <c r="O598" s="89" t="s">
        <v>4927</v>
      </c>
      <c r="P598" s="89" t="s">
        <v>4927</v>
      </c>
      <c r="Q598" s="90" t="s">
        <v>4927</v>
      </c>
      <c r="R598" s="95" t="s">
        <v>4927</v>
      </c>
      <c r="S598" s="263" t="s">
        <v>4927</v>
      </c>
    </row>
    <row r="599" spans="2:19" ht="15" customHeight="1" x14ac:dyDescent="0.25">
      <c r="B599" s="261" t="s">
        <v>4927</v>
      </c>
      <c r="C599" s="243" t="s">
        <v>4927</v>
      </c>
      <c r="D599" s="244" t="s">
        <v>4927</v>
      </c>
      <c r="E599" s="244" t="s">
        <v>4927</v>
      </c>
      <c r="F599" s="244" t="s">
        <v>4927</v>
      </c>
      <c r="G599" s="88" t="s">
        <v>4927</v>
      </c>
      <c r="H599" s="243" t="s">
        <v>4927</v>
      </c>
      <c r="I599" s="553" t="s">
        <v>4927</v>
      </c>
      <c r="J599" s="553" t="s">
        <v>4927</v>
      </c>
      <c r="K599" s="554" t="s">
        <v>4927</v>
      </c>
      <c r="L599" s="243" t="s">
        <v>4927</v>
      </c>
      <c r="M599" s="243" t="s">
        <v>4927</v>
      </c>
      <c r="N599" s="262" t="s">
        <v>4927</v>
      </c>
      <c r="O599" s="89" t="s">
        <v>4927</v>
      </c>
      <c r="P599" s="89" t="s">
        <v>4927</v>
      </c>
      <c r="Q599" s="90" t="s">
        <v>4927</v>
      </c>
      <c r="R599" s="95" t="s">
        <v>4927</v>
      </c>
      <c r="S599" s="263" t="s">
        <v>4927</v>
      </c>
    </row>
    <row r="600" spans="2:19" ht="15" customHeight="1" x14ac:dyDescent="0.25">
      <c r="B600" s="261" t="s">
        <v>4927</v>
      </c>
      <c r="C600" s="243" t="s">
        <v>4927</v>
      </c>
      <c r="D600" s="244" t="s">
        <v>4927</v>
      </c>
      <c r="E600" s="244" t="s">
        <v>4927</v>
      </c>
      <c r="F600" s="244" t="s">
        <v>4927</v>
      </c>
      <c r="G600" s="88" t="s">
        <v>4927</v>
      </c>
      <c r="H600" s="243" t="s">
        <v>4927</v>
      </c>
      <c r="I600" s="553" t="s">
        <v>4927</v>
      </c>
      <c r="J600" s="553" t="s">
        <v>4927</v>
      </c>
      <c r="K600" s="554" t="s">
        <v>4927</v>
      </c>
      <c r="L600" s="243" t="s">
        <v>4927</v>
      </c>
      <c r="M600" s="243" t="s">
        <v>4927</v>
      </c>
      <c r="N600" s="262" t="s">
        <v>4927</v>
      </c>
      <c r="O600" s="89" t="s">
        <v>4927</v>
      </c>
      <c r="P600" s="89" t="s">
        <v>4927</v>
      </c>
      <c r="Q600" s="90" t="s">
        <v>4927</v>
      </c>
      <c r="R600" s="95" t="s">
        <v>4927</v>
      </c>
      <c r="S600" s="263" t="s">
        <v>4927</v>
      </c>
    </row>
    <row r="601" spans="2:19" ht="15" customHeight="1" x14ac:dyDescent="0.25">
      <c r="B601" s="264" t="s">
        <v>4927</v>
      </c>
      <c r="C601" s="260" t="s">
        <v>4927</v>
      </c>
      <c r="D601" s="265" t="s">
        <v>4927</v>
      </c>
      <c r="E601" s="265" t="s">
        <v>4927</v>
      </c>
      <c r="F601" s="265" t="s">
        <v>4927</v>
      </c>
      <c r="G601" s="88" t="s">
        <v>4927</v>
      </c>
      <c r="H601" s="260" t="s">
        <v>4927</v>
      </c>
      <c r="I601" s="553" t="s">
        <v>4927</v>
      </c>
      <c r="J601" s="553" t="s">
        <v>4927</v>
      </c>
      <c r="K601" s="554" t="s">
        <v>4927</v>
      </c>
      <c r="L601" s="260" t="s">
        <v>4927</v>
      </c>
      <c r="M601" s="260" t="s">
        <v>4927</v>
      </c>
      <c r="N601" s="266" t="s">
        <v>4927</v>
      </c>
      <c r="O601" s="267" t="s">
        <v>4927</v>
      </c>
      <c r="P601" s="267" t="s">
        <v>4927</v>
      </c>
      <c r="Q601" s="268" t="s">
        <v>4927</v>
      </c>
      <c r="R601" s="95" t="s">
        <v>4927</v>
      </c>
      <c r="S601" s="269" t="s">
        <v>4927</v>
      </c>
    </row>
    <row r="602" spans="2:19" ht="15" customHeight="1" x14ac:dyDescent="0.25">
      <c r="B602" s="261" t="s">
        <v>4783</v>
      </c>
      <c r="C602" s="243" t="s">
        <v>4463</v>
      </c>
      <c r="D602" s="244">
        <v>42576</v>
      </c>
      <c r="E602" s="244" t="s">
        <v>4925</v>
      </c>
      <c r="F602" s="244" t="s">
        <v>4926</v>
      </c>
      <c r="G602" s="88">
        <v>2</v>
      </c>
      <c r="H602" s="243" t="s">
        <v>4927</v>
      </c>
      <c r="I602" s="553">
        <v>0</v>
      </c>
      <c r="J602" s="553" t="s">
        <v>5056</v>
      </c>
      <c r="K602" s="554">
        <v>0</v>
      </c>
      <c r="L602" s="243" t="s">
        <v>12</v>
      </c>
      <c r="M602" s="243">
        <v>5200000893</v>
      </c>
      <c r="N602" s="262">
        <v>554941</v>
      </c>
      <c r="O602" s="89" t="s">
        <v>461</v>
      </c>
      <c r="P602" s="89" t="s">
        <v>54</v>
      </c>
      <c r="Q602" s="90">
        <v>1.7699</v>
      </c>
      <c r="R602" s="95">
        <v>8</v>
      </c>
      <c r="S602" s="263">
        <v>176.95108564253883</v>
      </c>
    </row>
    <row r="603" spans="2:19" ht="15" customHeight="1" x14ac:dyDescent="0.25">
      <c r="B603" s="261" t="s">
        <v>4783</v>
      </c>
      <c r="C603" s="243" t="s">
        <v>4463</v>
      </c>
      <c r="D603" s="244">
        <v>42576</v>
      </c>
      <c r="E603" s="244" t="s">
        <v>4925</v>
      </c>
      <c r="F603" s="244" t="s">
        <v>4926</v>
      </c>
      <c r="G603" s="88">
        <v>2</v>
      </c>
      <c r="H603" s="243" t="s">
        <v>4927</v>
      </c>
      <c r="I603" s="553">
        <v>0</v>
      </c>
      <c r="J603" s="553" t="s">
        <v>5056</v>
      </c>
      <c r="K603" s="554">
        <v>0</v>
      </c>
      <c r="L603" s="243" t="s">
        <v>12</v>
      </c>
      <c r="M603" s="243">
        <v>5200000893</v>
      </c>
      <c r="N603" s="262">
        <v>554693</v>
      </c>
      <c r="O603" s="89" t="s">
        <v>381</v>
      </c>
      <c r="P603" s="89" t="s">
        <v>382</v>
      </c>
      <c r="Q603" s="90">
        <v>1.7699</v>
      </c>
      <c r="R603" s="95">
        <v>8</v>
      </c>
      <c r="S603" s="263">
        <v>58.243383777709006</v>
      </c>
    </row>
    <row r="604" spans="2:19" ht="15" customHeight="1" x14ac:dyDescent="0.25">
      <c r="B604" s="261" t="s">
        <v>4927</v>
      </c>
      <c r="C604" s="243" t="s">
        <v>4927</v>
      </c>
      <c r="D604" s="244" t="s">
        <v>4927</v>
      </c>
      <c r="E604" s="244" t="s">
        <v>4927</v>
      </c>
      <c r="F604" s="244" t="s">
        <v>4927</v>
      </c>
      <c r="G604" s="88" t="s">
        <v>4927</v>
      </c>
      <c r="H604" s="243" t="s">
        <v>4927</v>
      </c>
      <c r="I604" s="553" t="s">
        <v>4927</v>
      </c>
      <c r="J604" s="553" t="s">
        <v>4927</v>
      </c>
      <c r="K604" s="554" t="s">
        <v>4927</v>
      </c>
      <c r="L604" s="243" t="s">
        <v>4927</v>
      </c>
      <c r="M604" s="243" t="s">
        <v>4927</v>
      </c>
      <c r="N604" s="262" t="s">
        <v>4927</v>
      </c>
      <c r="O604" s="89" t="s">
        <v>4927</v>
      </c>
      <c r="P604" s="89" t="s">
        <v>4927</v>
      </c>
      <c r="Q604" s="90" t="s">
        <v>4927</v>
      </c>
      <c r="R604" s="95" t="s">
        <v>4927</v>
      </c>
      <c r="S604" s="263" t="s">
        <v>4927</v>
      </c>
    </row>
    <row r="605" spans="2:19" ht="15" customHeight="1" x14ac:dyDescent="0.25">
      <c r="B605" s="261" t="s">
        <v>4927</v>
      </c>
      <c r="C605" s="243" t="s">
        <v>4927</v>
      </c>
      <c r="D605" s="244" t="s">
        <v>4927</v>
      </c>
      <c r="E605" s="244" t="s">
        <v>4927</v>
      </c>
      <c r="F605" s="244" t="s">
        <v>4927</v>
      </c>
      <c r="G605" s="88" t="s">
        <v>4927</v>
      </c>
      <c r="H605" s="243" t="s">
        <v>4927</v>
      </c>
      <c r="I605" s="553" t="s">
        <v>4927</v>
      </c>
      <c r="J605" s="553" t="s">
        <v>4927</v>
      </c>
      <c r="K605" s="554" t="s">
        <v>4927</v>
      </c>
      <c r="L605" s="243" t="s">
        <v>4927</v>
      </c>
      <c r="M605" s="243" t="s">
        <v>4927</v>
      </c>
      <c r="N605" s="262" t="s">
        <v>4927</v>
      </c>
      <c r="O605" s="89" t="s">
        <v>4927</v>
      </c>
      <c r="P605" s="89" t="s">
        <v>4927</v>
      </c>
      <c r="Q605" s="90" t="s">
        <v>4927</v>
      </c>
      <c r="R605" s="95" t="s">
        <v>4927</v>
      </c>
      <c r="S605" s="263" t="s">
        <v>4927</v>
      </c>
    </row>
    <row r="606" spans="2:19" ht="15" customHeight="1" x14ac:dyDescent="0.25">
      <c r="B606" s="261" t="s">
        <v>4927</v>
      </c>
      <c r="C606" s="243" t="s">
        <v>4927</v>
      </c>
      <c r="D606" s="244" t="s">
        <v>4927</v>
      </c>
      <c r="E606" s="244" t="s">
        <v>4927</v>
      </c>
      <c r="F606" s="244" t="s">
        <v>4927</v>
      </c>
      <c r="G606" s="88" t="s">
        <v>4927</v>
      </c>
      <c r="H606" s="243" t="s">
        <v>4927</v>
      </c>
      <c r="I606" s="553" t="s">
        <v>4927</v>
      </c>
      <c r="J606" s="553" t="s">
        <v>4927</v>
      </c>
      <c r="K606" s="554" t="s">
        <v>4927</v>
      </c>
      <c r="L606" s="243" t="s">
        <v>4927</v>
      </c>
      <c r="M606" s="243" t="s">
        <v>4927</v>
      </c>
      <c r="N606" s="262" t="s">
        <v>4927</v>
      </c>
      <c r="O606" s="89" t="s">
        <v>4927</v>
      </c>
      <c r="P606" s="89" t="s">
        <v>4927</v>
      </c>
      <c r="Q606" s="90" t="s">
        <v>4927</v>
      </c>
      <c r="R606" s="95" t="s">
        <v>4927</v>
      </c>
      <c r="S606" s="263" t="s">
        <v>4927</v>
      </c>
    </row>
    <row r="607" spans="2:19" ht="15" customHeight="1" x14ac:dyDescent="0.25">
      <c r="B607" s="261" t="s">
        <v>4927</v>
      </c>
      <c r="C607" s="243" t="s">
        <v>4927</v>
      </c>
      <c r="D607" s="244" t="s">
        <v>4927</v>
      </c>
      <c r="E607" s="244" t="s">
        <v>4927</v>
      </c>
      <c r="F607" s="244" t="s">
        <v>4927</v>
      </c>
      <c r="G607" s="88" t="s">
        <v>4927</v>
      </c>
      <c r="H607" s="243" t="s">
        <v>4927</v>
      </c>
      <c r="I607" s="553" t="s">
        <v>4927</v>
      </c>
      <c r="J607" s="553" t="s">
        <v>4927</v>
      </c>
      <c r="K607" s="554" t="s">
        <v>4927</v>
      </c>
      <c r="L607" s="243" t="s">
        <v>4927</v>
      </c>
      <c r="M607" s="243" t="s">
        <v>4927</v>
      </c>
      <c r="N607" s="262" t="s">
        <v>4927</v>
      </c>
      <c r="O607" s="89" t="s">
        <v>4927</v>
      </c>
      <c r="P607" s="89" t="s">
        <v>4927</v>
      </c>
      <c r="Q607" s="90" t="s">
        <v>4927</v>
      </c>
      <c r="R607" s="95" t="s">
        <v>4927</v>
      </c>
      <c r="S607" s="263" t="s">
        <v>4927</v>
      </c>
    </row>
    <row r="608" spans="2:19" ht="15" customHeight="1" x14ac:dyDescent="0.25">
      <c r="B608" s="261" t="s">
        <v>4927</v>
      </c>
      <c r="C608" s="243" t="s">
        <v>4927</v>
      </c>
      <c r="D608" s="244" t="s">
        <v>4927</v>
      </c>
      <c r="E608" s="244" t="s">
        <v>4927</v>
      </c>
      <c r="F608" s="244" t="s">
        <v>4927</v>
      </c>
      <c r="G608" s="88" t="s">
        <v>4927</v>
      </c>
      <c r="H608" s="243" t="s">
        <v>4927</v>
      </c>
      <c r="I608" s="553" t="s">
        <v>4927</v>
      </c>
      <c r="J608" s="553" t="s">
        <v>4927</v>
      </c>
      <c r="K608" s="554" t="s">
        <v>4927</v>
      </c>
      <c r="L608" s="243" t="s">
        <v>4927</v>
      </c>
      <c r="M608" s="243" t="s">
        <v>4927</v>
      </c>
      <c r="N608" s="262" t="s">
        <v>4927</v>
      </c>
      <c r="O608" s="89" t="s">
        <v>4927</v>
      </c>
      <c r="P608" s="89" t="s">
        <v>4927</v>
      </c>
      <c r="Q608" s="90" t="s">
        <v>4927</v>
      </c>
      <c r="R608" s="95" t="s">
        <v>4927</v>
      </c>
      <c r="S608" s="263" t="s">
        <v>4927</v>
      </c>
    </row>
    <row r="609" spans="2:19" ht="15" customHeight="1" x14ac:dyDescent="0.25">
      <c r="B609" s="261" t="s">
        <v>4927</v>
      </c>
      <c r="C609" s="243" t="s">
        <v>4927</v>
      </c>
      <c r="D609" s="244" t="s">
        <v>4927</v>
      </c>
      <c r="E609" s="244" t="s">
        <v>4927</v>
      </c>
      <c r="F609" s="244" t="s">
        <v>4927</v>
      </c>
      <c r="G609" s="88" t="s">
        <v>4927</v>
      </c>
      <c r="H609" s="243" t="s">
        <v>4927</v>
      </c>
      <c r="I609" s="553" t="s">
        <v>4927</v>
      </c>
      <c r="J609" s="553" t="s">
        <v>4927</v>
      </c>
      <c r="K609" s="554" t="s">
        <v>4927</v>
      </c>
      <c r="L609" s="243" t="s">
        <v>4927</v>
      </c>
      <c r="M609" s="243" t="s">
        <v>4927</v>
      </c>
      <c r="N609" s="262" t="s">
        <v>4927</v>
      </c>
      <c r="O609" s="89" t="s">
        <v>4927</v>
      </c>
      <c r="P609" s="89" t="s">
        <v>4927</v>
      </c>
      <c r="Q609" s="90" t="s">
        <v>4927</v>
      </c>
      <c r="R609" s="95" t="s">
        <v>4927</v>
      </c>
      <c r="S609" s="263" t="s">
        <v>4927</v>
      </c>
    </row>
    <row r="610" spans="2:19" ht="15" customHeight="1" x14ac:dyDescent="0.25">
      <c r="B610" s="261" t="s">
        <v>4927</v>
      </c>
      <c r="C610" s="243" t="s">
        <v>4927</v>
      </c>
      <c r="D610" s="244" t="s">
        <v>4927</v>
      </c>
      <c r="E610" s="244" t="s">
        <v>4927</v>
      </c>
      <c r="F610" s="244" t="s">
        <v>4927</v>
      </c>
      <c r="G610" s="88" t="s">
        <v>4927</v>
      </c>
      <c r="H610" s="243" t="s">
        <v>4927</v>
      </c>
      <c r="I610" s="553" t="s">
        <v>4927</v>
      </c>
      <c r="J610" s="553" t="s">
        <v>4927</v>
      </c>
      <c r="K610" s="554" t="s">
        <v>4927</v>
      </c>
      <c r="L610" s="243" t="s">
        <v>4927</v>
      </c>
      <c r="M610" s="243" t="s">
        <v>4927</v>
      </c>
      <c r="N610" s="262" t="s">
        <v>4927</v>
      </c>
      <c r="O610" s="89" t="s">
        <v>4927</v>
      </c>
      <c r="P610" s="89" t="s">
        <v>4927</v>
      </c>
      <c r="Q610" s="90" t="s">
        <v>4927</v>
      </c>
      <c r="R610" s="95" t="s">
        <v>4927</v>
      </c>
      <c r="S610" s="263" t="s">
        <v>4927</v>
      </c>
    </row>
    <row r="611" spans="2:19" ht="15" customHeight="1" x14ac:dyDescent="0.25">
      <c r="B611" s="261" t="s">
        <v>4927</v>
      </c>
      <c r="C611" s="243" t="s">
        <v>4927</v>
      </c>
      <c r="D611" s="244" t="s">
        <v>4927</v>
      </c>
      <c r="E611" s="244" t="s">
        <v>4927</v>
      </c>
      <c r="F611" s="244" t="s">
        <v>4927</v>
      </c>
      <c r="G611" s="88" t="s">
        <v>4927</v>
      </c>
      <c r="H611" s="243" t="s">
        <v>4927</v>
      </c>
      <c r="I611" s="553" t="s">
        <v>4927</v>
      </c>
      <c r="J611" s="553" t="s">
        <v>4927</v>
      </c>
      <c r="K611" s="554" t="s">
        <v>4927</v>
      </c>
      <c r="L611" s="243" t="s">
        <v>4927</v>
      </c>
      <c r="M611" s="243" t="s">
        <v>4927</v>
      </c>
      <c r="N611" s="262" t="s">
        <v>4927</v>
      </c>
      <c r="O611" s="89" t="s">
        <v>4927</v>
      </c>
      <c r="P611" s="89" t="s">
        <v>4927</v>
      </c>
      <c r="Q611" s="90" t="s">
        <v>4927</v>
      </c>
      <c r="R611" s="95" t="s">
        <v>4927</v>
      </c>
      <c r="S611" s="263" t="s">
        <v>4927</v>
      </c>
    </row>
    <row r="612" spans="2:19" ht="15" customHeight="1" x14ac:dyDescent="0.25">
      <c r="B612" s="261" t="s">
        <v>4927</v>
      </c>
      <c r="C612" s="243" t="s">
        <v>4927</v>
      </c>
      <c r="D612" s="244" t="s">
        <v>4927</v>
      </c>
      <c r="E612" s="244" t="s">
        <v>4927</v>
      </c>
      <c r="F612" s="244" t="s">
        <v>4927</v>
      </c>
      <c r="G612" s="88" t="s">
        <v>4927</v>
      </c>
      <c r="H612" s="243" t="s">
        <v>4927</v>
      </c>
      <c r="I612" s="553" t="s">
        <v>4927</v>
      </c>
      <c r="J612" s="553" t="s">
        <v>4927</v>
      </c>
      <c r="K612" s="554" t="s">
        <v>4927</v>
      </c>
      <c r="L612" s="243" t="s">
        <v>4927</v>
      </c>
      <c r="M612" s="243" t="s">
        <v>4927</v>
      </c>
      <c r="N612" s="262" t="s">
        <v>4927</v>
      </c>
      <c r="O612" s="89" t="s">
        <v>4927</v>
      </c>
      <c r="P612" s="89" t="s">
        <v>4927</v>
      </c>
      <c r="Q612" s="90" t="s">
        <v>4927</v>
      </c>
      <c r="R612" s="95" t="s">
        <v>4927</v>
      </c>
      <c r="S612" s="263" t="s">
        <v>4927</v>
      </c>
    </row>
    <row r="613" spans="2:19" ht="15" customHeight="1" x14ac:dyDescent="0.25">
      <c r="B613" s="261" t="s">
        <v>4927</v>
      </c>
      <c r="C613" s="243" t="s">
        <v>4927</v>
      </c>
      <c r="D613" s="244" t="s">
        <v>4927</v>
      </c>
      <c r="E613" s="244" t="s">
        <v>4927</v>
      </c>
      <c r="F613" s="244" t="s">
        <v>4927</v>
      </c>
      <c r="G613" s="88" t="s">
        <v>4927</v>
      </c>
      <c r="H613" s="243" t="s">
        <v>4927</v>
      </c>
      <c r="I613" s="553" t="s">
        <v>4927</v>
      </c>
      <c r="J613" s="553" t="s">
        <v>4927</v>
      </c>
      <c r="K613" s="554" t="s">
        <v>4927</v>
      </c>
      <c r="L613" s="243" t="s">
        <v>4927</v>
      </c>
      <c r="M613" s="243" t="s">
        <v>4927</v>
      </c>
      <c r="N613" s="262" t="s">
        <v>4927</v>
      </c>
      <c r="O613" s="89" t="s">
        <v>4927</v>
      </c>
      <c r="P613" s="89" t="s">
        <v>4927</v>
      </c>
      <c r="Q613" s="90" t="s">
        <v>4927</v>
      </c>
      <c r="R613" s="95" t="s">
        <v>4927</v>
      </c>
      <c r="S613" s="263" t="s">
        <v>4927</v>
      </c>
    </row>
    <row r="614" spans="2:19" ht="15" customHeight="1" x14ac:dyDescent="0.25">
      <c r="B614" s="261" t="s">
        <v>4927</v>
      </c>
      <c r="C614" s="243" t="s">
        <v>4927</v>
      </c>
      <c r="D614" s="244" t="s">
        <v>4927</v>
      </c>
      <c r="E614" s="244" t="s">
        <v>4927</v>
      </c>
      <c r="F614" s="244" t="s">
        <v>4927</v>
      </c>
      <c r="G614" s="88" t="s">
        <v>4927</v>
      </c>
      <c r="H614" s="243" t="s">
        <v>4927</v>
      </c>
      <c r="I614" s="553" t="s">
        <v>4927</v>
      </c>
      <c r="J614" s="553" t="s">
        <v>4927</v>
      </c>
      <c r="K614" s="554" t="s">
        <v>4927</v>
      </c>
      <c r="L614" s="243" t="s">
        <v>4927</v>
      </c>
      <c r="M614" s="243" t="s">
        <v>4927</v>
      </c>
      <c r="N614" s="262" t="s">
        <v>4927</v>
      </c>
      <c r="O614" s="89" t="s">
        <v>4927</v>
      </c>
      <c r="P614" s="89" t="s">
        <v>4927</v>
      </c>
      <c r="Q614" s="90" t="s">
        <v>4927</v>
      </c>
      <c r="R614" s="95" t="s">
        <v>4927</v>
      </c>
      <c r="S614" s="263" t="s">
        <v>4927</v>
      </c>
    </row>
    <row r="615" spans="2:19" ht="15" customHeight="1" x14ac:dyDescent="0.25">
      <c r="B615" s="261" t="s">
        <v>4927</v>
      </c>
      <c r="C615" s="243" t="s">
        <v>4927</v>
      </c>
      <c r="D615" s="244" t="s">
        <v>4927</v>
      </c>
      <c r="E615" s="244" t="s">
        <v>4927</v>
      </c>
      <c r="F615" s="244" t="s">
        <v>4927</v>
      </c>
      <c r="G615" s="88" t="s">
        <v>4927</v>
      </c>
      <c r="H615" s="243" t="s">
        <v>4927</v>
      </c>
      <c r="I615" s="553" t="s">
        <v>4927</v>
      </c>
      <c r="J615" s="553" t="s">
        <v>4927</v>
      </c>
      <c r="K615" s="554" t="s">
        <v>4927</v>
      </c>
      <c r="L615" s="243" t="s">
        <v>4927</v>
      </c>
      <c r="M615" s="243" t="s">
        <v>4927</v>
      </c>
      <c r="N615" s="262" t="s">
        <v>4927</v>
      </c>
      <c r="O615" s="89" t="s">
        <v>4927</v>
      </c>
      <c r="P615" s="89" t="s">
        <v>4927</v>
      </c>
      <c r="Q615" s="90" t="s">
        <v>4927</v>
      </c>
      <c r="R615" s="95" t="s">
        <v>4927</v>
      </c>
      <c r="S615" s="263" t="s">
        <v>4927</v>
      </c>
    </row>
    <row r="616" spans="2:19" ht="15" customHeight="1" x14ac:dyDescent="0.25">
      <c r="B616" s="261" t="s">
        <v>4927</v>
      </c>
      <c r="C616" s="243" t="s">
        <v>4927</v>
      </c>
      <c r="D616" s="244" t="s">
        <v>4927</v>
      </c>
      <c r="E616" s="244" t="s">
        <v>4927</v>
      </c>
      <c r="F616" s="244" t="s">
        <v>4927</v>
      </c>
      <c r="G616" s="88" t="s">
        <v>4927</v>
      </c>
      <c r="H616" s="243" t="s">
        <v>4927</v>
      </c>
      <c r="I616" s="553" t="s">
        <v>4927</v>
      </c>
      <c r="J616" s="553" t="s">
        <v>4927</v>
      </c>
      <c r="K616" s="554" t="s">
        <v>4927</v>
      </c>
      <c r="L616" s="243" t="s">
        <v>4927</v>
      </c>
      <c r="M616" s="243" t="s">
        <v>4927</v>
      </c>
      <c r="N616" s="262" t="s">
        <v>4927</v>
      </c>
      <c r="O616" s="89" t="s">
        <v>4927</v>
      </c>
      <c r="P616" s="89" t="s">
        <v>4927</v>
      </c>
      <c r="Q616" s="90" t="s">
        <v>4927</v>
      </c>
      <c r="R616" s="95" t="s">
        <v>4927</v>
      </c>
      <c r="S616" s="263" t="s">
        <v>4927</v>
      </c>
    </row>
    <row r="617" spans="2:19" ht="15" customHeight="1" x14ac:dyDescent="0.25">
      <c r="B617" s="261" t="s">
        <v>4927</v>
      </c>
      <c r="C617" s="243" t="s">
        <v>4927</v>
      </c>
      <c r="D617" s="244" t="s">
        <v>4927</v>
      </c>
      <c r="E617" s="244" t="s">
        <v>4927</v>
      </c>
      <c r="F617" s="244" t="s">
        <v>4927</v>
      </c>
      <c r="G617" s="88" t="s">
        <v>4927</v>
      </c>
      <c r="H617" s="243" t="s">
        <v>4927</v>
      </c>
      <c r="I617" s="553" t="s">
        <v>4927</v>
      </c>
      <c r="J617" s="553" t="s">
        <v>4927</v>
      </c>
      <c r="K617" s="554" t="s">
        <v>4927</v>
      </c>
      <c r="L617" s="243" t="s">
        <v>4927</v>
      </c>
      <c r="M617" s="243" t="s">
        <v>4927</v>
      </c>
      <c r="N617" s="262" t="s">
        <v>4927</v>
      </c>
      <c r="O617" s="89" t="s">
        <v>4927</v>
      </c>
      <c r="P617" s="89" t="s">
        <v>4927</v>
      </c>
      <c r="Q617" s="90" t="s">
        <v>4927</v>
      </c>
      <c r="R617" s="95" t="s">
        <v>4927</v>
      </c>
      <c r="S617" s="263" t="s">
        <v>4927</v>
      </c>
    </row>
    <row r="618" spans="2:19" ht="15" customHeight="1" x14ac:dyDescent="0.25">
      <c r="B618" s="261" t="s">
        <v>4927</v>
      </c>
      <c r="C618" s="243" t="s">
        <v>4927</v>
      </c>
      <c r="D618" s="244" t="s">
        <v>4927</v>
      </c>
      <c r="E618" s="244" t="s">
        <v>4927</v>
      </c>
      <c r="F618" s="244" t="s">
        <v>4927</v>
      </c>
      <c r="G618" s="88" t="s">
        <v>4927</v>
      </c>
      <c r="H618" s="243" t="s">
        <v>4927</v>
      </c>
      <c r="I618" s="553" t="s">
        <v>4927</v>
      </c>
      <c r="J618" s="553" t="s">
        <v>4927</v>
      </c>
      <c r="K618" s="554" t="s">
        <v>4927</v>
      </c>
      <c r="L618" s="243" t="s">
        <v>4927</v>
      </c>
      <c r="M618" s="243" t="s">
        <v>4927</v>
      </c>
      <c r="N618" s="262" t="s">
        <v>4927</v>
      </c>
      <c r="O618" s="89" t="s">
        <v>4927</v>
      </c>
      <c r="P618" s="89" t="s">
        <v>4927</v>
      </c>
      <c r="Q618" s="90" t="s">
        <v>4927</v>
      </c>
      <c r="R618" s="95" t="s">
        <v>4927</v>
      </c>
      <c r="S618" s="263" t="s">
        <v>4927</v>
      </c>
    </row>
    <row r="619" spans="2:19" ht="15" customHeight="1" x14ac:dyDescent="0.25">
      <c r="B619" s="261" t="s">
        <v>4927</v>
      </c>
      <c r="C619" s="243" t="s">
        <v>4927</v>
      </c>
      <c r="D619" s="244" t="s">
        <v>4927</v>
      </c>
      <c r="E619" s="244" t="s">
        <v>4927</v>
      </c>
      <c r="F619" s="244" t="s">
        <v>4927</v>
      </c>
      <c r="G619" s="88" t="s">
        <v>4927</v>
      </c>
      <c r="H619" s="243" t="s">
        <v>4927</v>
      </c>
      <c r="I619" s="553" t="s">
        <v>4927</v>
      </c>
      <c r="J619" s="553" t="s">
        <v>4927</v>
      </c>
      <c r="K619" s="554" t="s">
        <v>4927</v>
      </c>
      <c r="L619" s="243" t="s">
        <v>4927</v>
      </c>
      <c r="M619" s="243" t="s">
        <v>4927</v>
      </c>
      <c r="N619" s="262" t="s">
        <v>4927</v>
      </c>
      <c r="O619" s="89" t="s">
        <v>4927</v>
      </c>
      <c r="P619" s="89" t="s">
        <v>4927</v>
      </c>
      <c r="Q619" s="90" t="s">
        <v>4927</v>
      </c>
      <c r="R619" s="95" t="s">
        <v>4927</v>
      </c>
      <c r="S619" s="263" t="s">
        <v>4927</v>
      </c>
    </row>
    <row r="620" spans="2:19" ht="15" customHeight="1" x14ac:dyDescent="0.25">
      <c r="B620" s="261" t="s">
        <v>4927</v>
      </c>
      <c r="C620" s="243" t="s">
        <v>4927</v>
      </c>
      <c r="D620" s="244" t="s">
        <v>4927</v>
      </c>
      <c r="E620" s="244" t="s">
        <v>4927</v>
      </c>
      <c r="F620" s="244" t="s">
        <v>4927</v>
      </c>
      <c r="G620" s="88" t="s">
        <v>4927</v>
      </c>
      <c r="H620" s="243" t="s">
        <v>4927</v>
      </c>
      <c r="I620" s="553" t="s">
        <v>4927</v>
      </c>
      <c r="J620" s="553" t="s">
        <v>4927</v>
      </c>
      <c r="K620" s="554" t="s">
        <v>4927</v>
      </c>
      <c r="L620" s="243" t="s">
        <v>4927</v>
      </c>
      <c r="M620" s="243" t="s">
        <v>4927</v>
      </c>
      <c r="N620" s="262" t="s">
        <v>4927</v>
      </c>
      <c r="O620" s="89" t="s">
        <v>4927</v>
      </c>
      <c r="P620" s="89" t="s">
        <v>4927</v>
      </c>
      <c r="Q620" s="90" t="s">
        <v>4927</v>
      </c>
      <c r="R620" s="95" t="s">
        <v>4927</v>
      </c>
      <c r="S620" s="263" t="s">
        <v>4927</v>
      </c>
    </row>
    <row r="621" spans="2:19" ht="15" customHeight="1" x14ac:dyDescent="0.25">
      <c r="B621" s="261" t="s">
        <v>4927</v>
      </c>
      <c r="C621" s="243" t="s">
        <v>4927</v>
      </c>
      <c r="D621" s="244" t="s">
        <v>4927</v>
      </c>
      <c r="E621" s="244" t="s">
        <v>4927</v>
      </c>
      <c r="F621" s="244" t="s">
        <v>4927</v>
      </c>
      <c r="G621" s="88" t="s">
        <v>4927</v>
      </c>
      <c r="H621" s="243" t="s">
        <v>4927</v>
      </c>
      <c r="I621" s="553" t="s">
        <v>4927</v>
      </c>
      <c r="J621" s="553" t="s">
        <v>4927</v>
      </c>
      <c r="K621" s="554" t="s">
        <v>4927</v>
      </c>
      <c r="L621" s="243" t="s">
        <v>4927</v>
      </c>
      <c r="M621" s="243" t="s">
        <v>4927</v>
      </c>
      <c r="N621" s="262" t="s">
        <v>4927</v>
      </c>
      <c r="O621" s="89" t="s">
        <v>4927</v>
      </c>
      <c r="P621" s="89" t="s">
        <v>4927</v>
      </c>
      <c r="Q621" s="90" t="s">
        <v>4927</v>
      </c>
      <c r="R621" s="95" t="s">
        <v>4927</v>
      </c>
      <c r="S621" s="263" t="s">
        <v>4927</v>
      </c>
    </row>
    <row r="622" spans="2:19" ht="15" customHeight="1" x14ac:dyDescent="0.25">
      <c r="B622" s="261" t="s">
        <v>4927</v>
      </c>
      <c r="C622" s="243" t="s">
        <v>4927</v>
      </c>
      <c r="D622" s="244" t="s">
        <v>4927</v>
      </c>
      <c r="E622" s="244" t="s">
        <v>4927</v>
      </c>
      <c r="F622" s="244" t="s">
        <v>4927</v>
      </c>
      <c r="G622" s="88" t="s">
        <v>4927</v>
      </c>
      <c r="H622" s="243" t="s">
        <v>4927</v>
      </c>
      <c r="I622" s="553" t="s">
        <v>4927</v>
      </c>
      <c r="J622" s="553" t="s">
        <v>4927</v>
      </c>
      <c r="K622" s="554" t="s">
        <v>4927</v>
      </c>
      <c r="L622" s="243" t="s">
        <v>4927</v>
      </c>
      <c r="M622" s="243" t="s">
        <v>4927</v>
      </c>
      <c r="N622" s="262" t="s">
        <v>4927</v>
      </c>
      <c r="O622" s="89" t="s">
        <v>4927</v>
      </c>
      <c r="P622" s="89" t="s">
        <v>4927</v>
      </c>
      <c r="Q622" s="90" t="s">
        <v>4927</v>
      </c>
      <c r="R622" s="95" t="s">
        <v>4927</v>
      </c>
      <c r="S622" s="263" t="s">
        <v>4927</v>
      </c>
    </row>
    <row r="623" spans="2:19" ht="15" customHeight="1" x14ac:dyDescent="0.25">
      <c r="B623" s="261" t="s">
        <v>4927</v>
      </c>
      <c r="C623" s="243" t="s">
        <v>4927</v>
      </c>
      <c r="D623" s="244" t="s">
        <v>4927</v>
      </c>
      <c r="E623" s="244" t="s">
        <v>4927</v>
      </c>
      <c r="F623" s="244" t="s">
        <v>4927</v>
      </c>
      <c r="G623" s="88" t="s">
        <v>4927</v>
      </c>
      <c r="H623" s="243" t="s">
        <v>4927</v>
      </c>
      <c r="I623" s="553" t="s">
        <v>4927</v>
      </c>
      <c r="J623" s="553" t="s">
        <v>4927</v>
      </c>
      <c r="K623" s="554" t="s">
        <v>4927</v>
      </c>
      <c r="L623" s="243" t="s">
        <v>4927</v>
      </c>
      <c r="M623" s="243" t="s">
        <v>4927</v>
      </c>
      <c r="N623" s="262" t="s">
        <v>4927</v>
      </c>
      <c r="O623" s="89" t="s">
        <v>4927</v>
      </c>
      <c r="P623" s="89" t="s">
        <v>4927</v>
      </c>
      <c r="Q623" s="90" t="s">
        <v>4927</v>
      </c>
      <c r="R623" s="95" t="s">
        <v>4927</v>
      </c>
      <c r="S623" s="263" t="s">
        <v>4927</v>
      </c>
    </row>
    <row r="624" spans="2:19" ht="15" customHeight="1" x14ac:dyDescent="0.25">
      <c r="B624" s="261" t="s">
        <v>4927</v>
      </c>
      <c r="C624" s="243" t="s">
        <v>4927</v>
      </c>
      <c r="D624" s="244" t="s">
        <v>4927</v>
      </c>
      <c r="E624" s="244" t="s">
        <v>4927</v>
      </c>
      <c r="F624" s="244" t="s">
        <v>4927</v>
      </c>
      <c r="G624" s="88" t="s">
        <v>4927</v>
      </c>
      <c r="H624" s="243" t="s">
        <v>4927</v>
      </c>
      <c r="I624" s="553" t="s">
        <v>4927</v>
      </c>
      <c r="J624" s="553" t="s">
        <v>4927</v>
      </c>
      <c r="K624" s="554" t="s">
        <v>4927</v>
      </c>
      <c r="L624" s="243" t="s">
        <v>4927</v>
      </c>
      <c r="M624" s="243" t="s">
        <v>4927</v>
      </c>
      <c r="N624" s="262" t="s">
        <v>4927</v>
      </c>
      <c r="O624" s="89" t="s">
        <v>4927</v>
      </c>
      <c r="P624" s="89" t="s">
        <v>4927</v>
      </c>
      <c r="Q624" s="90" t="s">
        <v>4927</v>
      </c>
      <c r="R624" s="95" t="s">
        <v>4927</v>
      </c>
      <c r="S624" s="263" t="s">
        <v>4927</v>
      </c>
    </row>
    <row r="625" spans="2:19" ht="15" customHeight="1" x14ac:dyDescent="0.25">
      <c r="B625" s="261" t="s">
        <v>4927</v>
      </c>
      <c r="C625" s="243" t="s">
        <v>4927</v>
      </c>
      <c r="D625" s="244" t="s">
        <v>4927</v>
      </c>
      <c r="E625" s="244" t="s">
        <v>4927</v>
      </c>
      <c r="F625" s="244" t="s">
        <v>4927</v>
      </c>
      <c r="G625" s="88" t="s">
        <v>4927</v>
      </c>
      <c r="H625" s="243" t="s">
        <v>4927</v>
      </c>
      <c r="I625" s="553" t="s">
        <v>4927</v>
      </c>
      <c r="J625" s="553" t="s">
        <v>4927</v>
      </c>
      <c r="K625" s="554" t="s">
        <v>4927</v>
      </c>
      <c r="L625" s="243" t="s">
        <v>4927</v>
      </c>
      <c r="M625" s="243" t="s">
        <v>4927</v>
      </c>
      <c r="N625" s="262" t="s">
        <v>4927</v>
      </c>
      <c r="O625" s="89" t="s">
        <v>4927</v>
      </c>
      <c r="P625" s="89" t="s">
        <v>4927</v>
      </c>
      <c r="Q625" s="90" t="s">
        <v>4927</v>
      </c>
      <c r="R625" s="95" t="s">
        <v>4927</v>
      </c>
      <c r="S625" s="263" t="s">
        <v>4927</v>
      </c>
    </row>
    <row r="626" spans="2:19" ht="15" customHeight="1" x14ac:dyDescent="0.25">
      <c r="B626" s="261" t="s">
        <v>4927</v>
      </c>
      <c r="C626" s="243" t="s">
        <v>4927</v>
      </c>
      <c r="D626" s="244" t="s">
        <v>4927</v>
      </c>
      <c r="E626" s="244" t="s">
        <v>4927</v>
      </c>
      <c r="F626" s="244" t="s">
        <v>4927</v>
      </c>
      <c r="G626" s="88" t="s">
        <v>4927</v>
      </c>
      <c r="H626" s="243" t="s">
        <v>4927</v>
      </c>
      <c r="I626" s="553" t="s">
        <v>4927</v>
      </c>
      <c r="J626" s="553" t="s">
        <v>4927</v>
      </c>
      <c r="K626" s="554" t="s">
        <v>4927</v>
      </c>
      <c r="L626" s="243" t="s">
        <v>4927</v>
      </c>
      <c r="M626" s="243" t="s">
        <v>4927</v>
      </c>
      <c r="N626" s="262" t="s">
        <v>4927</v>
      </c>
      <c r="O626" s="89" t="s">
        <v>4927</v>
      </c>
      <c r="P626" s="89" t="s">
        <v>4927</v>
      </c>
      <c r="Q626" s="90" t="s">
        <v>4927</v>
      </c>
      <c r="R626" s="95" t="s">
        <v>4927</v>
      </c>
      <c r="S626" s="263" t="s">
        <v>4927</v>
      </c>
    </row>
    <row r="627" spans="2:19" ht="15" customHeight="1" x14ac:dyDescent="0.25">
      <c r="B627" s="261" t="s">
        <v>4927</v>
      </c>
      <c r="C627" s="243" t="s">
        <v>4927</v>
      </c>
      <c r="D627" s="244" t="s">
        <v>4927</v>
      </c>
      <c r="E627" s="244" t="s">
        <v>4927</v>
      </c>
      <c r="F627" s="244" t="s">
        <v>4927</v>
      </c>
      <c r="G627" s="88" t="s">
        <v>4927</v>
      </c>
      <c r="H627" s="243" t="s">
        <v>4927</v>
      </c>
      <c r="I627" s="553" t="s">
        <v>4927</v>
      </c>
      <c r="J627" s="553" t="s">
        <v>4927</v>
      </c>
      <c r="K627" s="554" t="s">
        <v>4927</v>
      </c>
      <c r="L627" s="243" t="s">
        <v>4927</v>
      </c>
      <c r="M627" s="243" t="s">
        <v>4927</v>
      </c>
      <c r="N627" s="262" t="s">
        <v>4927</v>
      </c>
      <c r="O627" s="89" t="s">
        <v>4927</v>
      </c>
      <c r="P627" s="89" t="s">
        <v>4927</v>
      </c>
      <c r="Q627" s="90" t="s">
        <v>4927</v>
      </c>
      <c r="R627" s="95" t="s">
        <v>4927</v>
      </c>
      <c r="S627" s="263" t="s">
        <v>4927</v>
      </c>
    </row>
    <row r="628" spans="2:19" ht="15" customHeight="1" x14ac:dyDescent="0.25">
      <c r="B628" s="261" t="s">
        <v>4927</v>
      </c>
      <c r="C628" s="243" t="s">
        <v>4927</v>
      </c>
      <c r="D628" s="244" t="s">
        <v>4927</v>
      </c>
      <c r="E628" s="244" t="s">
        <v>4927</v>
      </c>
      <c r="F628" s="244" t="s">
        <v>4927</v>
      </c>
      <c r="G628" s="88" t="s">
        <v>4927</v>
      </c>
      <c r="H628" s="243" t="s">
        <v>4927</v>
      </c>
      <c r="I628" s="553" t="s">
        <v>4927</v>
      </c>
      <c r="J628" s="553" t="s">
        <v>4927</v>
      </c>
      <c r="K628" s="554" t="s">
        <v>4927</v>
      </c>
      <c r="L628" s="243" t="s">
        <v>4927</v>
      </c>
      <c r="M628" s="243" t="s">
        <v>4927</v>
      </c>
      <c r="N628" s="262" t="s">
        <v>4927</v>
      </c>
      <c r="O628" s="89" t="s">
        <v>4927</v>
      </c>
      <c r="P628" s="89" t="s">
        <v>4927</v>
      </c>
      <c r="Q628" s="90" t="s">
        <v>4927</v>
      </c>
      <c r="R628" s="95" t="s">
        <v>4927</v>
      </c>
      <c r="S628" s="263" t="s">
        <v>4927</v>
      </c>
    </row>
    <row r="629" spans="2:19" ht="15" customHeight="1" x14ac:dyDescent="0.25">
      <c r="B629" s="261" t="s">
        <v>4927</v>
      </c>
      <c r="C629" s="243" t="s">
        <v>4927</v>
      </c>
      <c r="D629" s="244" t="s">
        <v>4927</v>
      </c>
      <c r="E629" s="244" t="s">
        <v>4927</v>
      </c>
      <c r="F629" s="244" t="s">
        <v>4927</v>
      </c>
      <c r="G629" s="88" t="s">
        <v>4927</v>
      </c>
      <c r="H629" s="243" t="s">
        <v>4927</v>
      </c>
      <c r="I629" s="553" t="s">
        <v>4927</v>
      </c>
      <c r="J629" s="553" t="s">
        <v>4927</v>
      </c>
      <c r="K629" s="554" t="s">
        <v>4927</v>
      </c>
      <c r="L629" s="243" t="s">
        <v>4927</v>
      </c>
      <c r="M629" s="243" t="s">
        <v>4927</v>
      </c>
      <c r="N629" s="262" t="s">
        <v>4927</v>
      </c>
      <c r="O629" s="89" t="s">
        <v>4927</v>
      </c>
      <c r="P629" s="89" t="s">
        <v>4927</v>
      </c>
      <c r="Q629" s="90" t="s">
        <v>4927</v>
      </c>
      <c r="R629" s="95" t="s">
        <v>4927</v>
      </c>
      <c r="S629" s="263" t="s">
        <v>4927</v>
      </c>
    </row>
    <row r="630" spans="2:19" ht="15" customHeight="1" x14ac:dyDescent="0.25">
      <c r="B630" s="261" t="s">
        <v>4927</v>
      </c>
      <c r="C630" s="243" t="s">
        <v>4927</v>
      </c>
      <c r="D630" s="244" t="s">
        <v>4927</v>
      </c>
      <c r="E630" s="244" t="s">
        <v>4927</v>
      </c>
      <c r="F630" s="244" t="s">
        <v>4927</v>
      </c>
      <c r="G630" s="88" t="s">
        <v>4927</v>
      </c>
      <c r="H630" s="243" t="s">
        <v>4927</v>
      </c>
      <c r="I630" s="553" t="s">
        <v>4927</v>
      </c>
      <c r="J630" s="553" t="s">
        <v>4927</v>
      </c>
      <c r="K630" s="554" t="s">
        <v>4927</v>
      </c>
      <c r="L630" s="243" t="s">
        <v>4927</v>
      </c>
      <c r="M630" s="243" t="s">
        <v>4927</v>
      </c>
      <c r="N630" s="262" t="s">
        <v>4927</v>
      </c>
      <c r="O630" s="89" t="s">
        <v>4927</v>
      </c>
      <c r="P630" s="89" t="s">
        <v>4927</v>
      </c>
      <c r="Q630" s="90" t="s">
        <v>4927</v>
      </c>
      <c r="R630" s="95" t="s">
        <v>4927</v>
      </c>
      <c r="S630" s="263" t="s">
        <v>4927</v>
      </c>
    </row>
    <row r="631" spans="2:19" ht="15" customHeight="1" x14ac:dyDescent="0.25">
      <c r="B631" s="264" t="s">
        <v>4927</v>
      </c>
      <c r="C631" s="260" t="s">
        <v>4927</v>
      </c>
      <c r="D631" s="265" t="s">
        <v>4927</v>
      </c>
      <c r="E631" s="265" t="s">
        <v>4927</v>
      </c>
      <c r="F631" s="265" t="s">
        <v>4927</v>
      </c>
      <c r="G631" s="88" t="s">
        <v>4927</v>
      </c>
      <c r="H631" s="260" t="s">
        <v>4927</v>
      </c>
      <c r="I631" s="553" t="s">
        <v>4927</v>
      </c>
      <c r="J631" s="553" t="s">
        <v>4927</v>
      </c>
      <c r="K631" s="554" t="s">
        <v>4927</v>
      </c>
      <c r="L631" s="260" t="s">
        <v>4927</v>
      </c>
      <c r="M631" s="260" t="s">
        <v>4927</v>
      </c>
      <c r="N631" s="266" t="s">
        <v>4927</v>
      </c>
      <c r="O631" s="267" t="s">
        <v>4927</v>
      </c>
      <c r="P631" s="267" t="s">
        <v>4927</v>
      </c>
      <c r="Q631" s="268" t="s">
        <v>4927</v>
      </c>
      <c r="R631" s="95" t="s">
        <v>4927</v>
      </c>
      <c r="S631" s="269" t="s">
        <v>4927</v>
      </c>
    </row>
    <row r="632" spans="2:19" ht="15" customHeight="1" x14ac:dyDescent="0.25">
      <c r="B632" s="261" t="s">
        <v>4783</v>
      </c>
      <c r="C632" s="243" t="s">
        <v>4463</v>
      </c>
      <c r="D632" s="244">
        <v>42576</v>
      </c>
      <c r="E632" s="244" t="s">
        <v>4925</v>
      </c>
      <c r="F632" s="244" t="s">
        <v>4926</v>
      </c>
      <c r="G632" s="88">
        <v>2</v>
      </c>
      <c r="H632" s="243" t="s">
        <v>4927</v>
      </c>
      <c r="I632" s="553">
        <v>0</v>
      </c>
      <c r="J632" s="553" t="s">
        <v>5056</v>
      </c>
      <c r="K632" s="554">
        <v>0</v>
      </c>
      <c r="L632" s="243" t="s">
        <v>12</v>
      </c>
      <c r="M632" s="243">
        <v>5200000893</v>
      </c>
      <c r="N632" s="262">
        <v>554941</v>
      </c>
      <c r="O632" s="89" t="s">
        <v>461</v>
      </c>
      <c r="P632" s="89" t="s">
        <v>54</v>
      </c>
      <c r="Q632" s="90">
        <v>1.7699</v>
      </c>
      <c r="R632" s="95">
        <v>7</v>
      </c>
      <c r="S632" s="263">
        <v>154.83219993722147</v>
      </c>
    </row>
    <row r="633" spans="2:19" ht="15" customHeight="1" x14ac:dyDescent="0.25">
      <c r="B633" s="261" t="s">
        <v>4783</v>
      </c>
      <c r="C633" s="243" t="s">
        <v>4463</v>
      </c>
      <c r="D633" s="244">
        <v>42576</v>
      </c>
      <c r="E633" s="244" t="s">
        <v>4925</v>
      </c>
      <c r="F633" s="244" t="s">
        <v>4926</v>
      </c>
      <c r="G633" s="88">
        <v>2</v>
      </c>
      <c r="H633" s="243" t="s">
        <v>4927</v>
      </c>
      <c r="I633" s="553">
        <v>0</v>
      </c>
      <c r="J633" s="553" t="s">
        <v>5056</v>
      </c>
      <c r="K633" s="554">
        <v>0</v>
      </c>
      <c r="L633" s="243" t="s">
        <v>12</v>
      </c>
      <c r="M633" s="243">
        <v>5200000893</v>
      </c>
      <c r="N633" s="262">
        <v>554693</v>
      </c>
      <c r="O633" s="89" t="s">
        <v>381</v>
      </c>
      <c r="P633" s="89" t="s">
        <v>382</v>
      </c>
      <c r="Q633" s="90">
        <v>1.7699</v>
      </c>
      <c r="R633" s="95">
        <v>17</v>
      </c>
      <c r="S633" s="263">
        <v>123.76719052763164</v>
      </c>
    </row>
    <row r="634" spans="2:19" ht="15" customHeight="1" x14ac:dyDescent="0.25">
      <c r="B634" s="261" t="s">
        <v>4927</v>
      </c>
      <c r="C634" s="243" t="s">
        <v>4927</v>
      </c>
      <c r="D634" s="244" t="s">
        <v>4927</v>
      </c>
      <c r="E634" s="244" t="s">
        <v>4927</v>
      </c>
      <c r="F634" s="244" t="s">
        <v>4927</v>
      </c>
      <c r="G634" s="88" t="s">
        <v>4927</v>
      </c>
      <c r="H634" s="243" t="s">
        <v>4927</v>
      </c>
      <c r="I634" s="553" t="s">
        <v>4927</v>
      </c>
      <c r="J634" s="553" t="s">
        <v>4927</v>
      </c>
      <c r="K634" s="554" t="s">
        <v>4927</v>
      </c>
      <c r="L634" s="243" t="s">
        <v>4927</v>
      </c>
      <c r="M634" s="243" t="s">
        <v>4927</v>
      </c>
      <c r="N634" s="262" t="s">
        <v>4927</v>
      </c>
      <c r="O634" s="89" t="s">
        <v>4927</v>
      </c>
      <c r="P634" s="89" t="s">
        <v>4927</v>
      </c>
      <c r="Q634" s="90" t="s">
        <v>4927</v>
      </c>
      <c r="R634" s="95" t="s">
        <v>4927</v>
      </c>
      <c r="S634" s="263" t="s">
        <v>4927</v>
      </c>
    </row>
    <row r="635" spans="2:19" ht="15" customHeight="1" x14ac:dyDescent="0.25">
      <c r="B635" s="261" t="s">
        <v>4927</v>
      </c>
      <c r="C635" s="243" t="s">
        <v>4927</v>
      </c>
      <c r="D635" s="244" t="s">
        <v>4927</v>
      </c>
      <c r="E635" s="244" t="s">
        <v>4927</v>
      </c>
      <c r="F635" s="244" t="s">
        <v>4927</v>
      </c>
      <c r="G635" s="88" t="s">
        <v>4927</v>
      </c>
      <c r="H635" s="243" t="s">
        <v>4927</v>
      </c>
      <c r="I635" s="553" t="s">
        <v>4927</v>
      </c>
      <c r="J635" s="553" t="s">
        <v>4927</v>
      </c>
      <c r="K635" s="554" t="s">
        <v>4927</v>
      </c>
      <c r="L635" s="243" t="s">
        <v>4927</v>
      </c>
      <c r="M635" s="243" t="s">
        <v>4927</v>
      </c>
      <c r="N635" s="262" t="s">
        <v>4927</v>
      </c>
      <c r="O635" s="89" t="s">
        <v>4927</v>
      </c>
      <c r="P635" s="89" t="s">
        <v>4927</v>
      </c>
      <c r="Q635" s="90" t="s">
        <v>4927</v>
      </c>
      <c r="R635" s="95" t="s">
        <v>4927</v>
      </c>
      <c r="S635" s="263" t="s">
        <v>4927</v>
      </c>
    </row>
    <row r="636" spans="2:19" ht="15" customHeight="1" x14ac:dyDescent="0.25">
      <c r="B636" s="261" t="s">
        <v>4927</v>
      </c>
      <c r="C636" s="243" t="s">
        <v>4927</v>
      </c>
      <c r="D636" s="244" t="s">
        <v>4927</v>
      </c>
      <c r="E636" s="244" t="s">
        <v>4927</v>
      </c>
      <c r="F636" s="244" t="s">
        <v>4927</v>
      </c>
      <c r="G636" s="88" t="s">
        <v>4927</v>
      </c>
      <c r="H636" s="243" t="s">
        <v>4927</v>
      </c>
      <c r="I636" s="553" t="s">
        <v>4927</v>
      </c>
      <c r="J636" s="553" t="s">
        <v>4927</v>
      </c>
      <c r="K636" s="554" t="s">
        <v>4927</v>
      </c>
      <c r="L636" s="243" t="s">
        <v>4927</v>
      </c>
      <c r="M636" s="243" t="s">
        <v>4927</v>
      </c>
      <c r="N636" s="262" t="s">
        <v>4927</v>
      </c>
      <c r="O636" s="89" t="s">
        <v>4927</v>
      </c>
      <c r="P636" s="89" t="s">
        <v>4927</v>
      </c>
      <c r="Q636" s="90" t="s">
        <v>4927</v>
      </c>
      <c r="R636" s="95" t="s">
        <v>4927</v>
      </c>
      <c r="S636" s="263" t="s">
        <v>4927</v>
      </c>
    </row>
    <row r="637" spans="2:19" ht="15" customHeight="1" x14ac:dyDescent="0.25">
      <c r="B637" s="261" t="s">
        <v>4927</v>
      </c>
      <c r="C637" s="243" t="s">
        <v>4927</v>
      </c>
      <c r="D637" s="244" t="s">
        <v>4927</v>
      </c>
      <c r="E637" s="244" t="s">
        <v>4927</v>
      </c>
      <c r="F637" s="244" t="s">
        <v>4927</v>
      </c>
      <c r="G637" s="88" t="s">
        <v>4927</v>
      </c>
      <c r="H637" s="243" t="s">
        <v>4927</v>
      </c>
      <c r="I637" s="553" t="s">
        <v>4927</v>
      </c>
      <c r="J637" s="553" t="s">
        <v>4927</v>
      </c>
      <c r="K637" s="554" t="s">
        <v>4927</v>
      </c>
      <c r="L637" s="243" t="s">
        <v>4927</v>
      </c>
      <c r="M637" s="243" t="s">
        <v>4927</v>
      </c>
      <c r="N637" s="262" t="s">
        <v>4927</v>
      </c>
      <c r="O637" s="89" t="s">
        <v>4927</v>
      </c>
      <c r="P637" s="89" t="s">
        <v>4927</v>
      </c>
      <c r="Q637" s="90" t="s">
        <v>4927</v>
      </c>
      <c r="R637" s="95" t="s">
        <v>4927</v>
      </c>
      <c r="S637" s="263" t="s">
        <v>4927</v>
      </c>
    </row>
    <row r="638" spans="2:19" ht="15" customHeight="1" x14ac:dyDescent="0.25">
      <c r="B638" s="261" t="s">
        <v>4927</v>
      </c>
      <c r="C638" s="243" t="s">
        <v>4927</v>
      </c>
      <c r="D638" s="244" t="s">
        <v>4927</v>
      </c>
      <c r="E638" s="244" t="s">
        <v>4927</v>
      </c>
      <c r="F638" s="244" t="s">
        <v>4927</v>
      </c>
      <c r="G638" s="88" t="s">
        <v>4927</v>
      </c>
      <c r="H638" s="243" t="s">
        <v>4927</v>
      </c>
      <c r="I638" s="553" t="s">
        <v>4927</v>
      </c>
      <c r="J638" s="553" t="s">
        <v>4927</v>
      </c>
      <c r="K638" s="554" t="s">
        <v>4927</v>
      </c>
      <c r="L638" s="243" t="s">
        <v>4927</v>
      </c>
      <c r="M638" s="243" t="s">
        <v>4927</v>
      </c>
      <c r="N638" s="262" t="s">
        <v>4927</v>
      </c>
      <c r="O638" s="89" t="s">
        <v>4927</v>
      </c>
      <c r="P638" s="89" t="s">
        <v>4927</v>
      </c>
      <c r="Q638" s="90" t="s">
        <v>4927</v>
      </c>
      <c r="R638" s="95" t="s">
        <v>4927</v>
      </c>
      <c r="S638" s="263" t="s">
        <v>4927</v>
      </c>
    </row>
    <row r="639" spans="2:19" ht="15" customHeight="1" x14ac:dyDescent="0.25">
      <c r="B639" s="261" t="s">
        <v>4927</v>
      </c>
      <c r="C639" s="243" t="s">
        <v>4927</v>
      </c>
      <c r="D639" s="244" t="s">
        <v>4927</v>
      </c>
      <c r="E639" s="244" t="s">
        <v>4927</v>
      </c>
      <c r="F639" s="244" t="s">
        <v>4927</v>
      </c>
      <c r="G639" s="88" t="s">
        <v>4927</v>
      </c>
      <c r="H639" s="243" t="s">
        <v>4927</v>
      </c>
      <c r="I639" s="553" t="s">
        <v>4927</v>
      </c>
      <c r="J639" s="553" t="s">
        <v>4927</v>
      </c>
      <c r="K639" s="554" t="s">
        <v>4927</v>
      </c>
      <c r="L639" s="243" t="s">
        <v>4927</v>
      </c>
      <c r="M639" s="243" t="s">
        <v>4927</v>
      </c>
      <c r="N639" s="262" t="s">
        <v>4927</v>
      </c>
      <c r="O639" s="89" t="s">
        <v>4927</v>
      </c>
      <c r="P639" s="89" t="s">
        <v>4927</v>
      </c>
      <c r="Q639" s="90" t="s">
        <v>4927</v>
      </c>
      <c r="R639" s="95" t="s">
        <v>4927</v>
      </c>
      <c r="S639" s="263" t="s">
        <v>4927</v>
      </c>
    </row>
    <row r="640" spans="2:19" ht="15" customHeight="1" x14ac:dyDescent="0.25">
      <c r="B640" s="261" t="s">
        <v>4927</v>
      </c>
      <c r="C640" s="243" t="s">
        <v>4927</v>
      </c>
      <c r="D640" s="244" t="s">
        <v>4927</v>
      </c>
      <c r="E640" s="244" t="s">
        <v>4927</v>
      </c>
      <c r="F640" s="244" t="s">
        <v>4927</v>
      </c>
      <c r="G640" s="88" t="s">
        <v>4927</v>
      </c>
      <c r="H640" s="243" t="s">
        <v>4927</v>
      </c>
      <c r="I640" s="553" t="s">
        <v>4927</v>
      </c>
      <c r="J640" s="553" t="s">
        <v>4927</v>
      </c>
      <c r="K640" s="554" t="s">
        <v>4927</v>
      </c>
      <c r="L640" s="243" t="s">
        <v>4927</v>
      </c>
      <c r="M640" s="243" t="s">
        <v>4927</v>
      </c>
      <c r="N640" s="262" t="s">
        <v>4927</v>
      </c>
      <c r="O640" s="89" t="s">
        <v>4927</v>
      </c>
      <c r="P640" s="89" t="s">
        <v>4927</v>
      </c>
      <c r="Q640" s="90" t="s">
        <v>4927</v>
      </c>
      <c r="R640" s="95" t="s">
        <v>4927</v>
      </c>
      <c r="S640" s="263" t="s">
        <v>4927</v>
      </c>
    </row>
    <row r="641" spans="2:19" ht="15" customHeight="1" x14ac:dyDescent="0.25">
      <c r="B641" s="261" t="s">
        <v>4927</v>
      </c>
      <c r="C641" s="243" t="s">
        <v>4927</v>
      </c>
      <c r="D641" s="244" t="s">
        <v>4927</v>
      </c>
      <c r="E641" s="244" t="s">
        <v>4927</v>
      </c>
      <c r="F641" s="244" t="s">
        <v>4927</v>
      </c>
      <c r="G641" s="88" t="s">
        <v>4927</v>
      </c>
      <c r="H641" s="243" t="s">
        <v>4927</v>
      </c>
      <c r="I641" s="553" t="s">
        <v>4927</v>
      </c>
      <c r="J641" s="553" t="s">
        <v>4927</v>
      </c>
      <c r="K641" s="554" t="s">
        <v>4927</v>
      </c>
      <c r="L641" s="243" t="s">
        <v>4927</v>
      </c>
      <c r="M641" s="243" t="s">
        <v>4927</v>
      </c>
      <c r="N641" s="262" t="s">
        <v>4927</v>
      </c>
      <c r="O641" s="89" t="s">
        <v>4927</v>
      </c>
      <c r="P641" s="89" t="s">
        <v>4927</v>
      </c>
      <c r="Q641" s="90" t="s">
        <v>4927</v>
      </c>
      <c r="R641" s="95" t="s">
        <v>4927</v>
      </c>
      <c r="S641" s="263" t="s">
        <v>4927</v>
      </c>
    </row>
    <row r="642" spans="2:19" ht="15" customHeight="1" x14ac:dyDescent="0.25">
      <c r="B642" s="261" t="s">
        <v>4927</v>
      </c>
      <c r="C642" s="243" t="s">
        <v>4927</v>
      </c>
      <c r="D642" s="244" t="s">
        <v>4927</v>
      </c>
      <c r="E642" s="244" t="s">
        <v>4927</v>
      </c>
      <c r="F642" s="244" t="s">
        <v>4927</v>
      </c>
      <c r="G642" s="88" t="s">
        <v>4927</v>
      </c>
      <c r="H642" s="243" t="s">
        <v>4927</v>
      </c>
      <c r="I642" s="553" t="s">
        <v>4927</v>
      </c>
      <c r="J642" s="553" t="s">
        <v>4927</v>
      </c>
      <c r="K642" s="554" t="s">
        <v>4927</v>
      </c>
      <c r="L642" s="243" t="s">
        <v>4927</v>
      </c>
      <c r="M642" s="243" t="s">
        <v>4927</v>
      </c>
      <c r="N642" s="262" t="s">
        <v>4927</v>
      </c>
      <c r="O642" s="89" t="s">
        <v>4927</v>
      </c>
      <c r="P642" s="89" t="s">
        <v>4927</v>
      </c>
      <c r="Q642" s="90" t="s">
        <v>4927</v>
      </c>
      <c r="R642" s="95" t="s">
        <v>4927</v>
      </c>
      <c r="S642" s="263" t="s">
        <v>4927</v>
      </c>
    </row>
    <row r="643" spans="2:19" ht="15" customHeight="1" x14ac:dyDescent="0.25">
      <c r="B643" s="261" t="s">
        <v>4927</v>
      </c>
      <c r="C643" s="243" t="s">
        <v>4927</v>
      </c>
      <c r="D643" s="244" t="s">
        <v>4927</v>
      </c>
      <c r="E643" s="244" t="s">
        <v>4927</v>
      </c>
      <c r="F643" s="244" t="s">
        <v>4927</v>
      </c>
      <c r="G643" s="88" t="s">
        <v>4927</v>
      </c>
      <c r="H643" s="243" t="s">
        <v>4927</v>
      </c>
      <c r="I643" s="553" t="s">
        <v>4927</v>
      </c>
      <c r="J643" s="553" t="s">
        <v>4927</v>
      </c>
      <c r="K643" s="554" t="s">
        <v>4927</v>
      </c>
      <c r="L643" s="243" t="s">
        <v>4927</v>
      </c>
      <c r="M643" s="243" t="s">
        <v>4927</v>
      </c>
      <c r="N643" s="262" t="s">
        <v>4927</v>
      </c>
      <c r="O643" s="89" t="s">
        <v>4927</v>
      </c>
      <c r="P643" s="89" t="s">
        <v>4927</v>
      </c>
      <c r="Q643" s="90" t="s">
        <v>4927</v>
      </c>
      <c r="R643" s="95" t="s">
        <v>4927</v>
      </c>
      <c r="S643" s="263" t="s">
        <v>4927</v>
      </c>
    </row>
    <row r="644" spans="2:19" ht="15" customHeight="1" x14ac:dyDescent="0.25">
      <c r="B644" s="261" t="s">
        <v>4927</v>
      </c>
      <c r="C644" s="243" t="s">
        <v>4927</v>
      </c>
      <c r="D644" s="244" t="s">
        <v>4927</v>
      </c>
      <c r="E644" s="244" t="s">
        <v>4927</v>
      </c>
      <c r="F644" s="244" t="s">
        <v>4927</v>
      </c>
      <c r="G644" s="88" t="s">
        <v>4927</v>
      </c>
      <c r="H644" s="243" t="s">
        <v>4927</v>
      </c>
      <c r="I644" s="553" t="s">
        <v>4927</v>
      </c>
      <c r="J644" s="553" t="s">
        <v>4927</v>
      </c>
      <c r="K644" s="554" t="s">
        <v>4927</v>
      </c>
      <c r="L644" s="243" t="s">
        <v>4927</v>
      </c>
      <c r="M644" s="243" t="s">
        <v>4927</v>
      </c>
      <c r="N644" s="262" t="s">
        <v>4927</v>
      </c>
      <c r="O644" s="89" t="s">
        <v>4927</v>
      </c>
      <c r="P644" s="89" t="s">
        <v>4927</v>
      </c>
      <c r="Q644" s="90" t="s">
        <v>4927</v>
      </c>
      <c r="R644" s="95" t="s">
        <v>4927</v>
      </c>
      <c r="S644" s="263" t="s">
        <v>4927</v>
      </c>
    </row>
    <row r="645" spans="2:19" ht="15" customHeight="1" x14ac:dyDescent="0.25">
      <c r="B645" s="261" t="s">
        <v>4927</v>
      </c>
      <c r="C645" s="243" t="s">
        <v>4927</v>
      </c>
      <c r="D645" s="244" t="s">
        <v>4927</v>
      </c>
      <c r="E645" s="244" t="s">
        <v>4927</v>
      </c>
      <c r="F645" s="244" t="s">
        <v>4927</v>
      </c>
      <c r="G645" s="88" t="s">
        <v>4927</v>
      </c>
      <c r="H645" s="243" t="s">
        <v>4927</v>
      </c>
      <c r="I645" s="553" t="s">
        <v>4927</v>
      </c>
      <c r="J645" s="553" t="s">
        <v>4927</v>
      </c>
      <c r="K645" s="554" t="s">
        <v>4927</v>
      </c>
      <c r="L645" s="243" t="s">
        <v>4927</v>
      </c>
      <c r="M645" s="243" t="s">
        <v>4927</v>
      </c>
      <c r="N645" s="262" t="s">
        <v>4927</v>
      </c>
      <c r="O645" s="89" t="s">
        <v>4927</v>
      </c>
      <c r="P645" s="89" t="s">
        <v>4927</v>
      </c>
      <c r="Q645" s="90" t="s">
        <v>4927</v>
      </c>
      <c r="R645" s="95" t="s">
        <v>4927</v>
      </c>
      <c r="S645" s="263" t="s">
        <v>4927</v>
      </c>
    </row>
    <row r="646" spans="2:19" ht="15" customHeight="1" x14ac:dyDescent="0.25">
      <c r="B646" s="261" t="s">
        <v>4927</v>
      </c>
      <c r="C646" s="243" t="s">
        <v>4927</v>
      </c>
      <c r="D646" s="244" t="s">
        <v>4927</v>
      </c>
      <c r="E646" s="244" t="s">
        <v>4927</v>
      </c>
      <c r="F646" s="244" t="s">
        <v>4927</v>
      </c>
      <c r="G646" s="88" t="s">
        <v>4927</v>
      </c>
      <c r="H646" s="243" t="s">
        <v>4927</v>
      </c>
      <c r="I646" s="553" t="s">
        <v>4927</v>
      </c>
      <c r="J646" s="553" t="s">
        <v>4927</v>
      </c>
      <c r="K646" s="554" t="s">
        <v>4927</v>
      </c>
      <c r="L646" s="243" t="s">
        <v>4927</v>
      </c>
      <c r="M646" s="243" t="s">
        <v>4927</v>
      </c>
      <c r="N646" s="262" t="s">
        <v>4927</v>
      </c>
      <c r="O646" s="89" t="s">
        <v>4927</v>
      </c>
      <c r="P646" s="89" t="s">
        <v>4927</v>
      </c>
      <c r="Q646" s="90" t="s">
        <v>4927</v>
      </c>
      <c r="R646" s="95" t="s">
        <v>4927</v>
      </c>
      <c r="S646" s="263" t="s">
        <v>4927</v>
      </c>
    </row>
    <row r="647" spans="2:19" ht="15" customHeight="1" x14ac:dyDescent="0.25">
      <c r="B647" s="261" t="s">
        <v>4927</v>
      </c>
      <c r="C647" s="243" t="s">
        <v>4927</v>
      </c>
      <c r="D647" s="244" t="s">
        <v>4927</v>
      </c>
      <c r="E647" s="244" t="s">
        <v>4927</v>
      </c>
      <c r="F647" s="244" t="s">
        <v>4927</v>
      </c>
      <c r="G647" s="88" t="s">
        <v>4927</v>
      </c>
      <c r="H647" s="243" t="s">
        <v>4927</v>
      </c>
      <c r="I647" s="553" t="s">
        <v>4927</v>
      </c>
      <c r="J647" s="553" t="s">
        <v>4927</v>
      </c>
      <c r="K647" s="554" t="s">
        <v>4927</v>
      </c>
      <c r="L647" s="243" t="s">
        <v>4927</v>
      </c>
      <c r="M647" s="243" t="s">
        <v>4927</v>
      </c>
      <c r="N647" s="262" t="s">
        <v>4927</v>
      </c>
      <c r="O647" s="89" t="s">
        <v>4927</v>
      </c>
      <c r="P647" s="89" t="s">
        <v>4927</v>
      </c>
      <c r="Q647" s="90" t="s">
        <v>4927</v>
      </c>
      <c r="R647" s="95" t="s">
        <v>4927</v>
      </c>
      <c r="S647" s="263" t="s">
        <v>4927</v>
      </c>
    </row>
    <row r="648" spans="2:19" ht="15" customHeight="1" x14ac:dyDescent="0.25">
      <c r="B648" s="261" t="s">
        <v>4927</v>
      </c>
      <c r="C648" s="243" t="s">
        <v>4927</v>
      </c>
      <c r="D648" s="244" t="s">
        <v>4927</v>
      </c>
      <c r="E648" s="244" t="s">
        <v>4927</v>
      </c>
      <c r="F648" s="244" t="s">
        <v>4927</v>
      </c>
      <c r="G648" s="88" t="s">
        <v>4927</v>
      </c>
      <c r="H648" s="243" t="s">
        <v>4927</v>
      </c>
      <c r="I648" s="553" t="s">
        <v>4927</v>
      </c>
      <c r="J648" s="553" t="s">
        <v>4927</v>
      </c>
      <c r="K648" s="554" t="s">
        <v>4927</v>
      </c>
      <c r="L648" s="243" t="s">
        <v>4927</v>
      </c>
      <c r="M648" s="243" t="s">
        <v>4927</v>
      </c>
      <c r="N648" s="262" t="s">
        <v>4927</v>
      </c>
      <c r="O648" s="89" t="s">
        <v>4927</v>
      </c>
      <c r="P648" s="89" t="s">
        <v>4927</v>
      </c>
      <c r="Q648" s="90" t="s">
        <v>4927</v>
      </c>
      <c r="R648" s="95" t="s">
        <v>4927</v>
      </c>
      <c r="S648" s="263" t="s">
        <v>4927</v>
      </c>
    </row>
    <row r="649" spans="2:19" ht="15" customHeight="1" x14ac:dyDescent="0.25">
      <c r="B649" s="261" t="s">
        <v>4927</v>
      </c>
      <c r="C649" s="243" t="s">
        <v>4927</v>
      </c>
      <c r="D649" s="244" t="s">
        <v>4927</v>
      </c>
      <c r="E649" s="244" t="s">
        <v>4927</v>
      </c>
      <c r="F649" s="244" t="s">
        <v>4927</v>
      </c>
      <c r="G649" s="88" t="s">
        <v>4927</v>
      </c>
      <c r="H649" s="243" t="s">
        <v>4927</v>
      </c>
      <c r="I649" s="553" t="s">
        <v>4927</v>
      </c>
      <c r="J649" s="553" t="s">
        <v>4927</v>
      </c>
      <c r="K649" s="554" t="s">
        <v>4927</v>
      </c>
      <c r="L649" s="243" t="s">
        <v>4927</v>
      </c>
      <c r="M649" s="243" t="s">
        <v>4927</v>
      </c>
      <c r="N649" s="262" t="s">
        <v>4927</v>
      </c>
      <c r="O649" s="89" t="s">
        <v>4927</v>
      </c>
      <c r="P649" s="89" t="s">
        <v>4927</v>
      </c>
      <c r="Q649" s="90" t="s">
        <v>4927</v>
      </c>
      <c r="R649" s="95" t="s">
        <v>4927</v>
      </c>
      <c r="S649" s="263" t="s">
        <v>4927</v>
      </c>
    </row>
    <row r="650" spans="2:19" ht="15" customHeight="1" x14ac:dyDescent="0.25">
      <c r="B650" s="261" t="s">
        <v>4927</v>
      </c>
      <c r="C650" s="243" t="s">
        <v>4927</v>
      </c>
      <c r="D650" s="244" t="s">
        <v>4927</v>
      </c>
      <c r="E650" s="244" t="s">
        <v>4927</v>
      </c>
      <c r="F650" s="244" t="s">
        <v>4927</v>
      </c>
      <c r="G650" s="88" t="s">
        <v>4927</v>
      </c>
      <c r="H650" s="243" t="s">
        <v>4927</v>
      </c>
      <c r="I650" s="553" t="s">
        <v>4927</v>
      </c>
      <c r="J650" s="553" t="s">
        <v>4927</v>
      </c>
      <c r="K650" s="554" t="s">
        <v>4927</v>
      </c>
      <c r="L650" s="243" t="s">
        <v>4927</v>
      </c>
      <c r="M650" s="243" t="s">
        <v>4927</v>
      </c>
      <c r="N650" s="262" t="s">
        <v>4927</v>
      </c>
      <c r="O650" s="89" t="s">
        <v>4927</v>
      </c>
      <c r="P650" s="89" t="s">
        <v>4927</v>
      </c>
      <c r="Q650" s="90" t="s">
        <v>4927</v>
      </c>
      <c r="R650" s="95" t="s">
        <v>4927</v>
      </c>
      <c r="S650" s="263" t="s">
        <v>4927</v>
      </c>
    </row>
    <row r="651" spans="2:19" ht="15" customHeight="1" x14ac:dyDescent="0.25">
      <c r="B651" s="261" t="s">
        <v>4927</v>
      </c>
      <c r="C651" s="243" t="s">
        <v>4927</v>
      </c>
      <c r="D651" s="244" t="s">
        <v>4927</v>
      </c>
      <c r="E651" s="244" t="s">
        <v>4927</v>
      </c>
      <c r="F651" s="244" t="s">
        <v>4927</v>
      </c>
      <c r="G651" s="88" t="s">
        <v>4927</v>
      </c>
      <c r="H651" s="243" t="s">
        <v>4927</v>
      </c>
      <c r="I651" s="553" t="s">
        <v>4927</v>
      </c>
      <c r="J651" s="553" t="s">
        <v>4927</v>
      </c>
      <c r="K651" s="554" t="s">
        <v>4927</v>
      </c>
      <c r="L651" s="243" t="s">
        <v>4927</v>
      </c>
      <c r="M651" s="243" t="s">
        <v>4927</v>
      </c>
      <c r="N651" s="262" t="s">
        <v>4927</v>
      </c>
      <c r="O651" s="89" t="s">
        <v>4927</v>
      </c>
      <c r="P651" s="89" t="s">
        <v>4927</v>
      </c>
      <c r="Q651" s="90" t="s">
        <v>4927</v>
      </c>
      <c r="R651" s="95" t="s">
        <v>4927</v>
      </c>
      <c r="S651" s="263" t="s">
        <v>4927</v>
      </c>
    </row>
    <row r="652" spans="2:19" ht="15" customHeight="1" x14ac:dyDescent="0.25">
      <c r="B652" s="261" t="s">
        <v>4927</v>
      </c>
      <c r="C652" s="243" t="s">
        <v>4927</v>
      </c>
      <c r="D652" s="244" t="s">
        <v>4927</v>
      </c>
      <c r="E652" s="244" t="s">
        <v>4927</v>
      </c>
      <c r="F652" s="244" t="s">
        <v>4927</v>
      </c>
      <c r="G652" s="88" t="s">
        <v>4927</v>
      </c>
      <c r="H652" s="243" t="s">
        <v>4927</v>
      </c>
      <c r="I652" s="553" t="s">
        <v>4927</v>
      </c>
      <c r="J652" s="553" t="s">
        <v>4927</v>
      </c>
      <c r="K652" s="554" t="s">
        <v>4927</v>
      </c>
      <c r="L652" s="243" t="s">
        <v>4927</v>
      </c>
      <c r="M652" s="243" t="s">
        <v>4927</v>
      </c>
      <c r="N652" s="262" t="s">
        <v>4927</v>
      </c>
      <c r="O652" s="89" t="s">
        <v>4927</v>
      </c>
      <c r="P652" s="89" t="s">
        <v>4927</v>
      </c>
      <c r="Q652" s="90" t="s">
        <v>4927</v>
      </c>
      <c r="R652" s="95" t="s">
        <v>4927</v>
      </c>
      <c r="S652" s="263" t="s">
        <v>4927</v>
      </c>
    </row>
    <row r="653" spans="2:19" ht="15" customHeight="1" x14ac:dyDescent="0.25">
      <c r="B653" s="261" t="s">
        <v>4927</v>
      </c>
      <c r="C653" s="243" t="s">
        <v>4927</v>
      </c>
      <c r="D653" s="244" t="s">
        <v>4927</v>
      </c>
      <c r="E653" s="244" t="s">
        <v>4927</v>
      </c>
      <c r="F653" s="244" t="s">
        <v>4927</v>
      </c>
      <c r="G653" s="88" t="s">
        <v>4927</v>
      </c>
      <c r="H653" s="243" t="s">
        <v>4927</v>
      </c>
      <c r="I653" s="553" t="s">
        <v>4927</v>
      </c>
      <c r="J653" s="553" t="s">
        <v>4927</v>
      </c>
      <c r="K653" s="554" t="s">
        <v>4927</v>
      </c>
      <c r="L653" s="243" t="s">
        <v>4927</v>
      </c>
      <c r="M653" s="243" t="s">
        <v>4927</v>
      </c>
      <c r="N653" s="262" t="s">
        <v>4927</v>
      </c>
      <c r="O653" s="89" t="s">
        <v>4927</v>
      </c>
      <c r="P653" s="89" t="s">
        <v>4927</v>
      </c>
      <c r="Q653" s="90" t="s">
        <v>4927</v>
      </c>
      <c r="R653" s="95" t="s">
        <v>4927</v>
      </c>
      <c r="S653" s="263" t="s">
        <v>4927</v>
      </c>
    </row>
    <row r="654" spans="2:19" ht="15" customHeight="1" x14ac:dyDescent="0.25">
      <c r="B654" s="261" t="s">
        <v>4927</v>
      </c>
      <c r="C654" s="243" t="s">
        <v>4927</v>
      </c>
      <c r="D654" s="244" t="s">
        <v>4927</v>
      </c>
      <c r="E654" s="244" t="s">
        <v>4927</v>
      </c>
      <c r="F654" s="244" t="s">
        <v>4927</v>
      </c>
      <c r="G654" s="88" t="s">
        <v>4927</v>
      </c>
      <c r="H654" s="243" t="s">
        <v>4927</v>
      </c>
      <c r="I654" s="553" t="s">
        <v>4927</v>
      </c>
      <c r="J654" s="553" t="s">
        <v>4927</v>
      </c>
      <c r="K654" s="554" t="s">
        <v>4927</v>
      </c>
      <c r="L654" s="243" t="s">
        <v>4927</v>
      </c>
      <c r="M654" s="243" t="s">
        <v>4927</v>
      </c>
      <c r="N654" s="262" t="s">
        <v>4927</v>
      </c>
      <c r="O654" s="89" t="s">
        <v>4927</v>
      </c>
      <c r="P654" s="89" t="s">
        <v>4927</v>
      </c>
      <c r="Q654" s="90" t="s">
        <v>4927</v>
      </c>
      <c r="R654" s="95" t="s">
        <v>4927</v>
      </c>
      <c r="S654" s="263" t="s">
        <v>4927</v>
      </c>
    </row>
    <row r="655" spans="2:19" ht="15" customHeight="1" x14ac:dyDescent="0.25">
      <c r="B655" s="261" t="s">
        <v>4927</v>
      </c>
      <c r="C655" s="243" t="s">
        <v>4927</v>
      </c>
      <c r="D655" s="244" t="s">
        <v>4927</v>
      </c>
      <c r="E655" s="244" t="s">
        <v>4927</v>
      </c>
      <c r="F655" s="244" t="s">
        <v>4927</v>
      </c>
      <c r="G655" s="88" t="s">
        <v>4927</v>
      </c>
      <c r="H655" s="243" t="s">
        <v>4927</v>
      </c>
      <c r="I655" s="553" t="s">
        <v>4927</v>
      </c>
      <c r="J655" s="553" t="s">
        <v>4927</v>
      </c>
      <c r="K655" s="554" t="s">
        <v>4927</v>
      </c>
      <c r="L655" s="243" t="s">
        <v>4927</v>
      </c>
      <c r="M655" s="243" t="s">
        <v>4927</v>
      </c>
      <c r="N655" s="262" t="s">
        <v>4927</v>
      </c>
      <c r="O655" s="89" t="s">
        <v>4927</v>
      </c>
      <c r="P655" s="89" t="s">
        <v>4927</v>
      </c>
      <c r="Q655" s="90" t="s">
        <v>4927</v>
      </c>
      <c r="R655" s="95" t="s">
        <v>4927</v>
      </c>
      <c r="S655" s="263" t="s">
        <v>4927</v>
      </c>
    </row>
    <row r="656" spans="2:19" ht="15" customHeight="1" x14ac:dyDescent="0.25">
      <c r="B656" s="261" t="s">
        <v>4927</v>
      </c>
      <c r="C656" s="243" t="s">
        <v>4927</v>
      </c>
      <c r="D656" s="244" t="s">
        <v>4927</v>
      </c>
      <c r="E656" s="244" t="s">
        <v>4927</v>
      </c>
      <c r="F656" s="244" t="s">
        <v>4927</v>
      </c>
      <c r="G656" s="88" t="s">
        <v>4927</v>
      </c>
      <c r="H656" s="243" t="s">
        <v>4927</v>
      </c>
      <c r="I656" s="553" t="s">
        <v>4927</v>
      </c>
      <c r="J656" s="553" t="s">
        <v>4927</v>
      </c>
      <c r="K656" s="554" t="s">
        <v>4927</v>
      </c>
      <c r="L656" s="243" t="s">
        <v>4927</v>
      </c>
      <c r="M656" s="243" t="s">
        <v>4927</v>
      </c>
      <c r="N656" s="262" t="s">
        <v>4927</v>
      </c>
      <c r="O656" s="89" t="s">
        <v>4927</v>
      </c>
      <c r="P656" s="89" t="s">
        <v>4927</v>
      </c>
      <c r="Q656" s="90" t="s">
        <v>4927</v>
      </c>
      <c r="R656" s="95" t="s">
        <v>4927</v>
      </c>
      <c r="S656" s="263" t="s">
        <v>4927</v>
      </c>
    </row>
    <row r="657" spans="2:19" ht="15" customHeight="1" x14ac:dyDescent="0.25">
      <c r="B657" s="261" t="s">
        <v>4927</v>
      </c>
      <c r="C657" s="243" t="s">
        <v>4927</v>
      </c>
      <c r="D657" s="244" t="s">
        <v>4927</v>
      </c>
      <c r="E657" s="244" t="s">
        <v>4927</v>
      </c>
      <c r="F657" s="244" t="s">
        <v>4927</v>
      </c>
      <c r="G657" s="88" t="s">
        <v>4927</v>
      </c>
      <c r="H657" s="243" t="s">
        <v>4927</v>
      </c>
      <c r="I657" s="553" t="s">
        <v>4927</v>
      </c>
      <c r="J657" s="553" t="s">
        <v>4927</v>
      </c>
      <c r="K657" s="554" t="s">
        <v>4927</v>
      </c>
      <c r="L657" s="243" t="s">
        <v>4927</v>
      </c>
      <c r="M657" s="243" t="s">
        <v>4927</v>
      </c>
      <c r="N657" s="262" t="s">
        <v>4927</v>
      </c>
      <c r="O657" s="89" t="s">
        <v>4927</v>
      </c>
      <c r="P657" s="89" t="s">
        <v>4927</v>
      </c>
      <c r="Q657" s="90" t="s">
        <v>4927</v>
      </c>
      <c r="R657" s="95" t="s">
        <v>4927</v>
      </c>
      <c r="S657" s="263" t="s">
        <v>4927</v>
      </c>
    </row>
    <row r="658" spans="2:19" ht="15" customHeight="1" x14ac:dyDescent="0.25">
      <c r="B658" s="261" t="s">
        <v>4927</v>
      </c>
      <c r="C658" s="243" t="s">
        <v>4927</v>
      </c>
      <c r="D658" s="244" t="s">
        <v>4927</v>
      </c>
      <c r="E658" s="244" t="s">
        <v>4927</v>
      </c>
      <c r="F658" s="244" t="s">
        <v>4927</v>
      </c>
      <c r="G658" s="88" t="s">
        <v>4927</v>
      </c>
      <c r="H658" s="243" t="s">
        <v>4927</v>
      </c>
      <c r="I658" s="553" t="s">
        <v>4927</v>
      </c>
      <c r="J658" s="553" t="s">
        <v>4927</v>
      </c>
      <c r="K658" s="554" t="s">
        <v>4927</v>
      </c>
      <c r="L658" s="243" t="s">
        <v>4927</v>
      </c>
      <c r="M658" s="243" t="s">
        <v>4927</v>
      </c>
      <c r="N658" s="262" t="s">
        <v>4927</v>
      </c>
      <c r="O658" s="89" t="s">
        <v>4927</v>
      </c>
      <c r="P658" s="89" t="s">
        <v>4927</v>
      </c>
      <c r="Q658" s="90" t="s">
        <v>4927</v>
      </c>
      <c r="R658" s="95" t="s">
        <v>4927</v>
      </c>
      <c r="S658" s="263" t="s">
        <v>4927</v>
      </c>
    </row>
    <row r="659" spans="2:19" ht="15" customHeight="1" x14ac:dyDescent="0.25">
      <c r="B659" s="261" t="s">
        <v>4927</v>
      </c>
      <c r="C659" s="243" t="s">
        <v>4927</v>
      </c>
      <c r="D659" s="244" t="s">
        <v>4927</v>
      </c>
      <c r="E659" s="244" t="s">
        <v>4927</v>
      </c>
      <c r="F659" s="244" t="s">
        <v>4927</v>
      </c>
      <c r="G659" s="88" t="s">
        <v>4927</v>
      </c>
      <c r="H659" s="243" t="s">
        <v>4927</v>
      </c>
      <c r="I659" s="553" t="s">
        <v>4927</v>
      </c>
      <c r="J659" s="553" t="s">
        <v>4927</v>
      </c>
      <c r="K659" s="554" t="s">
        <v>4927</v>
      </c>
      <c r="L659" s="243" t="s">
        <v>4927</v>
      </c>
      <c r="M659" s="243" t="s">
        <v>4927</v>
      </c>
      <c r="N659" s="262" t="s">
        <v>4927</v>
      </c>
      <c r="O659" s="89" t="s">
        <v>4927</v>
      </c>
      <c r="P659" s="89" t="s">
        <v>4927</v>
      </c>
      <c r="Q659" s="90" t="s">
        <v>4927</v>
      </c>
      <c r="R659" s="95" t="s">
        <v>4927</v>
      </c>
      <c r="S659" s="263" t="s">
        <v>4927</v>
      </c>
    </row>
    <row r="660" spans="2:19" ht="15" customHeight="1" x14ac:dyDescent="0.25">
      <c r="B660" s="261" t="s">
        <v>4927</v>
      </c>
      <c r="C660" s="243" t="s">
        <v>4927</v>
      </c>
      <c r="D660" s="244" t="s">
        <v>4927</v>
      </c>
      <c r="E660" s="244" t="s">
        <v>4927</v>
      </c>
      <c r="F660" s="244" t="s">
        <v>4927</v>
      </c>
      <c r="G660" s="88" t="s">
        <v>4927</v>
      </c>
      <c r="H660" s="243" t="s">
        <v>4927</v>
      </c>
      <c r="I660" s="553" t="s">
        <v>4927</v>
      </c>
      <c r="J660" s="553" t="s">
        <v>4927</v>
      </c>
      <c r="K660" s="554" t="s">
        <v>4927</v>
      </c>
      <c r="L660" s="243" t="s">
        <v>4927</v>
      </c>
      <c r="M660" s="243" t="s">
        <v>4927</v>
      </c>
      <c r="N660" s="262" t="s">
        <v>4927</v>
      </c>
      <c r="O660" s="89" t="s">
        <v>4927</v>
      </c>
      <c r="P660" s="89" t="s">
        <v>4927</v>
      </c>
      <c r="Q660" s="90" t="s">
        <v>4927</v>
      </c>
      <c r="R660" s="95" t="s">
        <v>4927</v>
      </c>
      <c r="S660" s="263" t="s">
        <v>4927</v>
      </c>
    </row>
    <row r="661" spans="2:19" ht="15" customHeight="1" x14ac:dyDescent="0.25">
      <c r="B661" s="264" t="s">
        <v>4927</v>
      </c>
      <c r="C661" s="260" t="s">
        <v>4927</v>
      </c>
      <c r="D661" s="265" t="s">
        <v>4927</v>
      </c>
      <c r="E661" s="265" t="s">
        <v>4927</v>
      </c>
      <c r="F661" s="265" t="s">
        <v>4927</v>
      </c>
      <c r="G661" s="88" t="s">
        <v>4927</v>
      </c>
      <c r="H661" s="260" t="s">
        <v>4927</v>
      </c>
      <c r="I661" s="553" t="s">
        <v>4927</v>
      </c>
      <c r="J661" s="553" t="s">
        <v>4927</v>
      </c>
      <c r="K661" s="554" t="s">
        <v>4927</v>
      </c>
      <c r="L661" s="260" t="s">
        <v>4927</v>
      </c>
      <c r="M661" s="260" t="s">
        <v>4927</v>
      </c>
      <c r="N661" s="266" t="s">
        <v>4927</v>
      </c>
      <c r="O661" s="267" t="s">
        <v>4927</v>
      </c>
      <c r="P661" s="267" t="s">
        <v>4927</v>
      </c>
      <c r="Q661" s="268" t="s">
        <v>4927</v>
      </c>
      <c r="R661" s="95" t="s">
        <v>4927</v>
      </c>
      <c r="S661" s="269" t="s">
        <v>4927</v>
      </c>
    </row>
  </sheetData>
  <autoFilter ref="B1:S661"/>
  <printOptions horizontalCentered="1"/>
  <pageMargins left="0" right="0" top="0.39370078740157483" bottom="0.59055118110236227" header="0.39370078740157483" footer="0.39370078740157483"/>
  <pageSetup paperSize="9" scale="42" orientation="landscape" horizontalDpi="0" verticalDpi="0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A1:AB47"/>
  <sheetViews>
    <sheetView showGridLines="0" zoomScale="60" zoomScaleNormal="60" workbookViewId="0">
      <pane xSplit="1" ySplit="4" topLeftCell="C5" activePane="bottomRight" state="frozen"/>
      <selection pane="topRight" activeCell="B1" sqref="B1"/>
      <selection pane="bottomLeft" activeCell="A4" sqref="A4"/>
      <selection pane="bottomRight" activeCell="D10" sqref="D10"/>
    </sheetView>
  </sheetViews>
  <sheetFormatPr defaultColWidth="0" defaultRowHeight="0" customHeight="1" zeroHeight="1" x14ac:dyDescent="0.25"/>
  <cols>
    <col min="1" max="1" width="1.7109375" style="63" customWidth="1"/>
    <col min="2" max="2" width="38" style="63" hidden="1" customWidth="1"/>
    <col min="3" max="3" width="21.5703125" style="63" customWidth="1"/>
    <col min="4" max="4" width="20.7109375" style="63" customWidth="1"/>
    <col min="5" max="5" width="25.42578125" style="309" customWidth="1"/>
    <col min="6" max="6" width="23.28515625" style="63" customWidth="1"/>
    <col min="7" max="7" width="16.42578125" style="63" customWidth="1"/>
    <col min="8" max="8" width="18.140625" style="63" customWidth="1"/>
    <col min="9" max="9" width="22" style="63" customWidth="1"/>
    <col min="10" max="10" width="16.28515625" style="63" customWidth="1"/>
    <col min="11" max="11" width="17.42578125" style="63" customWidth="1"/>
    <col min="12" max="12" width="76.28515625" style="63" customWidth="1"/>
    <col min="13" max="13" width="8.42578125" style="63" customWidth="1"/>
    <col min="14" max="14" width="11.7109375" style="63" customWidth="1"/>
    <col min="15" max="15" width="20.42578125" style="63" customWidth="1"/>
    <col min="16" max="16" width="25" style="63" customWidth="1"/>
    <col min="17" max="17" width="1.7109375" style="63" customWidth="1"/>
    <col min="18" max="19" width="22.5703125" style="63" hidden="1" customWidth="1"/>
    <col min="20" max="20" width="17" style="63" hidden="1" customWidth="1"/>
    <col min="21" max="21" width="13.42578125" style="63" hidden="1" customWidth="1"/>
    <col min="22" max="28" width="13.5703125" style="63" hidden="1" customWidth="1"/>
    <col min="29" max="16384" width="22.5703125" style="63" hidden="1"/>
  </cols>
  <sheetData>
    <row r="1" spans="2:27" ht="15" customHeight="1" x14ac:dyDescent="0.5">
      <c r="B1" s="315" t="s">
        <v>27</v>
      </c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</row>
    <row r="2" spans="2:27" ht="15" customHeight="1" x14ac:dyDescent="0.5"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</row>
    <row r="3" spans="2:27" ht="23.25" customHeight="1" thickBot="1" x14ac:dyDescent="0.3"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2:27" ht="46.5" customHeight="1" thickBot="1" x14ac:dyDescent="0.3">
      <c r="B4" s="282" t="s">
        <v>4471</v>
      </c>
      <c r="C4" s="310" t="s">
        <v>35</v>
      </c>
      <c r="D4" s="310" t="s">
        <v>1</v>
      </c>
      <c r="E4" s="310" t="s">
        <v>0</v>
      </c>
      <c r="F4" s="310" t="s">
        <v>33</v>
      </c>
      <c r="G4" s="311" t="s">
        <v>4820</v>
      </c>
      <c r="H4" s="310" t="s">
        <v>4821</v>
      </c>
      <c r="I4" s="310" t="s">
        <v>2</v>
      </c>
      <c r="J4" s="310" t="s">
        <v>7</v>
      </c>
      <c r="K4" s="312" t="s">
        <v>4473</v>
      </c>
      <c r="L4" s="312" t="s">
        <v>4474</v>
      </c>
      <c r="M4" s="312" t="s">
        <v>4479</v>
      </c>
      <c r="N4" s="310" t="s">
        <v>4476</v>
      </c>
      <c r="O4" s="313" t="s">
        <v>4477</v>
      </c>
      <c r="P4" s="314" t="s">
        <v>4478</v>
      </c>
    </row>
    <row r="5" spans="2:27" ht="30" customHeight="1" x14ac:dyDescent="0.25">
      <c r="B5" s="283" t="str">
        <f>IF(K5&lt;&gt;"",Tela2!$I$6,"")</f>
        <v/>
      </c>
      <c r="C5" s="555" t="str">
        <f>IF(K5&lt;&gt;"",Tela2!$H$9,"")</f>
        <v/>
      </c>
      <c r="D5" s="556" t="str">
        <f>IF(K5&lt;&gt;"",Tela!$E$6,"")</f>
        <v/>
      </c>
      <c r="E5" s="557" t="str">
        <f>IF(K5&lt;&gt;"",Tela2!$C$6,"")</f>
        <v/>
      </c>
      <c r="F5" s="558" t="str">
        <f>IF(K5&lt;&gt;"",Tela2!$E$6,"")</f>
        <v/>
      </c>
      <c r="G5" s="559" t="str">
        <f>IF(B5&lt;&gt;"",Tela!$G$6,"")</f>
        <v/>
      </c>
      <c r="H5" s="560" t="str">
        <f>IF(B5&lt;&gt;"",Tela!$I$6,"")</f>
        <v/>
      </c>
      <c r="I5" s="555" t="str">
        <f>IF(K5&lt;&gt;"",Tela2!$C$9,"")</f>
        <v/>
      </c>
      <c r="J5" s="555" t="str">
        <f>IF(K5&lt;&gt;"",Tela2!$E$9,"")</f>
        <v/>
      </c>
      <c r="K5" s="561" t="str">
        <f>IF(Tela2!C12="","",Tela2!C12)</f>
        <v/>
      </c>
      <c r="L5" s="562" t="str">
        <f>Tela2!F12</f>
        <v/>
      </c>
      <c r="M5" s="555" t="str">
        <f>Tela2!N12</f>
        <v/>
      </c>
      <c r="N5" s="563" t="str">
        <f>IF(Tela2!D12="","",Tela2!D12)</f>
        <v/>
      </c>
      <c r="O5" s="564" t="str">
        <f>IF(K5="","",VLOOKUP(K5,barbase!$A$1:$F$5384,2,0))</f>
        <v/>
      </c>
      <c r="P5" s="565" t="str">
        <f>Tela2!O12</f>
        <v/>
      </c>
      <c r="T5" s="63" t="s">
        <v>8</v>
      </c>
      <c r="U5" s="63">
        <v>5200000891</v>
      </c>
      <c r="AA5" s="393" t="str">
        <f>CONCATENATE(I5,"_",D37,"_") &amp; TEXT(E5,"dd-mm-aaaa")</f>
        <v>__</v>
      </c>
    </row>
    <row r="6" spans="2:27" ht="30" customHeight="1" x14ac:dyDescent="0.25">
      <c r="B6" s="284" t="str">
        <f>IF(K6&lt;&gt;"",Tela2!$I$6,"")</f>
        <v/>
      </c>
      <c r="C6" s="566" t="str">
        <f>IF(K6&lt;&gt;"",Tela2!$H$9,"")</f>
        <v/>
      </c>
      <c r="D6" s="556" t="str">
        <f>IF(K6&lt;&gt;"",Tela!$E$6,"")</f>
        <v/>
      </c>
      <c r="E6" s="567" t="str">
        <f>IF(K6&lt;&gt;"",Tela2!$C$6,"")</f>
        <v/>
      </c>
      <c r="F6" s="568" t="str">
        <f>IF(K6&lt;&gt;"",Tela2!$E$6,"")</f>
        <v/>
      </c>
      <c r="G6" s="559" t="str">
        <f>IF(B6&lt;&gt;"",Tela!$G$6,"")</f>
        <v/>
      </c>
      <c r="H6" s="560" t="str">
        <f>IF(B6&lt;&gt;"",Tela!$I$6,"")</f>
        <v/>
      </c>
      <c r="I6" s="566" t="str">
        <f>IF(K6&lt;&gt;"",Tela2!$C$9,"")</f>
        <v/>
      </c>
      <c r="J6" s="566" t="str">
        <f>IF(K6&lt;&gt;"",Tela2!$E$9,"")</f>
        <v/>
      </c>
      <c r="K6" s="569" t="str">
        <f>IF(Tela2!C13="","",Tela2!C13)</f>
        <v/>
      </c>
      <c r="L6" s="570" t="str">
        <f>Tela2!F13</f>
        <v/>
      </c>
      <c r="M6" s="566" t="str">
        <f>Tela2!N13</f>
        <v/>
      </c>
      <c r="N6" s="571" t="str">
        <f>IF(Tela2!D13="","",Tela2!D13)</f>
        <v/>
      </c>
      <c r="O6" s="572" t="str">
        <f>IF(K6="","",VLOOKUP(K6,barbase!$A$1:$F$5384,2,0))</f>
        <v/>
      </c>
      <c r="P6" s="573" t="str">
        <f>Tela2!O13</f>
        <v/>
      </c>
      <c r="T6" s="63" t="s">
        <v>12</v>
      </c>
      <c r="U6" s="63">
        <v>5200000893</v>
      </c>
    </row>
    <row r="7" spans="2:27" ht="30" customHeight="1" x14ac:dyDescent="0.25">
      <c r="B7" s="284" t="str">
        <f>IF(K7&lt;&gt;"",Tela2!$I$6,"")</f>
        <v/>
      </c>
      <c r="C7" s="566" t="str">
        <f>IF(K7&lt;&gt;"",Tela2!$H$9,"")</f>
        <v/>
      </c>
      <c r="D7" s="556" t="str">
        <f>IF(K7&lt;&gt;"",Tela!$E$6,"")</f>
        <v/>
      </c>
      <c r="E7" s="567" t="str">
        <f>IF(K7&lt;&gt;"",Tela2!$C$6,"")</f>
        <v/>
      </c>
      <c r="F7" s="568" t="str">
        <f>IF(K7&lt;&gt;"",Tela2!$E$6,"")</f>
        <v/>
      </c>
      <c r="G7" s="559" t="str">
        <f>IF(B7&lt;&gt;"",Tela!$G$6,"")</f>
        <v/>
      </c>
      <c r="H7" s="560" t="str">
        <f>IF(B7&lt;&gt;"",Tela!$I$6,"")</f>
        <v/>
      </c>
      <c r="I7" s="566" t="str">
        <f>IF(K7&lt;&gt;"",Tela2!$C$9,"")</f>
        <v/>
      </c>
      <c r="J7" s="566" t="str">
        <f>IF(K7&lt;&gt;"",Tela2!$E$9,"")</f>
        <v/>
      </c>
      <c r="K7" s="569" t="str">
        <f>IF(Tela2!C14="","",Tela2!C14)</f>
        <v/>
      </c>
      <c r="L7" s="570" t="str">
        <f>Tela2!F14</f>
        <v/>
      </c>
      <c r="M7" s="566" t="str">
        <f>Tela2!N14</f>
        <v/>
      </c>
      <c r="N7" s="571" t="str">
        <f>IF(Tela2!D14="","",Tela2!D14)</f>
        <v/>
      </c>
      <c r="O7" s="572" t="str">
        <f>IF(K7="","",VLOOKUP(K7,barbase!$A$1:$F$5384,2,0))</f>
        <v/>
      </c>
      <c r="P7" s="573" t="str">
        <f>Tela2!O14</f>
        <v/>
      </c>
    </row>
    <row r="8" spans="2:27" ht="30" customHeight="1" x14ac:dyDescent="0.25">
      <c r="B8" s="284" t="str">
        <f>IF(K8&lt;&gt;"",Tela2!$I$6,"")</f>
        <v/>
      </c>
      <c r="C8" s="566" t="str">
        <f>IF(K8&lt;&gt;"",Tela2!$H$9,"")</f>
        <v/>
      </c>
      <c r="D8" s="556" t="str">
        <f>IF(K8&lt;&gt;"",Tela!$E$6,"")</f>
        <v/>
      </c>
      <c r="E8" s="567" t="str">
        <f>IF(K8&lt;&gt;"",Tela2!$C$6,"")</f>
        <v/>
      </c>
      <c r="F8" s="568" t="str">
        <f>IF(K8&lt;&gt;"",Tela2!$E$6,"")</f>
        <v/>
      </c>
      <c r="G8" s="559" t="str">
        <f>IF(B8&lt;&gt;"",Tela!$G$6,"")</f>
        <v/>
      </c>
      <c r="H8" s="560" t="str">
        <f>IF(B8&lt;&gt;"",Tela!$I$6,"")</f>
        <v/>
      </c>
      <c r="I8" s="566" t="str">
        <f>IF(K8&lt;&gt;"",Tela2!$C$9,"")</f>
        <v/>
      </c>
      <c r="J8" s="566" t="str">
        <f>IF(K8&lt;&gt;"",Tela2!$E$9,"")</f>
        <v/>
      </c>
      <c r="K8" s="569" t="str">
        <f>IF(Tela2!C15="","",Tela2!C15)</f>
        <v/>
      </c>
      <c r="L8" s="570" t="str">
        <f>Tela2!F15</f>
        <v/>
      </c>
      <c r="M8" s="566" t="str">
        <f>Tela2!N15</f>
        <v/>
      </c>
      <c r="N8" s="571" t="str">
        <f>IF(Tela2!D15="","",Tela2!D15)</f>
        <v/>
      </c>
      <c r="O8" s="572" t="str">
        <f>IF(K8="","",VLOOKUP(K8,barbase!$A$1:$F$5384,2,0))</f>
        <v/>
      </c>
      <c r="P8" s="573" t="str">
        <f>Tela2!O15</f>
        <v/>
      </c>
    </row>
    <row r="9" spans="2:27" ht="30" customHeight="1" x14ac:dyDescent="0.25">
      <c r="B9" s="284" t="str">
        <f>IF(K9&lt;&gt;"",Tela2!$I$6,"")</f>
        <v/>
      </c>
      <c r="C9" s="566" t="str">
        <f>IF(K9&lt;&gt;"",Tela2!$H$9,"")</f>
        <v/>
      </c>
      <c r="D9" s="556" t="str">
        <f>IF(K9&lt;&gt;"",Tela!$E$6,"")</f>
        <v/>
      </c>
      <c r="E9" s="567" t="str">
        <f>IF(K9&lt;&gt;"",Tela2!$C$6,"")</f>
        <v/>
      </c>
      <c r="F9" s="568" t="str">
        <f>IF(K9&lt;&gt;"",Tela2!$E$6,"")</f>
        <v/>
      </c>
      <c r="G9" s="559" t="str">
        <f>IF(B9&lt;&gt;"",Tela!$G$6,"")</f>
        <v/>
      </c>
      <c r="H9" s="560" t="str">
        <f>IF(B9&lt;&gt;"",Tela!$I$6,"")</f>
        <v/>
      </c>
      <c r="I9" s="566" t="str">
        <f>IF(K9&lt;&gt;"",Tela2!$C$9,"")</f>
        <v/>
      </c>
      <c r="J9" s="566" t="str">
        <f>IF(K9&lt;&gt;"",Tela2!$E$9,"")</f>
        <v/>
      </c>
      <c r="K9" s="569" t="str">
        <f>IF(Tela2!C16="","",Tela2!C16)</f>
        <v/>
      </c>
      <c r="L9" s="570" t="str">
        <f>Tela2!F16</f>
        <v/>
      </c>
      <c r="M9" s="566" t="str">
        <f>Tela2!N16</f>
        <v/>
      </c>
      <c r="N9" s="571" t="str">
        <f>IF(Tela2!D16="","",Tela2!D16)</f>
        <v/>
      </c>
      <c r="O9" s="572" t="str">
        <f>IF(K9="","",VLOOKUP(K9,barbase!$A$1:$F$5384,2,0))</f>
        <v/>
      </c>
      <c r="P9" s="573" t="str">
        <f>Tela2!O16</f>
        <v/>
      </c>
    </row>
    <row r="10" spans="2:27" ht="30" customHeight="1" x14ac:dyDescent="0.25">
      <c r="B10" s="284" t="str">
        <f>IF(K10&lt;&gt;"",Tela2!$I$6,"")</f>
        <v/>
      </c>
      <c r="C10" s="566" t="str">
        <f>IF(K10&lt;&gt;"",Tela2!$H$9,"")</f>
        <v/>
      </c>
      <c r="D10" s="556" t="str">
        <f>IF(K10&lt;&gt;"",Tela!$E$6,"")</f>
        <v/>
      </c>
      <c r="E10" s="567" t="str">
        <f>IF(K10&lt;&gt;"",Tela2!$C$6,"")</f>
        <v/>
      </c>
      <c r="F10" s="568" t="str">
        <f>IF(K10&lt;&gt;"",Tela2!$E$6,"")</f>
        <v/>
      </c>
      <c r="G10" s="559" t="str">
        <f>IF(B10&lt;&gt;"",Tela!$G$6,"")</f>
        <v/>
      </c>
      <c r="H10" s="560" t="str">
        <f>IF(B10&lt;&gt;"",Tela!$I$6,"")</f>
        <v/>
      </c>
      <c r="I10" s="566" t="str">
        <f>IF(K10&lt;&gt;"",Tela2!$C$9,"")</f>
        <v/>
      </c>
      <c r="J10" s="566" t="str">
        <f>IF(K10&lt;&gt;"",Tela2!$E$9,"")</f>
        <v/>
      </c>
      <c r="K10" s="569" t="str">
        <f>IF(Tela2!C17="","",Tela2!C17)</f>
        <v/>
      </c>
      <c r="L10" s="570" t="str">
        <f>Tela2!F17</f>
        <v/>
      </c>
      <c r="M10" s="566" t="str">
        <f>Tela2!N17</f>
        <v/>
      </c>
      <c r="N10" s="571" t="str">
        <f>IF(Tela2!D17="","",Tela2!D17)</f>
        <v/>
      </c>
      <c r="O10" s="572" t="str">
        <f>IF(K10="","",VLOOKUP(K10,barbase!$A$1:$F$5384,2,0))</f>
        <v/>
      </c>
      <c r="P10" s="573" t="str">
        <f>Tela2!O17</f>
        <v/>
      </c>
    </row>
    <row r="11" spans="2:27" ht="30" customHeight="1" x14ac:dyDescent="0.25">
      <c r="B11" s="284" t="str">
        <f>IF(K11&lt;&gt;"",Tela2!$I$6,"")</f>
        <v/>
      </c>
      <c r="C11" s="566" t="str">
        <f>IF(K11&lt;&gt;"",Tela2!$H$9,"")</f>
        <v/>
      </c>
      <c r="D11" s="556" t="str">
        <f>IF(K11&lt;&gt;"",Tela!$E$6,"")</f>
        <v/>
      </c>
      <c r="E11" s="567" t="str">
        <f>IF(K11&lt;&gt;"",Tela2!$C$6,"")</f>
        <v/>
      </c>
      <c r="F11" s="568" t="str">
        <f>IF(K11&lt;&gt;"",Tela2!$E$6,"")</f>
        <v/>
      </c>
      <c r="G11" s="559" t="str">
        <f>IF(B11&lt;&gt;"",Tela!$G$6,"")</f>
        <v/>
      </c>
      <c r="H11" s="560" t="str">
        <f>IF(B11&lt;&gt;"",Tela!$I$6,"")</f>
        <v/>
      </c>
      <c r="I11" s="566" t="str">
        <f>IF(K11&lt;&gt;"",Tela2!$C$9,"")</f>
        <v/>
      </c>
      <c r="J11" s="566" t="str">
        <f>IF(K11&lt;&gt;"",Tela2!$E$9,"")</f>
        <v/>
      </c>
      <c r="K11" s="569" t="str">
        <f>IF(Tela2!C18="","",Tela2!C18)</f>
        <v/>
      </c>
      <c r="L11" s="570" t="str">
        <f>Tela2!F18</f>
        <v/>
      </c>
      <c r="M11" s="566" t="str">
        <f>Tela2!N18</f>
        <v/>
      </c>
      <c r="N11" s="571" t="str">
        <f>IF(Tela2!D18="","",Tela2!D18)</f>
        <v/>
      </c>
      <c r="O11" s="572" t="str">
        <f>IF(K11="","",VLOOKUP(K11,barbase!$A$1:$F$5384,2,0))</f>
        <v/>
      </c>
      <c r="P11" s="573" t="str">
        <f>Tela2!O18</f>
        <v/>
      </c>
    </row>
    <row r="12" spans="2:27" ht="30" customHeight="1" x14ac:dyDescent="0.25">
      <c r="B12" s="284" t="str">
        <f>IF(K12&lt;&gt;"",Tela2!$I$6,"")</f>
        <v/>
      </c>
      <c r="C12" s="566" t="str">
        <f>IF(K12&lt;&gt;"",Tela2!$H$9,"")</f>
        <v/>
      </c>
      <c r="D12" s="556" t="str">
        <f>IF(K12&lt;&gt;"",Tela!$E$6,"")</f>
        <v/>
      </c>
      <c r="E12" s="567" t="str">
        <f>IF(K12&lt;&gt;"",Tela2!$C$6,"")</f>
        <v/>
      </c>
      <c r="F12" s="568" t="str">
        <f>IF(K12&lt;&gt;"",Tela2!$E$6,"")</f>
        <v/>
      </c>
      <c r="G12" s="559" t="str">
        <f>IF(B12&lt;&gt;"",Tela!$G$6,"")</f>
        <v/>
      </c>
      <c r="H12" s="560" t="str">
        <f>IF(B12&lt;&gt;"",Tela!$I$6,"")</f>
        <v/>
      </c>
      <c r="I12" s="566" t="str">
        <f>IF(K12&lt;&gt;"",Tela2!$C$9,"")</f>
        <v/>
      </c>
      <c r="J12" s="566" t="str">
        <f>IF(K12&lt;&gt;"",Tela2!$E$9,"")</f>
        <v/>
      </c>
      <c r="K12" s="569" t="str">
        <f>IF(Tela2!C19="","",Tela2!C19)</f>
        <v/>
      </c>
      <c r="L12" s="570" t="str">
        <f>Tela2!F19</f>
        <v/>
      </c>
      <c r="M12" s="566" t="str">
        <f>Tela2!N19</f>
        <v/>
      </c>
      <c r="N12" s="571" t="str">
        <f>IF(Tela2!D19="","",Tela2!D19)</f>
        <v/>
      </c>
      <c r="O12" s="572" t="str">
        <f>IF(K12="","",VLOOKUP(K12,barbase!$A$1:$F$5384,2,0))</f>
        <v/>
      </c>
      <c r="P12" s="573" t="str">
        <f>Tela2!O19</f>
        <v/>
      </c>
    </row>
    <row r="13" spans="2:27" ht="30" customHeight="1" x14ac:dyDescent="0.25">
      <c r="B13" s="284" t="str">
        <f>IF(K13&lt;&gt;"",Tela2!$I$6,"")</f>
        <v/>
      </c>
      <c r="C13" s="566" t="str">
        <f>IF(K13&lt;&gt;"",Tela2!$H$9,"")</f>
        <v/>
      </c>
      <c r="D13" s="556" t="str">
        <f>IF(K13&lt;&gt;"",Tela!$E$6,"")</f>
        <v/>
      </c>
      <c r="E13" s="567" t="str">
        <f>IF(K13&lt;&gt;"",Tela2!$C$6,"")</f>
        <v/>
      </c>
      <c r="F13" s="568" t="str">
        <f>IF(K13&lt;&gt;"",Tela2!$E$6,"")</f>
        <v/>
      </c>
      <c r="G13" s="559" t="str">
        <f>IF(B13&lt;&gt;"",Tela!$G$6,"")</f>
        <v/>
      </c>
      <c r="H13" s="560" t="str">
        <f>IF(B13&lt;&gt;"",Tela!$I$6,"")</f>
        <v/>
      </c>
      <c r="I13" s="566" t="str">
        <f>IF(K13&lt;&gt;"",Tela2!$C$9,"")</f>
        <v/>
      </c>
      <c r="J13" s="566" t="str">
        <f>IF(K13&lt;&gt;"",Tela2!$E$9,"")</f>
        <v/>
      </c>
      <c r="K13" s="569" t="str">
        <f>IF(Tela2!C20="","",Tela2!C20)</f>
        <v/>
      </c>
      <c r="L13" s="570" t="str">
        <f>Tela2!F20</f>
        <v/>
      </c>
      <c r="M13" s="566" t="str">
        <f>Tela2!N20</f>
        <v/>
      </c>
      <c r="N13" s="571" t="str">
        <f>IF(Tela2!D20="","",Tela2!D20)</f>
        <v/>
      </c>
      <c r="O13" s="572" t="str">
        <f>IF(K13="","",VLOOKUP(K13,barbase!$A$1:$F$5384,2,0))</f>
        <v/>
      </c>
      <c r="P13" s="573" t="str">
        <f>Tela2!O20</f>
        <v/>
      </c>
    </row>
    <row r="14" spans="2:27" ht="30" customHeight="1" x14ac:dyDescent="0.25">
      <c r="B14" s="284" t="str">
        <f>IF(K14&lt;&gt;"",Tela2!$I$6,"")</f>
        <v/>
      </c>
      <c r="C14" s="566" t="str">
        <f>IF(K14&lt;&gt;"",Tela2!$H$9,"")</f>
        <v/>
      </c>
      <c r="D14" s="556" t="str">
        <f>IF(K14&lt;&gt;"",Tela!$E$6,"")</f>
        <v/>
      </c>
      <c r="E14" s="567" t="str">
        <f>IF(K14&lt;&gt;"",Tela2!$C$6,"")</f>
        <v/>
      </c>
      <c r="F14" s="568" t="str">
        <f>IF(K14&lt;&gt;"",Tela2!$E$6,"")</f>
        <v/>
      </c>
      <c r="G14" s="559" t="str">
        <f>IF(B14&lt;&gt;"",Tela!$G$6,"")</f>
        <v/>
      </c>
      <c r="H14" s="560" t="str">
        <f>IF(B14&lt;&gt;"",Tela!$I$6,"")</f>
        <v/>
      </c>
      <c r="I14" s="566" t="str">
        <f>IF(K14&lt;&gt;"",Tela2!$C$9,"")</f>
        <v/>
      </c>
      <c r="J14" s="566" t="str">
        <f>IF(K14&lt;&gt;"",Tela2!$E$9,"")</f>
        <v/>
      </c>
      <c r="K14" s="569" t="str">
        <f>IF(Tela2!C21="","",Tela2!C21)</f>
        <v/>
      </c>
      <c r="L14" s="570" t="str">
        <f>Tela2!F21</f>
        <v/>
      </c>
      <c r="M14" s="566" t="str">
        <f>Tela2!N21</f>
        <v/>
      </c>
      <c r="N14" s="571" t="str">
        <f>IF(Tela2!D21="","",Tela2!D21)</f>
        <v/>
      </c>
      <c r="O14" s="572" t="str">
        <f>IF(K14="","",VLOOKUP(K14,barbase!$A$1:$F$5384,2,0))</f>
        <v/>
      </c>
      <c r="P14" s="573" t="str">
        <f>Tela2!O21</f>
        <v/>
      </c>
    </row>
    <row r="15" spans="2:27" ht="30" customHeight="1" x14ac:dyDescent="0.25">
      <c r="B15" s="284" t="str">
        <f>IF(K15&lt;&gt;"",Tela2!$I$6,"")</f>
        <v/>
      </c>
      <c r="C15" s="566" t="str">
        <f>IF(K15&lt;&gt;"",Tela2!$H$9,"")</f>
        <v/>
      </c>
      <c r="D15" s="556" t="str">
        <f>IF(K15&lt;&gt;"",Tela!$E$6,"")</f>
        <v/>
      </c>
      <c r="E15" s="567" t="str">
        <f>IF(K15&lt;&gt;"",Tela2!$C$6,"")</f>
        <v/>
      </c>
      <c r="F15" s="568" t="str">
        <f>IF(K15&lt;&gt;"",Tela2!$E$6,"")</f>
        <v/>
      </c>
      <c r="G15" s="559" t="str">
        <f>IF(B15&lt;&gt;"",Tela!$G$6,"")</f>
        <v/>
      </c>
      <c r="H15" s="560" t="str">
        <f>IF(B15&lt;&gt;"",Tela!$I$6,"")</f>
        <v/>
      </c>
      <c r="I15" s="566" t="str">
        <f>IF(K15&lt;&gt;"",Tela2!$C$9,"")</f>
        <v/>
      </c>
      <c r="J15" s="566" t="str">
        <f>IF(K15&lt;&gt;"",Tela2!$E$9,"")</f>
        <v/>
      </c>
      <c r="K15" s="569" t="str">
        <f>IF(Tela2!C22="","",Tela2!C22)</f>
        <v/>
      </c>
      <c r="L15" s="570" t="str">
        <f>Tela2!F22</f>
        <v/>
      </c>
      <c r="M15" s="566" t="str">
        <f>Tela2!N22</f>
        <v/>
      </c>
      <c r="N15" s="571" t="str">
        <f>IF(Tela2!D22="","",Tela2!D22)</f>
        <v/>
      </c>
      <c r="O15" s="572" t="str">
        <f>IF(K15="","",VLOOKUP(K15,barbase!$A$1:$F$5384,2,0))</f>
        <v/>
      </c>
      <c r="P15" s="573" t="str">
        <f>Tela2!O22</f>
        <v/>
      </c>
    </row>
    <row r="16" spans="2:27" ht="30" customHeight="1" x14ac:dyDescent="0.25">
      <c r="B16" s="284" t="str">
        <f>IF(K16&lt;&gt;"",Tela2!$I$6,"")</f>
        <v/>
      </c>
      <c r="C16" s="566" t="str">
        <f>IF(K16&lt;&gt;"",Tela2!$H$9,"")</f>
        <v/>
      </c>
      <c r="D16" s="556" t="str">
        <f>IF(K16&lt;&gt;"",Tela!$E$6,"")</f>
        <v/>
      </c>
      <c r="E16" s="567" t="str">
        <f>IF(K16&lt;&gt;"",Tela2!$C$6,"")</f>
        <v/>
      </c>
      <c r="F16" s="568" t="str">
        <f>IF(K16&lt;&gt;"",Tela2!$E$6,"")</f>
        <v/>
      </c>
      <c r="G16" s="559" t="str">
        <f>IF(B16&lt;&gt;"",Tela!$G$6,"")</f>
        <v/>
      </c>
      <c r="H16" s="560" t="str">
        <f>IF(B16&lt;&gt;"",Tela!$I$6,"")</f>
        <v/>
      </c>
      <c r="I16" s="566" t="str">
        <f>IF(K16&lt;&gt;"",Tela2!$C$9,"")</f>
        <v/>
      </c>
      <c r="J16" s="566" t="str">
        <f>IF(K16&lt;&gt;"",Tela2!$E$9,"")</f>
        <v/>
      </c>
      <c r="K16" s="569" t="str">
        <f>IF(Tela2!C23="","",Tela2!C23)</f>
        <v/>
      </c>
      <c r="L16" s="570" t="str">
        <f>Tela2!F23</f>
        <v/>
      </c>
      <c r="M16" s="566" t="str">
        <f>Tela2!N23</f>
        <v/>
      </c>
      <c r="N16" s="571" t="str">
        <f>IF(Tela2!D23="","",Tela2!D23)</f>
        <v/>
      </c>
      <c r="O16" s="572" t="str">
        <f>IF(K16="","",VLOOKUP(K16,barbase!$A$1:$F$5384,2,0))</f>
        <v/>
      </c>
      <c r="P16" s="573" t="str">
        <f>Tela2!O23</f>
        <v/>
      </c>
    </row>
    <row r="17" spans="2:16" ht="30" customHeight="1" x14ac:dyDescent="0.25">
      <c r="B17" s="284" t="str">
        <f>IF(K17&lt;&gt;"",Tela2!$I$6,"")</f>
        <v/>
      </c>
      <c r="C17" s="566" t="str">
        <f>IF(K17&lt;&gt;"",Tela2!$H$9,"")</f>
        <v/>
      </c>
      <c r="D17" s="556" t="str">
        <f>IF(K17&lt;&gt;"",Tela!$E$6,"")</f>
        <v/>
      </c>
      <c r="E17" s="567" t="str">
        <f>IF(K17&lt;&gt;"",Tela2!$C$6,"")</f>
        <v/>
      </c>
      <c r="F17" s="568" t="str">
        <f>IF(K17&lt;&gt;"",Tela2!$E$6,"")</f>
        <v/>
      </c>
      <c r="G17" s="559" t="str">
        <f>IF(B17&lt;&gt;"",Tela!$G$6,"")</f>
        <v/>
      </c>
      <c r="H17" s="560" t="str">
        <f>IF(B17&lt;&gt;"",Tela!$I$6,"")</f>
        <v/>
      </c>
      <c r="I17" s="566" t="str">
        <f>IF(K17&lt;&gt;"",Tela2!$C$9,"")</f>
        <v/>
      </c>
      <c r="J17" s="566" t="str">
        <f>IF(K17&lt;&gt;"",Tela2!$E$9,"")</f>
        <v/>
      </c>
      <c r="K17" s="569" t="str">
        <f>IF(Tela2!C24="","",Tela2!C24)</f>
        <v/>
      </c>
      <c r="L17" s="570" t="str">
        <f>Tela2!F24</f>
        <v/>
      </c>
      <c r="M17" s="566" t="str">
        <f>Tela2!N24</f>
        <v/>
      </c>
      <c r="N17" s="571" t="str">
        <f>IF(Tela2!D24="","",Tela2!D24)</f>
        <v/>
      </c>
      <c r="O17" s="572" t="str">
        <f>IF(K17="","",VLOOKUP(K17,barbase!$A$1:$F$5384,2,0))</f>
        <v/>
      </c>
      <c r="P17" s="573" t="str">
        <f>Tela2!O24</f>
        <v/>
      </c>
    </row>
    <row r="18" spans="2:16" ht="30" customHeight="1" x14ac:dyDescent="0.25">
      <c r="B18" s="284" t="str">
        <f>IF(K18&lt;&gt;"",Tela2!$I$6,"")</f>
        <v/>
      </c>
      <c r="C18" s="566" t="str">
        <f>IF(K18&lt;&gt;"",Tela2!$H$9,"")</f>
        <v/>
      </c>
      <c r="D18" s="556" t="str">
        <f>IF(K18&lt;&gt;"",Tela!$E$6,"")</f>
        <v/>
      </c>
      <c r="E18" s="567" t="str">
        <f>IF(K18&lt;&gt;"",Tela2!$C$6,"")</f>
        <v/>
      </c>
      <c r="F18" s="568" t="str">
        <f>IF(K18&lt;&gt;"",Tela2!$E$6,"")</f>
        <v/>
      </c>
      <c r="G18" s="559" t="str">
        <f>IF(B18&lt;&gt;"",Tela!$G$6,"")</f>
        <v/>
      </c>
      <c r="H18" s="560" t="str">
        <f>IF(B18&lt;&gt;"",Tela!$I$6,"")</f>
        <v/>
      </c>
      <c r="I18" s="566" t="str">
        <f>IF(K18&lt;&gt;"",Tela2!$C$9,"")</f>
        <v/>
      </c>
      <c r="J18" s="566" t="str">
        <f>IF(K18&lt;&gt;"",Tela2!$E$9,"")</f>
        <v/>
      </c>
      <c r="K18" s="569" t="str">
        <f>IF(Tela2!C25="","",Tela2!C25)</f>
        <v/>
      </c>
      <c r="L18" s="570" t="str">
        <f>Tela2!F25</f>
        <v/>
      </c>
      <c r="M18" s="566" t="str">
        <f>Tela2!N25</f>
        <v/>
      </c>
      <c r="N18" s="571" t="str">
        <f>IF(Tela2!D25="","",Tela2!D25)</f>
        <v/>
      </c>
      <c r="O18" s="572" t="str">
        <f>IF(K18="","",VLOOKUP(K18,barbase!$A$1:$F$5384,2,0))</f>
        <v/>
      </c>
      <c r="P18" s="573" t="str">
        <f>Tela2!O25</f>
        <v/>
      </c>
    </row>
    <row r="19" spans="2:16" ht="30" customHeight="1" x14ac:dyDescent="0.25">
      <c r="B19" s="284" t="str">
        <f>IF(K19&lt;&gt;"",Tela2!$I$6,"")</f>
        <v/>
      </c>
      <c r="C19" s="566" t="str">
        <f>IF(K19&lt;&gt;"",Tela2!$H$9,"")</f>
        <v/>
      </c>
      <c r="D19" s="556" t="str">
        <f>IF(K19&lt;&gt;"",Tela!$E$6,"")</f>
        <v/>
      </c>
      <c r="E19" s="567" t="str">
        <f>IF(K19&lt;&gt;"",Tela2!$C$6,"")</f>
        <v/>
      </c>
      <c r="F19" s="568" t="str">
        <f>IF(K19&lt;&gt;"",Tela2!$E$6,"")</f>
        <v/>
      </c>
      <c r="G19" s="559" t="str">
        <f>IF(B19&lt;&gt;"",Tela!$G$6,"")</f>
        <v/>
      </c>
      <c r="H19" s="560" t="str">
        <f>IF(B19&lt;&gt;"",Tela!$I$6,"")</f>
        <v/>
      </c>
      <c r="I19" s="566" t="str">
        <f>IF(K19&lt;&gt;"",Tela2!$C$9,"")</f>
        <v/>
      </c>
      <c r="J19" s="566" t="str">
        <f>IF(K19&lt;&gt;"",Tela2!$E$9,"")</f>
        <v/>
      </c>
      <c r="K19" s="569" t="str">
        <f>IF(Tela2!C26="","",Tela2!C26)</f>
        <v/>
      </c>
      <c r="L19" s="570" t="str">
        <f>Tela2!F26</f>
        <v/>
      </c>
      <c r="M19" s="566" t="str">
        <f>Tela2!N26</f>
        <v/>
      </c>
      <c r="N19" s="571" t="str">
        <f>IF(Tela2!D26="","",Tela2!D26)</f>
        <v/>
      </c>
      <c r="O19" s="572" t="str">
        <f>IF(K19="","",VLOOKUP(K19,barbase!$A$1:$F$5384,2,0))</f>
        <v/>
      </c>
      <c r="P19" s="573" t="str">
        <f>Tela2!O26</f>
        <v/>
      </c>
    </row>
    <row r="20" spans="2:16" ht="30" customHeight="1" x14ac:dyDescent="0.25">
      <c r="B20" s="284" t="str">
        <f>IF(K20&lt;&gt;"",Tela2!$I$6,"")</f>
        <v/>
      </c>
      <c r="C20" s="566" t="str">
        <f>IF(K20&lt;&gt;"",Tela2!$H$9,"")</f>
        <v/>
      </c>
      <c r="D20" s="556" t="str">
        <f>IF(K20&lt;&gt;"",Tela!$E$6,"")</f>
        <v/>
      </c>
      <c r="E20" s="567" t="str">
        <f>IF(K20&lt;&gt;"",Tela2!$C$6,"")</f>
        <v/>
      </c>
      <c r="F20" s="568" t="str">
        <f>IF(K20&lt;&gt;"",Tela2!$E$6,"")</f>
        <v/>
      </c>
      <c r="G20" s="559" t="str">
        <f>IF(B20&lt;&gt;"",Tela!$G$6,"")</f>
        <v/>
      </c>
      <c r="H20" s="560" t="str">
        <f>IF(B20&lt;&gt;"",Tela!$I$6,"")</f>
        <v/>
      </c>
      <c r="I20" s="566" t="str">
        <f>IF(K20&lt;&gt;"",Tela2!$C$9,"")</f>
        <v/>
      </c>
      <c r="J20" s="566" t="str">
        <f>IF(K20&lt;&gt;"",Tela2!$E$9,"")</f>
        <v/>
      </c>
      <c r="K20" s="569" t="str">
        <f>IF(Tela2!C27="","",Tela2!C27)</f>
        <v/>
      </c>
      <c r="L20" s="570" t="str">
        <f>Tela2!F27</f>
        <v/>
      </c>
      <c r="M20" s="566" t="str">
        <f>Tela2!N27</f>
        <v/>
      </c>
      <c r="N20" s="571" t="str">
        <f>IF(Tela2!D27="","",Tela2!D27)</f>
        <v/>
      </c>
      <c r="O20" s="572" t="str">
        <f>IF(K20="","",VLOOKUP(K20,barbase!$A$1:$F$5384,2,0))</f>
        <v/>
      </c>
      <c r="P20" s="573" t="str">
        <f>Tela2!O27</f>
        <v/>
      </c>
    </row>
    <row r="21" spans="2:16" ht="30" customHeight="1" x14ac:dyDescent="0.25">
      <c r="B21" s="284" t="str">
        <f>IF(K21&lt;&gt;"",Tela2!$I$6,"")</f>
        <v/>
      </c>
      <c r="C21" s="566" t="str">
        <f>IF(K21&lt;&gt;"",Tela2!$H$9,"")</f>
        <v/>
      </c>
      <c r="D21" s="556" t="str">
        <f>IF(K21&lt;&gt;"",Tela!$E$6,"")</f>
        <v/>
      </c>
      <c r="E21" s="567" t="str">
        <f>IF(K21&lt;&gt;"",Tela2!$C$6,"")</f>
        <v/>
      </c>
      <c r="F21" s="568" t="str">
        <f>IF(K21&lt;&gt;"",Tela2!$E$6,"")</f>
        <v/>
      </c>
      <c r="G21" s="559" t="str">
        <f>IF(B21&lt;&gt;"",Tela!$G$6,"")</f>
        <v/>
      </c>
      <c r="H21" s="560" t="str">
        <f>IF(B21&lt;&gt;"",Tela!$I$6,"")</f>
        <v/>
      </c>
      <c r="I21" s="566" t="str">
        <f>IF(K21&lt;&gt;"",Tela2!$C$9,"")</f>
        <v/>
      </c>
      <c r="J21" s="566" t="str">
        <f>IF(K21&lt;&gt;"",Tela2!$E$9,"")</f>
        <v/>
      </c>
      <c r="K21" s="569" t="str">
        <f>IF(Tela2!C28="","",Tela2!C28)</f>
        <v/>
      </c>
      <c r="L21" s="570" t="str">
        <f>Tela2!F28</f>
        <v/>
      </c>
      <c r="M21" s="566" t="str">
        <f>Tela2!N28</f>
        <v/>
      </c>
      <c r="N21" s="571" t="str">
        <f>IF(Tela2!D28="","",Tela2!D28)</f>
        <v/>
      </c>
      <c r="O21" s="572" t="str">
        <f>IF(K21="","",VLOOKUP(K21,barbase!$A$1:$F$5384,2,0))</f>
        <v/>
      </c>
      <c r="P21" s="573" t="str">
        <f>Tela2!O28</f>
        <v/>
      </c>
    </row>
    <row r="22" spans="2:16" ht="30" customHeight="1" x14ac:dyDescent="0.25">
      <c r="B22" s="284" t="str">
        <f>IF(K22&lt;&gt;"",Tela2!$I$6,"")</f>
        <v/>
      </c>
      <c r="C22" s="566" t="str">
        <f>IF(K22&lt;&gt;"",Tela2!$H$9,"")</f>
        <v/>
      </c>
      <c r="D22" s="556" t="str">
        <f>IF(K22&lt;&gt;"",Tela!$E$6,"")</f>
        <v/>
      </c>
      <c r="E22" s="567" t="str">
        <f>IF(K22&lt;&gt;"",Tela2!$C$6,"")</f>
        <v/>
      </c>
      <c r="F22" s="568" t="str">
        <f>IF(K22&lt;&gt;"",Tela2!$E$6,"")</f>
        <v/>
      </c>
      <c r="G22" s="559" t="str">
        <f>IF(B22&lt;&gt;"",Tela!$G$6,"")</f>
        <v/>
      </c>
      <c r="H22" s="560" t="str">
        <f>IF(B22&lt;&gt;"",Tela!$I$6,"")</f>
        <v/>
      </c>
      <c r="I22" s="566" t="str">
        <f>IF(K22&lt;&gt;"",Tela2!$C$9,"")</f>
        <v/>
      </c>
      <c r="J22" s="566" t="str">
        <f>IF(K22&lt;&gt;"",Tela2!$E$9,"")</f>
        <v/>
      </c>
      <c r="K22" s="569" t="str">
        <f>IF(Tela2!C29="","",Tela2!C29)</f>
        <v/>
      </c>
      <c r="L22" s="570" t="str">
        <f>Tela2!F29</f>
        <v/>
      </c>
      <c r="M22" s="566" t="str">
        <f>Tela2!N29</f>
        <v/>
      </c>
      <c r="N22" s="571" t="str">
        <f>IF(Tela2!D29="","",Tela2!D29)</f>
        <v/>
      </c>
      <c r="O22" s="572" t="str">
        <f>IF(K22="","",VLOOKUP(K22,barbase!$A$1:$F$5384,2,0))</f>
        <v/>
      </c>
      <c r="P22" s="573" t="str">
        <f>Tela2!O29</f>
        <v/>
      </c>
    </row>
    <row r="23" spans="2:16" ht="30" customHeight="1" x14ac:dyDescent="0.25">
      <c r="B23" s="284" t="str">
        <f>IF(K23&lt;&gt;"",Tela2!$I$6,"")</f>
        <v/>
      </c>
      <c r="C23" s="566" t="str">
        <f>IF(K23&lt;&gt;"",Tela2!$H$9,"")</f>
        <v/>
      </c>
      <c r="D23" s="556" t="str">
        <f>IF(K23&lt;&gt;"",Tela!$E$6,"")</f>
        <v/>
      </c>
      <c r="E23" s="567" t="str">
        <f>IF(K23&lt;&gt;"",Tela2!$C$6,"")</f>
        <v/>
      </c>
      <c r="F23" s="568" t="str">
        <f>IF(K23&lt;&gt;"",Tela2!$E$6,"")</f>
        <v/>
      </c>
      <c r="G23" s="559" t="str">
        <f>IF(B23&lt;&gt;"",Tela!$G$6,"")</f>
        <v/>
      </c>
      <c r="H23" s="560" t="str">
        <f>IF(B23&lt;&gt;"",Tela!$I$6,"")</f>
        <v/>
      </c>
      <c r="I23" s="566" t="str">
        <f>IF(K23&lt;&gt;"",Tela2!$C$9,"")</f>
        <v/>
      </c>
      <c r="J23" s="566" t="str">
        <f>IF(K23&lt;&gt;"",Tela2!$E$9,"")</f>
        <v/>
      </c>
      <c r="K23" s="569" t="str">
        <f>IF(Tela2!C30="","",Tela2!C30)</f>
        <v/>
      </c>
      <c r="L23" s="570" t="str">
        <f>Tela2!F30</f>
        <v/>
      </c>
      <c r="M23" s="566" t="str">
        <f>Tela2!N30</f>
        <v/>
      </c>
      <c r="N23" s="571" t="str">
        <f>IF(Tela2!D30="","",Tela2!D30)</f>
        <v/>
      </c>
      <c r="O23" s="572" t="str">
        <f>IF(K23="","",VLOOKUP(K23,barbase!$A$1:$F$5384,2,0))</f>
        <v/>
      </c>
      <c r="P23" s="573" t="str">
        <f>Tela2!O30</f>
        <v/>
      </c>
    </row>
    <row r="24" spans="2:16" ht="30" customHeight="1" x14ac:dyDescent="0.25">
      <c r="B24" s="284" t="str">
        <f>IF(K24&lt;&gt;"",Tela2!$I$6,"")</f>
        <v/>
      </c>
      <c r="C24" s="566" t="str">
        <f>IF(K24&lt;&gt;"",Tela2!$H$9,"")</f>
        <v/>
      </c>
      <c r="D24" s="556" t="str">
        <f>IF(K24&lt;&gt;"",Tela!$E$6,"")</f>
        <v/>
      </c>
      <c r="E24" s="567" t="str">
        <f>IF(K24&lt;&gt;"",Tela2!$C$6,"")</f>
        <v/>
      </c>
      <c r="F24" s="568" t="str">
        <f>IF(K24&lt;&gt;"",Tela2!$E$6,"")</f>
        <v/>
      </c>
      <c r="G24" s="559" t="str">
        <f>IF(B24&lt;&gt;"",Tela!$G$6,"")</f>
        <v/>
      </c>
      <c r="H24" s="560" t="str">
        <f>IF(B24&lt;&gt;"",Tela!$I$6,"")</f>
        <v/>
      </c>
      <c r="I24" s="566" t="str">
        <f>IF(K24&lt;&gt;"",Tela2!$C$9,"")</f>
        <v/>
      </c>
      <c r="J24" s="566" t="str">
        <f>IF(K24&lt;&gt;"",Tela2!$E$9,"")</f>
        <v/>
      </c>
      <c r="K24" s="569" t="str">
        <f>IF(Tela2!C31="","",Tela2!C31)</f>
        <v/>
      </c>
      <c r="L24" s="570" t="str">
        <f>Tela2!F31</f>
        <v/>
      </c>
      <c r="M24" s="566" t="str">
        <f>Tela2!N31</f>
        <v/>
      </c>
      <c r="N24" s="571" t="str">
        <f>IF(Tela2!D31="","",Tela2!D31)</f>
        <v/>
      </c>
      <c r="O24" s="572" t="str">
        <f>IF(K24="","",VLOOKUP(K24,barbase!$A$1:$F$5384,2,0))</f>
        <v/>
      </c>
      <c r="P24" s="573" t="str">
        <f>Tela2!O31</f>
        <v/>
      </c>
    </row>
    <row r="25" spans="2:16" ht="30" customHeight="1" x14ac:dyDescent="0.25">
      <c r="B25" s="284" t="str">
        <f>IF(K25&lt;&gt;"",Tela2!$I$6,"")</f>
        <v/>
      </c>
      <c r="C25" s="566" t="str">
        <f>IF(K25&lt;&gt;"",Tela2!$H$9,"")</f>
        <v/>
      </c>
      <c r="D25" s="556" t="str">
        <f>IF(K25&lt;&gt;"",Tela!$E$6,"")</f>
        <v/>
      </c>
      <c r="E25" s="567" t="str">
        <f>IF(K25&lt;&gt;"",Tela2!$C$6,"")</f>
        <v/>
      </c>
      <c r="F25" s="568" t="str">
        <f>IF(K25&lt;&gt;"",Tela2!$E$6,"")</f>
        <v/>
      </c>
      <c r="G25" s="559" t="str">
        <f>IF(B25&lt;&gt;"",Tela!$G$6,"")</f>
        <v/>
      </c>
      <c r="H25" s="560" t="str">
        <f>IF(B25&lt;&gt;"",Tela!$I$6,"")</f>
        <v/>
      </c>
      <c r="I25" s="566" t="str">
        <f>IF(K25&lt;&gt;"",Tela2!$C$9,"")</f>
        <v/>
      </c>
      <c r="J25" s="566" t="str">
        <f>IF(K25&lt;&gt;"",Tela2!$E$9,"")</f>
        <v/>
      </c>
      <c r="K25" s="569" t="str">
        <f>IF(Tela2!C32="","",Tela2!C32)</f>
        <v/>
      </c>
      <c r="L25" s="570" t="str">
        <f>Tela2!F32</f>
        <v/>
      </c>
      <c r="M25" s="566" t="str">
        <f>Tela2!N32</f>
        <v/>
      </c>
      <c r="N25" s="571" t="str">
        <f>IF(Tela2!D32="","",Tela2!D32)</f>
        <v/>
      </c>
      <c r="O25" s="572" t="str">
        <f>IF(K25="","",VLOOKUP(K25,barbase!$A$1:$F$5384,2,0))</f>
        <v/>
      </c>
      <c r="P25" s="573" t="str">
        <f>Tela2!O32</f>
        <v/>
      </c>
    </row>
    <row r="26" spans="2:16" ht="30" customHeight="1" x14ac:dyDescent="0.25">
      <c r="B26" s="284" t="str">
        <f>IF(K26&lt;&gt;"",Tela2!$I$6,"")</f>
        <v/>
      </c>
      <c r="C26" s="566" t="str">
        <f>IF(K26&lt;&gt;"",Tela2!$H$9,"")</f>
        <v/>
      </c>
      <c r="D26" s="556" t="str">
        <f>IF(K26&lt;&gt;"",Tela!$E$6,"")</f>
        <v/>
      </c>
      <c r="E26" s="567" t="str">
        <f>IF(K26&lt;&gt;"",Tela2!$C$6,"")</f>
        <v/>
      </c>
      <c r="F26" s="568" t="str">
        <f>IF(K26&lt;&gt;"",Tela2!$E$6,"")</f>
        <v/>
      </c>
      <c r="G26" s="559" t="str">
        <f>IF(B26&lt;&gt;"",Tela!$G$6,"")</f>
        <v/>
      </c>
      <c r="H26" s="560" t="str">
        <f>IF(B26&lt;&gt;"",Tela!$I$6,"")</f>
        <v/>
      </c>
      <c r="I26" s="566" t="str">
        <f>IF(K26&lt;&gt;"",Tela2!$C$9,"")</f>
        <v/>
      </c>
      <c r="J26" s="566" t="str">
        <f>IF(K26&lt;&gt;"",Tela2!$E$9,"")</f>
        <v/>
      </c>
      <c r="K26" s="569" t="str">
        <f>IF(Tela2!C33="","",Tela2!C33)</f>
        <v/>
      </c>
      <c r="L26" s="570" t="str">
        <f>Tela2!F33</f>
        <v/>
      </c>
      <c r="M26" s="566" t="str">
        <f>Tela2!N33</f>
        <v/>
      </c>
      <c r="N26" s="571" t="str">
        <f>IF(Tela2!D33="","",Tela2!D33)</f>
        <v/>
      </c>
      <c r="O26" s="572" t="str">
        <f>IF(K26="","",VLOOKUP(K26,barbase!$A$1:$F$5384,2,0))</f>
        <v/>
      </c>
      <c r="P26" s="573" t="str">
        <f>Tela2!O33</f>
        <v/>
      </c>
    </row>
    <row r="27" spans="2:16" ht="30" customHeight="1" x14ac:dyDescent="0.25">
      <c r="B27" s="284" t="str">
        <f>IF(K27&lt;&gt;"",Tela2!$I$6,"")</f>
        <v/>
      </c>
      <c r="C27" s="566" t="str">
        <f>IF(K27&lt;&gt;"",Tela2!$H$9,"")</f>
        <v/>
      </c>
      <c r="D27" s="556" t="str">
        <f>IF(K27&lt;&gt;"",Tela!$E$6,"")</f>
        <v/>
      </c>
      <c r="E27" s="567" t="str">
        <f>IF(K27&lt;&gt;"",Tela2!$C$6,"")</f>
        <v/>
      </c>
      <c r="F27" s="568" t="str">
        <f>IF(K27&lt;&gt;"",Tela2!$E$6,"")</f>
        <v/>
      </c>
      <c r="G27" s="559" t="str">
        <f>IF(B27&lt;&gt;"",Tela!$G$6,"")</f>
        <v/>
      </c>
      <c r="H27" s="560" t="str">
        <f>IF(B27&lt;&gt;"",Tela!$I$6,"")</f>
        <v/>
      </c>
      <c r="I27" s="566" t="str">
        <f>IF(K27&lt;&gt;"",Tela2!$C$9,"")</f>
        <v/>
      </c>
      <c r="J27" s="566" t="str">
        <f>IF(K27&lt;&gt;"",Tela2!$E$9,"")</f>
        <v/>
      </c>
      <c r="K27" s="569" t="str">
        <f>IF(Tela2!C34="","",Tela2!C34)</f>
        <v/>
      </c>
      <c r="L27" s="570" t="str">
        <f>Tela2!F34</f>
        <v/>
      </c>
      <c r="M27" s="566" t="str">
        <f>Tela2!N34</f>
        <v/>
      </c>
      <c r="N27" s="571" t="str">
        <f>IF(Tela2!D34="","",Tela2!D34)</f>
        <v/>
      </c>
      <c r="O27" s="572" t="str">
        <f>IF(K27="","",VLOOKUP(K27,barbase!$A$1:$F$5384,2,0))</f>
        <v/>
      </c>
      <c r="P27" s="573" t="str">
        <f>Tela2!O34</f>
        <v/>
      </c>
    </row>
    <row r="28" spans="2:16" ht="30" customHeight="1" x14ac:dyDescent="0.25">
      <c r="B28" s="284" t="str">
        <f>IF(K28&lt;&gt;"",Tela2!$I$6,"")</f>
        <v/>
      </c>
      <c r="C28" s="566" t="str">
        <f>IF(K28&lt;&gt;"",Tela2!$H$9,"")</f>
        <v/>
      </c>
      <c r="D28" s="556" t="str">
        <f>IF(K28&lt;&gt;"",Tela!$E$6,"")</f>
        <v/>
      </c>
      <c r="E28" s="567" t="str">
        <f>IF(K28&lt;&gt;"",Tela2!$C$6,"")</f>
        <v/>
      </c>
      <c r="F28" s="568" t="str">
        <f>IF(K28&lt;&gt;"",Tela2!$E$6,"")</f>
        <v/>
      </c>
      <c r="G28" s="559" t="str">
        <f>IF(B28&lt;&gt;"",Tela!$G$6,"")</f>
        <v/>
      </c>
      <c r="H28" s="560" t="str">
        <f>IF(B28&lt;&gt;"",Tela!$I$6,"")</f>
        <v/>
      </c>
      <c r="I28" s="566" t="str">
        <f>IF(K28&lt;&gt;"",Tela2!$C$9,"")</f>
        <v/>
      </c>
      <c r="J28" s="566" t="str">
        <f>IF(K28&lt;&gt;"",Tela2!$E$9,"")</f>
        <v/>
      </c>
      <c r="K28" s="569" t="str">
        <f>IF(Tela2!C35="","",Tela2!C35)</f>
        <v/>
      </c>
      <c r="L28" s="570" t="str">
        <f>Tela2!F35</f>
        <v/>
      </c>
      <c r="M28" s="566" t="str">
        <f>Tela2!N35</f>
        <v/>
      </c>
      <c r="N28" s="571" t="str">
        <f>IF(Tela2!D35="","",Tela2!D35)</f>
        <v/>
      </c>
      <c r="O28" s="572" t="str">
        <f>IF(K28="","",VLOOKUP(K28,barbase!$A$1:$F$5384,2,0))</f>
        <v/>
      </c>
      <c r="P28" s="573" t="str">
        <f>Tela2!O35</f>
        <v/>
      </c>
    </row>
    <row r="29" spans="2:16" ht="30" customHeight="1" x14ac:dyDescent="0.25">
      <c r="B29" s="284" t="str">
        <f>IF(K29&lt;&gt;"",Tela2!$I$6,"")</f>
        <v/>
      </c>
      <c r="C29" s="566" t="str">
        <f>IF(K29&lt;&gt;"",Tela2!$H$9,"")</f>
        <v/>
      </c>
      <c r="D29" s="556" t="str">
        <f>IF(K29&lt;&gt;"",Tela!$E$6,"")</f>
        <v/>
      </c>
      <c r="E29" s="567" t="str">
        <f>IF(K29&lt;&gt;"",Tela2!$C$6,"")</f>
        <v/>
      </c>
      <c r="F29" s="568" t="str">
        <f>IF(K29&lt;&gt;"",Tela2!$E$6,"")</f>
        <v/>
      </c>
      <c r="G29" s="559" t="str">
        <f>IF(B29&lt;&gt;"",Tela!$G$6,"")</f>
        <v/>
      </c>
      <c r="H29" s="560" t="str">
        <f>IF(B29&lt;&gt;"",Tela!$I$6,"")</f>
        <v/>
      </c>
      <c r="I29" s="566" t="str">
        <f>IF(K29&lt;&gt;"",Tela2!$C$9,"")</f>
        <v/>
      </c>
      <c r="J29" s="566" t="str">
        <f>IF(K29&lt;&gt;"",Tela2!$E$9,"")</f>
        <v/>
      </c>
      <c r="K29" s="569" t="str">
        <f>IF(Tela2!C36="","",Tela2!C36)</f>
        <v/>
      </c>
      <c r="L29" s="570" t="str">
        <f>Tela2!F36</f>
        <v/>
      </c>
      <c r="M29" s="566" t="str">
        <f>Tela2!N36</f>
        <v/>
      </c>
      <c r="N29" s="571" t="str">
        <f>IF(Tela2!D36="","",Tela2!D36)</f>
        <v/>
      </c>
      <c r="O29" s="572" t="str">
        <f>IF(K29="","",VLOOKUP(K29,barbase!$A$1:$F$5384,2,0))</f>
        <v/>
      </c>
      <c r="P29" s="573" t="str">
        <f>Tela2!O36</f>
        <v/>
      </c>
    </row>
    <row r="30" spans="2:16" ht="30" customHeight="1" x14ac:dyDescent="0.25">
      <c r="B30" s="284" t="str">
        <f>IF(K30&lt;&gt;"",Tela2!$I$6,"")</f>
        <v/>
      </c>
      <c r="C30" s="566" t="str">
        <f>IF(K30&lt;&gt;"",Tela2!$H$9,"")</f>
        <v/>
      </c>
      <c r="D30" s="556" t="str">
        <f>IF(K30&lt;&gt;"",Tela!$E$6,"")</f>
        <v/>
      </c>
      <c r="E30" s="567" t="str">
        <f>IF(K30&lt;&gt;"",Tela2!$C$6,"")</f>
        <v/>
      </c>
      <c r="F30" s="568" t="str">
        <f>IF(K30&lt;&gt;"",Tela2!$E$6,"")</f>
        <v/>
      </c>
      <c r="G30" s="559" t="str">
        <f>IF(B30&lt;&gt;"",Tela!$G$6,"")</f>
        <v/>
      </c>
      <c r="H30" s="560" t="str">
        <f>IF(B30&lt;&gt;"",Tela!$I$6,"")</f>
        <v/>
      </c>
      <c r="I30" s="566" t="str">
        <f>IF(K30&lt;&gt;"",Tela2!$C$9,"")</f>
        <v/>
      </c>
      <c r="J30" s="566" t="str">
        <f>IF(K30&lt;&gt;"",Tela2!$E$9,"")</f>
        <v/>
      </c>
      <c r="K30" s="569" t="str">
        <f>IF(Tela2!C37="","",Tela2!C37)</f>
        <v/>
      </c>
      <c r="L30" s="570" t="str">
        <f>Tela2!F37</f>
        <v/>
      </c>
      <c r="M30" s="566" t="str">
        <f>Tela2!N37</f>
        <v/>
      </c>
      <c r="N30" s="571" t="str">
        <f>IF(Tela2!D37="","",Tela2!D37)</f>
        <v/>
      </c>
      <c r="O30" s="572" t="str">
        <f>IF(K30="","",VLOOKUP(K30,barbase!$A$1:$F$5384,2,0))</f>
        <v/>
      </c>
      <c r="P30" s="573" t="str">
        <f>Tela2!O37</f>
        <v/>
      </c>
    </row>
    <row r="31" spans="2:16" ht="30" customHeight="1" x14ac:dyDescent="0.25">
      <c r="B31" s="284" t="str">
        <f>IF(K31&lt;&gt;"",Tela2!$I$6,"")</f>
        <v/>
      </c>
      <c r="C31" s="566" t="str">
        <f>IF(K31&lt;&gt;"",Tela2!$H$9,"")</f>
        <v/>
      </c>
      <c r="D31" s="556" t="str">
        <f>IF(K31&lt;&gt;"",Tela!$E$6,"")</f>
        <v/>
      </c>
      <c r="E31" s="576" t="str">
        <f>IF(K31&lt;&gt;"",Tela2!$C$6,"")</f>
        <v/>
      </c>
      <c r="F31" s="568" t="str">
        <f>IF(K31&lt;&gt;"",Tela2!$E$6,"")</f>
        <v/>
      </c>
      <c r="G31" s="559" t="str">
        <f>IF(B31&lt;&gt;"",Tela!$G$6,"")</f>
        <v/>
      </c>
      <c r="H31" s="560" t="str">
        <f>IF(B31&lt;&gt;"",Tela!$I$6,"")</f>
        <v/>
      </c>
      <c r="I31" s="566" t="str">
        <f>IF(K31&lt;&gt;"",Tela2!$C$9,"")</f>
        <v/>
      </c>
      <c r="J31" s="566" t="str">
        <f>IF(K31&lt;&gt;"",Tela2!$E$9,"")</f>
        <v/>
      </c>
      <c r="K31" s="569" t="str">
        <f>IF(Tela2!C38="","",Tela2!C38)</f>
        <v/>
      </c>
      <c r="L31" s="570" t="str">
        <f>Tela2!F38</f>
        <v/>
      </c>
      <c r="M31" s="566" t="str">
        <f>Tela2!N38</f>
        <v/>
      </c>
      <c r="N31" s="577" t="str">
        <f>IF(Tela2!D38="","",Tela2!D38)</f>
        <v/>
      </c>
      <c r="O31" s="572" t="str">
        <f>IF(K31="","",VLOOKUP(K31,barbase!$A$1:$F$5384,2,0))</f>
        <v/>
      </c>
      <c r="P31" s="572" t="str">
        <f>Tela2!O38</f>
        <v/>
      </c>
    </row>
    <row r="32" spans="2:16" ht="30" customHeight="1" x14ac:dyDescent="0.25">
      <c r="B32" s="284" t="str">
        <f>IF(K32&lt;&gt;"",Tela2!$I$6,"")</f>
        <v/>
      </c>
      <c r="C32" s="566" t="str">
        <f>IF(K32&lt;&gt;"",Tela2!$H$9,"")</f>
        <v/>
      </c>
      <c r="D32" s="556" t="str">
        <f>IF(K32&lt;&gt;"",Tela!$E$6,"")</f>
        <v/>
      </c>
      <c r="E32" s="576" t="str">
        <f>IF(K32&lt;&gt;"",Tela2!$C$6,"")</f>
        <v/>
      </c>
      <c r="F32" s="568" t="str">
        <f>IF(K32&lt;&gt;"",Tela2!$E$6,"")</f>
        <v/>
      </c>
      <c r="G32" s="559" t="str">
        <f>IF(B32&lt;&gt;"",Tela!$G$6,"")</f>
        <v/>
      </c>
      <c r="H32" s="560" t="str">
        <f>IF(B32&lt;&gt;"",Tela!$I$6,"")</f>
        <v/>
      </c>
      <c r="I32" s="566" t="str">
        <f>IF(K32&lt;&gt;"",Tela2!$C$9,"")</f>
        <v/>
      </c>
      <c r="J32" s="566" t="str">
        <f>IF(K32&lt;&gt;"",Tela2!$E$9,"")</f>
        <v/>
      </c>
      <c r="K32" s="569" t="str">
        <f>IF(Tela2!C39="","",Tela2!C39)</f>
        <v/>
      </c>
      <c r="L32" s="570" t="str">
        <f>Tela2!F39</f>
        <v/>
      </c>
      <c r="M32" s="566" t="str">
        <f>Tela2!N39</f>
        <v/>
      </c>
      <c r="N32" s="577" t="str">
        <f>IF(Tela2!D39="","",Tela2!D39)</f>
        <v/>
      </c>
      <c r="O32" s="572" t="str">
        <f>IF(K32="","",VLOOKUP(K32,barbase!$A$1:$F$5384,2,0))</f>
        <v/>
      </c>
      <c r="P32" s="572" t="str">
        <f>Tela2!O39</f>
        <v/>
      </c>
    </row>
    <row r="33" spans="2:16" ht="30" customHeight="1" x14ac:dyDescent="0.25">
      <c r="B33" s="284" t="str">
        <f>IF(K33&lt;&gt;"",Tela2!$I$6,"")</f>
        <v/>
      </c>
      <c r="C33" s="566" t="str">
        <f>IF(K33&lt;&gt;"",Tela2!$H$9,"")</f>
        <v/>
      </c>
      <c r="D33" s="556" t="str">
        <f>IF(K33&lt;&gt;"",Tela!$E$6,"")</f>
        <v/>
      </c>
      <c r="E33" s="576" t="str">
        <f>IF(K33&lt;&gt;"",Tela2!$C$6,"")</f>
        <v/>
      </c>
      <c r="F33" s="568" t="str">
        <f>IF(K33&lt;&gt;"",Tela2!$E$6,"")</f>
        <v/>
      </c>
      <c r="G33" s="559" t="str">
        <f>IF(B33&lt;&gt;"",Tela!$G$6,"")</f>
        <v/>
      </c>
      <c r="H33" s="560" t="str">
        <f>IF(B33&lt;&gt;"",Tela!$I$6,"")</f>
        <v/>
      </c>
      <c r="I33" s="566" t="str">
        <f>IF(K33&lt;&gt;"",Tela2!$C$9,"")</f>
        <v/>
      </c>
      <c r="J33" s="566" t="str">
        <f>IF(K33&lt;&gt;"",Tela2!$E$9,"")</f>
        <v/>
      </c>
      <c r="K33" s="569" t="str">
        <f>IF(Tela2!C40="","",Tela2!C40)</f>
        <v/>
      </c>
      <c r="L33" s="570" t="str">
        <f>Tela2!F40</f>
        <v/>
      </c>
      <c r="M33" s="566" t="str">
        <f>Tela2!N40</f>
        <v/>
      </c>
      <c r="N33" s="577" t="str">
        <f>IF(Tela2!D40="","",Tela2!D40)</f>
        <v/>
      </c>
      <c r="O33" s="572" t="str">
        <f>IF(K33="","",VLOOKUP(K33,barbase!$A$1:$F$5384,2,0))</f>
        <v/>
      </c>
      <c r="P33" s="572" t="str">
        <f>Tela2!O40</f>
        <v/>
      </c>
    </row>
    <row r="34" spans="2:16" ht="30" customHeight="1" x14ac:dyDescent="0.25">
      <c r="B34" s="284" t="str">
        <f>IF(K34&lt;&gt;"",Tela2!$I$6,"")</f>
        <v/>
      </c>
      <c r="C34" s="566" t="str">
        <f>IF(K34&lt;&gt;"",Tela2!$H$9,"")</f>
        <v/>
      </c>
      <c r="D34" s="556" t="str">
        <f>IF(K34&lt;&gt;"",Tela!$E$6,"")</f>
        <v/>
      </c>
      <c r="E34" s="576" t="str">
        <f>IF(K34&lt;&gt;"",Tela2!$C$6,"")</f>
        <v/>
      </c>
      <c r="F34" s="568" t="str">
        <f>IF(K34&lt;&gt;"",Tela2!$E$6,"")</f>
        <v/>
      </c>
      <c r="G34" s="559" t="str">
        <f>IF(B34&lt;&gt;"",Tela!$G$6,"")</f>
        <v/>
      </c>
      <c r="H34" s="560" t="str">
        <f>IF(B34&lt;&gt;"",Tela!$I$6,"")</f>
        <v/>
      </c>
      <c r="I34" s="566" t="str">
        <f>IF(K34&lt;&gt;"",Tela2!$C$9,"")</f>
        <v/>
      </c>
      <c r="J34" s="566" t="str">
        <f>IF(K34&lt;&gt;"",Tela2!$E$9,"")</f>
        <v/>
      </c>
      <c r="K34" s="569" t="str">
        <f>IF(Tela2!C41="","",Tela2!C41)</f>
        <v/>
      </c>
      <c r="L34" s="570" t="str">
        <f>Tela2!F41</f>
        <v/>
      </c>
      <c r="M34" s="566" t="str">
        <f>Tela2!N41</f>
        <v/>
      </c>
      <c r="N34" s="577" t="str">
        <f>IF(Tela2!D41="","",Tela2!D41)</f>
        <v/>
      </c>
      <c r="O34" s="572" t="str">
        <f>IF(K34="","",VLOOKUP(K34,barbase!$A$1:$F$5384,2,0))</f>
        <v/>
      </c>
      <c r="P34" s="572" t="str">
        <f>Tela2!O41</f>
        <v/>
      </c>
    </row>
    <row r="35" spans="2:16" ht="30" customHeight="1" thickBot="1" x14ac:dyDescent="0.3">
      <c r="B35" s="283"/>
      <c r="C35" s="555"/>
      <c r="D35" s="556" t="str">
        <f>IF(K35&lt;&gt;"",Tela!$E$6,"")</f>
        <v/>
      </c>
      <c r="E35" s="578"/>
      <c r="F35" s="558"/>
      <c r="G35" s="559" t="str">
        <f>IF(B35&lt;&gt;"",Tela!$G$6,"")</f>
        <v/>
      </c>
      <c r="H35" s="560" t="str">
        <f>IF(B35&lt;&gt;"",Tela!$I$6,"")</f>
        <v/>
      </c>
      <c r="I35" s="555"/>
      <c r="J35" s="555"/>
      <c r="K35" s="561"/>
      <c r="L35" s="562"/>
      <c r="M35" s="555"/>
      <c r="N35" s="579"/>
      <c r="O35" s="564"/>
      <c r="P35" s="564"/>
    </row>
    <row r="36" spans="2:16" ht="40.5" customHeight="1" thickBot="1" x14ac:dyDescent="0.3">
      <c r="B36" s="281"/>
      <c r="C36" s="281"/>
      <c r="D36" s="281"/>
      <c r="E36" s="281"/>
      <c r="F36" s="281"/>
      <c r="G36" s="285"/>
      <c r="H36" s="281"/>
      <c r="I36" s="281"/>
      <c r="J36" s="281"/>
      <c r="K36" s="281"/>
      <c r="L36" s="281"/>
      <c r="M36" s="281"/>
      <c r="N36" s="281"/>
      <c r="O36" s="622">
        <f>SUM(P5:P35)</f>
        <v>0</v>
      </c>
      <c r="P36" s="622"/>
    </row>
    <row r="37" spans="2:16" ht="40.5" customHeight="1" thickBot="1" x14ac:dyDescent="0.3">
      <c r="C37" s="308" t="s">
        <v>17</v>
      </c>
      <c r="D37" s="574" t="str">
        <f>IF(K$5&lt;&gt;"",Tela!$F12,"")</f>
        <v/>
      </c>
      <c r="E37" s="316"/>
      <c r="F37" s="316"/>
    </row>
    <row r="38" spans="2:16" ht="40.5" customHeight="1" thickBot="1" x14ac:dyDescent="0.3">
      <c r="C38" s="308" t="s">
        <v>4823</v>
      </c>
      <c r="D38" s="575" t="str">
        <f>IF(K$5&lt;&gt;"",Tela!$F13,"")</f>
        <v/>
      </c>
      <c r="E38" s="317"/>
      <c r="F38" s="317"/>
    </row>
    <row r="39" spans="2:16" ht="40.5" customHeight="1" thickBot="1" x14ac:dyDescent="0.3">
      <c r="C39" s="308" t="s">
        <v>4824</v>
      </c>
      <c r="D39" s="575" t="str">
        <f>IF(K$5&lt;&gt;"",Tela!$F14,"")</f>
        <v/>
      </c>
      <c r="E39" s="317"/>
      <c r="F39" s="317"/>
    </row>
    <row r="40" spans="2:16" ht="40.5" customHeight="1" thickBot="1" x14ac:dyDescent="0.3">
      <c r="C40" s="308" t="s">
        <v>4825</v>
      </c>
      <c r="D40" s="575" t="str">
        <f>IF(K$5&lt;&gt;"",Tela!$F15,"")</f>
        <v/>
      </c>
      <c r="E40" s="317"/>
      <c r="F40" s="317"/>
    </row>
    <row r="41" spans="2:16" ht="40.5" customHeight="1" thickBot="1" x14ac:dyDescent="0.3">
      <c r="C41" s="308" t="s">
        <v>4826</v>
      </c>
      <c r="D41" s="575" t="str">
        <f>IF(K$5&lt;&gt;"",Tela!$F16,"")</f>
        <v/>
      </c>
      <c r="E41" s="317"/>
      <c r="F41" s="317"/>
    </row>
    <row r="42" spans="2:16" ht="40.5" customHeight="1" thickBot="1" x14ac:dyDescent="0.3">
      <c r="C42" s="308" t="s">
        <v>4827</v>
      </c>
      <c r="D42" s="575" t="str">
        <f>IF(K$5&lt;&gt;"",Tela!$F17,"")</f>
        <v/>
      </c>
      <c r="E42" s="317"/>
      <c r="F42" s="317"/>
    </row>
    <row r="43" spans="2:16" ht="40.5" customHeight="1" thickBot="1" x14ac:dyDescent="0.3">
      <c r="C43" s="308" t="s">
        <v>4828</v>
      </c>
      <c r="D43" s="575" t="str">
        <f>IF(K$5&lt;&gt;"",Tela!$F18,"")</f>
        <v/>
      </c>
      <c r="E43" s="317"/>
      <c r="F43" s="317"/>
    </row>
    <row r="44" spans="2:16" ht="40.5" customHeight="1" thickBot="1" x14ac:dyDescent="0.3">
      <c r="C44" s="308" t="s">
        <v>4829</v>
      </c>
      <c r="D44" s="575" t="str">
        <f>IF(K$5&lt;&gt;"",Tela!$F19,"")</f>
        <v/>
      </c>
      <c r="E44" s="317"/>
      <c r="F44" s="317"/>
    </row>
    <row r="45" spans="2:16" ht="40.5" hidden="1" customHeight="1" x14ac:dyDescent="0.25"/>
    <row r="46" spans="2:16" ht="40.5" hidden="1" customHeight="1" x14ac:dyDescent="0.25"/>
    <row r="47" spans="2:16" ht="40.5" hidden="1" customHeight="1" x14ac:dyDescent="0.25"/>
  </sheetData>
  <mergeCells count="1">
    <mergeCell ref="O36:P36"/>
  </mergeCells>
  <printOptions horizontalCentered="1" verticalCentered="1"/>
  <pageMargins left="0" right="0" top="0" bottom="0" header="0" footer="0.19685039370078741"/>
  <pageSetup paperSize="9" scale="42" fitToWidth="0" orientation="landscape" horizontalDpi="4294967293" verticalDpi="4294967293" r:id="rId1"/>
  <headerFooter>
    <oddFooter>&amp;C&amp;"-,Itálico"&amp;14COMPEL - CONSTRUÇÕES, MONTAGENS E PROJETOS ELÉTRICOS LTDA - CONTRATO AMPLA ENERGIA E SERVIÇOS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3"/>
    <pageSetUpPr fitToPage="1"/>
  </sheetPr>
  <dimension ref="A1:R45"/>
  <sheetViews>
    <sheetView showGridLines="0" showRowColHeaders="0" zoomScale="80" zoomScaleNormal="80" workbookViewId="0">
      <pane xSplit="2" ySplit="1" topLeftCell="C2" activePane="bottomRight" state="frozen"/>
      <selection activeCell="F9" sqref="F9"/>
      <selection pane="topRight" activeCell="F9" sqref="F9"/>
      <selection pane="bottomLeft" activeCell="F9" sqref="F9"/>
      <selection pane="bottomRight" activeCell="F9" sqref="F9"/>
    </sheetView>
  </sheetViews>
  <sheetFormatPr defaultColWidth="0" defaultRowHeight="0" customHeight="1" zeroHeight="1" x14ac:dyDescent="0.25"/>
  <cols>
    <col min="1" max="1" width="1.7109375" customWidth="1"/>
    <col min="2" max="2" width="0.85546875" customWidth="1"/>
    <col min="3" max="3" width="17.42578125" bestFit="1" customWidth="1"/>
    <col min="4" max="4" width="10.28515625" customWidth="1"/>
    <col min="5" max="5" width="38" bestFit="1" customWidth="1"/>
    <col min="6" max="6" width="17.7109375" customWidth="1"/>
    <col min="7" max="7" width="9.42578125" customWidth="1"/>
    <col min="8" max="8" width="8.7109375" customWidth="1"/>
    <col min="9" max="10" width="16.7109375" customWidth="1"/>
    <col min="11" max="11" width="17.7109375" customWidth="1"/>
    <col min="12" max="12" width="17.7109375" style="1" customWidth="1"/>
    <col min="13" max="14" width="14.7109375" style="1" customWidth="1"/>
    <col min="15" max="15" width="17.7109375" customWidth="1"/>
    <col min="16" max="16" width="0.85546875" customWidth="1"/>
    <col min="17" max="17" width="1.7109375" customWidth="1"/>
    <col min="18" max="18" width="0" hidden="1" customWidth="1"/>
    <col min="19" max="16384" width="9.140625" hidden="1"/>
  </cols>
  <sheetData>
    <row r="1" spans="1:17" ht="30" customHeight="1" x14ac:dyDescent="0.25">
      <c r="A1" s="45" t="s">
        <v>4573</v>
      </c>
      <c r="B1" s="623"/>
      <c r="C1" s="623"/>
      <c r="D1" s="623"/>
      <c r="E1" s="623"/>
      <c r="F1" s="623"/>
      <c r="G1" s="623"/>
      <c r="H1" s="623"/>
      <c r="I1" s="623"/>
      <c r="J1" s="623"/>
      <c r="K1" s="623"/>
      <c r="L1" s="623"/>
      <c r="M1" s="623"/>
      <c r="N1" s="623"/>
      <c r="O1" s="623"/>
      <c r="P1" s="623"/>
      <c r="Q1" s="45"/>
    </row>
    <row r="2" spans="1:17" ht="32.1" customHeight="1" x14ac:dyDescent="0.25">
      <c r="A2" s="45"/>
      <c r="C2" s="624" t="s">
        <v>4673</v>
      </c>
      <c r="D2" s="624"/>
      <c r="E2" s="624"/>
      <c r="F2" s="624"/>
      <c r="G2" s="624"/>
      <c r="H2" s="624"/>
      <c r="I2" s="624"/>
      <c r="J2" s="624"/>
      <c r="K2" s="624"/>
      <c r="L2" s="624"/>
      <c r="M2" s="624"/>
      <c r="N2" s="624"/>
      <c r="O2" s="624"/>
      <c r="Q2" s="45"/>
    </row>
    <row r="3" spans="1:17" ht="9.9499999999999993" customHeight="1" x14ac:dyDescent="0.25">
      <c r="A3" s="4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Q3" s="45"/>
    </row>
    <row r="4" spans="1:17" ht="20.100000000000001" customHeight="1" x14ac:dyDescent="0.25">
      <c r="A4" s="45"/>
      <c r="C4" s="112" t="s">
        <v>4570</v>
      </c>
      <c r="D4" s="113" t="s">
        <v>4698</v>
      </c>
      <c r="F4" s="185"/>
      <c r="G4" s="185"/>
      <c r="H4" s="185"/>
      <c r="I4" s="185"/>
      <c r="J4" s="185"/>
      <c r="K4" s="185"/>
      <c r="L4" s="185"/>
      <c r="M4" s="185"/>
      <c r="N4" s="185"/>
      <c r="O4" s="185"/>
      <c r="Q4" s="45"/>
    </row>
    <row r="5" spans="1:17" ht="20.100000000000001" customHeight="1" x14ac:dyDescent="0.25">
      <c r="A5" s="45"/>
      <c r="C5" s="112" t="s">
        <v>4571</v>
      </c>
      <c r="D5" s="627" t="s">
        <v>4831</v>
      </c>
      <c r="E5" s="627"/>
      <c r="F5" s="185"/>
      <c r="G5" s="185"/>
      <c r="H5" s="185"/>
      <c r="I5" s="185"/>
      <c r="J5" s="185"/>
      <c r="K5" s="185"/>
      <c r="L5" s="185"/>
      <c r="M5" s="185"/>
      <c r="N5" s="185"/>
      <c r="O5" s="185"/>
      <c r="Q5" s="45"/>
    </row>
    <row r="6" spans="1:17" ht="20.100000000000001" customHeight="1" x14ac:dyDescent="0.25">
      <c r="A6" s="45"/>
      <c r="C6" s="112" t="s">
        <v>4646</v>
      </c>
      <c r="D6" s="220">
        <v>21</v>
      </c>
      <c r="E6" s="482"/>
      <c r="F6" s="185"/>
      <c r="G6" s="185"/>
      <c r="H6" s="185"/>
      <c r="I6" s="185"/>
      <c r="J6" s="185"/>
      <c r="K6" s="185"/>
      <c r="L6" s="185"/>
      <c r="M6" s="185"/>
      <c r="N6" s="185"/>
      <c r="O6" s="185"/>
      <c r="Q6" s="45"/>
    </row>
    <row r="7" spans="1:17" ht="12" customHeight="1" thickBot="1" x14ac:dyDescent="0.3">
      <c r="A7" s="45"/>
      <c r="Q7" s="45"/>
    </row>
    <row r="8" spans="1:17" s="3" customFormat="1" ht="36.75" customHeight="1" thickBot="1" x14ac:dyDescent="0.3">
      <c r="A8" s="47"/>
      <c r="C8" s="192" t="s">
        <v>35</v>
      </c>
      <c r="D8" s="193" t="s">
        <v>4572</v>
      </c>
      <c r="E8" s="193" t="s">
        <v>17</v>
      </c>
      <c r="F8" s="194" t="s">
        <v>4633</v>
      </c>
      <c r="G8" s="194" t="s">
        <v>4665</v>
      </c>
      <c r="H8" s="194" t="s">
        <v>4664</v>
      </c>
      <c r="I8" s="194" t="s">
        <v>4666</v>
      </c>
      <c r="J8" s="194" t="s">
        <v>4650</v>
      </c>
      <c r="K8" s="194" t="s">
        <v>4631</v>
      </c>
      <c r="L8" s="194" t="s">
        <v>4632</v>
      </c>
      <c r="M8" s="154" t="s">
        <v>4635</v>
      </c>
      <c r="N8" s="204" t="s">
        <v>4638</v>
      </c>
      <c r="O8" s="234" t="s">
        <v>4651</v>
      </c>
      <c r="Q8" s="47"/>
    </row>
    <row r="9" spans="1:17" s="3" customFormat="1" ht="20.100000000000001" customHeight="1" x14ac:dyDescent="0.25">
      <c r="A9" s="47"/>
      <c r="C9" s="189" t="s">
        <v>36</v>
      </c>
      <c r="D9" s="198" t="s">
        <v>4697</v>
      </c>
      <c r="E9" s="186" t="s">
        <v>4694</v>
      </c>
      <c r="F9" s="509">
        <f ca="1">SUMIFS(INDIRECT("Medição!S32:S3000"),INDIRECT("Medição!C32:C3000"),C9,INDIRECT("Medição!E32:E3000"),$D$5)</f>
        <v>0</v>
      </c>
      <c r="G9" s="216"/>
      <c r="H9" s="239"/>
      <c r="I9" s="270" t="str">
        <f t="shared" ref="I9:I22" ca="1" si="0">IFERROR(F9/G9,"")</f>
        <v/>
      </c>
      <c r="J9" s="240" t="str">
        <f t="shared" ref="J9:J22" ca="1" si="1">IFERROR(F9/H9,"")</f>
        <v/>
      </c>
      <c r="K9" s="191">
        <f>(4739.1411034*H9)</f>
        <v>0</v>
      </c>
      <c r="L9" s="236"/>
      <c r="M9" s="196" t="str">
        <f t="shared" ref="M9:M22" ca="1" si="2">IFERROR(F9/K9,"")</f>
        <v/>
      </c>
      <c r="N9" s="205" t="str">
        <f t="shared" ref="N9:N14" ca="1" si="3">IFERROR(F9/L9,"")</f>
        <v/>
      </c>
      <c r="O9" s="235" t="str">
        <f t="shared" ref="O9:O22" ca="1" si="4">IFERROR(I9*$D$6,"")</f>
        <v/>
      </c>
      <c r="Q9" s="47"/>
    </row>
    <row r="10" spans="1:17" s="3" customFormat="1" ht="20.100000000000001" customHeight="1" x14ac:dyDescent="0.25">
      <c r="A10" s="47"/>
      <c r="C10" s="188" t="s">
        <v>37</v>
      </c>
      <c r="D10" s="198" t="s">
        <v>4697</v>
      </c>
      <c r="E10" s="186" t="s">
        <v>4692</v>
      </c>
      <c r="F10" s="509">
        <f t="shared" ref="F10:F22" ca="1" si="5">SUMIFS(INDIRECT("Medição!S32:S3000"),INDIRECT("Medição!C32:C3000"),C10,INDIRECT("Medição!E32:E3000"),$D$5)</f>
        <v>0</v>
      </c>
      <c r="G10" s="216"/>
      <c r="H10" s="239"/>
      <c r="I10" s="270" t="str">
        <f t="shared" ca="1" si="0"/>
        <v/>
      </c>
      <c r="J10" s="240" t="str">
        <f t="shared" ca="1" si="1"/>
        <v/>
      </c>
      <c r="K10" s="191">
        <f t="shared" ref="K10:K22" si="6">(4739.1411034*H10)</f>
        <v>0</v>
      </c>
      <c r="L10" s="237"/>
      <c r="M10" s="196" t="str">
        <f t="shared" ca="1" si="2"/>
        <v/>
      </c>
      <c r="N10" s="205" t="str">
        <f t="shared" ca="1" si="3"/>
        <v/>
      </c>
      <c r="O10" s="235" t="str">
        <f t="shared" ca="1" si="4"/>
        <v/>
      </c>
      <c r="Q10" s="47"/>
    </row>
    <row r="11" spans="1:17" s="3" customFormat="1" ht="20.100000000000001" customHeight="1" x14ac:dyDescent="0.25">
      <c r="A11" s="47"/>
      <c r="C11" s="188" t="s">
        <v>43</v>
      </c>
      <c r="D11" s="198" t="s">
        <v>4697</v>
      </c>
      <c r="E11" s="186" t="s">
        <v>4695</v>
      </c>
      <c r="F11" s="509">
        <f t="shared" ca="1" si="5"/>
        <v>0</v>
      </c>
      <c r="G11" s="216"/>
      <c r="H11" s="239"/>
      <c r="I11" s="270" t="str">
        <f t="shared" ca="1" si="0"/>
        <v/>
      </c>
      <c r="J11" s="240" t="str">
        <f t="shared" ca="1" si="1"/>
        <v/>
      </c>
      <c r="K11" s="191">
        <f t="shared" si="6"/>
        <v>0</v>
      </c>
      <c r="L11" s="237"/>
      <c r="M11" s="196" t="str">
        <f t="shared" ca="1" si="2"/>
        <v/>
      </c>
      <c r="N11" s="205" t="str">
        <f t="shared" ca="1" si="3"/>
        <v/>
      </c>
      <c r="O11" s="235" t="str">
        <f t="shared" ca="1" si="4"/>
        <v/>
      </c>
      <c r="Q11" s="47"/>
    </row>
    <row r="12" spans="1:17" s="3" customFormat="1" ht="20.100000000000001" customHeight="1" x14ac:dyDescent="0.25">
      <c r="A12" s="47"/>
      <c r="C12" s="188" t="s">
        <v>4674</v>
      </c>
      <c r="D12" s="198" t="s">
        <v>4697</v>
      </c>
      <c r="E12" s="187" t="s">
        <v>4685</v>
      </c>
      <c r="F12" s="509">
        <f t="shared" ca="1" si="5"/>
        <v>0</v>
      </c>
      <c r="G12" s="217"/>
      <c r="H12" s="239"/>
      <c r="I12" s="270" t="str">
        <f t="shared" ca="1" si="0"/>
        <v/>
      </c>
      <c r="J12" s="240" t="str">
        <f t="shared" ca="1" si="1"/>
        <v/>
      </c>
      <c r="K12" s="191">
        <f t="shared" si="6"/>
        <v>0</v>
      </c>
      <c r="L12" s="237"/>
      <c r="M12" s="196" t="str">
        <f t="shared" ca="1" si="2"/>
        <v/>
      </c>
      <c r="N12" s="205" t="str">
        <f t="shared" ca="1" si="3"/>
        <v/>
      </c>
      <c r="O12" s="235" t="str">
        <f t="shared" ca="1" si="4"/>
        <v/>
      </c>
      <c r="Q12" s="47"/>
    </row>
    <row r="13" spans="1:17" s="3" customFormat="1" ht="20.100000000000001" customHeight="1" x14ac:dyDescent="0.25">
      <c r="A13" s="47"/>
      <c r="C13" s="188" t="s">
        <v>4675</v>
      </c>
      <c r="D13" s="198" t="s">
        <v>4697</v>
      </c>
      <c r="E13" s="187" t="s">
        <v>4686</v>
      </c>
      <c r="F13" s="509">
        <f t="shared" ca="1" si="5"/>
        <v>0</v>
      </c>
      <c r="G13" s="218"/>
      <c r="H13" s="239"/>
      <c r="I13" s="270" t="str">
        <f t="shared" ca="1" si="0"/>
        <v/>
      </c>
      <c r="J13" s="240" t="str">
        <f t="shared" ca="1" si="1"/>
        <v/>
      </c>
      <c r="K13" s="191">
        <f t="shared" si="6"/>
        <v>0</v>
      </c>
      <c r="L13" s="237"/>
      <c r="M13" s="196" t="str">
        <f t="shared" ca="1" si="2"/>
        <v/>
      </c>
      <c r="N13" s="205" t="str">
        <f t="shared" ca="1" si="3"/>
        <v/>
      </c>
      <c r="O13" s="235" t="str">
        <f t="shared" ca="1" si="4"/>
        <v/>
      </c>
      <c r="Q13" s="47"/>
    </row>
    <row r="14" spans="1:17" s="3" customFormat="1" ht="20.100000000000001" customHeight="1" x14ac:dyDescent="0.25">
      <c r="A14" s="47"/>
      <c r="C14" s="188" t="s">
        <v>4676</v>
      </c>
      <c r="D14" s="198" t="s">
        <v>4697</v>
      </c>
      <c r="E14" s="187" t="s">
        <v>4689</v>
      </c>
      <c r="F14" s="509">
        <f t="shared" ca="1" si="5"/>
        <v>0</v>
      </c>
      <c r="G14" s="218"/>
      <c r="H14" s="239"/>
      <c r="I14" s="270" t="str">
        <f t="shared" ca="1" si="0"/>
        <v/>
      </c>
      <c r="J14" s="240" t="str">
        <f t="shared" ca="1" si="1"/>
        <v/>
      </c>
      <c r="K14" s="191">
        <f t="shared" si="6"/>
        <v>0</v>
      </c>
      <c r="L14" s="247"/>
      <c r="M14" s="196" t="str">
        <f t="shared" ca="1" si="2"/>
        <v/>
      </c>
      <c r="N14" s="205" t="str">
        <f t="shared" ca="1" si="3"/>
        <v/>
      </c>
      <c r="O14" s="235" t="str">
        <f t="shared" ca="1" si="4"/>
        <v/>
      </c>
      <c r="Q14" s="47"/>
    </row>
    <row r="15" spans="1:17" s="3" customFormat="1" ht="20.100000000000001" customHeight="1" x14ac:dyDescent="0.25">
      <c r="A15" s="47"/>
      <c r="C15" s="188" t="s">
        <v>4677</v>
      </c>
      <c r="D15" s="198" t="s">
        <v>4697</v>
      </c>
      <c r="E15" s="187" t="s">
        <v>4691</v>
      </c>
      <c r="F15" s="509">
        <f t="shared" ca="1" si="5"/>
        <v>0</v>
      </c>
      <c r="G15" s="218"/>
      <c r="H15" s="239"/>
      <c r="I15" s="270" t="str">
        <f t="shared" ref="I15:I21" ca="1" si="7">IFERROR(F15/G15,"")</f>
        <v/>
      </c>
      <c r="J15" s="240" t="str">
        <f t="shared" ref="J15:J21" ca="1" si="8">IFERROR(F15/H15,"")</f>
        <v/>
      </c>
      <c r="K15" s="191">
        <f t="shared" si="6"/>
        <v>0</v>
      </c>
      <c r="L15" s="247"/>
      <c r="M15" s="196" t="str">
        <f t="shared" ref="M15:M21" ca="1" si="9">IFERROR(F15/K15,"")</f>
        <v/>
      </c>
      <c r="N15" s="205" t="str">
        <f t="shared" ref="N15:N21" ca="1" si="10">IFERROR(F15/L15,"")</f>
        <v/>
      </c>
      <c r="O15" s="235" t="str">
        <f t="shared" ref="O15:O21" ca="1" si="11">IFERROR(I15*$D$6,"")</f>
        <v/>
      </c>
      <c r="Q15" s="47"/>
    </row>
    <row r="16" spans="1:17" s="3" customFormat="1" ht="20.100000000000001" customHeight="1" x14ac:dyDescent="0.25">
      <c r="A16" s="47"/>
      <c r="C16" s="188" t="s">
        <v>4678</v>
      </c>
      <c r="D16" s="198" t="s">
        <v>4697</v>
      </c>
      <c r="E16" s="187" t="s">
        <v>4687</v>
      </c>
      <c r="F16" s="509">
        <f t="shared" ca="1" si="5"/>
        <v>3908.9591031233108</v>
      </c>
      <c r="G16" s="218"/>
      <c r="H16" s="239"/>
      <c r="I16" s="270" t="str">
        <f t="shared" ca="1" si="7"/>
        <v/>
      </c>
      <c r="J16" s="240" t="str">
        <f t="shared" ca="1" si="8"/>
        <v/>
      </c>
      <c r="K16" s="191">
        <f t="shared" si="6"/>
        <v>0</v>
      </c>
      <c r="L16" s="247"/>
      <c r="M16" s="196" t="str">
        <f t="shared" ca="1" si="9"/>
        <v/>
      </c>
      <c r="N16" s="205" t="str">
        <f t="shared" ca="1" si="10"/>
        <v/>
      </c>
      <c r="O16" s="235" t="str">
        <f t="shared" ca="1" si="11"/>
        <v/>
      </c>
      <c r="Q16" s="47"/>
    </row>
    <row r="17" spans="1:17" s="3" customFormat="1" ht="20.100000000000001" customHeight="1" x14ac:dyDescent="0.25">
      <c r="A17" s="47"/>
      <c r="C17" s="188" t="s">
        <v>4679</v>
      </c>
      <c r="D17" s="198" t="s">
        <v>4697</v>
      </c>
      <c r="E17" s="187" t="s">
        <v>4684</v>
      </c>
      <c r="F17" s="509">
        <f t="shared" ca="1" si="5"/>
        <v>0</v>
      </c>
      <c r="G17" s="218"/>
      <c r="H17" s="239"/>
      <c r="I17" s="270" t="str">
        <f t="shared" ca="1" si="7"/>
        <v/>
      </c>
      <c r="J17" s="240" t="str">
        <f t="shared" ca="1" si="8"/>
        <v/>
      </c>
      <c r="K17" s="191">
        <f t="shared" si="6"/>
        <v>0</v>
      </c>
      <c r="L17" s="247"/>
      <c r="M17" s="196" t="str">
        <f t="shared" ca="1" si="9"/>
        <v/>
      </c>
      <c r="N17" s="205" t="str">
        <f t="shared" ca="1" si="10"/>
        <v/>
      </c>
      <c r="O17" s="235" t="str">
        <f t="shared" ca="1" si="11"/>
        <v/>
      </c>
      <c r="Q17" s="47"/>
    </row>
    <row r="18" spans="1:17" s="3" customFormat="1" ht="20.100000000000001" customHeight="1" x14ac:dyDescent="0.25">
      <c r="A18" s="47"/>
      <c r="C18" s="188" t="s">
        <v>4680</v>
      </c>
      <c r="D18" s="198" t="s">
        <v>4697</v>
      </c>
      <c r="E18" s="187" t="s">
        <v>4688</v>
      </c>
      <c r="F18" s="509">
        <f t="shared" ca="1" si="5"/>
        <v>0</v>
      </c>
      <c r="G18" s="218"/>
      <c r="H18" s="239"/>
      <c r="I18" s="270" t="str">
        <f t="shared" ca="1" si="7"/>
        <v/>
      </c>
      <c r="J18" s="240" t="str">
        <f t="shared" ca="1" si="8"/>
        <v/>
      </c>
      <c r="K18" s="191">
        <f t="shared" si="6"/>
        <v>0</v>
      </c>
      <c r="L18" s="247"/>
      <c r="M18" s="196" t="str">
        <f t="shared" ca="1" si="9"/>
        <v/>
      </c>
      <c r="N18" s="205" t="str">
        <f t="shared" ca="1" si="10"/>
        <v/>
      </c>
      <c r="O18" s="235" t="str">
        <f t="shared" ca="1" si="11"/>
        <v/>
      </c>
      <c r="Q18" s="47"/>
    </row>
    <row r="19" spans="1:17" s="3" customFormat="1" ht="20.100000000000001" customHeight="1" x14ac:dyDescent="0.25">
      <c r="A19" s="47"/>
      <c r="C19" s="188" t="s">
        <v>4681</v>
      </c>
      <c r="D19" s="198" t="s">
        <v>9</v>
      </c>
      <c r="E19" s="187" t="s">
        <v>4772</v>
      </c>
      <c r="F19" s="509">
        <f t="shared" ca="1" si="5"/>
        <v>0</v>
      </c>
      <c r="G19" s="218"/>
      <c r="H19" s="239"/>
      <c r="I19" s="270" t="str">
        <f t="shared" ca="1" si="7"/>
        <v/>
      </c>
      <c r="J19" s="240" t="str">
        <f t="shared" ca="1" si="8"/>
        <v/>
      </c>
      <c r="K19" s="191">
        <f t="shared" si="6"/>
        <v>0</v>
      </c>
      <c r="L19" s="247"/>
      <c r="M19" s="196" t="str">
        <f t="shared" ca="1" si="9"/>
        <v/>
      </c>
      <c r="N19" s="205" t="str">
        <f t="shared" ca="1" si="10"/>
        <v/>
      </c>
      <c r="O19" s="235" t="str">
        <f t="shared" ca="1" si="11"/>
        <v/>
      </c>
      <c r="Q19" s="47"/>
    </row>
    <row r="20" spans="1:17" s="3" customFormat="1" ht="20.100000000000001" customHeight="1" x14ac:dyDescent="0.25">
      <c r="A20" s="47"/>
      <c r="C20" s="188" t="s">
        <v>4682</v>
      </c>
      <c r="D20" s="198" t="s">
        <v>9</v>
      </c>
      <c r="E20" s="187" t="s">
        <v>4690</v>
      </c>
      <c r="F20" s="509">
        <f t="shared" ca="1" si="5"/>
        <v>0</v>
      </c>
      <c r="G20" s="218"/>
      <c r="H20" s="239"/>
      <c r="I20" s="270" t="str">
        <f t="shared" ca="1" si="7"/>
        <v/>
      </c>
      <c r="J20" s="240" t="str">
        <f t="shared" ca="1" si="8"/>
        <v/>
      </c>
      <c r="K20" s="191">
        <f t="shared" si="6"/>
        <v>0</v>
      </c>
      <c r="L20" s="247"/>
      <c r="M20" s="196" t="str">
        <f t="shared" ca="1" si="9"/>
        <v/>
      </c>
      <c r="N20" s="205" t="str">
        <f t="shared" ca="1" si="10"/>
        <v/>
      </c>
      <c r="O20" s="235" t="str">
        <f t="shared" ca="1" si="11"/>
        <v/>
      </c>
      <c r="Q20" s="47"/>
    </row>
    <row r="21" spans="1:17" s="3" customFormat="1" ht="20.100000000000001" customHeight="1" x14ac:dyDescent="0.25">
      <c r="A21" s="47"/>
      <c r="C21" s="188" t="s">
        <v>4683</v>
      </c>
      <c r="D21" s="198" t="s">
        <v>9</v>
      </c>
      <c r="E21" s="187" t="s">
        <v>4693</v>
      </c>
      <c r="F21" s="509">
        <f t="shared" ca="1" si="5"/>
        <v>0</v>
      </c>
      <c r="G21" s="218"/>
      <c r="H21" s="239"/>
      <c r="I21" s="270" t="str">
        <f t="shared" ca="1" si="7"/>
        <v/>
      </c>
      <c r="J21" s="240" t="str">
        <f t="shared" ca="1" si="8"/>
        <v/>
      </c>
      <c r="K21" s="191">
        <f t="shared" si="6"/>
        <v>0</v>
      </c>
      <c r="L21" s="247"/>
      <c r="M21" s="196" t="str">
        <f t="shared" ca="1" si="9"/>
        <v/>
      </c>
      <c r="N21" s="205" t="str">
        <f t="shared" ca="1" si="10"/>
        <v/>
      </c>
      <c r="O21" s="235" t="str">
        <f t="shared" ca="1" si="11"/>
        <v/>
      </c>
      <c r="Q21" s="47"/>
    </row>
    <row r="22" spans="1:17" s="3" customFormat="1" ht="20.100000000000001" customHeight="1" thickBot="1" x14ac:dyDescent="0.3">
      <c r="A22" s="47"/>
      <c r="C22" s="188" t="s">
        <v>15</v>
      </c>
      <c r="D22" s="198"/>
      <c r="E22" s="187"/>
      <c r="F22" s="509">
        <f t="shared" ca="1" si="5"/>
        <v>0</v>
      </c>
      <c r="G22" s="218"/>
      <c r="H22" s="239"/>
      <c r="I22" s="270" t="str">
        <f t="shared" ca="1" si="0"/>
        <v/>
      </c>
      <c r="J22" s="240" t="str">
        <f t="shared" ca="1" si="1"/>
        <v/>
      </c>
      <c r="K22" s="191">
        <f t="shared" si="6"/>
        <v>0</v>
      </c>
      <c r="L22" s="247"/>
      <c r="M22" s="196" t="str">
        <f t="shared" ca="1" si="2"/>
        <v/>
      </c>
      <c r="N22" s="205"/>
      <c r="O22" s="235" t="str">
        <f t="shared" ca="1" si="4"/>
        <v/>
      </c>
      <c r="Q22" s="47"/>
    </row>
    <row r="23" spans="1:17" s="3" customFormat="1" ht="20.100000000000001" customHeight="1" thickBot="1" x14ac:dyDescent="0.3">
      <c r="A23" s="47"/>
      <c r="C23" s="625" t="s">
        <v>4630</v>
      </c>
      <c r="D23" s="626"/>
      <c r="E23" s="626"/>
      <c r="F23" s="195">
        <f ca="1">SUM(F9:F22)</f>
        <v>3908.9591031233108</v>
      </c>
      <c r="G23" s="203">
        <f>SUM(G9:G22)</f>
        <v>0</v>
      </c>
      <c r="H23" s="203">
        <f>SUM(H9:H22)</f>
        <v>0</v>
      </c>
      <c r="I23" s="203"/>
      <c r="J23" s="226" t="str">
        <f ca="1">IFERROR(F23/G23,"")</f>
        <v/>
      </c>
      <c r="K23" s="195">
        <f>SUM(K9:K22)</f>
        <v>0</v>
      </c>
      <c r="L23" s="246">
        <f>SUM(L9:L22)</f>
        <v>0</v>
      </c>
      <c r="M23" s="227" t="e">
        <f ca="1">O23/K23</f>
        <v>#DIV/0!</v>
      </c>
      <c r="N23" s="227" t="e">
        <f ca="1">1-(O23/L23)</f>
        <v>#DIV/0!</v>
      </c>
      <c r="O23" s="233">
        <f ca="1">SUM(O9:O22)</f>
        <v>0</v>
      </c>
      <c r="Q23" s="47"/>
    </row>
    <row r="24" spans="1:17" ht="15" customHeight="1" x14ac:dyDescent="0.25">
      <c r="A24" s="45"/>
      <c r="H24" s="241" t="e">
        <f>G23/H23</f>
        <v>#DIV/0!</v>
      </c>
      <c r="Q24" s="45"/>
    </row>
    <row r="25" spans="1:17" ht="20.100000000000001" customHeight="1" x14ac:dyDescent="0.25">
      <c r="A25" s="45"/>
      <c r="D25" s="210"/>
      <c r="E25" s="5"/>
      <c r="Q25" s="45"/>
    </row>
    <row r="26" spans="1:17" ht="20.100000000000001" customHeight="1" x14ac:dyDescent="0.25">
      <c r="A26" s="45"/>
      <c r="D26" s="206"/>
      <c r="E26" s="5"/>
      <c r="Q26" s="45"/>
    </row>
    <row r="27" spans="1:17" ht="20.100000000000001" customHeight="1" x14ac:dyDescent="0.3">
      <c r="A27" s="45"/>
      <c r="D27" s="211"/>
      <c r="E27" s="5"/>
      <c r="L27" s="215"/>
      <c r="Q27" s="45"/>
    </row>
    <row r="28" spans="1:17" ht="20.100000000000001" customHeight="1" x14ac:dyDescent="0.25">
      <c r="A28" s="45"/>
      <c r="C28" s="201"/>
      <c r="D28" s="201"/>
      <c r="Q28" s="45"/>
    </row>
    <row r="29" spans="1:17" ht="20.100000000000001" customHeight="1" x14ac:dyDescent="0.25">
      <c r="A29" s="45"/>
      <c r="C29" s="201"/>
      <c r="D29" s="201"/>
      <c r="E29" s="202"/>
      <c r="Q29" s="45"/>
    </row>
    <row r="30" spans="1:17" ht="20.100000000000001" customHeight="1" x14ac:dyDescent="0.25">
      <c r="A30" s="45"/>
      <c r="C30" s="201"/>
      <c r="D30" s="201"/>
      <c r="E30" s="202"/>
      <c r="Q30" s="45"/>
    </row>
    <row r="31" spans="1:17" ht="18.75" x14ac:dyDescent="0.3">
      <c r="A31" s="45"/>
      <c r="M31" s="212"/>
      <c r="N31" s="213"/>
      <c r="Q31" s="45"/>
    </row>
    <row r="32" spans="1:17" ht="15" x14ac:dyDescent="0.25">
      <c r="A32" s="45"/>
      <c r="Q32" s="45"/>
    </row>
    <row r="33" spans="1:18" ht="30" customHeight="1" x14ac:dyDescent="0.25">
      <c r="A33" s="45"/>
      <c r="Q33" s="45"/>
    </row>
    <row r="34" spans="1:18" ht="30" customHeight="1" x14ac:dyDescent="0.25">
      <c r="A34" s="45"/>
      <c r="Q34" s="45"/>
    </row>
    <row r="35" spans="1:18" ht="30" customHeight="1" x14ac:dyDescent="0.25">
      <c r="A35" s="45"/>
      <c r="Q35" s="45"/>
    </row>
    <row r="36" spans="1:18" ht="30" customHeight="1" x14ac:dyDescent="0.25">
      <c r="A36" s="45"/>
      <c r="Q36" s="45"/>
    </row>
    <row r="37" spans="1:18" ht="15" x14ac:dyDescent="0.25">
      <c r="A37" s="45"/>
      <c r="Q37" s="45"/>
    </row>
    <row r="38" spans="1:18" ht="15.75" thickBot="1" x14ac:dyDescent="0.3">
      <c r="A38" s="45"/>
      <c r="Q38" s="45"/>
    </row>
    <row r="39" spans="1:18" ht="20.100000000000001" customHeight="1" thickBot="1" x14ac:dyDescent="0.3">
      <c r="A39" s="45"/>
      <c r="L39" s="628" t="s">
        <v>4660</v>
      </c>
      <c r="M39" s="629"/>
      <c r="N39" s="207" t="e">
        <f>AVERAGE(G9:G18)</f>
        <v>#DIV/0!</v>
      </c>
      <c r="Q39" s="45"/>
    </row>
    <row r="40" spans="1:18" ht="20.100000000000001" customHeight="1" thickBot="1" x14ac:dyDescent="0.3">
      <c r="A40" s="45"/>
      <c r="L40" s="630" t="s">
        <v>4647</v>
      </c>
      <c r="M40" s="631"/>
      <c r="N40" s="208" t="e">
        <f>AVERAGE(G19:G21)</f>
        <v>#DIV/0!</v>
      </c>
      <c r="Q40" s="45"/>
    </row>
    <row r="41" spans="1:18" ht="20.100000000000001" customHeight="1" thickBot="1" x14ac:dyDescent="0.3">
      <c r="A41" s="45"/>
      <c r="L41" s="632" t="s">
        <v>4648</v>
      </c>
      <c r="M41" s="633"/>
      <c r="N41" s="209" t="e">
        <f>AVERAGE(G9:G13)</f>
        <v>#DIV/0!</v>
      </c>
      <c r="Q41" s="45"/>
    </row>
    <row r="42" spans="1:18" ht="215.25" customHeight="1" x14ac:dyDescent="0.25">
      <c r="A42" s="45"/>
      <c r="Q42" s="45"/>
    </row>
    <row r="43" spans="1:18" ht="8.25" customHeight="1" x14ac:dyDescent="0.25">
      <c r="A43" s="623"/>
      <c r="B43" s="623"/>
      <c r="C43" s="623"/>
      <c r="D43" s="623"/>
      <c r="E43" s="623"/>
      <c r="F43" s="623"/>
      <c r="G43" s="623"/>
      <c r="H43" s="623"/>
      <c r="I43" s="623"/>
      <c r="J43" s="623"/>
      <c r="K43" s="623"/>
      <c r="L43" s="623"/>
      <c r="M43" s="623"/>
      <c r="N43" s="623"/>
      <c r="O43" s="623"/>
      <c r="P43" s="623"/>
      <c r="Q43" s="623"/>
    </row>
    <row r="44" spans="1:18" s="1" customFormat="1" ht="15" x14ac:dyDescent="0.25">
      <c r="A44"/>
      <c r="B44"/>
      <c r="C44"/>
      <c r="D44"/>
      <c r="E44"/>
      <c r="F44"/>
      <c r="G44"/>
      <c r="H44"/>
      <c r="I44"/>
      <c r="J44"/>
      <c r="K44"/>
      <c r="O44"/>
      <c r="P44"/>
      <c r="Q44"/>
      <c r="R44"/>
    </row>
    <row r="45" spans="1:18" s="1" customFormat="1" ht="15" x14ac:dyDescent="0.25">
      <c r="A45"/>
      <c r="B45"/>
      <c r="C45"/>
      <c r="D45"/>
      <c r="E45"/>
      <c r="F45"/>
      <c r="G45"/>
      <c r="H45"/>
      <c r="I45"/>
      <c r="J45"/>
      <c r="K45"/>
      <c r="L45" s="214"/>
      <c r="M45" s="197"/>
      <c r="O45"/>
      <c r="P45"/>
      <c r="Q45"/>
      <c r="R45"/>
    </row>
  </sheetData>
  <sheetProtection sheet="1" objects="1" scenarios="1" selectLockedCells="1"/>
  <mergeCells count="8">
    <mergeCell ref="A43:Q43"/>
    <mergeCell ref="B1:P1"/>
    <mergeCell ref="C2:O2"/>
    <mergeCell ref="C23:E23"/>
    <mergeCell ref="D5:E5"/>
    <mergeCell ref="L39:M39"/>
    <mergeCell ref="L40:M40"/>
    <mergeCell ref="L41:M41"/>
  </mergeCells>
  <dataValidations count="1">
    <dataValidation type="whole" allowBlank="1" showInputMessage="1" showErrorMessage="1" sqref="D6">
      <formula1>10</formula1>
      <formula2>30</formula2>
    </dataValidation>
  </dataValidations>
  <printOptions horizontalCentered="1" verticalCentered="1"/>
  <pageMargins left="0" right="0" top="0" bottom="0" header="0" footer="0"/>
  <pageSetup paperSize="9" scale="54" orientation="landscape" r:id="rId1"/>
  <headerFooter>
    <oddFooter>&amp;CCOMPEL - CONSTRUÇÕES, MONTAGENS E PROJETOS ELÉTRICOS LTDA                  &amp;D                  RESUMO DO FATURAMENTO - PODA                 REGIONAL SÃO GONÇALO</oddFooter>
  </headerFooter>
  <ignoredErrors>
    <ignoredError sqref="N41" formulaRange="1"/>
    <ignoredError sqref="I22 I9:I11 I12:I1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>
    <tabColor theme="3"/>
    <pageSetUpPr fitToPage="1"/>
  </sheetPr>
  <dimension ref="A1:S34"/>
  <sheetViews>
    <sheetView showGridLines="0" zoomScale="80" zoomScaleNormal="80" workbookViewId="0">
      <pane xSplit="2" ySplit="1" topLeftCell="C2" activePane="bottomRight" state="frozen"/>
      <selection activeCell="F9" sqref="F9"/>
      <selection pane="topRight" activeCell="F9" sqref="F9"/>
      <selection pane="bottomLeft" activeCell="F9" sqref="F9"/>
      <selection pane="bottomRight" activeCell="F9" sqref="F9:F13"/>
    </sheetView>
  </sheetViews>
  <sheetFormatPr defaultColWidth="0" defaultRowHeight="0" customHeight="1" zeroHeight="1" x14ac:dyDescent="0.25"/>
  <cols>
    <col min="1" max="1" width="1.7109375" customWidth="1"/>
    <col min="2" max="2" width="0.85546875" customWidth="1"/>
    <col min="3" max="3" width="18.85546875" bestFit="1" customWidth="1"/>
    <col min="4" max="4" width="10.28515625" customWidth="1"/>
    <col min="5" max="5" width="39.85546875" customWidth="1"/>
    <col min="6" max="6" width="17.7109375" customWidth="1"/>
    <col min="7" max="7" width="8.7109375" customWidth="1"/>
    <col min="8" max="8" width="9.42578125" customWidth="1"/>
    <col min="9" max="10" width="16.7109375" customWidth="1"/>
    <col min="11" max="11" width="17.7109375" customWidth="1"/>
    <col min="12" max="12" width="17.7109375" style="1" customWidth="1"/>
    <col min="13" max="14" width="14.7109375" style="1" customWidth="1"/>
    <col min="15" max="15" width="17.7109375" customWidth="1"/>
    <col min="16" max="16" width="0.85546875" customWidth="1"/>
    <col min="17" max="17" width="1.7109375" customWidth="1"/>
    <col min="18" max="19" width="0" hidden="1" customWidth="1"/>
    <col min="20" max="16384" width="9.140625" hidden="1"/>
  </cols>
  <sheetData>
    <row r="1" spans="1:17" ht="30" customHeight="1" x14ac:dyDescent="0.25">
      <c r="A1" s="45"/>
      <c r="B1" s="623"/>
      <c r="C1" s="623"/>
      <c r="D1" s="623"/>
      <c r="E1" s="623"/>
      <c r="F1" s="623"/>
      <c r="G1" s="623"/>
      <c r="H1" s="623"/>
      <c r="I1" s="623"/>
      <c r="J1" s="623"/>
      <c r="K1" s="623"/>
      <c r="L1" s="623"/>
      <c r="M1" s="623"/>
      <c r="N1" s="623"/>
      <c r="O1" s="623"/>
      <c r="P1" s="623"/>
      <c r="Q1" s="45"/>
    </row>
    <row r="2" spans="1:17" ht="32.1" customHeight="1" x14ac:dyDescent="0.25">
      <c r="A2" s="45"/>
      <c r="C2" s="624" t="s">
        <v>4916</v>
      </c>
      <c r="D2" s="624"/>
      <c r="E2" s="624"/>
      <c r="F2" s="624"/>
      <c r="G2" s="624"/>
      <c r="H2" s="624"/>
      <c r="I2" s="624"/>
      <c r="J2" s="624"/>
      <c r="K2" s="624"/>
      <c r="L2" s="624"/>
      <c r="M2" s="624"/>
      <c r="N2" s="624"/>
      <c r="O2" s="624"/>
      <c r="Q2" s="45"/>
    </row>
    <row r="3" spans="1:17" ht="9.9499999999999993" customHeight="1" x14ac:dyDescent="0.25">
      <c r="A3" s="4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Q3" s="45"/>
    </row>
    <row r="4" spans="1:17" ht="20.100000000000001" customHeight="1" x14ac:dyDescent="0.25">
      <c r="A4" s="45"/>
      <c r="C4" s="112" t="s">
        <v>4570</v>
      </c>
      <c r="D4" s="113" t="s">
        <v>4698</v>
      </c>
      <c r="F4" s="185"/>
      <c r="G4" s="185"/>
      <c r="H4" s="185"/>
      <c r="I4" s="185"/>
      <c r="J4" s="185"/>
      <c r="K4" s="185"/>
      <c r="L4" s="185"/>
      <c r="M4" s="185"/>
      <c r="N4" s="185"/>
      <c r="O4" s="185"/>
      <c r="Q4" s="45"/>
    </row>
    <row r="5" spans="1:17" ht="20.100000000000001" customHeight="1" x14ac:dyDescent="0.25">
      <c r="A5" s="45"/>
      <c r="C5" s="112" t="s">
        <v>4571</v>
      </c>
      <c r="D5" s="219" t="s">
        <v>4831</v>
      </c>
      <c r="E5" s="229"/>
      <c r="F5" s="185"/>
      <c r="G5" s="185"/>
      <c r="H5" s="185"/>
      <c r="I5" s="185"/>
      <c r="J5" s="185"/>
      <c r="K5" s="185"/>
      <c r="L5" s="185"/>
      <c r="M5" s="185"/>
      <c r="N5" s="185"/>
      <c r="O5" s="185"/>
      <c r="Q5" s="45"/>
    </row>
    <row r="6" spans="1:17" ht="20.100000000000001" customHeight="1" x14ac:dyDescent="0.25">
      <c r="A6" s="45"/>
      <c r="C6" s="112" t="s">
        <v>4646</v>
      </c>
      <c r="D6" s="220">
        <v>21</v>
      </c>
      <c r="E6" s="482"/>
      <c r="F6" s="185"/>
      <c r="G6" s="185"/>
      <c r="H6" s="185"/>
      <c r="I6" s="185"/>
      <c r="J6" s="185"/>
      <c r="K6" s="185"/>
      <c r="L6" s="185"/>
      <c r="M6" s="185"/>
      <c r="N6" s="185"/>
      <c r="O6" s="185"/>
      <c r="Q6" s="45"/>
    </row>
    <row r="7" spans="1:17" ht="12" customHeight="1" thickBot="1" x14ac:dyDescent="0.3">
      <c r="A7" s="45"/>
      <c r="Q7" s="45"/>
    </row>
    <row r="8" spans="1:17" s="3" customFormat="1" ht="36.75" customHeight="1" thickBot="1" x14ac:dyDescent="0.3">
      <c r="A8" s="47"/>
      <c r="C8" s="192" t="s">
        <v>35</v>
      </c>
      <c r="D8" s="193" t="s">
        <v>4572</v>
      </c>
      <c r="E8" s="193" t="s">
        <v>17</v>
      </c>
      <c r="F8" s="194" t="s">
        <v>4633</v>
      </c>
      <c r="G8" s="194" t="s">
        <v>4665</v>
      </c>
      <c r="H8" s="194" t="s">
        <v>4649</v>
      </c>
      <c r="I8" s="194" t="s">
        <v>4666</v>
      </c>
      <c r="J8" s="194" t="s">
        <v>4650</v>
      </c>
      <c r="K8" s="194" t="s">
        <v>4631</v>
      </c>
      <c r="L8" s="194" t="s">
        <v>4632</v>
      </c>
      <c r="M8" s="154" t="s">
        <v>4635</v>
      </c>
      <c r="N8" s="204" t="s">
        <v>4638</v>
      </c>
      <c r="O8" s="234" t="s">
        <v>4651</v>
      </c>
      <c r="Q8" s="47"/>
    </row>
    <row r="9" spans="1:17" s="3" customFormat="1" ht="20.100000000000001" customHeight="1" x14ac:dyDescent="0.25">
      <c r="A9" s="47"/>
      <c r="C9" s="189" t="s">
        <v>4832</v>
      </c>
      <c r="D9" s="198" t="s">
        <v>4697</v>
      </c>
      <c r="E9" s="190" t="s">
        <v>4930</v>
      </c>
      <c r="F9" s="508">
        <f ca="1">SUMIFS(INDIRECT("Medição!S32:S3000"),INDIRECT("Medição!C32:C3000"),C9,INDIRECT("Medição!E32:E3000"),$D$5)</f>
        <v>0</v>
      </c>
      <c r="G9" s="216"/>
      <c r="H9" s="239"/>
      <c r="I9" s="270" t="str">
        <f ca="1">IFERROR(F9/G9,"")</f>
        <v/>
      </c>
      <c r="J9" s="240" t="str">
        <f t="shared" ref="J9:J14" ca="1" si="0">IFERROR(F9/H9,"")</f>
        <v/>
      </c>
      <c r="K9" s="191">
        <f>(4170.67*H9)</f>
        <v>0</v>
      </c>
      <c r="L9" s="236"/>
      <c r="M9" s="196" t="str">
        <f t="shared" ref="M9:M12" ca="1" si="1">IFERROR(F9/K9,"")</f>
        <v/>
      </c>
      <c r="N9" s="205" t="str">
        <f t="shared" ref="N9:N12" ca="1" si="2">IFERROR(F9/L9,"")</f>
        <v/>
      </c>
      <c r="O9" s="235" t="str">
        <f ca="1">IFERROR(I9*$D$6,"")</f>
        <v/>
      </c>
      <c r="Q9" s="47"/>
    </row>
    <row r="10" spans="1:17" s="3" customFormat="1" ht="20.100000000000001" customHeight="1" x14ac:dyDescent="0.25">
      <c r="A10" s="47"/>
      <c r="C10" s="189" t="s">
        <v>4833</v>
      </c>
      <c r="D10" s="199" t="s">
        <v>4697</v>
      </c>
      <c r="E10" s="190" t="s">
        <v>4936</v>
      </c>
      <c r="F10" s="508">
        <f t="shared" ref="F10:F13" ca="1" si="3">SUMIFS(INDIRECT("Medição!S32:S3000"),INDIRECT("Medição!C32:C3000"),C10,INDIRECT("Medição!E32:E3000"),$D$5)</f>
        <v>0</v>
      </c>
      <c r="G10" s="216"/>
      <c r="H10" s="239"/>
      <c r="I10" s="270" t="str">
        <f t="shared" ref="I10:I12" ca="1" si="4">IFERROR(F10/G10,"")</f>
        <v/>
      </c>
      <c r="J10" s="240" t="str">
        <f t="shared" ca="1" si="0"/>
        <v/>
      </c>
      <c r="K10" s="191">
        <f t="shared" ref="K10:K12" si="5">(4170.67*H10)</f>
        <v>0</v>
      </c>
      <c r="L10" s="237"/>
      <c r="M10" s="196" t="str">
        <f t="shared" ca="1" si="1"/>
        <v/>
      </c>
      <c r="N10" s="205" t="str">
        <f t="shared" ca="1" si="2"/>
        <v/>
      </c>
      <c r="O10" s="235" t="str">
        <f t="shared" ref="O10:O12" ca="1" si="6">IFERROR(I10*$D$6,"")</f>
        <v/>
      </c>
      <c r="Q10" s="47"/>
    </row>
    <row r="11" spans="1:17" s="3" customFormat="1" ht="20.100000000000001" customHeight="1" x14ac:dyDescent="0.25">
      <c r="A11" s="47"/>
      <c r="C11" s="189" t="s">
        <v>4834</v>
      </c>
      <c r="D11" s="199" t="s">
        <v>4697</v>
      </c>
      <c r="E11" s="190" t="s">
        <v>4941</v>
      </c>
      <c r="F11" s="508">
        <f t="shared" ca="1" si="3"/>
        <v>0</v>
      </c>
      <c r="G11" s="216"/>
      <c r="H11" s="239"/>
      <c r="I11" s="270" t="str">
        <f t="shared" ca="1" si="4"/>
        <v/>
      </c>
      <c r="J11" s="240" t="str">
        <f t="shared" ca="1" si="0"/>
        <v/>
      </c>
      <c r="K11" s="191">
        <f t="shared" si="5"/>
        <v>0</v>
      </c>
      <c r="L11" s="237"/>
      <c r="M11" s="196" t="str">
        <f t="shared" ca="1" si="1"/>
        <v/>
      </c>
      <c r="N11" s="205" t="str">
        <f t="shared" ca="1" si="2"/>
        <v/>
      </c>
      <c r="O11" s="235" t="str">
        <f t="shared" ca="1" si="6"/>
        <v/>
      </c>
      <c r="Q11" s="47"/>
    </row>
    <row r="12" spans="1:17" s="3" customFormat="1" ht="20.100000000000001" customHeight="1" x14ac:dyDescent="0.25">
      <c r="A12" s="47"/>
      <c r="C12" s="188" t="s">
        <v>4928</v>
      </c>
      <c r="D12" s="199" t="s">
        <v>9</v>
      </c>
      <c r="E12" s="190" t="s">
        <v>4947</v>
      </c>
      <c r="F12" s="508">
        <f t="shared" ca="1" si="3"/>
        <v>0</v>
      </c>
      <c r="G12" s="216"/>
      <c r="H12" s="239"/>
      <c r="I12" s="270" t="str">
        <f t="shared" ca="1" si="4"/>
        <v/>
      </c>
      <c r="J12" s="240" t="str">
        <f t="shared" ca="1" si="0"/>
        <v/>
      </c>
      <c r="K12" s="191">
        <f>(2120.9202102*H12)</f>
        <v>0</v>
      </c>
      <c r="L12" s="237"/>
      <c r="M12" s="196" t="str">
        <f t="shared" ca="1" si="1"/>
        <v/>
      </c>
      <c r="N12" s="205" t="str">
        <f t="shared" ca="1" si="2"/>
        <v/>
      </c>
      <c r="O12" s="235" t="str">
        <f t="shared" ca="1" si="6"/>
        <v/>
      </c>
      <c r="Q12" s="47"/>
    </row>
    <row r="13" spans="1:17" s="3" customFormat="1" ht="20.100000000000001" customHeight="1" thickBot="1" x14ac:dyDescent="0.3">
      <c r="A13" s="47"/>
      <c r="C13" s="188" t="s">
        <v>15</v>
      </c>
      <c r="D13" s="199" t="s">
        <v>4697</v>
      </c>
      <c r="E13" s="190" t="s">
        <v>15</v>
      </c>
      <c r="F13" s="508">
        <f t="shared" ca="1" si="3"/>
        <v>0</v>
      </c>
      <c r="G13" s="216"/>
      <c r="H13" s="239"/>
      <c r="I13" s="270" t="str">
        <f t="shared" ref="I13" ca="1" si="7">IFERROR(F13/G13,"")</f>
        <v/>
      </c>
      <c r="J13" s="240" t="str">
        <f t="shared" ref="J13" ca="1" si="8">IFERROR(F13/H13,"")</f>
        <v/>
      </c>
      <c r="K13" s="191">
        <f t="shared" ref="K13" si="9">(4170.67*H13)</f>
        <v>0</v>
      </c>
      <c r="L13" s="237"/>
      <c r="M13" s="196" t="str">
        <f t="shared" ref="M13" ca="1" si="10">IFERROR(F13/K13,"")</f>
        <v/>
      </c>
      <c r="N13" s="205" t="str">
        <f t="shared" ref="N13" ca="1" si="11">IFERROR(F13/L13,"")</f>
        <v/>
      </c>
      <c r="O13" s="235" t="str">
        <f t="shared" ref="O13" ca="1" si="12">IFERROR(I13*$D$6,"")</f>
        <v/>
      </c>
      <c r="Q13" s="47"/>
    </row>
    <row r="14" spans="1:17" s="3" customFormat="1" ht="20.100000000000001" customHeight="1" thickBot="1" x14ac:dyDescent="0.3">
      <c r="A14" s="47"/>
      <c r="C14" s="625" t="s">
        <v>4630</v>
      </c>
      <c r="D14" s="626"/>
      <c r="E14" s="626"/>
      <c r="F14" s="323">
        <f ca="1">SUM(F9:F12)</f>
        <v>0</v>
      </c>
      <c r="G14" s="323"/>
      <c r="H14" s="203">
        <f>SUM(H9:H12)</f>
        <v>0</v>
      </c>
      <c r="I14" s="203"/>
      <c r="J14" s="226" t="str">
        <f t="shared" ca="1" si="0"/>
        <v/>
      </c>
      <c r="K14" s="323">
        <f>SUM(K9:K12)</f>
        <v>0</v>
      </c>
      <c r="L14" s="323">
        <f>SUM(L9:L12)</f>
        <v>0</v>
      </c>
      <c r="M14" s="227" t="e">
        <f ca="1">O14/K14</f>
        <v>#DIV/0!</v>
      </c>
      <c r="N14" s="227" t="e">
        <f ca="1">O14/L14</f>
        <v>#DIV/0!</v>
      </c>
      <c r="O14" s="233">
        <f ca="1">SUM(O9:O12)</f>
        <v>0</v>
      </c>
      <c r="Q14" s="47"/>
    </row>
    <row r="15" spans="1:17" ht="12" customHeight="1" x14ac:dyDescent="0.25">
      <c r="A15" s="45"/>
      <c r="Q15" s="45"/>
    </row>
    <row r="16" spans="1:17" ht="20.100000000000001" customHeight="1" x14ac:dyDescent="0.25">
      <c r="A16" s="45"/>
      <c r="D16" s="210"/>
      <c r="E16" s="5"/>
      <c r="Q16" s="45"/>
    </row>
    <row r="17" spans="1:17" ht="20.100000000000001" customHeight="1" x14ac:dyDescent="0.25">
      <c r="A17" s="45"/>
      <c r="D17" s="206"/>
      <c r="E17" s="5"/>
      <c r="Q17" s="45"/>
    </row>
    <row r="18" spans="1:17" ht="20.100000000000001" customHeight="1" x14ac:dyDescent="0.3">
      <c r="A18" s="45"/>
      <c r="D18" s="211"/>
      <c r="E18" s="5"/>
      <c r="M18" s="634"/>
      <c r="N18" s="634"/>
      <c r="Q18" s="45"/>
    </row>
    <row r="19" spans="1:17" ht="20.100000000000001" customHeight="1" x14ac:dyDescent="0.25">
      <c r="A19" s="45"/>
      <c r="C19" s="201"/>
      <c r="D19" s="201"/>
      <c r="Q19" s="45"/>
    </row>
    <row r="20" spans="1:17" ht="20.100000000000001" customHeight="1" x14ac:dyDescent="0.25">
      <c r="A20" s="45"/>
      <c r="C20" s="201"/>
      <c r="D20" s="201"/>
      <c r="E20" s="202"/>
      <c r="Q20" s="45"/>
    </row>
    <row r="21" spans="1:17" ht="20.100000000000001" customHeight="1" x14ac:dyDescent="0.25">
      <c r="A21" s="45"/>
      <c r="C21" s="201"/>
      <c r="D21" s="201"/>
      <c r="E21" s="202"/>
      <c r="Q21" s="45"/>
    </row>
    <row r="22" spans="1:17" ht="18.75" x14ac:dyDescent="0.3">
      <c r="A22" s="45"/>
      <c r="M22" s="212"/>
      <c r="N22" s="213"/>
      <c r="Q22" s="45"/>
    </row>
    <row r="23" spans="1:17" ht="15" x14ac:dyDescent="0.25">
      <c r="A23" s="45"/>
      <c r="Q23" s="45"/>
    </row>
    <row r="24" spans="1:17" ht="30" customHeight="1" x14ac:dyDescent="0.25">
      <c r="A24" s="45"/>
      <c r="Q24" s="45"/>
    </row>
    <row r="25" spans="1:17" ht="30" customHeight="1" x14ac:dyDescent="0.25">
      <c r="A25" s="45"/>
      <c r="Q25" s="45"/>
    </row>
    <row r="26" spans="1:17" ht="30" customHeight="1" x14ac:dyDescent="0.25">
      <c r="A26" s="45"/>
      <c r="Q26" s="45"/>
    </row>
    <row r="27" spans="1:17" ht="30" customHeight="1" x14ac:dyDescent="0.25">
      <c r="A27" s="45"/>
      <c r="Q27" s="45"/>
    </row>
    <row r="28" spans="1:17" ht="15.75" thickBot="1" x14ac:dyDescent="0.3">
      <c r="A28" s="45"/>
      <c r="Q28" s="45"/>
    </row>
    <row r="29" spans="1:17" ht="16.5" thickBot="1" x14ac:dyDescent="0.3">
      <c r="A29" s="45"/>
      <c r="L29" s="635" t="s">
        <v>4648</v>
      </c>
      <c r="M29" s="636"/>
      <c r="N29" s="230" t="e">
        <f>AVERAGE(H9:H12)</f>
        <v>#DIV/0!</v>
      </c>
      <c r="Q29" s="45"/>
    </row>
    <row r="30" spans="1:17" ht="0.6" customHeight="1" thickBot="1" x14ac:dyDescent="0.3">
      <c r="A30" s="45"/>
      <c r="L30" s="637"/>
      <c r="M30" s="637"/>
      <c r="N30" s="231"/>
      <c r="Q30" s="45"/>
    </row>
    <row r="31" spans="1:17" ht="33.75" customHeight="1" x14ac:dyDescent="0.25">
      <c r="A31" s="45"/>
      <c r="Q31" s="45"/>
    </row>
    <row r="32" spans="1:17" ht="9" customHeight="1" x14ac:dyDescent="0.25">
      <c r="A32" s="623"/>
      <c r="B32" s="623"/>
      <c r="C32" s="623"/>
      <c r="D32" s="623"/>
      <c r="E32" s="623"/>
      <c r="F32" s="623"/>
      <c r="G32" s="623"/>
      <c r="H32" s="623"/>
      <c r="I32" s="623"/>
      <c r="J32" s="623"/>
      <c r="K32" s="623"/>
      <c r="L32" s="623"/>
      <c r="M32" s="623"/>
      <c r="N32" s="623"/>
      <c r="O32" s="623"/>
      <c r="P32" s="623"/>
      <c r="Q32" s="623"/>
    </row>
    <row r="33" spans="1:18" s="1" customFormat="1" ht="15" hidden="1" x14ac:dyDescent="0.25">
      <c r="A33"/>
      <c r="B33"/>
      <c r="C33"/>
      <c r="D33"/>
      <c r="E33"/>
      <c r="F33"/>
      <c r="G33"/>
      <c r="H33"/>
      <c r="I33"/>
      <c r="J33"/>
      <c r="K33"/>
      <c r="O33"/>
      <c r="P33"/>
      <c r="Q33"/>
      <c r="R33"/>
    </row>
    <row r="34" spans="1:18" s="1" customFormat="1" ht="15" hidden="1" x14ac:dyDescent="0.25">
      <c r="A34"/>
      <c r="B34"/>
      <c r="C34"/>
      <c r="D34"/>
      <c r="E34"/>
      <c r="F34"/>
      <c r="G34"/>
      <c r="H34"/>
      <c r="I34"/>
      <c r="J34"/>
      <c r="K34"/>
      <c r="L34" s="214" t="e">
        <f ca="1">1-(O14/L14)</f>
        <v>#DIV/0!</v>
      </c>
      <c r="M34" s="197"/>
      <c r="O34"/>
      <c r="P34"/>
      <c r="Q34"/>
      <c r="R34"/>
    </row>
  </sheetData>
  <sheetProtection sheet="1" objects="1" scenarios="1" selectLockedCells="1"/>
  <mergeCells count="7">
    <mergeCell ref="A32:Q32"/>
    <mergeCell ref="B1:P1"/>
    <mergeCell ref="C2:O2"/>
    <mergeCell ref="C14:E14"/>
    <mergeCell ref="M18:N18"/>
    <mergeCell ref="L29:M29"/>
    <mergeCell ref="L30:M30"/>
  </mergeCells>
  <dataValidations count="1">
    <dataValidation type="whole" allowBlank="1" showInputMessage="1" showErrorMessage="1" sqref="D6">
      <formula1>10</formula1>
      <formula2>30</formula2>
    </dataValidation>
  </dataValidations>
  <printOptions horizontalCentered="1"/>
  <pageMargins left="0" right="0" top="0" bottom="0" header="0" footer="0"/>
  <pageSetup paperSize="9" scale="65" orientation="landscape" r:id="rId1"/>
  <headerFooter>
    <oddFooter>&amp;CCOMPEL - CONSTRUÇÕES, MONTAGENS E PROJETOS ELÉTRICOS LTDA                  &amp;D                  RESUMO DO FATURAMENTO - PODA                 REGIONAL SÃO GONÇALO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>
    <tabColor theme="3"/>
    <pageSetUpPr fitToPage="1"/>
  </sheetPr>
  <dimension ref="A1:S40"/>
  <sheetViews>
    <sheetView showGridLines="0" showRowColHeaders="0" zoomScale="80" zoomScaleNormal="80" workbookViewId="0">
      <pane xSplit="2" ySplit="1" topLeftCell="C2" activePane="bottomRight" state="frozen"/>
      <selection activeCell="F9" sqref="F9"/>
      <selection pane="topRight" activeCell="F9" sqref="F9"/>
      <selection pane="bottomLeft" activeCell="F9" sqref="F9"/>
      <selection pane="bottomRight" activeCell="F9" sqref="F9"/>
    </sheetView>
  </sheetViews>
  <sheetFormatPr defaultColWidth="0" defaultRowHeight="0" customHeight="1" zeroHeight="1" x14ac:dyDescent="0.25"/>
  <cols>
    <col min="1" max="1" width="1.7109375" customWidth="1"/>
    <col min="2" max="2" width="0.85546875" customWidth="1"/>
    <col min="3" max="3" width="17.42578125" bestFit="1" customWidth="1"/>
    <col min="4" max="4" width="10.28515625" customWidth="1"/>
    <col min="5" max="5" width="39.85546875" customWidth="1"/>
    <col min="6" max="6" width="17.7109375" customWidth="1"/>
    <col min="7" max="7" width="8.7109375" customWidth="1"/>
    <col min="8" max="8" width="9.42578125" customWidth="1"/>
    <col min="9" max="10" width="16.7109375" customWidth="1"/>
    <col min="11" max="11" width="17.7109375" customWidth="1"/>
    <col min="12" max="12" width="17.7109375" style="1" customWidth="1"/>
    <col min="13" max="14" width="14.7109375" style="1" customWidth="1"/>
    <col min="15" max="15" width="17.7109375" customWidth="1"/>
    <col min="16" max="16" width="0.85546875" customWidth="1"/>
    <col min="17" max="17" width="1.7109375" customWidth="1"/>
    <col min="18" max="19" width="0" hidden="1" customWidth="1"/>
    <col min="20" max="16384" width="9.140625" hidden="1"/>
  </cols>
  <sheetData>
    <row r="1" spans="1:17" ht="30" customHeight="1" x14ac:dyDescent="0.25">
      <c r="A1" s="45"/>
      <c r="B1" s="623"/>
      <c r="C1" s="623"/>
      <c r="D1" s="623"/>
      <c r="E1" s="623"/>
      <c r="F1" s="623"/>
      <c r="G1" s="623"/>
      <c r="H1" s="623"/>
      <c r="I1" s="623"/>
      <c r="J1" s="623"/>
      <c r="K1" s="623"/>
      <c r="L1" s="623"/>
      <c r="M1" s="623"/>
      <c r="N1" s="623"/>
      <c r="O1" s="623"/>
      <c r="P1" s="623"/>
      <c r="Q1" s="45"/>
    </row>
    <row r="2" spans="1:17" ht="32.1" customHeight="1" x14ac:dyDescent="0.25">
      <c r="A2" s="45"/>
      <c r="C2" s="624" t="s">
        <v>4652</v>
      </c>
      <c r="D2" s="624"/>
      <c r="E2" s="624"/>
      <c r="F2" s="624"/>
      <c r="G2" s="624"/>
      <c r="H2" s="624"/>
      <c r="I2" s="624"/>
      <c r="J2" s="624"/>
      <c r="K2" s="624"/>
      <c r="L2" s="624"/>
      <c r="M2" s="624"/>
      <c r="N2" s="624"/>
      <c r="O2" s="624"/>
      <c r="Q2" s="45"/>
    </row>
    <row r="3" spans="1:17" ht="9.9499999999999993" customHeight="1" x14ac:dyDescent="0.25">
      <c r="A3" s="4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Q3" s="45"/>
    </row>
    <row r="4" spans="1:17" ht="20.100000000000001" customHeight="1" x14ac:dyDescent="0.25">
      <c r="A4" s="45"/>
      <c r="C4" s="112" t="s">
        <v>4570</v>
      </c>
      <c r="D4" s="113" t="s">
        <v>4698</v>
      </c>
      <c r="F4" s="185"/>
      <c r="G4" s="185"/>
      <c r="H4" s="185"/>
      <c r="I4" s="185"/>
      <c r="J4" s="185"/>
      <c r="K4" s="185"/>
      <c r="L4" s="185"/>
      <c r="M4" s="185"/>
      <c r="N4" s="185"/>
      <c r="O4" s="185"/>
      <c r="Q4" s="45"/>
    </row>
    <row r="5" spans="1:17" ht="20.100000000000001" customHeight="1" x14ac:dyDescent="0.25">
      <c r="A5" s="45"/>
      <c r="C5" s="112" t="s">
        <v>4571</v>
      </c>
      <c r="D5" s="219" t="s">
        <v>4831</v>
      </c>
      <c r="E5" s="229"/>
      <c r="F5" s="185"/>
      <c r="G5" s="185"/>
      <c r="H5" s="185"/>
      <c r="I5" s="185"/>
      <c r="J5" s="185"/>
      <c r="K5" s="185"/>
      <c r="L5" s="185"/>
      <c r="M5" s="185"/>
      <c r="N5" s="185"/>
      <c r="O5" s="185"/>
      <c r="Q5" s="45"/>
    </row>
    <row r="6" spans="1:17" ht="20.100000000000001" customHeight="1" x14ac:dyDescent="0.25">
      <c r="A6" s="45"/>
      <c r="C6" s="112" t="s">
        <v>4646</v>
      </c>
      <c r="D6" s="220">
        <v>21</v>
      </c>
      <c r="E6" s="482"/>
      <c r="F6" s="185"/>
      <c r="G6" s="185"/>
      <c r="H6" s="185"/>
      <c r="I6" s="185"/>
      <c r="J6" s="185"/>
      <c r="K6" s="185"/>
      <c r="L6" s="185"/>
      <c r="M6" s="185"/>
      <c r="N6" s="185"/>
      <c r="O6" s="185"/>
      <c r="Q6" s="45"/>
    </row>
    <row r="7" spans="1:17" ht="12" customHeight="1" thickBot="1" x14ac:dyDescent="0.3">
      <c r="A7" s="45"/>
      <c r="Q7" s="45"/>
    </row>
    <row r="8" spans="1:17" s="3" customFormat="1" ht="36.75" customHeight="1" thickBot="1" x14ac:dyDescent="0.3">
      <c r="A8" s="47"/>
      <c r="C8" s="192" t="s">
        <v>35</v>
      </c>
      <c r="D8" s="193" t="s">
        <v>4572</v>
      </c>
      <c r="E8" s="193" t="s">
        <v>17</v>
      </c>
      <c r="F8" s="194" t="s">
        <v>4633</v>
      </c>
      <c r="G8" s="194" t="s">
        <v>4665</v>
      </c>
      <c r="H8" s="194" t="s">
        <v>4649</v>
      </c>
      <c r="I8" s="194" t="s">
        <v>4666</v>
      </c>
      <c r="J8" s="194" t="s">
        <v>4650</v>
      </c>
      <c r="K8" s="194" t="s">
        <v>4631</v>
      </c>
      <c r="L8" s="194" t="s">
        <v>4632</v>
      </c>
      <c r="M8" s="154" t="s">
        <v>4635</v>
      </c>
      <c r="N8" s="204" t="s">
        <v>4638</v>
      </c>
      <c r="O8" s="234" t="s">
        <v>4651</v>
      </c>
      <c r="Q8" s="47"/>
    </row>
    <row r="9" spans="1:17" s="3" customFormat="1" ht="20.100000000000001" customHeight="1" x14ac:dyDescent="0.25">
      <c r="A9" s="47"/>
      <c r="C9" s="189" t="s">
        <v>4462</v>
      </c>
      <c r="D9" s="198" t="s">
        <v>9</v>
      </c>
      <c r="E9" s="190" t="s">
        <v>4781</v>
      </c>
      <c r="F9" s="508">
        <f ca="1">SUMIFS(INDIRECT("Medição!S32:S3000"),INDIRECT("Medição!C32:C3000"),C9,INDIRECT("Medição!E32:E3000"),$D$5)</f>
        <v>0</v>
      </c>
      <c r="G9" s="216"/>
      <c r="H9" s="239"/>
      <c r="I9" s="270" t="str">
        <f ca="1">IFERROR(F9/G9,"")</f>
        <v/>
      </c>
      <c r="J9" s="240" t="str">
        <f t="shared" ref="J9:J20" ca="1" si="0">IFERROR(F9/H9,"")</f>
        <v/>
      </c>
      <c r="K9" s="191">
        <f>(2829.59*H9)</f>
        <v>0</v>
      </c>
      <c r="L9" s="236"/>
      <c r="M9" s="196" t="str">
        <f t="shared" ref="M9:M16" ca="1" si="1">IFERROR(F9/K9,"")</f>
        <v/>
      </c>
      <c r="N9" s="205" t="str">
        <f t="shared" ref="N9:N16" ca="1" si="2">IFERROR(F9/L9,"")</f>
        <v/>
      </c>
      <c r="O9" s="235" t="str">
        <f ca="1">IFERROR(I9*$D$6,"")</f>
        <v/>
      </c>
      <c r="Q9" s="47"/>
    </row>
    <row r="10" spans="1:17" s="3" customFormat="1" ht="20.100000000000001" customHeight="1" x14ac:dyDescent="0.25">
      <c r="A10" s="47"/>
      <c r="C10" s="188" t="s">
        <v>4463</v>
      </c>
      <c r="D10" s="199" t="s">
        <v>9</v>
      </c>
      <c r="E10" s="186" t="s">
        <v>4783</v>
      </c>
      <c r="F10" s="508">
        <f t="shared" ref="F10:F19" ca="1" si="3">SUMIFS(INDIRECT("Medição!S32:S3000"),INDIRECT("Medição!C32:C3000"),C10,INDIRECT("Medição!E32:E3000"),$D$5)</f>
        <v>740.87505596710582</v>
      </c>
      <c r="G10" s="216"/>
      <c r="H10" s="239"/>
      <c r="I10" s="270" t="str">
        <f t="shared" ref="I10:I16" ca="1" si="4">IFERROR(F10/G10,"")</f>
        <v/>
      </c>
      <c r="J10" s="240" t="str">
        <f t="shared" ca="1" si="0"/>
        <v/>
      </c>
      <c r="K10" s="191">
        <f>(2490.18*H10)</f>
        <v>0</v>
      </c>
      <c r="L10" s="237"/>
      <c r="M10" s="196" t="str">
        <f t="shared" ca="1" si="1"/>
        <v/>
      </c>
      <c r="N10" s="205" t="str">
        <f t="shared" ca="1" si="2"/>
        <v/>
      </c>
      <c r="O10" s="235" t="str">
        <f t="shared" ref="O10:O16" ca="1" si="5">IFERROR(I10*$D$6,"")</f>
        <v/>
      </c>
      <c r="Q10" s="47"/>
    </row>
    <row r="11" spans="1:17" s="3" customFormat="1" ht="20.100000000000001" customHeight="1" x14ac:dyDescent="0.25">
      <c r="A11" s="47"/>
      <c r="C11" s="188" t="s">
        <v>4464</v>
      </c>
      <c r="D11" s="199" t="s">
        <v>9</v>
      </c>
      <c r="E11" s="186" t="s">
        <v>4787</v>
      </c>
      <c r="F11" s="508">
        <f t="shared" ca="1" si="3"/>
        <v>0</v>
      </c>
      <c r="G11" s="216"/>
      <c r="H11" s="239"/>
      <c r="I11" s="270" t="str">
        <f t="shared" ca="1" si="4"/>
        <v/>
      </c>
      <c r="J11" s="240" t="str">
        <f t="shared" ca="1" si="0"/>
        <v/>
      </c>
      <c r="K11" s="191">
        <f t="shared" ref="K11:K19" si="6">(2829.59*H11)</f>
        <v>0</v>
      </c>
      <c r="L11" s="237"/>
      <c r="M11" s="196" t="str">
        <f t="shared" ca="1" si="1"/>
        <v/>
      </c>
      <c r="N11" s="205" t="str">
        <f t="shared" ca="1" si="2"/>
        <v/>
      </c>
      <c r="O11" s="235" t="str">
        <f t="shared" ca="1" si="5"/>
        <v/>
      </c>
      <c r="Q11" s="47"/>
    </row>
    <row r="12" spans="1:17" s="3" customFormat="1" ht="20.100000000000001" customHeight="1" x14ac:dyDescent="0.25">
      <c r="A12" s="47"/>
      <c r="C12" s="188" t="s">
        <v>4465</v>
      </c>
      <c r="D12" s="199" t="s">
        <v>9</v>
      </c>
      <c r="E12" s="186" t="s">
        <v>4789</v>
      </c>
      <c r="F12" s="508">
        <f t="shared" ca="1" si="3"/>
        <v>0</v>
      </c>
      <c r="G12" s="216"/>
      <c r="H12" s="239"/>
      <c r="I12" s="270" t="str">
        <f t="shared" ca="1" si="4"/>
        <v/>
      </c>
      <c r="J12" s="240" t="str">
        <f t="shared" ca="1" si="0"/>
        <v/>
      </c>
      <c r="K12" s="191">
        <f>(2490.18*H12)</f>
        <v>0</v>
      </c>
      <c r="L12" s="237"/>
      <c r="M12" s="196" t="str">
        <f t="shared" ca="1" si="1"/>
        <v/>
      </c>
      <c r="N12" s="205" t="str">
        <f t="shared" ca="1" si="2"/>
        <v/>
      </c>
      <c r="O12" s="235" t="str">
        <f t="shared" ca="1" si="5"/>
        <v/>
      </c>
      <c r="Q12" s="47"/>
    </row>
    <row r="13" spans="1:17" s="3" customFormat="1" ht="20.100000000000001" customHeight="1" x14ac:dyDescent="0.25">
      <c r="A13" s="47"/>
      <c r="C13" s="188" t="s">
        <v>4466</v>
      </c>
      <c r="D13" s="199" t="s">
        <v>9</v>
      </c>
      <c r="E13" s="186" t="s">
        <v>4792</v>
      </c>
      <c r="F13" s="508">
        <f t="shared" ca="1" si="3"/>
        <v>945.28213276644021</v>
      </c>
      <c r="G13" s="216"/>
      <c r="H13" s="239"/>
      <c r="I13" s="270" t="str">
        <f t="shared" ca="1" si="4"/>
        <v/>
      </c>
      <c r="J13" s="240" t="str">
        <f t="shared" ca="1" si="0"/>
        <v/>
      </c>
      <c r="K13" s="191">
        <f t="shared" si="6"/>
        <v>0</v>
      </c>
      <c r="L13" s="237"/>
      <c r="M13" s="196" t="str">
        <f t="shared" ca="1" si="1"/>
        <v/>
      </c>
      <c r="N13" s="205" t="str">
        <f t="shared" ca="1" si="2"/>
        <v/>
      </c>
      <c r="O13" s="235" t="str">
        <f t="shared" ca="1" si="5"/>
        <v/>
      </c>
      <c r="Q13" s="47"/>
    </row>
    <row r="14" spans="1:17" s="3" customFormat="1" ht="20.100000000000001" customHeight="1" x14ac:dyDescent="0.25">
      <c r="A14" s="47"/>
      <c r="C14" s="188" t="s">
        <v>4467</v>
      </c>
      <c r="D14" s="199" t="s">
        <v>9</v>
      </c>
      <c r="E14" s="186" t="s">
        <v>4795</v>
      </c>
      <c r="F14" s="508">
        <f t="shared" ca="1" si="3"/>
        <v>1845.431257289591</v>
      </c>
      <c r="G14" s="216"/>
      <c r="H14" s="239"/>
      <c r="I14" s="270" t="str">
        <f t="shared" ca="1" si="4"/>
        <v/>
      </c>
      <c r="J14" s="240" t="str">
        <f t="shared" ca="1" si="0"/>
        <v/>
      </c>
      <c r="K14" s="191">
        <f t="shared" si="6"/>
        <v>0</v>
      </c>
      <c r="L14" s="237"/>
      <c r="M14" s="196" t="str">
        <f t="shared" ca="1" si="1"/>
        <v/>
      </c>
      <c r="N14" s="205" t="str">
        <f t="shared" ca="1" si="2"/>
        <v/>
      </c>
      <c r="O14" s="235" t="str">
        <f t="shared" ca="1" si="5"/>
        <v/>
      </c>
      <c r="Q14" s="47"/>
    </row>
    <row r="15" spans="1:17" s="3" customFormat="1" ht="20.100000000000001" customHeight="1" x14ac:dyDescent="0.25">
      <c r="A15" s="47"/>
      <c r="C15" s="188" t="s">
        <v>4468</v>
      </c>
      <c r="D15" s="199" t="s">
        <v>9</v>
      </c>
      <c r="E15" s="187" t="s">
        <v>4798</v>
      </c>
      <c r="F15" s="508">
        <f t="shared" ca="1" si="3"/>
        <v>1256.3346165842654</v>
      </c>
      <c r="G15" s="216"/>
      <c r="H15" s="239"/>
      <c r="I15" s="270" t="str">
        <f t="shared" ca="1" si="4"/>
        <v/>
      </c>
      <c r="J15" s="240" t="str">
        <f t="shared" ca="1" si="0"/>
        <v/>
      </c>
      <c r="K15" s="191">
        <f>(2490.18*H15)</f>
        <v>0</v>
      </c>
      <c r="L15" s="237"/>
      <c r="M15" s="196" t="str">
        <f t="shared" ca="1" si="1"/>
        <v/>
      </c>
      <c r="N15" s="205" t="str">
        <f t="shared" ca="1" si="2"/>
        <v/>
      </c>
      <c r="O15" s="235" t="str">
        <f t="shared" ca="1" si="5"/>
        <v/>
      </c>
      <c r="Q15" s="47"/>
    </row>
    <row r="16" spans="1:17" s="3" customFormat="1" ht="20.100000000000001" customHeight="1" x14ac:dyDescent="0.25">
      <c r="A16" s="47"/>
      <c r="C16" s="188" t="s">
        <v>4469</v>
      </c>
      <c r="D16" s="200" t="s">
        <v>9</v>
      </c>
      <c r="E16" s="187" t="s">
        <v>4802</v>
      </c>
      <c r="F16" s="508">
        <f t="shared" ca="1" si="3"/>
        <v>439.60154621958225</v>
      </c>
      <c r="G16" s="216"/>
      <c r="H16" s="239"/>
      <c r="I16" s="270" t="str">
        <f t="shared" ca="1" si="4"/>
        <v/>
      </c>
      <c r="J16" s="240" t="str">
        <f t="shared" ca="1" si="0"/>
        <v/>
      </c>
      <c r="K16" s="191">
        <f>(2490.18*H16)</f>
        <v>0</v>
      </c>
      <c r="L16" s="237"/>
      <c r="M16" s="196" t="str">
        <f t="shared" ca="1" si="1"/>
        <v/>
      </c>
      <c r="N16" s="205" t="str">
        <f t="shared" ca="1" si="2"/>
        <v/>
      </c>
      <c r="O16" s="235" t="str">
        <f t="shared" ca="1" si="5"/>
        <v/>
      </c>
      <c r="Q16" s="47"/>
    </row>
    <row r="17" spans="1:17" s="3" customFormat="1" ht="20.100000000000001" customHeight="1" x14ac:dyDescent="0.25">
      <c r="A17" s="47"/>
      <c r="C17" s="188" t="s">
        <v>4818</v>
      </c>
      <c r="D17" s="200" t="s">
        <v>9</v>
      </c>
      <c r="E17" s="187" t="s">
        <v>4803</v>
      </c>
      <c r="F17" s="508">
        <f t="shared" ca="1" si="3"/>
        <v>0</v>
      </c>
      <c r="G17" s="216"/>
      <c r="H17" s="239"/>
      <c r="I17" s="270" t="str">
        <f t="shared" ref="I17:I18" ca="1" si="7">IFERROR(F17/G17,"")</f>
        <v/>
      </c>
      <c r="J17" s="240" t="str">
        <f t="shared" ref="J17:J18" ca="1" si="8">IFERROR(F17/H17,"")</f>
        <v/>
      </c>
      <c r="K17" s="191">
        <f t="shared" si="6"/>
        <v>0</v>
      </c>
      <c r="L17" s="237"/>
      <c r="M17" s="196" t="str">
        <f t="shared" ref="M17:M18" ca="1" si="9">IFERROR(F17/K17,"")</f>
        <v/>
      </c>
      <c r="N17" s="205" t="str">
        <f t="shared" ref="N17:N18" ca="1" si="10">IFERROR(F17/L17,"")</f>
        <v/>
      </c>
      <c r="O17" s="235" t="str">
        <f t="shared" ref="O17:O18" ca="1" si="11">IFERROR(I17*$D$6,"")</f>
        <v/>
      </c>
      <c r="Q17" s="47"/>
    </row>
    <row r="18" spans="1:17" s="3" customFormat="1" ht="20.100000000000001" customHeight="1" x14ac:dyDescent="0.25">
      <c r="A18" s="47"/>
      <c r="C18" s="188" t="s">
        <v>4819</v>
      </c>
      <c r="D18" s="200" t="s">
        <v>9</v>
      </c>
      <c r="E18" s="187" t="s">
        <v>4807</v>
      </c>
      <c r="F18" s="508">
        <f t="shared" ca="1" si="3"/>
        <v>1587.6250550532982</v>
      </c>
      <c r="G18" s="216"/>
      <c r="H18" s="239"/>
      <c r="I18" s="270" t="str">
        <f t="shared" ca="1" si="7"/>
        <v/>
      </c>
      <c r="J18" s="240" t="str">
        <f t="shared" ca="1" si="8"/>
        <v/>
      </c>
      <c r="K18" s="191">
        <f t="shared" si="6"/>
        <v>0</v>
      </c>
      <c r="L18" s="237"/>
      <c r="M18" s="196" t="str">
        <f t="shared" ca="1" si="9"/>
        <v/>
      </c>
      <c r="N18" s="205" t="str">
        <f t="shared" ca="1" si="10"/>
        <v/>
      </c>
      <c r="O18" s="235" t="str">
        <f t="shared" ca="1" si="11"/>
        <v/>
      </c>
      <c r="Q18" s="47"/>
    </row>
    <row r="19" spans="1:17" s="3" customFormat="1" ht="20.100000000000001" customHeight="1" thickBot="1" x14ac:dyDescent="0.3">
      <c r="A19" s="47"/>
      <c r="C19" s="188" t="s">
        <v>15</v>
      </c>
      <c r="D19" s="200" t="s">
        <v>15</v>
      </c>
      <c r="E19" s="187" t="s">
        <v>4645</v>
      </c>
      <c r="F19" s="508">
        <f t="shared" ca="1" si="3"/>
        <v>0</v>
      </c>
      <c r="G19" s="218"/>
      <c r="H19" s="239"/>
      <c r="I19" s="270" t="str">
        <f ca="1">IFERROR(F19/G19,"")</f>
        <v/>
      </c>
      <c r="J19" s="240" t="str">
        <f ca="1">IFERROR(F19/H19,"")</f>
        <v/>
      </c>
      <c r="K19" s="191">
        <f t="shared" si="6"/>
        <v>0</v>
      </c>
      <c r="L19" s="237"/>
      <c r="M19" s="196" t="str">
        <f ca="1">IFERROR(F19/K19,"")</f>
        <v/>
      </c>
      <c r="N19" s="205" t="str">
        <f ca="1">IFERROR(F19/L19,"")</f>
        <v/>
      </c>
      <c r="O19" s="235" t="str">
        <f ca="1">IFERROR(I19*$D$6,"")</f>
        <v/>
      </c>
      <c r="Q19" s="47"/>
    </row>
    <row r="20" spans="1:17" s="3" customFormat="1" ht="20.100000000000001" customHeight="1" thickBot="1" x14ac:dyDescent="0.3">
      <c r="A20" s="47"/>
      <c r="C20" s="625" t="s">
        <v>4630</v>
      </c>
      <c r="D20" s="626"/>
      <c r="E20" s="626"/>
      <c r="F20" s="228">
        <f ca="1">SUM(F9:F16)</f>
        <v>5227.5246088269841</v>
      </c>
      <c r="G20" s="238"/>
      <c r="H20" s="203">
        <f>SUM(H9:H19)</f>
        <v>0</v>
      </c>
      <c r="I20" s="203"/>
      <c r="J20" s="226" t="str">
        <f t="shared" ca="1" si="0"/>
        <v/>
      </c>
      <c r="K20" s="228">
        <f>SUM(K9:K16)</f>
        <v>0</v>
      </c>
      <c r="L20" s="232">
        <f>SUM(L9:L16)</f>
        <v>0</v>
      </c>
      <c r="M20" s="227" t="e">
        <f ca="1">O20/K20</f>
        <v>#DIV/0!</v>
      </c>
      <c r="N20" s="227" t="e">
        <f ca="1">O20/L20</f>
        <v>#DIV/0!</v>
      </c>
      <c r="O20" s="233">
        <f ca="1">SUM(O9:O16)</f>
        <v>0</v>
      </c>
      <c r="Q20" s="47"/>
    </row>
    <row r="21" spans="1:17" ht="12" customHeight="1" x14ac:dyDescent="0.25">
      <c r="A21" s="45"/>
      <c r="Q21" s="45"/>
    </row>
    <row r="22" spans="1:17" ht="20.100000000000001" customHeight="1" x14ac:dyDescent="0.25">
      <c r="A22" s="45"/>
      <c r="D22" s="210"/>
      <c r="E22" s="5"/>
      <c r="Q22" s="45"/>
    </row>
    <row r="23" spans="1:17" ht="20.100000000000001" customHeight="1" x14ac:dyDescent="0.25">
      <c r="A23" s="45"/>
      <c r="D23" s="206"/>
      <c r="E23" s="5"/>
      <c r="Q23" s="45"/>
    </row>
    <row r="24" spans="1:17" ht="20.100000000000001" customHeight="1" x14ac:dyDescent="0.3">
      <c r="A24" s="45"/>
      <c r="D24" s="211"/>
      <c r="E24" s="5"/>
      <c r="M24" s="634"/>
      <c r="N24" s="634"/>
      <c r="Q24" s="45"/>
    </row>
    <row r="25" spans="1:17" ht="20.100000000000001" customHeight="1" x14ac:dyDescent="0.25">
      <c r="A25" s="45"/>
      <c r="C25" s="201"/>
      <c r="D25" s="201"/>
      <c r="Q25" s="45"/>
    </row>
    <row r="26" spans="1:17" ht="20.100000000000001" customHeight="1" x14ac:dyDescent="0.25">
      <c r="A26" s="45"/>
      <c r="C26" s="201"/>
      <c r="D26" s="201"/>
      <c r="E26" s="202"/>
      <c r="Q26" s="45"/>
    </row>
    <row r="27" spans="1:17" ht="20.100000000000001" customHeight="1" x14ac:dyDescent="0.25">
      <c r="A27" s="45"/>
      <c r="C27" s="201"/>
      <c r="D27" s="201"/>
      <c r="E27" s="202"/>
      <c r="Q27" s="45"/>
    </row>
    <row r="28" spans="1:17" ht="18.75" x14ac:dyDescent="0.3">
      <c r="A28" s="45"/>
      <c r="M28" s="212"/>
      <c r="N28" s="213"/>
      <c r="Q28" s="45"/>
    </row>
    <row r="29" spans="1:17" ht="15" x14ac:dyDescent="0.25">
      <c r="A29" s="45"/>
      <c r="Q29" s="45"/>
    </row>
    <row r="30" spans="1:17" ht="30" customHeight="1" x14ac:dyDescent="0.25">
      <c r="A30" s="45"/>
      <c r="Q30" s="45"/>
    </row>
    <row r="31" spans="1:17" ht="30" customHeight="1" x14ac:dyDescent="0.25">
      <c r="A31" s="45"/>
      <c r="Q31" s="45"/>
    </row>
    <row r="32" spans="1:17" ht="30" customHeight="1" x14ac:dyDescent="0.25">
      <c r="A32" s="45"/>
      <c r="Q32" s="45"/>
    </row>
    <row r="33" spans="1:18" ht="30" customHeight="1" x14ac:dyDescent="0.25">
      <c r="A33" s="45"/>
      <c r="Q33" s="45"/>
    </row>
    <row r="34" spans="1:18" ht="15.75" thickBot="1" x14ac:dyDescent="0.3">
      <c r="A34" s="45"/>
      <c r="Q34" s="45"/>
    </row>
    <row r="35" spans="1:18" ht="16.5" thickBot="1" x14ac:dyDescent="0.3">
      <c r="A35" s="45"/>
      <c r="L35" s="635" t="s">
        <v>4648</v>
      </c>
      <c r="M35" s="636"/>
      <c r="N35" s="230" t="e">
        <f>AVERAGE(H9:H19)</f>
        <v>#DIV/0!</v>
      </c>
      <c r="Q35" s="45"/>
    </row>
    <row r="36" spans="1:18" ht="0.6" customHeight="1" thickBot="1" x14ac:dyDescent="0.3">
      <c r="A36" s="45"/>
      <c r="L36" s="637"/>
      <c r="M36" s="637"/>
      <c r="N36" s="231"/>
      <c r="Q36" s="45"/>
    </row>
    <row r="37" spans="1:18" ht="33.75" customHeight="1" x14ac:dyDescent="0.25">
      <c r="A37" s="45"/>
      <c r="Q37" s="45"/>
    </row>
    <row r="38" spans="1:18" ht="9" customHeight="1" x14ac:dyDescent="0.25">
      <c r="A38" s="623"/>
      <c r="B38" s="623"/>
      <c r="C38" s="623"/>
      <c r="D38" s="623"/>
      <c r="E38" s="623"/>
      <c r="F38" s="623"/>
      <c r="G38" s="623"/>
      <c r="H38" s="623"/>
      <c r="I38" s="623"/>
      <c r="J38" s="623"/>
      <c r="K38" s="623"/>
      <c r="L38" s="623"/>
      <c r="M38" s="623"/>
      <c r="N38" s="623"/>
      <c r="O38" s="623"/>
      <c r="P38" s="623"/>
      <c r="Q38" s="623"/>
    </row>
    <row r="39" spans="1:18" s="1" customFormat="1" ht="15" hidden="1" x14ac:dyDescent="0.25">
      <c r="A39"/>
      <c r="B39"/>
      <c r="C39"/>
      <c r="D39"/>
      <c r="E39"/>
      <c r="F39"/>
      <c r="G39"/>
      <c r="H39"/>
      <c r="I39"/>
      <c r="J39"/>
      <c r="K39"/>
      <c r="O39"/>
      <c r="P39"/>
      <c r="Q39"/>
      <c r="R39"/>
    </row>
    <row r="40" spans="1:18" s="1" customFormat="1" ht="15" hidden="1" x14ac:dyDescent="0.25">
      <c r="A40"/>
      <c r="B40"/>
      <c r="C40"/>
      <c r="D40"/>
      <c r="E40"/>
      <c r="F40"/>
      <c r="G40"/>
      <c r="H40"/>
      <c r="I40"/>
      <c r="J40"/>
      <c r="K40"/>
      <c r="L40" s="214" t="e">
        <f ca="1">1-(O20/L20)</f>
        <v>#DIV/0!</v>
      </c>
      <c r="M40" s="197"/>
      <c r="O40"/>
      <c r="P40"/>
      <c r="Q40"/>
      <c r="R40"/>
    </row>
  </sheetData>
  <sheetProtection sheet="1" objects="1" scenarios="1" selectLockedCells="1"/>
  <mergeCells count="7">
    <mergeCell ref="A38:Q38"/>
    <mergeCell ref="B1:P1"/>
    <mergeCell ref="C2:O2"/>
    <mergeCell ref="C20:E20"/>
    <mergeCell ref="L35:M35"/>
    <mergeCell ref="L36:M36"/>
    <mergeCell ref="M24:N24"/>
  </mergeCells>
  <dataValidations count="1">
    <dataValidation type="whole" allowBlank="1" showInputMessage="1" showErrorMessage="1" sqref="D6">
      <formula1>10</formula1>
      <formula2>30</formula2>
    </dataValidation>
  </dataValidations>
  <printOptions horizontalCentered="1"/>
  <pageMargins left="0" right="0" top="0" bottom="0" header="0" footer="0"/>
  <pageSetup paperSize="9" scale="65" orientation="landscape" r:id="rId1"/>
  <headerFooter>
    <oddFooter>&amp;CCOMPEL - CONSTRUÇÕES, MONTAGENS E PROJETOS ELÉTRICOS LTDA                  &amp;D                  RESUMO DO FATURAMENTO - PODA                 REGIONAL SÃO GONÇALO</oddFooter>
  </headerFooter>
  <ignoredErrors>
    <ignoredError sqref="K11:K12 K10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F53"/>
  <sheetViews>
    <sheetView showGridLines="0" zoomScale="115" zoomScaleNormal="115" workbookViewId="0">
      <pane ySplit="1" topLeftCell="A2" activePane="bottomLeft" state="frozen"/>
      <selection pane="bottomLeft" activeCell="E10" sqref="E10"/>
    </sheetView>
  </sheetViews>
  <sheetFormatPr defaultRowHeight="12.75" x14ac:dyDescent="0.2"/>
  <cols>
    <col min="1" max="1" width="11.140625" style="356" bestFit="1" customWidth="1"/>
    <col min="2" max="2" width="47.7109375" style="356" bestFit="1" customWidth="1"/>
    <col min="3" max="3" width="7.85546875" style="356" bestFit="1" customWidth="1"/>
    <col min="4" max="4" width="13.7109375" style="356" bestFit="1" customWidth="1"/>
    <col min="5" max="5" width="37" style="356" customWidth="1"/>
    <col min="6" max="6" width="7.85546875" style="365" bestFit="1" customWidth="1"/>
    <col min="7" max="16384" width="9.140625" style="356"/>
  </cols>
  <sheetData>
    <row r="1" spans="1:6" x14ac:dyDescent="0.2">
      <c r="A1" s="352" t="s">
        <v>4858</v>
      </c>
      <c r="B1" s="353" t="s">
        <v>4859</v>
      </c>
      <c r="C1" s="353" t="s">
        <v>4860</v>
      </c>
      <c r="D1" s="353" t="s">
        <v>4861</v>
      </c>
      <c r="E1" s="354" t="s">
        <v>4862</v>
      </c>
      <c r="F1" s="355"/>
    </row>
    <row r="2" spans="1:6" x14ac:dyDescent="0.2">
      <c r="A2" s="357">
        <v>554381</v>
      </c>
      <c r="B2" s="358" t="s">
        <v>69</v>
      </c>
      <c r="C2" s="359" t="s">
        <v>70</v>
      </c>
      <c r="D2" s="360">
        <v>98.387747165412165</v>
      </c>
      <c r="E2" s="361" t="s">
        <v>4863</v>
      </c>
      <c r="F2" s="362">
        <f t="shared" ref="F2:F33" si="0">D2*1.496</f>
        <v>147.1880697594566</v>
      </c>
    </row>
    <row r="3" spans="1:6" x14ac:dyDescent="0.2">
      <c r="A3" s="357">
        <v>554382</v>
      </c>
      <c r="B3" s="358" t="s">
        <v>71</v>
      </c>
      <c r="C3" s="359" t="s">
        <v>70</v>
      </c>
      <c r="D3" s="360">
        <v>108.22355894233756</v>
      </c>
      <c r="E3" s="361" t="s">
        <v>4864</v>
      </c>
      <c r="F3" s="362">
        <f t="shared" si="0"/>
        <v>161.90244417773698</v>
      </c>
    </row>
    <row r="4" spans="1:6" x14ac:dyDescent="0.2">
      <c r="A4" s="357">
        <v>554383</v>
      </c>
      <c r="B4" s="358" t="s">
        <v>72</v>
      </c>
      <c r="C4" s="359" t="s">
        <v>70</v>
      </c>
      <c r="D4" s="360">
        <v>87.047902335821831</v>
      </c>
      <c r="E4" s="361" t="s">
        <v>4865</v>
      </c>
      <c r="F4" s="362">
        <f t="shared" si="0"/>
        <v>130.22366189438947</v>
      </c>
    </row>
    <row r="5" spans="1:6" x14ac:dyDescent="0.2">
      <c r="A5" s="357">
        <v>554384</v>
      </c>
      <c r="B5" s="358" t="s">
        <v>73</v>
      </c>
      <c r="C5" s="359" t="s">
        <v>70</v>
      </c>
      <c r="D5" s="360">
        <v>95.790846137533279</v>
      </c>
      <c r="E5" s="361" t="s">
        <v>4866</v>
      </c>
      <c r="F5" s="362">
        <f t="shared" si="0"/>
        <v>143.3031058217498</v>
      </c>
    </row>
    <row r="6" spans="1:6" x14ac:dyDescent="0.2">
      <c r="A6" s="357">
        <v>554385</v>
      </c>
      <c r="B6" s="358" t="s">
        <v>74</v>
      </c>
      <c r="C6" s="359" t="s">
        <v>70</v>
      </c>
      <c r="D6" s="360">
        <v>110.73889714975179</v>
      </c>
      <c r="E6" s="361" t="s">
        <v>4867</v>
      </c>
      <c r="F6" s="362">
        <f t="shared" si="0"/>
        <v>165.66539013602869</v>
      </c>
    </row>
    <row r="7" spans="1:6" x14ac:dyDescent="0.2">
      <c r="A7" s="357">
        <v>554386</v>
      </c>
      <c r="B7" s="358" t="s">
        <v>75</v>
      </c>
      <c r="C7" s="359" t="s">
        <v>70</v>
      </c>
      <c r="D7" s="360">
        <v>120.57470892667718</v>
      </c>
      <c r="E7" s="361" t="s">
        <v>4868</v>
      </c>
      <c r="F7" s="362">
        <f t="shared" si="0"/>
        <v>180.37976455430905</v>
      </c>
    </row>
    <row r="8" spans="1:6" x14ac:dyDescent="0.2">
      <c r="A8" s="357">
        <v>554387</v>
      </c>
      <c r="B8" s="358" t="s">
        <v>76</v>
      </c>
      <c r="C8" s="359" t="s">
        <v>70</v>
      </c>
      <c r="D8" s="360">
        <v>81.187000269440702</v>
      </c>
      <c r="E8" s="361" t="s">
        <v>4869</v>
      </c>
      <c r="F8" s="362">
        <f t="shared" si="0"/>
        <v>121.4557524030833</v>
      </c>
    </row>
    <row r="9" spans="1:6" x14ac:dyDescent="0.2">
      <c r="A9" s="357">
        <v>554388</v>
      </c>
      <c r="B9" s="358" t="s">
        <v>77</v>
      </c>
      <c r="C9" s="359" t="s">
        <v>70</v>
      </c>
      <c r="D9" s="360">
        <v>70.951720079827737</v>
      </c>
      <c r="E9" s="361" t="s">
        <v>4870</v>
      </c>
      <c r="F9" s="362">
        <f t="shared" si="0"/>
        <v>106.14377323942229</v>
      </c>
    </row>
    <row r="10" spans="1:6" x14ac:dyDescent="0.2">
      <c r="A10" s="357">
        <v>554389</v>
      </c>
      <c r="B10" s="358" t="s">
        <v>78</v>
      </c>
      <c r="C10" s="359" t="s">
        <v>70</v>
      </c>
      <c r="D10" s="360">
        <v>89.370456404869472</v>
      </c>
      <c r="E10" s="361" t="s">
        <v>4871</v>
      </c>
      <c r="F10" s="362">
        <f t="shared" si="0"/>
        <v>133.69820278168473</v>
      </c>
    </row>
    <row r="11" spans="1:6" x14ac:dyDescent="0.2">
      <c r="A11" s="357">
        <v>554390</v>
      </c>
      <c r="B11" s="358" t="s">
        <v>79</v>
      </c>
      <c r="C11" s="359" t="s">
        <v>70</v>
      </c>
      <c r="D11" s="360">
        <v>50.486076522984618</v>
      </c>
      <c r="E11" s="361" t="s">
        <v>4872</v>
      </c>
      <c r="F11" s="362">
        <f t="shared" si="0"/>
        <v>75.527170478384988</v>
      </c>
    </row>
    <row r="12" spans="1:6" x14ac:dyDescent="0.2">
      <c r="A12" s="357">
        <v>554391</v>
      </c>
      <c r="B12" s="358" t="s">
        <v>80</v>
      </c>
      <c r="C12" s="359" t="s">
        <v>70</v>
      </c>
      <c r="D12" s="360">
        <v>71.693307562111855</v>
      </c>
      <c r="E12" s="361" t="s">
        <v>4873</v>
      </c>
      <c r="F12" s="362">
        <f t="shared" si="0"/>
        <v>107.25318811291933</v>
      </c>
    </row>
    <row r="13" spans="1:6" x14ac:dyDescent="0.2">
      <c r="A13" s="357">
        <v>554392</v>
      </c>
      <c r="B13" s="358" t="s">
        <v>81</v>
      </c>
      <c r="C13" s="359" t="s">
        <v>70</v>
      </c>
      <c r="D13" s="360">
        <v>34.224530044897357</v>
      </c>
      <c r="E13" s="361" t="s">
        <v>4874</v>
      </c>
      <c r="F13" s="362">
        <f t="shared" si="0"/>
        <v>51.199896947166444</v>
      </c>
    </row>
    <row r="14" spans="1:6" x14ac:dyDescent="0.2">
      <c r="A14" s="357">
        <v>554393</v>
      </c>
      <c r="B14" s="358" t="s">
        <v>82</v>
      </c>
      <c r="C14" s="359" t="s">
        <v>70</v>
      </c>
      <c r="D14" s="360">
        <v>46.32188735470028</v>
      </c>
      <c r="E14" s="361" t="s">
        <v>4875</v>
      </c>
      <c r="F14" s="362">
        <f t="shared" si="0"/>
        <v>69.297543482631625</v>
      </c>
    </row>
    <row r="15" spans="1:6" x14ac:dyDescent="0.2">
      <c r="A15" s="357">
        <v>554394</v>
      </c>
      <c r="B15" s="358" t="s">
        <v>83</v>
      </c>
      <c r="C15" s="359" t="s">
        <v>70</v>
      </c>
      <c r="D15" s="360">
        <v>33.615299750514772</v>
      </c>
      <c r="E15" s="361" t="s">
        <v>4874</v>
      </c>
      <c r="F15" s="362">
        <f t="shared" si="0"/>
        <v>50.288488426770101</v>
      </c>
    </row>
    <row r="16" spans="1:6" x14ac:dyDescent="0.2">
      <c r="A16" s="357">
        <v>554395</v>
      </c>
      <c r="B16" s="358" t="s">
        <v>84</v>
      </c>
      <c r="C16" s="359" t="s">
        <v>70</v>
      </c>
      <c r="D16" s="360">
        <v>43.5591764851238</v>
      </c>
      <c r="E16" s="361" t="s">
        <v>4875</v>
      </c>
      <c r="F16" s="362">
        <f t="shared" si="0"/>
        <v>65.164528021745198</v>
      </c>
    </row>
    <row r="17" spans="1:6" x14ac:dyDescent="0.2">
      <c r="A17" s="357">
        <v>554396</v>
      </c>
      <c r="B17" s="358" t="s">
        <v>85</v>
      </c>
      <c r="C17" s="359" t="s">
        <v>70</v>
      </c>
      <c r="D17" s="360">
        <v>90.88068820227501</v>
      </c>
      <c r="E17" s="361" t="s">
        <v>4876</v>
      </c>
      <c r="F17" s="362">
        <f t="shared" si="0"/>
        <v>135.95750955060342</v>
      </c>
    </row>
    <row r="18" spans="1:6" x14ac:dyDescent="0.2">
      <c r="A18" s="357">
        <v>554397</v>
      </c>
      <c r="B18" s="358" t="s">
        <v>86</v>
      </c>
      <c r="C18" s="359" t="s">
        <v>70</v>
      </c>
      <c r="D18" s="360">
        <v>77.277453718359155</v>
      </c>
      <c r="E18" s="361" t="s">
        <v>4877</v>
      </c>
      <c r="F18" s="362">
        <f t="shared" si="0"/>
        <v>115.6070707626653</v>
      </c>
    </row>
    <row r="19" spans="1:6" x14ac:dyDescent="0.2">
      <c r="A19" s="357">
        <v>554398</v>
      </c>
      <c r="B19" s="358" t="s">
        <v>87</v>
      </c>
      <c r="C19" s="359" t="s">
        <v>70</v>
      </c>
      <c r="D19" s="360">
        <v>106.75834288506678</v>
      </c>
      <c r="E19" s="361" t="s">
        <v>4878</v>
      </c>
      <c r="F19" s="362">
        <f t="shared" si="0"/>
        <v>159.71048095605991</v>
      </c>
    </row>
    <row r="20" spans="1:6" x14ac:dyDescent="0.2">
      <c r="A20" s="357">
        <v>554399</v>
      </c>
      <c r="B20" s="358" t="s">
        <v>89</v>
      </c>
      <c r="C20" s="359" t="s">
        <v>70</v>
      </c>
      <c r="D20" s="360">
        <v>24.475970489912292</v>
      </c>
      <c r="E20" s="361" t="s">
        <v>4879</v>
      </c>
      <c r="F20" s="362">
        <f t="shared" si="0"/>
        <v>36.616051852908789</v>
      </c>
    </row>
    <row r="21" spans="1:6" x14ac:dyDescent="0.2">
      <c r="A21" s="357">
        <v>554400</v>
      </c>
      <c r="B21" s="358" t="s">
        <v>90</v>
      </c>
      <c r="C21" s="359" t="s">
        <v>70</v>
      </c>
      <c r="D21" s="360">
        <v>68.377023625567119</v>
      </c>
      <c r="E21" s="363" t="s">
        <v>4880</v>
      </c>
      <c r="F21" s="362">
        <f t="shared" si="0"/>
        <v>102.29202734384842</v>
      </c>
    </row>
    <row r="22" spans="1:6" x14ac:dyDescent="0.2">
      <c r="A22" s="357">
        <v>554401</v>
      </c>
      <c r="B22" s="358" t="s">
        <v>91</v>
      </c>
      <c r="C22" s="359" t="s">
        <v>70</v>
      </c>
      <c r="D22" s="360">
        <v>35.655125510070562</v>
      </c>
      <c r="E22" s="363" t="s">
        <v>4881</v>
      </c>
      <c r="F22" s="362">
        <f t="shared" si="0"/>
        <v>53.340067763065562</v>
      </c>
    </row>
    <row r="23" spans="1:6" x14ac:dyDescent="0.2">
      <c r="A23" s="357">
        <v>554402</v>
      </c>
      <c r="B23" s="358" t="s">
        <v>92</v>
      </c>
      <c r="C23" s="359" t="s">
        <v>70</v>
      </c>
      <c r="D23" s="360">
        <v>24.260889137138097</v>
      </c>
      <c r="E23" s="363" t="s">
        <v>4882</v>
      </c>
      <c r="F23" s="362">
        <f t="shared" si="0"/>
        <v>36.294290149158591</v>
      </c>
    </row>
    <row r="24" spans="1:6" x14ac:dyDescent="0.2">
      <c r="A24" s="357">
        <v>554403</v>
      </c>
      <c r="B24" s="358" t="s">
        <v>93</v>
      </c>
      <c r="C24" s="359" t="s">
        <v>70</v>
      </c>
      <c r="D24" s="360">
        <v>18.758680208962751</v>
      </c>
      <c r="E24" s="361" t="s">
        <v>4883</v>
      </c>
      <c r="F24" s="362">
        <f t="shared" si="0"/>
        <v>28.062985592608275</v>
      </c>
    </row>
    <row r="25" spans="1:6" x14ac:dyDescent="0.2">
      <c r="A25" s="357">
        <v>554404</v>
      </c>
      <c r="B25" s="358" t="s">
        <v>94</v>
      </c>
      <c r="C25" s="359" t="s">
        <v>70</v>
      </c>
      <c r="D25" s="360">
        <v>119.86312453660963</v>
      </c>
      <c r="E25" s="363" t="s">
        <v>4884</v>
      </c>
      <c r="F25" s="362">
        <f t="shared" si="0"/>
        <v>179.31523430676802</v>
      </c>
    </row>
    <row r="26" spans="1:6" x14ac:dyDescent="0.2">
      <c r="A26" s="357">
        <v>554496</v>
      </c>
      <c r="B26" s="358" t="s">
        <v>186</v>
      </c>
      <c r="C26" s="359" t="s">
        <v>70</v>
      </c>
      <c r="D26" s="360">
        <v>29.420616526065075</v>
      </c>
      <c r="E26" s="363" t="s">
        <v>4885</v>
      </c>
      <c r="F26" s="362">
        <f t="shared" si="0"/>
        <v>44.013242322993349</v>
      </c>
    </row>
    <row r="27" spans="1:6" x14ac:dyDescent="0.2">
      <c r="A27" s="357">
        <v>554602</v>
      </c>
      <c r="B27" s="358" t="s">
        <v>288</v>
      </c>
      <c r="C27" s="359" t="s">
        <v>70</v>
      </c>
      <c r="D27" s="360">
        <v>27.054849020911441</v>
      </c>
      <c r="E27" s="363" t="s">
        <v>4886</v>
      </c>
      <c r="F27" s="362">
        <f t="shared" si="0"/>
        <v>40.474054135283517</v>
      </c>
    </row>
    <row r="28" spans="1:6" x14ac:dyDescent="0.2">
      <c r="A28" s="357">
        <v>554679</v>
      </c>
      <c r="B28" s="358" t="s">
        <v>366</v>
      </c>
      <c r="C28" s="359" t="s">
        <v>70</v>
      </c>
      <c r="D28" s="360">
        <v>38.97</v>
      </c>
      <c r="E28" s="363" t="s">
        <v>4887</v>
      </c>
      <c r="F28" s="362">
        <f t="shared" si="0"/>
        <v>58.299119999999995</v>
      </c>
    </row>
    <row r="29" spans="1:6" x14ac:dyDescent="0.2">
      <c r="A29" s="357">
        <v>554682</v>
      </c>
      <c r="B29" s="358" t="s">
        <v>369</v>
      </c>
      <c r="C29" s="359" t="s">
        <v>70</v>
      </c>
      <c r="D29" s="360">
        <v>35.319024679447082</v>
      </c>
      <c r="E29" s="363" t="s">
        <v>4888</v>
      </c>
      <c r="F29" s="362">
        <f t="shared" si="0"/>
        <v>52.837260920452835</v>
      </c>
    </row>
    <row r="30" spans="1:6" x14ac:dyDescent="0.2">
      <c r="A30" s="357">
        <v>554683</v>
      </c>
      <c r="B30" s="358" t="s">
        <v>370</v>
      </c>
      <c r="C30" s="359" t="s">
        <v>70</v>
      </c>
      <c r="D30" s="360">
        <v>95.559394276898047</v>
      </c>
      <c r="E30" s="363" t="s">
        <v>4889</v>
      </c>
      <c r="F30" s="362">
        <f t="shared" si="0"/>
        <v>142.95685383823948</v>
      </c>
    </row>
    <row r="31" spans="1:6" x14ac:dyDescent="0.2">
      <c r="A31" s="357">
        <v>554684</v>
      </c>
      <c r="B31" s="358" t="s">
        <v>371</v>
      </c>
      <c r="C31" s="359" t="s">
        <v>70</v>
      </c>
      <c r="D31" s="360">
        <v>120.55541984817734</v>
      </c>
      <c r="E31" s="363" t="s">
        <v>4890</v>
      </c>
      <c r="F31" s="362">
        <f t="shared" si="0"/>
        <v>180.35090809287328</v>
      </c>
    </row>
    <row r="32" spans="1:6" x14ac:dyDescent="0.2">
      <c r="A32" s="357">
        <v>554685</v>
      </c>
      <c r="B32" s="358" t="s">
        <v>372</v>
      </c>
      <c r="C32" s="359" t="s">
        <v>70</v>
      </c>
      <c r="D32" s="360">
        <v>151.93047553265455</v>
      </c>
      <c r="E32" s="363" t="s">
        <v>4891</v>
      </c>
      <c r="F32" s="362">
        <f t="shared" si="0"/>
        <v>227.28799139685123</v>
      </c>
    </row>
    <row r="33" spans="1:6" x14ac:dyDescent="0.2">
      <c r="A33" s="357">
        <v>554686</v>
      </c>
      <c r="B33" s="358" t="s">
        <v>373</v>
      </c>
      <c r="C33" s="359" t="s">
        <v>70</v>
      </c>
      <c r="D33" s="360">
        <v>242.68221640685738</v>
      </c>
      <c r="E33" s="363" t="s">
        <v>4892</v>
      </c>
      <c r="F33" s="362">
        <f t="shared" si="0"/>
        <v>363.05259574465862</v>
      </c>
    </row>
    <row r="34" spans="1:6" x14ac:dyDescent="0.2">
      <c r="A34" s="357">
        <v>554687</v>
      </c>
      <c r="B34" s="358" t="s">
        <v>374</v>
      </c>
      <c r="C34" s="359" t="s">
        <v>70</v>
      </c>
      <c r="D34" s="360">
        <v>267.15818689676968</v>
      </c>
      <c r="E34" s="363" t="s">
        <v>4893</v>
      </c>
      <c r="F34" s="362">
        <f>D34*1.496</f>
        <v>399.66864759756743</v>
      </c>
    </row>
    <row r="35" spans="1:6" x14ac:dyDescent="0.2">
      <c r="A35" s="357">
        <v>554688</v>
      </c>
      <c r="B35" s="358" t="s">
        <v>375</v>
      </c>
      <c r="C35" s="359" t="s">
        <v>70</v>
      </c>
      <c r="D35" s="360">
        <v>288.71137468129751</v>
      </c>
      <c r="E35" s="363" t="s">
        <v>4894</v>
      </c>
      <c r="F35" s="362">
        <f t="shared" ref="F35:F53" si="1">D35*1.496</f>
        <v>431.9122165232211</v>
      </c>
    </row>
    <row r="36" spans="1:6" x14ac:dyDescent="0.2">
      <c r="A36" s="357">
        <v>554689</v>
      </c>
      <c r="B36" s="358" t="s">
        <v>376</v>
      </c>
      <c r="C36" s="359" t="s">
        <v>70</v>
      </c>
      <c r="D36" s="360">
        <v>321.05477391274701</v>
      </c>
      <c r="E36" s="363" t="s">
        <v>4895</v>
      </c>
      <c r="F36" s="362">
        <f t="shared" si="1"/>
        <v>480.29794177346952</v>
      </c>
    </row>
    <row r="37" spans="1:6" x14ac:dyDescent="0.2">
      <c r="A37" s="357">
        <v>554690</v>
      </c>
      <c r="B37" s="358" t="s">
        <v>377</v>
      </c>
      <c r="C37" s="359" t="s">
        <v>70</v>
      </c>
      <c r="D37" s="360">
        <v>84.697838346769288</v>
      </c>
      <c r="E37" s="361" t="s">
        <v>4896</v>
      </c>
      <c r="F37" s="362">
        <f t="shared" si="1"/>
        <v>126.70796616676685</v>
      </c>
    </row>
    <row r="38" spans="1:6" x14ac:dyDescent="0.2">
      <c r="A38" s="357">
        <v>554691</v>
      </c>
      <c r="B38" s="358" t="s">
        <v>378</v>
      </c>
      <c r="C38" s="359" t="s">
        <v>70</v>
      </c>
      <c r="D38" s="360">
        <v>43.96</v>
      </c>
      <c r="E38" s="363" t="s">
        <v>4897</v>
      </c>
      <c r="F38" s="362">
        <f t="shared" si="1"/>
        <v>65.764160000000004</v>
      </c>
    </row>
    <row r="39" spans="1:6" x14ac:dyDescent="0.2">
      <c r="A39" s="357">
        <v>554692</v>
      </c>
      <c r="B39" s="358" t="s">
        <v>379</v>
      </c>
      <c r="C39" s="359" t="s">
        <v>70</v>
      </c>
      <c r="D39" s="360">
        <v>101.81308900049112</v>
      </c>
      <c r="E39" s="363" t="s">
        <v>4898</v>
      </c>
      <c r="F39" s="362">
        <f t="shared" si="1"/>
        <v>152.3123811447347</v>
      </c>
    </row>
    <row r="40" spans="1:6" x14ac:dyDescent="0.2">
      <c r="A40" s="357">
        <v>554748</v>
      </c>
      <c r="B40" s="358" t="s">
        <v>440</v>
      </c>
      <c r="C40" s="359" t="s">
        <v>441</v>
      </c>
      <c r="D40" s="360">
        <v>42</v>
      </c>
      <c r="E40" s="358" t="s">
        <v>4899</v>
      </c>
      <c r="F40" s="364">
        <f t="shared" si="1"/>
        <v>62.832000000000001</v>
      </c>
    </row>
    <row r="41" spans="1:6" x14ac:dyDescent="0.2">
      <c r="A41" s="357">
        <v>554756</v>
      </c>
      <c r="B41" s="358" t="s">
        <v>450</v>
      </c>
      <c r="C41" s="359" t="s">
        <v>70</v>
      </c>
      <c r="D41" s="360">
        <v>27.682276434152211</v>
      </c>
      <c r="E41" s="363" t="s">
        <v>4900</v>
      </c>
      <c r="F41" s="362">
        <f t="shared" si="1"/>
        <v>41.412685545491705</v>
      </c>
    </row>
    <row r="42" spans="1:6" x14ac:dyDescent="0.2">
      <c r="A42" s="357">
        <v>554757</v>
      </c>
      <c r="B42" s="358" t="s">
        <v>451</v>
      </c>
      <c r="C42" s="359" t="s">
        <v>70</v>
      </c>
      <c r="D42" s="360">
        <v>49.922693427031845</v>
      </c>
      <c r="E42" s="363" t="s">
        <v>4901</v>
      </c>
      <c r="F42" s="362">
        <f t="shared" si="1"/>
        <v>74.684349366839641</v>
      </c>
    </row>
    <row r="43" spans="1:6" x14ac:dyDescent="0.2">
      <c r="A43" s="357">
        <v>554768</v>
      </c>
      <c r="B43" s="358" t="s">
        <v>462</v>
      </c>
      <c r="C43" s="359" t="s">
        <v>70</v>
      </c>
      <c r="D43" s="360">
        <v>143.65802497252361</v>
      </c>
      <c r="E43" s="363" t="s">
        <v>4902</v>
      </c>
      <c r="F43" s="362">
        <f t="shared" si="1"/>
        <v>214.91240535889531</v>
      </c>
    </row>
    <row r="44" spans="1:6" x14ac:dyDescent="0.2">
      <c r="A44" s="357">
        <v>554769</v>
      </c>
      <c r="B44" s="358" t="s">
        <v>463</v>
      </c>
      <c r="C44" s="359" t="s">
        <v>70</v>
      </c>
      <c r="D44" s="360">
        <v>135.59110386000015</v>
      </c>
      <c r="E44" s="363" t="s">
        <v>4903</v>
      </c>
      <c r="F44" s="362">
        <f t="shared" si="1"/>
        <v>202.84429137456021</v>
      </c>
    </row>
    <row r="45" spans="1:6" x14ac:dyDescent="0.2">
      <c r="A45" s="357">
        <v>554770</v>
      </c>
      <c r="B45" s="358" t="s">
        <v>464</v>
      </c>
      <c r="C45" s="359" t="s">
        <v>70</v>
      </c>
      <c r="D45" s="360">
        <v>187.27233365238422</v>
      </c>
      <c r="E45" s="363" t="s">
        <v>4904</v>
      </c>
      <c r="F45" s="362">
        <f t="shared" si="1"/>
        <v>280.15941114396679</v>
      </c>
    </row>
    <row r="46" spans="1:6" x14ac:dyDescent="0.2">
      <c r="A46" s="357">
        <v>554771</v>
      </c>
      <c r="B46" s="358" t="s">
        <v>465</v>
      </c>
      <c r="C46" s="359" t="s">
        <v>70</v>
      </c>
      <c r="D46" s="360">
        <v>101.45771093571982</v>
      </c>
      <c r="E46" s="363" t="s">
        <v>4905</v>
      </c>
      <c r="F46" s="362">
        <f t="shared" si="1"/>
        <v>151.78073555983684</v>
      </c>
    </row>
    <row r="47" spans="1:6" x14ac:dyDescent="0.2">
      <c r="A47" s="357">
        <v>554772</v>
      </c>
      <c r="B47" s="358" t="s">
        <v>466</v>
      </c>
      <c r="C47" s="359" t="s">
        <v>70</v>
      </c>
      <c r="D47" s="360">
        <v>78.480354340470612</v>
      </c>
      <c r="E47" s="363" t="s">
        <v>4906</v>
      </c>
      <c r="F47" s="362">
        <f t="shared" si="1"/>
        <v>117.40661009334403</v>
      </c>
    </row>
    <row r="48" spans="1:6" x14ac:dyDescent="0.2">
      <c r="A48" s="357">
        <v>554773</v>
      </c>
      <c r="B48" s="358" t="s">
        <v>467</v>
      </c>
      <c r="C48" s="359" t="s">
        <v>70</v>
      </c>
      <c r="D48" s="360">
        <v>86.64</v>
      </c>
      <c r="E48" s="361" t="s">
        <v>4871</v>
      </c>
      <c r="F48" s="362">
        <f t="shared" si="1"/>
        <v>129.61344</v>
      </c>
    </row>
    <row r="49" spans="1:6" x14ac:dyDescent="0.2">
      <c r="A49" s="357">
        <v>554774</v>
      </c>
      <c r="B49" s="358" t="s">
        <v>468</v>
      </c>
      <c r="C49" s="359" t="s">
        <v>70</v>
      </c>
      <c r="D49" s="360">
        <v>100.57</v>
      </c>
      <c r="E49" s="361" t="s">
        <v>4877</v>
      </c>
      <c r="F49" s="362">
        <f t="shared" si="1"/>
        <v>150.45272</v>
      </c>
    </row>
    <row r="50" spans="1:6" x14ac:dyDescent="0.2">
      <c r="A50" s="357">
        <v>554775</v>
      </c>
      <c r="B50" s="358" t="s">
        <v>470</v>
      </c>
      <c r="C50" s="359" t="s">
        <v>70</v>
      </c>
      <c r="D50" s="360">
        <v>88.286778485835498</v>
      </c>
      <c r="E50" s="361" t="s">
        <v>4907</v>
      </c>
      <c r="F50" s="362">
        <f t="shared" si="1"/>
        <v>132.0770206148099</v>
      </c>
    </row>
    <row r="51" spans="1:6" x14ac:dyDescent="0.2">
      <c r="A51" s="357">
        <v>554776</v>
      </c>
      <c r="B51" s="358" t="s">
        <v>471</v>
      </c>
      <c r="C51" s="359" t="s">
        <v>70</v>
      </c>
      <c r="D51" s="360">
        <v>100.24606139043266</v>
      </c>
      <c r="E51" s="361" t="s">
        <v>4908</v>
      </c>
      <c r="F51" s="362">
        <f t="shared" si="1"/>
        <v>149.96810784008724</v>
      </c>
    </row>
    <row r="52" spans="1:6" x14ac:dyDescent="0.2">
      <c r="A52" s="357">
        <v>554777</v>
      </c>
      <c r="B52" s="358" t="s">
        <v>472</v>
      </c>
      <c r="C52" s="359" t="s">
        <v>70</v>
      </c>
      <c r="D52" s="360">
        <v>114.45552559979282</v>
      </c>
      <c r="E52" s="361" t="s">
        <v>4909</v>
      </c>
      <c r="F52" s="362">
        <f t="shared" si="1"/>
        <v>171.22546629729007</v>
      </c>
    </row>
    <row r="53" spans="1:6" x14ac:dyDescent="0.2">
      <c r="A53" s="357" t="s">
        <v>4856</v>
      </c>
      <c r="B53" s="358" t="s">
        <v>4910</v>
      </c>
      <c r="C53" s="359"/>
      <c r="D53" s="360">
        <f>D24+D23</f>
        <v>43.019569346100852</v>
      </c>
      <c r="E53" s="361"/>
      <c r="F53" s="362">
        <f t="shared" si="1"/>
        <v>64.35727574176687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>
    <tabColor theme="3"/>
    <pageSetUpPr fitToPage="1"/>
  </sheetPr>
  <dimension ref="A1:U51"/>
  <sheetViews>
    <sheetView showGridLines="0" showRowColHeaders="0" zoomScale="80" zoomScaleNormal="80" workbookViewId="0">
      <pane xSplit="3" ySplit="5" topLeftCell="D6" activePane="bottomRight" state="frozen"/>
      <selection activeCell="F9" sqref="F9"/>
      <selection pane="topRight" activeCell="F9" sqref="F9"/>
      <selection pane="bottomLeft" activeCell="F9" sqref="F9"/>
      <selection pane="bottomRight" activeCell="F6" sqref="F6"/>
    </sheetView>
  </sheetViews>
  <sheetFormatPr defaultColWidth="0" defaultRowHeight="15" zeroHeight="1" x14ac:dyDescent="0.25"/>
  <cols>
    <col min="1" max="1" width="1.7109375" customWidth="1"/>
    <col min="2" max="2" width="0.85546875" customWidth="1"/>
    <col min="3" max="3" width="25.140625" style="106" bestFit="1" customWidth="1"/>
    <col min="4" max="7" width="20.7109375" style="142" customWidth="1"/>
    <col min="8" max="8" width="15.7109375" style="108" customWidth="1"/>
    <col min="9" max="9" width="20.7109375" style="108" customWidth="1"/>
    <col min="10" max="10" width="2.140625" style="108" customWidth="1"/>
    <col min="11" max="11" width="12.7109375" style="143" customWidth="1"/>
    <col min="12" max="12" width="20.7109375" style="108" customWidth="1"/>
    <col min="13" max="13" width="0.85546875" style="108" customWidth="1"/>
    <col min="14" max="14" width="1.7109375" customWidth="1"/>
    <col min="15" max="15" width="13.28515625" hidden="1" customWidth="1"/>
    <col min="16" max="16" width="2.140625" hidden="1" customWidth="1"/>
    <col min="17" max="17" width="14.28515625" hidden="1" customWidth="1"/>
    <col min="18" max="18" width="2.7109375" hidden="1" customWidth="1"/>
    <col min="19" max="19" width="9.140625" hidden="1" customWidth="1"/>
    <col min="20" max="20" width="14.28515625" hidden="1" customWidth="1"/>
    <col min="21" max="21" width="8.5703125" hidden="1" customWidth="1"/>
    <col min="22" max="16384" width="9.140625" hidden="1"/>
  </cols>
  <sheetData>
    <row r="1" spans="1:14" s="174" customFormat="1" ht="30" customHeight="1" thickBot="1" x14ac:dyDescent="0.2">
      <c r="A1" s="168"/>
      <c r="B1" s="168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</row>
    <row r="2" spans="1:14" s="174" customFormat="1" ht="9.9499999999999993" customHeight="1" thickBot="1" x14ac:dyDescent="0.3">
      <c r="A2" s="45"/>
      <c r="B2" s="172"/>
      <c r="C2" s="640"/>
      <c r="D2" s="641"/>
      <c r="E2" s="641"/>
      <c r="F2" s="641"/>
      <c r="G2" s="641"/>
      <c r="H2" s="641"/>
      <c r="I2" s="641"/>
      <c r="J2" s="641"/>
      <c r="K2" s="641"/>
      <c r="L2" s="642"/>
      <c r="M2" s="169"/>
    </row>
    <row r="3" spans="1:14" s="45" customFormat="1" ht="30" customHeight="1" x14ac:dyDescent="0.25">
      <c r="B3"/>
      <c r="C3" s="638" t="s">
        <v>4914</v>
      </c>
      <c r="D3" s="639"/>
      <c r="E3" s="639"/>
      <c r="F3" s="639"/>
      <c r="G3" s="639"/>
      <c r="H3" s="639"/>
      <c r="I3" s="639"/>
      <c r="J3" s="639"/>
      <c r="K3" s="639"/>
      <c r="L3" s="639"/>
      <c r="M3" s="171"/>
    </row>
    <row r="4" spans="1:14" s="45" customFormat="1" ht="20.100000000000001" customHeight="1" thickBot="1" x14ac:dyDescent="0.3">
      <c r="B4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171"/>
    </row>
    <row r="5" spans="1:14" s="173" customFormat="1" ht="36" customHeight="1" thickBot="1" x14ac:dyDescent="0.25">
      <c r="B5" s="141"/>
      <c r="C5" s="152" t="s">
        <v>35</v>
      </c>
      <c r="D5" s="153" t="s">
        <v>4633</v>
      </c>
      <c r="E5" s="153" t="s">
        <v>4631</v>
      </c>
      <c r="F5" s="153" t="s">
        <v>4632</v>
      </c>
      <c r="G5" s="153" t="s">
        <v>4634</v>
      </c>
      <c r="H5" s="154" t="s">
        <v>4635</v>
      </c>
      <c r="I5" s="155" t="s">
        <v>4638</v>
      </c>
      <c r="J5" s="144"/>
      <c r="K5" s="163" t="s">
        <v>4637</v>
      </c>
      <c r="L5" s="164" t="s">
        <v>4636</v>
      </c>
      <c r="M5" s="177"/>
      <c r="N5" s="175"/>
    </row>
    <row r="6" spans="1:14" s="47" customFormat="1" ht="20.100000000000001" customHeight="1" x14ac:dyDescent="0.25">
      <c r="B6" s="3"/>
      <c r="C6" s="150" t="s">
        <v>10</v>
      </c>
      <c r="D6" s="149">
        <f ca="1">ResumoObra!F23</f>
        <v>3908.9591031233108</v>
      </c>
      <c r="E6" s="147">
        <f>ResumoObra!K23</f>
        <v>0</v>
      </c>
      <c r="F6" s="147">
        <f>ResumoObra!L23</f>
        <v>0</v>
      </c>
      <c r="G6" s="146">
        <f ca="1">ResumoObra!O23</f>
        <v>0</v>
      </c>
      <c r="H6" s="148" t="str">
        <f t="shared" ref="H6:H7" ca="1" si="0">IFERROR(G6/E6,"")</f>
        <v/>
      </c>
      <c r="I6" s="151" t="str">
        <f ca="1">IFERROR(G6/F6,"")</f>
        <v/>
      </c>
      <c r="J6" s="145"/>
      <c r="K6" s="161">
        <v>80</v>
      </c>
      <c r="L6" s="162">
        <f t="shared" ref="L6:L9" ca="1" si="1">IF(K6="","",G6/K6)</f>
        <v>0</v>
      </c>
      <c r="M6" s="176"/>
    </row>
    <row r="7" spans="1:14" s="47" customFormat="1" ht="20.100000000000001" customHeight="1" x14ac:dyDescent="0.25">
      <c r="B7" s="3"/>
      <c r="C7" s="150" t="s">
        <v>11</v>
      </c>
      <c r="D7" s="149">
        <f ca="1">ResumoManut!F14</f>
        <v>0</v>
      </c>
      <c r="E7" s="147">
        <f>ResumoManut!K14</f>
        <v>0</v>
      </c>
      <c r="F7" s="147">
        <f>ResumoManut!L14</f>
        <v>0</v>
      </c>
      <c r="G7" s="146">
        <f ca="1">ResumoManut!O14</f>
        <v>0</v>
      </c>
      <c r="H7" s="148" t="str">
        <f t="shared" ca="1" si="0"/>
        <v/>
      </c>
      <c r="I7" s="151" t="str">
        <f ca="1">IFERROR(G7/F7,"")</f>
        <v/>
      </c>
      <c r="J7" s="145"/>
      <c r="K7" s="161">
        <v>23</v>
      </c>
      <c r="L7" s="162">
        <f t="shared" ca="1" si="1"/>
        <v>0</v>
      </c>
      <c r="M7" s="176"/>
    </row>
    <row r="8" spans="1:14" s="47" customFormat="1" ht="20.100000000000001" customHeight="1" x14ac:dyDescent="0.25">
      <c r="B8" s="3"/>
      <c r="C8" s="150" t="s">
        <v>12</v>
      </c>
      <c r="D8" s="149">
        <f ca="1">ResumoPoda!F20</f>
        <v>5227.5246088269841</v>
      </c>
      <c r="E8" s="225">
        <f>ResumoPoda!K20</f>
        <v>0</v>
      </c>
      <c r="F8" s="147">
        <f>ResumoPoda!L20</f>
        <v>0</v>
      </c>
      <c r="G8" s="149">
        <f ca="1">ResumoPoda!O20</f>
        <v>0</v>
      </c>
      <c r="H8" s="148" t="str">
        <f t="shared" ref="H8" ca="1" si="2">IFERROR(G8/E8,"")</f>
        <v/>
      </c>
      <c r="I8" s="151" t="str">
        <f t="shared" ref="I8:I9" ca="1" si="3">IFERROR(G8/F8,"")</f>
        <v/>
      </c>
      <c r="J8" s="145"/>
      <c r="K8" s="161">
        <v>30</v>
      </c>
      <c r="L8" s="162">
        <f t="shared" ref="L8" ca="1" si="4">IF(K8="","",G8/K8)</f>
        <v>0</v>
      </c>
      <c r="M8" s="176"/>
    </row>
    <row r="9" spans="1:14" s="47" customFormat="1" ht="20.100000000000001" customHeight="1" thickBot="1" x14ac:dyDescent="0.3">
      <c r="B9" s="3"/>
      <c r="C9" s="150" t="s">
        <v>4913</v>
      </c>
      <c r="D9" s="149">
        <f>'Extra 1,7'!X3 + 'Extra 1,8'!X3</f>
        <v>0</v>
      </c>
      <c r="E9" s="225">
        <f>'Extra 1,7'!X3 + 'Extra 1,8'!X3</f>
        <v>0</v>
      </c>
      <c r="F9" s="147">
        <v>0</v>
      </c>
      <c r="G9" s="149">
        <f>'Extra 1,7'!X3 + 'Extra 1,8'!X3</f>
        <v>0</v>
      </c>
      <c r="H9" s="148" t="s">
        <v>4915</v>
      </c>
      <c r="I9" s="151" t="str">
        <f t="shared" si="3"/>
        <v/>
      </c>
      <c r="J9" s="145"/>
      <c r="K9" s="161">
        <v>30</v>
      </c>
      <c r="L9" s="162">
        <f t="shared" si="1"/>
        <v>0</v>
      </c>
      <c r="M9" s="176"/>
    </row>
    <row r="10" spans="1:14" s="47" customFormat="1" ht="20.100000000000001" customHeight="1" thickBot="1" x14ac:dyDescent="0.3">
      <c r="B10" s="3"/>
      <c r="C10" s="156" t="s">
        <v>4630</v>
      </c>
      <c r="D10" s="157">
        <f ca="1">SUM(D6:D9)</f>
        <v>9136.4837119502954</v>
      </c>
      <c r="E10" s="158">
        <f>SUM(E6:E9)</f>
        <v>0</v>
      </c>
      <c r="F10" s="157">
        <f>SUM(F6:F9)</f>
        <v>0</v>
      </c>
      <c r="G10" s="157">
        <f ca="1">SUM(G6:G9)</f>
        <v>0</v>
      </c>
      <c r="H10" s="159" t="e">
        <f ca="1">G10/E10</f>
        <v>#DIV/0!</v>
      </c>
      <c r="I10" s="160" t="str">
        <f ca="1">IFERROR(G10/F10,"")</f>
        <v/>
      </c>
      <c r="J10" s="145"/>
      <c r="K10" s="165">
        <f>SUM(K6:K7)</f>
        <v>103</v>
      </c>
      <c r="L10" s="166">
        <f ca="1">G10/K10</f>
        <v>0</v>
      </c>
      <c r="M10" s="178"/>
    </row>
    <row r="11" spans="1:14" s="45" customFormat="1" x14ac:dyDescent="0.25">
      <c r="B11"/>
      <c r="C11" s="106"/>
      <c r="D11" s="142"/>
      <c r="E11" s="142"/>
      <c r="F11" s="142"/>
      <c r="G11" s="142"/>
      <c r="H11" s="108"/>
      <c r="I11" s="108"/>
      <c r="J11" s="108"/>
      <c r="K11" s="143"/>
      <c r="L11" s="108"/>
      <c r="M11" s="179"/>
    </row>
    <row r="12" spans="1:14" s="45" customFormat="1" x14ac:dyDescent="0.25">
      <c r="B12"/>
      <c r="C12" s="106"/>
      <c r="D12" s="142"/>
      <c r="E12" s="142"/>
      <c r="F12" s="142"/>
      <c r="G12" s="142"/>
      <c r="H12" s="108"/>
      <c r="I12" s="108"/>
      <c r="J12" s="108"/>
      <c r="K12" s="143"/>
      <c r="L12" s="108"/>
      <c r="M12" s="108"/>
    </row>
    <row r="13" spans="1:14" s="45" customFormat="1" x14ac:dyDescent="0.25">
      <c r="B13"/>
      <c r="C13" s="106"/>
      <c r="D13" s="142"/>
      <c r="E13" s="142"/>
      <c r="F13" s="142"/>
      <c r="G13" s="142"/>
      <c r="H13" s="108"/>
      <c r="I13" s="108"/>
      <c r="J13" s="108"/>
      <c r="K13" s="143"/>
      <c r="L13" s="108"/>
      <c r="M13" s="108"/>
    </row>
    <row r="14" spans="1:14" s="45" customFormat="1" x14ac:dyDescent="0.25">
      <c r="B14"/>
      <c r="C14" s="106"/>
      <c r="D14" s="142"/>
      <c r="E14" s="142"/>
      <c r="F14" s="142"/>
      <c r="G14" s="142"/>
      <c r="H14" s="108"/>
      <c r="I14" s="108"/>
      <c r="J14" s="108"/>
      <c r="K14" s="143"/>
      <c r="L14" s="108"/>
      <c r="M14" s="108"/>
    </row>
    <row r="15" spans="1:14" s="45" customFormat="1" x14ac:dyDescent="0.25">
      <c r="B15"/>
      <c r="C15" s="106"/>
      <c r="D15" s="142"/>
      <c r="E15" s="142"/>
      <c r="F15" s="142"/>
      <c r="G15" s="142"/>
      <c r="H15" s="108"/>
      <c r="I15" s="108"/>
      <c r="J15" s="108"/>
      <c r="K15" s="143"/>
      <c r="L15" s="107"/>
      <c r="M15" s="107"/>
    </row>
    <row r="16" spans="1:14" s="45" customFormat="1" x14ac:dyDescent="0.25">
      <c r="B16"/>
      <c r="C16" s="106"/>
      <c r="D16" s="142"/>
      <c r="E16" s="142"/>
      <c r="F16" s="142"/>
      <c r="G16" s="142"/>
      <c r="H16" s="108"/>
      <c r="I16" s="108"/>
      <c r="J16" s="108"/>
      <c r="K16" s="143"/>
      <c r="L16" s="108"/>
      <c r="M16" s="108"/>
    </row>
    <row r="17" spans="2:13" s="45" customFormat="1" x14ac:dyDescent="0.25">
      <c r="B17"/>
      <c r="C17" s="106"/>
      <c r="D17" s="142"/>
      <c r="E17" s="142"/>
      <c r="F17" s="142"/>
      <c r="G17" s="142"/>
      <c r="H17" s="108"/>
      <c r="I17" s="108"/>
      <c r="J17" s="108"/>
      <c r="K17" s="143"/>
      <c r="L17" s="108"/>
      <c r="M17" s="108"/>
    </row>
    <row r="18" spans="2:13" s="45" customFormat="1" x14ac:dyDescent="0.25">
      <c r="B18"/>
      <c r="C18" s="106"/>
      <c r="D18" s="142"/>
      <c r="E18" s="142"/>
      <c r="F18" s="142"/>
      <c r="G18" s="142"/>
      <c r="H18" s="108"/>
      <c r="I18" s="108"/>
      <c r="J18" s="108"/>
      <c r="K18" s="143"/>
      <c r="L18" s="108"/>
      <c r="M18" s="108"/>
    </row>
    <row r="19" spans="2:13" s="45" customFormat="1" x14ac:dyDescent="0.25">
      <c r="B19"/>
      <c r="C19" s="106"/>
      <c r="D19" s="142"/>
      <c r="E19" s="142"/>
      <c r="F19" s="142"/>
      <c r="G19" s="142"/>
      <c r="H19" s="108"/>
      <c r="I19" s="108"/>
      <c r="J19" s="108"/>
      <c r="K19" s="143"/>
      <c r="L19" s="108"/>
      <c r="M19" s="108"/>
    </row>
    <row r="20" spans="2:13" s="45" customFormat="1" x14ac:dyDescent="0.25">
      <c r="B20"/>
      <c r="C20" s="106"/>
      <c r="D20" s="142"/>
      <c r="E20" s="142"/>
      <c r="F20" s="142"/>
      <c r="G20" s="142"/>
      <c r="H20" s="108"/>
      <c r="I20" s="108"/>
      <c r="J20" s="108"/>
      <c r="K20" s="143"/>
      <c r="L20" s="108"/>
      <c r="M20" s="108"/>
    </row>
    <row r="21" spans="2:13" s="45" customFormat="1" x14ac:dyDescent="0.25">
      <c r="B21"/>
      <c r="C21" s="106"/>
      <c r="D21" s="142"/>
      <c r="E21" s="142"/>
      <c r="F21" s="142"/>
      <c r="G21" s="142"/>
      <c r="H21" s="108"/>
      <c r="I21" s="108"/>
      <c r="J21" s="108"/>
      <c r="K21" s="143"/>
      <c r="L21" s="108"/>
      <c r="M21" s="108"/>
    </row>
    <row r="22" spans="2:13" s="45" customFormat="1" x14ac:dyDescent="0.25">
      <c r="B22"/>
      <c r="C22" s="106"/>
      <c r="D22" s="142"/>
      <c r="E22" s="142"/>
      <c r="F22" s="142"/>
      <c r="G22" s="142"/>
      <c r="H22" s="108"/>
      <c r="I22" s="108"/>
      <c r="J22" s="108"/>
      <c r="K22" s="143"/>
      <c r="L22" s="108"/>
      <c r="M22" s="108"/>
    </row>
    <row r="23" spans="2:13" s="45" customFormat="1" x14ac:dyDescent="0.25">
      <c r="B23"/>
      <c r="C23" s="106"/>
      <c r="D23" s="142"/>
      <c r="E23" s="142"/>
      <c r="F23" s="142"/>
      <c r="G23" s="142"/>
      <c r="H23" s="108"/>
      <c r="I23" s="108"/>
      <c r="J23" s="108"/>
      <c r="K23" s="143"/>
      <c r="L23" s="108"/>
      <c r="M23" s="108"/>
    </row>
    <row r="24" spans="2:13" s="45" customFormat="1" x14ac:dyDescent="0.25">
      <c r="B24"/>
      <c r="C24" s="106"/>
      <c r="D24" s="142"/>
      <c r="E24" s="142"/>
      <c r="F24" s="142"/>
      <c r="G24" s="142"/>
      <c r="H24" s="108"/>
      <c r="I24" s="108"/>
      <c r="J24" s="108"/>
      <c r="K24" s="143"/>
      <c r="L24" s="108"/>
      <c r="M24" s="108"/>
    </row>
    <row r="25" spans="2:13" s="45" customFormat="1" x14ac:dyDescent="0.25">
      <c r="B25"/>
      <c r="C25" s="106"/>
      <c r="D25" s="142"/>
      <c r="E25" s="142"/>
      <c r="F25" s="142"/>
      <c r="G25" s="142"/>
      <c r="H25" s="108"/>
      <c r="I25" s="108"/>
      <c r="J25" s="108"/>
      <c r="K25" s="143"/>
      <c r="L25" s="108"/>
      <c r="M25" s="108"/>
    </row>
    <row r="26" spans="2:13" s="45" customFormat="1" x14ac:dyDescent="0.25">
      <c r="B26"/>
      <c r="C26" s="106"/>
      <c r="D26" s="142"/>
      <c r="E26" s="142"/>
      <c r="F26" s="142"/>
      <c r="G26" s="142"/>
      <c r="H26" s="108"/>
      <c r="I26" s="108"/>
      <c r="J26" s="108"/>
      <c r="K26" s="143"/>
      <c r="L26" s="108"/>
      <c r="M26" s="108"/>
    </row>
    <row r="27" spans="2:13" s="45" customFormat="1" x14ac:dyDescent="0.25">
      <c r="B27"/>
      <c r="C27" s="106"/>
      <c r="D27" s="142"/>
      <c r="E27" s="142"/>
      <c r="F27" s="142"/>
      <c r="G27" s="142"/>
      <c r="H27" s="108"/>
      <c r="I27" s="108"/>
      <c r="J27" s="108"/>
      <c r="K27" s="143"/>
      <c r="L27" s="108"/>
      <c r="M27" s="108"/>
    </row>
    <row r="28" spans="2:13" s="45" customFormat="1" x14ac:dyDescent="0.25">
      <c r="B28"/>
      <c r="C28" s="106"/>
      <c r="D28" s="142"/>
      <c r="E28" s="142"/>
      <c r="F28" s="142"/>
      <c r="G28" s="142"/>
      <c r="H28" s="108"/>
      <c r="I28" s="108"/>
      <c r="J28" s="108"/>
      <c r="K28" s="143"/>
      <c r="L28" s="108"/>
      <c r="M28" s="108"/>
    </row>
    <row r="29" spans="2:13" s="45" customFormat="1" x14ac:dyDescent="0.25">
      <c r="B29"/>
      <c r="C29" s="106"/>
      <c r="D29" s="142"/>
      <c r="E29" s="142"/>
      <c r="F29" s="142"/>
      <c r="G29" s="142"/>
      <c r="H29" s="108"/>
      <c r="I29" s="108"/>
      <c r="J29" s="108"/>
      <c r="K29" s="143"/>
      <c r="L29" s="108"/>
      <c r="M29" s="108"/>
    </row>
    <row r="30" spans="2:13" s="45" customFormat="1" x14ac:dyDescent="0.25">
      <c r="B30"/>
      <c r="C30" s="106"/>
      <c r="D30" s="142"/>
      <c r="E30" s="142"/>
      <c r="F30" s="142"/>
      <c r="G30" s="142"/>
      <c r="H30" s="108"/>
      <c r="I30" s="108"/>
      <c r="J30" s="108"/>
      <c r="K30" s="143"/>
      <c r="L30" s="108"/>
      <c r="M30" s="108"/>
    </row>
    <row r="31" spans="2:13" s="45" customFormat="1" x14ac:dyDescent="0.25">
      <c r="B31"/>
      <c r="C31" s="106"/>
      <c r="D31" s="142"/>
      <c r="E31" s="142"/>
      <c r="F31" s="142"/>
      <c r="G31" s="142"/>
      <c r="H31" s="108"/>
      <c r="I31" s="108"/>
      <c r="J31" s="108"/>
      <c r="K31" s="143"/>
      <c r="L31" s="108"/>
      <c r="M31" s="108"/>
    </row>
    <row r="32" spans="2:13" s="45" customFormat="1" x14ac:dyDescent="0.25">
      <c r="B32"/>
      <c r="C32" s="106"/>
      <c r="D32" s="142"/>
      <c r="E32" s="142"/>
      <c r="F32" s="142"/>
      <c r="G32" s="142"/>
      <c r="H32" s="108"/>
      <c r="I32" s="108"/>
      <c r="J32" s="108"/>
      <c r="K32" s="143"/>
      <c r="L32" s="108"/>
      <c r="M32" s="108"/>
    </row>
    <row r="33" spans="2:13" s="45" customFormat="1" x14ac:dyDescent="0.25">
      <c r="B33"/>
      <c r="C33" s="106"/>
      <c r="D33" s="142"/>
      <c r="E33" s="142"/>
      <c r="F33" s="142"/>
      <c r="G33" s="142"/>
      <c r="H33" s="108"/>
      <c r="I33" s="108"/>
      <c r="J33" s="108"/>
      <c r="K33" s="143"/>
      <c r="L33" s="108"/>
      <c r="M33" s="108"/>
    </row>
    <row r="34" spans="2:13" s="45" customFormat="1" x14ac:dyDescent="0.25">
      <c r="B34"/>
      <c r="C34" s="106"/>
      <c r="D34" s="142"/>
      <c r="E34" s="142"/>
      <c r="F34" s="142"/>
      <c r="G34" s="142"/>
      <c r="H34" s="108"/>
      <c r="I34" s="108"/>
      <c r="J34" s="108"/>
      <c r="K34" s="143"/>
      <c r="L34" s="108"/>
      <c r="M34" s="108"/>
    </row>
    <row r="35" spans="2:13" s="45" customFormat="1" x14ac:dyDescent="0.25">
      <c r="B35"/>
      <c r="C35" s="106"/>
      <c r="D35" s="142"/>
      <c r="E35" s="142"/>
      <c r="F35" s="142"/>
      <c r="G35" s="142"/>
      <c r="H35" s="108"/>
      <c r="I35" s="108"/>
      <c r="J35" s="108"/>
      <c r="K35" s="143"/>
      <c r="L35" s="108"/>
      <c r="M35" s="108"/>
    </row>
    <row r="36" spans="2:13" s="45" customFormat="1" x14ac:dyDescent="0.25">
      <c r="B36"/>
      <c r="C36" s="106"/>
      <c r="D36" s="142"/>
      <c r="E36" s="142"/>
      <c r="F36" s="142"/>
      <c r="G36" s="142"/>
      <c r="H36" s="108"/>
      <c r="I36" s="108"/>
      <c r="J36" s="108"/>
      <c r="K36" s="143"/>
      <c r="L36" s="108"/>
      <c r="M36" s="108"/>
    </row>
    <row r="37" spans="2:13" s="45" customFormat="1" x14ac:dyDescent="0.25">
      <c r="B37"/>
      <c r="C37" s="106"/>
      <c r="D37" s="142"/>
      <c r="E37" s="142"/>
      <c r="F37" s="142"/>
      <c r="G37" s="142"/>
      <c r="H37" s="108"/>
      <c r="I37" s="108"/>
      <c r="J37" s="108"/>
      <c r="K37" s="143"/>
      <c r="L37" s="108"/>
      <c r="M37" s="108"/>
    </row>
    <row r="38" spans="2:13" s="45" customFormat="1" x14ac:dyDescent="0.25">
      <c r="B38"/>
      <c r="C38" s="106"/>
      <c r="D38" s="142"/>
      <c r="E38" s="142"/>
      <c r="F38" s="142"/>
      <c r="G38" s="142"/>
      <c r="H38" s="108"/>
      <c r="I38" s="108"/>
      <c r="J38" s="108"/>
      <c r="K38" s="143"/>
      <c r="L38" s="108"/>
      <c r="M38" s="108"/>
    </row>
    <row r="39" spans="2:13" s="45" customFormat="1" x14ac:dyDescent="0.25">
      <c r="B39"/>
      <c r="C39" s="106"/>
      <c r="D39" s="142"/>
      <c r="E39" s="142"/>
      <c r="F39" s="142"/>
      <c r="G39" s="142"/>
      <c r="H39" s="108"/>
      <c r="I39" s="108"/>
      <c r="J39" s="108"/>
      <c r="K39" s="143"/>
      <c r="L39" s="108"/>
      <c r="M39" s="108"/>
    </row>
    <row r="40" spans="2:13" s="45" customFormat="1" x14ac:dyDescent="0.25">
      <c r="B40"/>
      <c r="C40" s="106"/>
      <c r="D40" s="142"/>
      <c r="E40" s="142"/>
      <c r="F40" s="142"/>
      <c r="G40" s="142"/>
      <c r="H40" s="108"/>
      <c r="I40" s="108"/>
      <c r="J40" s="108"/>
      <c r="K40" s="143"/>
      <c r="L40" s="108"/>
      <c r="M40" s="108"/>
    </row>
    <row r="41" spans="2:13" s="45" customFormat="1" x14ac:dyDescent="0.25">
      <c r="B41"/>
      <c r="C41" s="106"/>
      <c r="D41" s="142"/>
      <c r="E41" s="142"/>
      <c r="F41" s="142"/>
      <c r="G41" s="142"/>
      <c r="H41" s="108"/>
      <c r="I41" s="108"/>
      <c r="J41" s="108"/>
      <c r="K41" s="143"/>
      <c r="L41" s="108"/>
      <c r="M41" s="108"/>
    </row>
    <row r="42" spans="2:13" s="45" customFormat="1" x14ac:dyDescent="0.25">
      <c r="B42"/>
      <c r="C42" s="106"/>
      <c r="D42" s="142"/>
      <c r="E42" s="142"/>
      <c r="F42" s="142"/>
      <c r="G42" s="142"/>
      <c r="H42" s="108"/>
      <c r="I42" s="108"/>
      <c r="J42" s="108"/>
      <c r="K42" s="143"/>
      <c r="L42" s="108"/>
      <c r="M42" s="108"/>
    </row>
    <row r="43" spans="2:13" s="45" customFormat="1" x14ac:dyDescent="0.25">
      <c r="B43"/>
      <c r="C43" s="106"/>
      <c r="D43" s="142"/>
      <c r="E43" s="142"/>
      <c r="F43" s="142"/>
      <c r="G43" s="142"/>
      <c r="H43" s="108"/>
      <c r="I43" s="108"/>
      <c r="J43" s="108"/>
      <c r="K43" s="143"/>
      <c r="L43" s="108"/>
      <c r="M43" s="108"/>
    </row>
    <row r="44" spans="2:13" s="45" customFormat="1" x14ac:dyDescent="0.25">
      <c r="B44"/>
      <c r="C44" s="106"/>
      <c r="D44" s="142"/>
      <c r="E44" s="142"/>
      <c r="F44" s="142"/>
      <c r="G44" s="142"/>
      <c r="H44" s="108"/>
      <c r="I44" s="108"/>
      <c r="J44" s="108"/>
      <c r="K44" s="143"/>
      <c r="L44" s="108"/>
      <c r="M44" s="108"/>
    </row>
    <row r="45" spans="2:13" s="45" customFormat="1" x14ac:dyDescent="0.25">
      <c r="B45"/>
      <c r="C45" s="106"/>
      <c r="D45" s="142"/>
      <c r="E45" s="142"/>
      <c r="F45" s="142"/>
      <c r="G45" s="142"/>
      <c r="H45" s="108"/>
      <c r="I45" s="108"/>
      <c r="J45" s="108"/>
      <c r="K45" s="143"/>
      <c r="L45" s="108"/>
      <c r="M45" s="108"/>
    </row>
    <row r="46" spans="2:13" s="45" customFormat="1" x14ac:dyDescent="0.25">
      <c r="B46"/>
      <c r="C46" s="106"/>
      <c r="D46" s="142"/>
      <c r="E46" s="142"/>
      <c r="F46" s="142"/>
      <c r="G46" s="142"/>
      <c r="H46" s="108"/>
      <c r="I46" s="108"/>
      <c r="J46" s="108"/>
      <c r="K46" s="143"/>
      <c r="L46" s="108"/>
      <c r="M46" s="108"/>
    </row>
    <row r="47" spans="2:13" s="45" customFormat="1" ht="9.9499999999999993" customHeight="1" x14ac:dyDescent="0.25">
      <c r="C47" s="180"/>
      <c r="D47" s="181"/>
      <c r="E47" s="181"/>
      <c r="F47" s="181"/>
      <c r="G47" s="181"/>
      <c r="H47" s="182"/>
      <c r="I47" s="182"/>
      <c r="J47" s="182"/>
      <c r="K47" s="183"/>
      <c r="L47" s="182"/>
      <c r="M47" s="182"/>
    </row>
    <row r="48" spans="2:13" hidden="1" x14ac:dyDescent="0.25"/>
    <row r="49" x14ac:dyDescent="0.25"/>
    <row r="50" x14ac:dyDescent="0.25"/>
    <row r="51" x14ac:dyDescent="0.25"/>
  </sheetData>
  <sheetProtection sheet="1" objects="1" scenarios="1" selectLockedCells="1"/>
  <mergeCells count="2">
    <mergeCell ref="C3:L4"/>
    <mergeCell ref="C2:L2"/>
  </mergeCells>
  <printOptions horizontalCentered="1"/>
  <pageMargins left="0" right="0" top="0" bottom="0" header="0" footer="0"/>
  <pageSetup paperSize="9" scale="79" orientation="landscape" r:id="rId1"/>
  <headerFooter>
    <oddFooter>&amp;CCOMPEL - CONSTRUÇÕES, MONTAGENS E PROJETOS ELÉTRICOS LTDA                  &amp;D                  RESUMO DO FATURAMENTO - PODA                 REGIONAL SÃO GONÇALO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33CC33"/>
  </sheetPr>
  <dimension ref="A1:IT2741"/>
  <sheetViews>
    <sheetView showGridLines="0" showRowColHeaders="0" zoomScaleNormal="100" workbookViewId="0">
      <pane xSplit="6" ySplit="4" topLeftCell="G5" activePane="bottomRight" state="frozen"/>
      <selection pane="topRight" activeCell="E1" sqref="E1"/>
      <selection pane="bottomLeft" activeCell="A4" sqref="A4"/>
      <selection pane="bottomRight" activeCell="G3" sqref="G3"/>
    </sheetView>
  </sheetViews>
  <sheetFormatPr defaultColWidth="0" defaultRowHeight="12" zeroHeight="1" x14ac:dyDescent="0.25"/>
  <cols>
    <col min="1" max="1" width="1.140625" style="134" customWidth="1"/>
    <col min="2" max="2" width="10.28515625" style="134" bestFit="1" customWidth="1"/>
    <col min="3" max="3" width="14.85546875" style="139" customWidth="1"/>
    <col min="4" max="5" width="10.42578125" style="139" customWidth="1"/>
    <col min="6" max="7" width="11.85546875" style="134" customWidth="1"/>
    <col min="8" max="8" width="10.7109375" style="137" customWidth="1"/>
    <col min="9" max="10" width="35.7109375" style="134" customWidth="1"/>
    <col min="11" max="11" width="9.7109375" style="136" bestFit="1" customWidth="1"/>
    <col min="12" max="12" width="9" style="136" bestFit="1" customWidth="1"/>
    <col min="13" max="13" width="9.7109375" style="136" bestFit="1" customWidth="1"/>
    <col min="14" max="14" width="9" style="136" bestFit="1" customWidth="1"/>
    <col min="15" max="15" width="11.7109375" style="134" bestFit="1" customWidth="1"/>
    <col min="16" max="16" width="35.85546875" style="134" customWidth="1"/>
    <col min="17" max="17" width="7" style="135" customWidth="1"/>
    <col min="18" max="20" width="10.85546875" style="135" customWidth="1"/>
    <col min="21" max="21" width="10.85546875" style="342" customWidth="1"/>
    <col min="22" max="22" width="9.42578125" style="135" customWidth="1"/>
    <col min="23" max="23" width="11.5703125" style="134" customWidth="1"/>
    <col min="24" max="24" width="20.7109375" style="135" customWidth="1"/>
    <col min="25" max="25" width="66.7109375" style="138" customWidth="1"/>
    <col min="26" max="26" width="1.140625" style="134" customWidth="1"/>
    <col min="27" max="252" width="9.140625" style="134" hidden="1" customWidth="1"/>
    <col min="253" max="253" width="14" style="134" hidden="1" customWidth="1"/>
    <col min="254" max="16384" width="9.140625" style="134" hidden="1"/>
  </cols>
  <sheetData>
    <row r="1" spans="1:254" ht="12" customHeight="1" x14ac:dyDescent="0.25">
      <c r="A1" s="324"/>
      <c r="B1" s="324"/>
      <c r="C1" s="366"/>
      <c r="D1" s="366"/>
      <c r="E1" s="366"/>
      <c r="F1" s="324"/>
      <c r="G1" s="324"/>
      <c r="H1" s="367"/>
      <c r="I1" s="324"/>
      <c r="J1" s="324"/>
      <c r="K1" s="368"/>
      <c r="L1" s="368"/>
      <c r="M1" s="368"/>
      <c r="N1" s="368"/>
      <c r="O1" s="324"/>
      <c r="P1" s="324"/>
      <c r="Q1" s="369"/>
      <c r="R1" s="369"/>
      <c r="S1" s="369"/>
      <c r="T1" s="369"/>
      <c r="U1" s="369"/>
      <c r="V1" s="369"/>
      <c r="W1" s="324"/>
      <c r="X1" s="369"/>
      <c r="Y1" s="370"/>
      <c r="Z1" s="324"/>
    </row>
    <row r="2" spans="1:254" ht="13.5" customHeight="1" thickBot="1" x14ac:dyDescent="0.3">
      <c r="A2" s="324"/>
      <c r="B2" s="643" t="s">
        <v>4618</v>
      </c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  <c r="N2" s="643"/>
      <c r="O2" s="643"/>
      <c r="P2" s="643"/>
      <c r="Q2" s="643"/>
      <c r="R2" s="643"/>
      <c r="S2" s="643"/>
      <c r="T2" s="643"/>
      <c r="U2" s="643"/>
      <c r="V2" s="643"/>
      <c r="W2" s="643"/>
      <c r="X2" s="643"/>
      <c r="Y2" s="643"/>
      <c r="Z2" s="324"/>
    </row>
    <row r="3" spans="1:254" ht="22.5" customHeight="1" thickBot="1" x14ac:dyDescent="0.3">
      <c r="A3" s="324"/>
      <c r="B3" s="325"/>
      <c r="C3" s="350" t="s">
        <v>31</v>
      </c>
      <c r="D3" s="349">
        <v>1.7699</v>
      </c>
      <c r="E3" s="391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50" t="s">
        <v>4911</v>
      </c>
      <c r="V3" s="390">
        <f>SUBTOTAL(9,V5:V400)</f>
        <v>0</v>
      </c>
      <c r="W3" s="327"/>
      <c r="X3" s="351">
        <f>SUBTOTAL(9,X5:X400)</f>
        <v>0</v>
      </c>
      <c r="Y3" s="328"/>
      <c r="Z3" s="324"/>
    </row>
    <row r="4" spans="1:254" s="133" customFormat="1" ht="24.75" thickBot="1" x14ac:dyDescent="0.3">
      <c r="A4" s="371"/>
      <c r="B4" s="343" t="s">
        <v>28</v>
      </c>
      <c r="C4" s="343" t="s">
        <v>4835</v>
      </c>
      <c r="D4" s="343" t="s">
        <v>4619</v>
      </c>
      <c r="E4" s="343" t="s">
        <v>4912</v>
      </c>
      <c r="F4" s="343" t="s">
        <v>4836</v>
      </c>
      <c r="G4" s="343" t="s">
        <v>4837</v>
      </c>
      <c r="H4" s="343" t="s">
        <v>4838</v>
      </c>
      <c r="I4" s="343" t="s">
        <v>4839</v>
      </c>
      <c r="J4" s="343" t="s">
        <v>4840</v>
      </c>
      <c r="K4" s="343" t="s">
        <v>4841</v>
      </c>
      <c r="L4" s="343" t="s">
        <v>4620</v>
      </c>
      <c r="M4" s="343" t="s">
        <v>4842</v>
      </c>
      <c r="N4" s="343" t="s">
        <v>4843</v>
      </c>
      <c r="O4" s="343" t="s">
        <v>4844</v>
      </c>
      <c r="P4" s="132" t="s">
        <v>4845</v>
      </c>
      <c r="Q4" s="343" t="s">
        <v>4575</v>
      </c>
      <c r="R4" s="343" t="s">
        <v>4621</v>
      </c>
      <c r="S4" s="343" t="s">
        <v>4622</v>
      </c>
      <c r="T4" s="343" t="s">
        <v>4623</v>
      </c>
      <c r="U4" s="343" t="s">
        <v>4846</v>
      </c>
      <c r="V4" s="343" t="s">
        <v>4847</v>
      </c>
      <c r="W4" s="343" t="s">
        <v>4624</v>
      </c>
      <c r="X4" s="343" t="s">
        <v>4625</v>
      </c>
      <c r="Y4" s="132" t="s">
        <v>4576</v>
      </c>
      <c r="Z4" s="371"/>
    </row>
    <row r="5" spans="1:254" ht="17.25" customHeight="1" thickBot="1" x14ac:dyDescent="0.25">
      <c r="A5" s="324"/>
      <c r="B5" s="344"/>
      <c r="C5" s="345"/>
      <c r="D5" s="346"/>
      <c r="E5" s="392" t="str">
        <f>IF(O5="","",TEXT(C5,"MMMM"))</f>
        <v/>
      </c>
      <c r="F5" s="344"/>
      <c r="G5" s="344"/>
      <c r="H5" s="344"/>
      <c r="I5" s="344"/>
      <c r="J5" s="344"/>
      <c r="K5" s="347"/>
      <c r="L5" s="347"/>
      <c r="M5" s="347"/>
      <c r="N5" s="347"/>
      <c r="O5" s="344"/>
      <c r="P5" s="382" t="str">
        <f>IFERROR(VLOOKUP(O5,Comp_Poda_Bar!A:B,2,0),"-")</f>
        <v>-</v>
      </c>
      <c r="Q5" s="385" t="str">
        <f t="shared" ref="Q5:Q68" si="0">IF(C5&lt;&gt;"",WEEKDAY(C5),"-")</f>
        <v>-</v>
      </c>
      <c r="R5" s="386">
        <f>T5-S5</f>
        <v>0</v>
      </c>
      <c r="S5" s="387">
        <f t="shared" ref="S5:S68" si="1">K5*24</f>
        <v>0</v>
      </c>
      <c r="T5" s="387">
        <f t="shared" ref="T5:T68" si="2">IF(K5&gt;L5,(L5*24)+24,L5*24)</f>
        <v>0</v>
      </c>
      <c r="U5" s="386">
        <f>(N5-M5)*24</f>
        <v>0</v>
      </c>
      <c r="V5" s="386">
        <f>R5</f>
        <v>0</v>
      </c>
      <c r="W5" s="388">
        <f>IFERROR(VLOOKUP(O5,'[1]Base Baremos'!A:D,4,0)*'Extra 1,7'!$D$3,0)</f>
        <v>0</v>
      </c>
      <c r="X5" s="389">
        <f t="shared" ref="X5:X68" si="3">IF(OR(D5="SIM",Q5=7,Q5=1),((V5*W5)-(U5*W5))*1.5,IF(V5&lt;=2,(V5*W5-(U5*W5))*1.25,IF(V5&gt;2,(V5*W5-(U5*W5))*1.35)))</f>
        <v>0</v>
      </c>
      <c r="Y5" s="383"/>
      <c r="Z5" s="381"/>
      <c r="IS5" s="329" t="s">
        <v>4574</v>
      </c>
      <c r="IT5" s="329">
        <v>554381</v>
      </c>
    </row>
    <row r="6" spans="1:254" ht="17.25" customHeight="1" thickBot="1" x14ac:dyDescent="0.25">
      <c r="A6" s="324"/>
      <c r="B6" s="344"/>
      <c r="C6" s="345"/>
      <c r="D6" s="346"/>
      <c r="E6" s="392" t="str">
        <f t="shared" ref="E6:E69" si="4">IF(O6="","",TEXT(C6,"MMMM"))</f>
        <v/>
      </c>
      <c r="F6" s="344"/>
      <c r="G6" s="344"/>
      <c r="H6" s="344"/>
      <c r="I6" s="344"/>
      <c r="J6" s="344"/>
      <c r="K6" s="347"/>
      <c r="L6" s="347"/>
      <c r="M6" s="347"/>
      <c r="N6" s="347"/>
      <c r="O6" s="344"/>
      <c r="P6" s="382" t="str">
        <f>IFERROR(VLOOKUP(O6,Comp_Poda_Bar!A:B,2,0),"-")</f>
        <v>-</v>
      </c>
      <c r="Q6" s="385" t="str">
        <f t="shared" si="0"/>
        <v>-</v>
      </c>
      <c r="R6" s="386">
        <f t="shared" ref="R6:R69" si="5">T6-S6</f>
        <v>0</v>
      </c>
      <c r="S6" s="387">
        <f t="shared" si="1"/>
        <v>0</v>
      </c>
      <c r="T6" s="387">
        <f t="shared" si="2"/>
        <v>0</v>
      </c>
      <c r="U6" s="386">
        <f t="shared" ref="U6:U69" si="6">(N6-M6)*24</f>
        <v>0</v>
      </c>
      <c r="V6" s="386">
        <f t="shared" ref="V6:V69" si="7">R6</f>
        <v>0</v>
      </c>
      <c r="W6" s="388">
        <f>IFERROR(VLOOKUP(O6,'[1]Base Baremos'!A:D,4,0)*'Extra 1,7'!$D$3,0)</f>
        <v>0</v>
      </c>
      <c r="X6" s="389">
        <f t="shared" si="3"/>
        <v>0</v>
      </c>
      <c r="Y6" s="383"/>
      <c r="Z6" s="324"/>
      <c r="IS6" s="329" t="s">
        <v>4580</v>
      </c>
      <c r="IT6" s="329">
        <v>554383</v>
      </c>
    </row>
    <row r="7" spans="1:254" ht="17.25" customHeight="1" thickBot="1" x14ac:dyDescent="0.25">
      <c r="A7" s="324"/>
      <c r="B7" s="344"/>
      <c r="C7" s="345"/>
      <c r="D7" s="346"/>
      <c r="E7" s="392" t="str">
        <f t="shared" si="4"/>
        <v/>
      </c>
      <c r="F7" s="344"/>
      <c r="G7" s="344"/>
      <c r="H7" s="344"/>
      <c r="I7" s="344"/>
      <c r="J7" s="344"/>
      <c r="K7" s="347"/>
      <c r="L7" s="347"/>
      <c r="M7" s="347"/>
      <c r="N7" s="347"/>
      <c r="O7" s="344"/>
      <c r="P7" s="382" t="str">
        <f>IFERROR(VLOOKUP(O7,Comp_Poda_Bar!A:B,2,0),"-")</f>
        <v>-</v>
      </c>
      <c r="Q7" s="385" t="str">
        <f t="shared" si="0"/>
        <v>-</v>
      </c>
      <c r="R7" s="386">
        <f t="shared" si="5"/>
        <v>0</v>
      </c>
      <c r="S7" s="387">
        <f t="shared" si="1"/>
        <v>0</v>
      </c>
      <c r="T7" s="387">
        <f t="shared" si="2"/>
        <v>0</v>
      </c>
      <c r="U7" s="386">
        <f>(N7-M7)*24</f>
        <v>0</v>
      </c>
      <c r="V7" s="386">
        <f t="shared" si="7"/>
        <v>0</v>
      </c>
      <c r="W7" s="388">
        <f>IFERROR(VLOOKUP(O7,'[1]Base Baremos'!A:D,4,0)*'Extra 1,7'!$D$3,0)</f>
        <v>0</v>
      </c>
      <c r="X7" s="389">
        <f t="shared" si="3"/>
        <v>0</v>
      </c>
      <c r="Y7" s="383"/>
      <c r="Z7" s="324"/>
      <c r="IS7" s="329" t="s">
        <v>4626</v>
      </c>
      <c r="IT7" s="329">
        <v>554385</v>
      </c>
    </row>
    <row r="8" spans="1:254" ht="17.25" customHeight="1" thickBot="1" x14ac:dyDescent="0.25">
      <c r="A8" s="324"/>
      <c r="B8" s="344"/>
      <c r="C8" s="345"/>
      <c r="D8" s="346"/>
      <c r="E8" s="392" t="str">
        <f t="shared" si="4"/>
        <v/>
      </c>
      <c r="F8" s="344"/>
      <c r="G8" s="344"/>
      <c r="H8" s="344"/>
      <c r="I8" s="344"/>
      <c r="J8" s="344"/>
      <c r="K8" s="347"/>
      <c r="L8" s="347"/>
      <c r="M8" s="347"/>
      <c r="N8" s="347"/>
      <c r="O8" s="344"/>
      <c r="P8" s="382" t="str">
        <f>IFERROR(VLOOKUP(O8,Comp_Poda_Bar!A:B,2,0),"-")</f>
        <v>-</v>
      </c>
      <c r="Q8" s="385" t="str">
        <f t="shared" si="0"/>
        <v>-</v>
      </c>
      <c r="R8" s="386">
        <f t="shared" si="5"/>
        <v>0</v>
      </c>
      <c r="S8" s="387">
        <f t="shared" si="1"/>
        <v>0</v>
      </c>
      <c r="T8" s="387">
        <f t="shared" si="2"/>
        <v>0</v>
      </c>
      <c r="U8" s="386">
        <f t="shared" si="6"/>
        <v>0</v>
      </c>
      <c r="V8" s="386">
        <f t="shared" si="7"/>
        <v>0</v>
      </c>
      <c r="W8" s="388">
        <f>IFERROR(VLOOKUP(O8,'[1]Base Baremos'!A:D,4,0)*'Extra 1,7'!$D$3,0)</f>
        <v>0</v>
      </c>
      <c r="X8" s="389">
        <f t="shared" si="3"/>
        <v>0</v>
      </c>
      <c r="Y8" s="383"/>
      <c r="Z8" s="324"/>
      <c r="IS8" s="329" t="s">
        <v>4596</v>
      </c>
      <c r="IT8" s="329">
        <v>554392</v>
      </c>
    </row>
    <row r="9" spans="1:254" ht="17.25" customHeight="1" thickBot="1" x14ac:dyDescent="0.25">
      <c r="A9" s="324"/>
      <c r="B9" s="344"/>
      <c r="C9" s="345"/>
      <c r="D9" s="346"/>
      <c r="E9" s="392" t="str">
        <f t="shared" si="4"/>
        <v/>
      </c>
      <c r="F9" s="344"/>
      <c r="G9" s="344"/>
      <c r="H9" s="344"/>
      <c r="I9" s="344"/>
      <c r="J9" s="344"/>
      <c r="K9" s="347"/>
      <c r="L9" s="347"/>
      <c r="M9" s="347"/>
      <c r="N9" s="347"/>
      <c r="O9" s="344"/>
      <c r="P9" s="382" t="str">
        <f>IFERROR(VLOOKUP(O9,Comp_Poda_Bar!A:B,2,0),"-")</f>
        <v>-</v>
      </c>
      <c r="Q9" s="385" t="str">
        <f t="shared" si="0"/>
        <v>-</v>
      </c>
      <c r="R9" s="386">
        <f t="shared" si="5"/>
        <v>0</v>
      </c>
      <c r="S9" s="387">
        <f t="shared" si="1"/>
        <v>0</v>
      </c>
      <c r="T9" s="387">
        <f t="shared" si="2"/>
        <v>0</v>
      </c>
      <c r="U9" s="386">
        <f t="shared" si="6"/>
        <v>0</v>
      </c>
      <c r="V9" s="386">
        <f t="shared" si="7"/>
        <v>0</v>
      </c>
      <c r="W9" s="388">
        <f>IFERROR(VLOOKUP(O9,'[1]Base Baremos'!A:D,4,0)*'Extra 1,7'!$D$3,0)</f>
        <v>0</v>
      </c>
      <c r="X9" s="389">
        <f t="shared" si="3"/>
        <v>0</v>
      </c>
      <c r="Y9" s="383"/>
      <c r="Z9" s="324"/>
      <c r="IS9" s="329" t="s">
        <v>4627</v>
      </c>
      <c r="IT9" s="329">
        <v>554393</v>
      </c>
    </row>
    <row r="10" spans="1:254" ht="17.25" customHeight="1" thickBot="1" x14ac:dyDescent="0.25">
      <c r="A10" s="324"/>
      <c r="B10" s="344"/>
      <c r="C10" s="345"/>
      <c r="D10" s="346"/>
      <c r="E10" s="392" t="str">
        <f t="shared" si="4"/>
        <v/>
      </c>
      <c r="F10" s="344"/>
      <c r="G10" s="344"/>
      <c r="H10" s="344"/>
      <c r="I10" s="344"/>
      <c r="J10" s="344"/>
      <c r="K10" s="347"/>
      <c r="L10" s="347"/>
      <c r="M10" s="347"/>
      <c r="N10" s="347"/>
      <c r="O10" s="344"/>
      <c r="P10" s="382" t="str">
        <f>IFERROR(VLOOKUP(O10,Comp_Poda_Bar!A:B,2,0),"-")</f>
        <v>-</v>
      </c>
      <c r="Q10" s="385" t="str">
        <f t="shared" si="0"/>
        <v>-</v>
      </c>
      <c r="R10" s="386">
        <f t="shared" si="5"/>
        <v>0</v>
      </c>
      <c r="S10" s="387">
        <f t="shared" si="1"/>
        <v>0</v>
      </c>
      <c r="T10" s="387">
        <f t="shared" si="2"/>
        <v>0</v>
      </c>
      <c r="U10" s="386">
        <f t="shared" si="6"/>
        <v>0</v>
      </c>
      <c r="V10" s="386">
        <f t="shared" si="7"/>
        <v>0</v>
      </c>
      <c r="W10" s="388">
        <f>IFERROR(VLOOKUP(O10,'[1]Base Baremos'!A:D,4,0)*'Extra 1,7'!$D$3,0)</f>
        <v>0</v>
      </c>
      <c r="X10" s="389">
        <f t="shared" si="3"/>
        <v>0</v>
      </c>
      <c r="Y10" s="383"/>
      <c r="Z10" s="324"/>
      <c r="IS10" s="329" t="s">
        <v>4598</v>
      </c>
      <c r="IT10" s="329">
        <v>554390</v>
      </c>
    </row>
    <row r="11" spans="1:254" ht="17.25" customHeight="1" thickBot="1" x14ac:dyDescent="0.25">
      <c r="A11" s="324"/>
      <c r="B11" s="344"/>
      <c r="C11" s="345"/>
      <c r="D11" s="346"/>
      <c r="E11" s="392" t="str">
        <f t="shared" si="4"/>
        <v/>
      </c>
      <c r="F11" s="344"/>
      <c r="G11" s="344"/>
      <c r="H11" s="344"/>
      <c r="I11" s="344"/>
      <c r="J11" s="344"/>
      <c r="K11" s="347"/>
      <c r="L11" s="347"/>
      <c r="M11" s="347"/>
      <c r="N11" s="347"/>
      <c r="O11" s="344"/>
      <c r="P11" s="382" t="str">
        <f>IFERROR(VLOOKUP(O11,Comp_Poda_Bar!A:B,2,0),"-")</f>
        <v>-</v>
      </c>
      <c r="Q11" s="385" t="str">
        <f t="shared" si="0"/>
        <v>-</v>
      </c>
      <c r="R11" s="386">
        <f t="shared" si="5"/>
        <v>0</v>
      </c>
      <c r="S11" s="387">
        <f t="shared" si="1"/>
        <v>0</v>
      </c>
      <c r="T11" s="387">
        <f t="shared" si="2"/>
        <v>0</v>
      </c>
      <c r="U11" s="386">
        <f t="shared" si="6"/>
        <v>0</v>
      </c>
      <c r="V11" s="386">
        <f t="shared" si="7"/>
        <v>0</v>
      </c>
      <c r="W11" s="388">
        <f>IFERROR(VLOOKUP(O11,'[1]Base Baremos'!A:D,4,0)*'Extra 1,7'!$D$3,0)</f>
        <v>0</v>
      </c>
      <c r="X11" s="389">
        <f t="shared" si="3"/>
        <v>0</v>
      </c>
      <c r="Y11" s="383"/>
      <c r="Z11" s="324"/>
      <c r="IS11" s="329" t="s">
        <v>4600</v>
      </c>
      <c r="IT11" s="329">
        <v>554391</v>
      </c>
    </row>
    <row r="12" spans="1:254" ht="17.25" customHeight="1" thickBot="1" x14ac:dyDescent="0.25">
      <c r="A12" s="324"/>
      <c r="B12" s="344"/>
      <c r="C12" s="345"/>
      <c r="D12" s="346"/>
      <c r="E12" s="392" t="str">
        <f t="shared" si="4"/>
        <v/>
      </c>
      <c r="F12" s="344"/>
      <c r="G12" s="344"/>
      <c r="H12" s="344"/>
      <c r="I12" s="344"/>
      <c r="J12" s="344"/>
      <c r="K12" s="347"/>
      <c r="L12" s="347"/>
      <c r="M12" s="347"/>
      <c r="N12" s="347"/>
      <c r="O12" s="344"/>
      <c r="P12" s="382" t="str">
        <f>IFERROR(VLOOKUP(O12,Comp_Poda_Bar!A:B,2,0),"-")</f>
        <v>-</v>
      </c>
      <c r="Q12" s="385" t="str">
        <f t="shared" si="0"/>
        <v>-</v>
      </c>
      <c r="R12" s="386">
        <f t="shared" si="5"/>
        <v>0</v>
      </c>
      <c r="S12" s="387">
        <f t="shared" si="1"/>
        <v>0</v>
      </c>
      <c r="T12" s="387">
        <f t="shared" si="2"/>
        <v>0</v>
      </c>
      <c r="U12" s="386">
        <f t="shared" si="6"/>
        <v>0</v>
      </c>
      <c r="V12" s="386">
        <f t="shared" si="7"/>
        <v>0</v>
      </c>
      <c r="W12" s="388">
        <f>IFERROR(VLOOKUP(O12,'[1]Base Baremos'!A:D,4,0)*'Extra 1,7'!$D$3,0)</f>
        <v>0</v>
      </c>
      <c r="X12" s="389">
        <f t="shared" si="3"/>
        <v>0</v>
      </c>
      <c r="Y12" s="383"/>
      <c r="Z12" s="324"/>
      <c r="IS12" s="329" t="s">
        <v>4579</v>
      </c>
      <c r="IT12" s="329">
        <v>554396</v>
      </c>
    </row>
    <row r="13" spans="1:254" ht="17.25" customHeight="1" thickBot="1" x14ac:dyDescent="0.25">
      <c r="A13" s="324"/>
      <c r="B13" s="344"/>
      <c r="C13" s="345"/>
      <c r="D13" s="346"/>
      <c r="E13" s="392" t="str">
        <f t="shared" si="4"/>
        <v/>
      </c>
      <c r="F13" s="344"/>
      <c r="G13" s="344"/>
      <c r="H13" s="344"/>
      <c r="I13" s="344"/>
      <c r="J13" s="344"/>
      <c r="K13" s="347"/>
      <c r="L13" s="347"/>
      <c r="M13" s="347"/>
      <c r="N13" s="347"/>
      <c r="O13" s="344"/>
      <c r="P13" s="382" t="str">
        <f>IFERROR(VLOOKUP(O13,Comp_Poda_Bar!A:B,2,0),"-")</f>
        <v>-</v>
      </c>
      <c r="Q13" s="385" t="str">
        <f t="shared" si="0"/>
        <v>-</v>
      </c>
      <c r="R13" s="386">
        <f t="shared" si="5"/>
        <v>0</v>
      </c>
      <c r="S13" s="387">
        <f t="shared" si="1"/>
        <v>0</v>
      </c>
      <c r="T13" s="387">
        <f t="shared" si="2"/>
        <v>0</v>
      </c>
      <c r="U13" s="386">
        <f t="shared" si="6"/>
        <v>0</v>
      </c>
      <c r="V13" s="386">
        <f t="shared" si="7"/>
        <v>0</v>
      </c>
      <c r="W13" s="388">
        <f>IFERROR(VLOOKUP(O13,'[1]Base Baremos'!A:D,4,0)*'Extra 1,7'!$D$3,0)</f>
        <v>0</v>
      </c>
      <c r="X13" s="389">
        <f t="shared" si="3"/>
        <v>0</v>
      </c>
      <c r="Y13" s="383"/>
      <c r="Z13" s="324"/>
      <c r="IS13" s="329" t="s">
        <v>4602</v>
      </c>
      <c r="IT13" s="329">
        <v>554397</v>
      </c>
    </row>
    <row r="14" spans="1:254" ht="17.25" customHeight="1" thickBot="1" x14ac:dyDescent="0.25">
      <c r="A14" s="324"/>
      <c r="B14" s="344"/>
      <c r="C14" s="345"/>
      <c r="D14" s="346"/>
      <c r="E14" s="392" t="str">
        <f t="shared" si="4"/>
        <v/>
      </c>
      <c r="F14" s="344"/>
      <c r="G14" s="344"/>
      <c r="H14" s="344"/>
      <c r="I14" s="344"/>
      <c r="J14" s="344"/>
      <c r="K14" s="347"/>
      <c r="L14" s="347"/>
      <c r="M14" s="347"/>
      <c r="N14" s="347"/>
      <c r="O14" s="344"/>
      <c r="P14" s="382" t="str">
        <f>IFERROR(VLOOKUP(O14,Comp_Poda_Bar!A:B,2,0),"-")</f>
        <v>-</v>
      </c>
      <c r="Q14" s="385" t="str">
        <f t="shared" si="0"/>
        <v>-</v>
      </c>
      <c r="R14" s="386">
        <f t="shared" si="5"/>
        <v>0</v>
      </c>
      <c r="S14" s="387">
        <f t="shared" si="1"/>
        <v>0</v>
      </c>
      <c r="T14" s="387">
        <f t="shared" si="2"/>
        <v>0</v>
      </c>
      <c r="U14" s="386">
        <f t="shared" si="6"/>
        <v>0</v>
      </c>
      <c r="V14" s="386">
        <f t="shared" si="7"/>
        <v>0</v>
      </c>
      <c r="W14" s="388">
        <f>IFERROR(VLOOKUP(O14,'[1]Base Baremos'!A:D,4,0)*'Extra 1,7'!$D$3,0)</f>
        <v>0</v>
      </c>
      <c r="X14" s="389">
        <f t="shared" si="3"/>
        <v>0</v>
      </c>
      <c r="Y14" s="383"/>
      <c r="Z14" s="324"/>
      <c r="IS14" s="329" t="s">
        <v>4851</v>
      </c>
      <c r="IT14" s="329">
        <v>554398</v>
      </c>
    </row>
    <row r="15" spans="1:254" ht="17.25" customHeight="1" thickBot="1" x14ac:dyDescent="0.25">
      <c r="A15" s="324"/>
      <c r="B15" s="344"/>
      <c r="C15" s="345"/>
      <c r="D15" s="346"/>
      <c r="E15" s="392" t="str">
        <f t="shared" si="4"/>
        <v/>
      </c>
      <c r="F15" s="344"/>
      <c r="G15" s="344"/>
      <c r="H15" s="344"/>
      <c r="I15" s="344"/>
      <c r="J15" s="344"/>
      <c r="K15" s="347"/>
      <c r="L15" s="347"/>
      <c r="M15" s="347"/>
      <c r="N15" s="347"/>
      <c r="O15" s="344"/>
      <c r="P15" s="382" t="str">
        <f>IFERROR(VLOOKUP(O15,Comp_Poda_Bar!A:B,2,0),"-")</f>
        <v>-</v>
      </c>
      <c r="Q15" s="385" t="str">
        <f t="shared" si="0"/>
        <v>-</v>
      </c>
      <c r="R15" s="386">
        <f t="shared" si="5"/>
        <v>0</v>
      </c>
      <c r="S15" s="387">
        <f t="shared" si="1"/>
        <v>0</v>
      </c>
      <c r="T15" s="387">
        <f t="shared" si="2"/>
        <v>0</v>
      </c>
      <c r="U15" s="386">
        <f t="shared" si="6"/>
        <v>0</v>
      </c>
      <c r="V15" s="386">
        <f t="shared" si="7"/>
        <v>0</v>
      </c>
      <c r="W15" s="388">
        <f>IFERROR(VLOOKUP(O15,'[1]Base Baremos'!A:D,4,0)*'Extra 1,7'!$D$3,0)</f>
        <v>0</v>
      </c>
      <c r="X15" s="389">
        <f t="shared" si="3"/>
        <v>0</v>
      </c>
      <c r="Y15" s="383"/>
      <c r="Z15" s="324"/>
      <c r="IS15" s="329" t="s">
        <v>4578</v>
      </c>
      <c r="IT15" s="329">
        <v>554387</v>
      </c>
    </row>
    <row r="16" spans="1:254" ht="17.25" customHeight="1" thickBot="1" x14ac:dyDescent="0.25">
      <c r="A16" s="324"/>
      <c r="B16" s="344"/>
      <c r="C16" s="345"/>
      <c r="D16" s="346"/>
      <c r="E16" s="392" t="str">
        <f t="shared" si="4"/>
        <v/>
      </c>
      <c r="F16" s="344"/>
      <c r="G16" s="344"/>
      <c r="H16" s="344"/>
      <c r="I16" s="344"/>
      <c r="J16" s="344"/>
      <c r="K16" s="347"/>
      <c r="L16" s="347"/>
      <c r="M16" s="347"/>
      <c r="N16" s="347"/>
      <c r="O16" s="344"/>
      <c r="P16" s="382" t="str">
        <f>IFERROR(VLOOKUP(O16,Comp_Poda_Bar!A:B,2,0),"-")</f>
        <v>-</v>
      </c>
      <c r="Q16" s="385" t="str">
        <f t="shared" si="0"/>
        <v>-</v>
      </c>
      <c r="R16" s="386">
        <f t="shared" si="5"/>
        <v>0</v>
      </c>
      <c r="S16" s="387">
        <f t="shared" si="1"/>
        <v>0</v>
      </c>
      <c r="T16" s="387">
        <f t="shared" si="2"/>
        <v>0</v>
      </c>
      <c r="U16" s="386">
        <f t="shared" si="6"/>
        <v>0</v>
      </c>
      <c r="V16" s="386">
        <f t="shared" si="7"/>
        <v>0</v>
      </c>
      <c r="W16" s="388">
        <f>IFERROR(VLOOKUP(O16,'[1]Base Baremos'!A:D,4,0)*'Extra 1,7'!$D$3,0)</f>
        <v>0</v>
      </c>
      <c r="X16" s="389">
        <f t="shared" si="3"/>
        <v>0</v>
      </c>
      <c r="Y16" s="384"/>
      <c r="Z16" s="324"/>
      <c r="IS16" s="329" t="s">
        <v>4581</v>
      </c>
      <c r="IT16" s="329">
        <v>554388</v>
      </c>
    </row>
    <row r="17" spans="1:254" ht="17.25" customHeight="1" thickBot="1" x14ac:dyDescent="0.25">
      <c r="A17" s="324"/>
      <c r="B17" s="344"/>
      <c r="C17" s="345"/>
      <c r="D17" s="346"/>
      <c r="E17" s="392" t="str">
        <f t="shared" si="4"/>
        <v/>
      </c>
      <c r="F17" s="344"/>
      <c r="G17" s="344"/>
      <c r="H17" s="344"/>
      <c r="I17" s="344"/>
      <c r="J17" s="344"/>
      <c r="K17" s="347"/>
      <c r="L17" s="347"/>
      <c r="M17" s="347"/>
      <c r="N17" s="347"/>
      <c r="O17" s="344"/>
      <c r="P17" s="382" t="str">
        <f>IFERROR(VLOOKUP(O17,Comp_Poda_Bar!A:B,2,0),"-")</f>
        <v>-</v>
      </c>
      <c r="Q17" s="385" t="str">
        <f t="shared" si="0"/>
        <v>-</v>
      </c>
      <c r="R17" s="386">
        <f t="shared" si="5"/>
        <v>0</v>
      </c>
      <c r="S17" s="387">
        <f t="shared" si="1"/>
        <v>0</v>
      </c>
      <c r="T17" s="387">
        <f t="shared" si="2"/>
        <v>0</v>
      </c>
      <c r="U17" s="386">
        <f t="shared" si="6"/>
        <v>0</v>
      </c>
      <c r="V17" s="386">
        <f t="shared" si="7"/>
        <v>0</v>
      </c>
      <c r="W17" s="388">
        <f>IFERROR(VLOOKUP(O17,'[1]Base Baremos'!A:D,4,0)*'Extra 1,7'!$D$3,0)</f>
        <v>0</v>
      </c>
      <c r="X17" s="389">
        <f t="shared" si="3"/>
        <v>0</v>
      </c>
      <c r="Y17" s="384"/>
      <c r="Z17" s="324"/>
      <c r="IS17" s="329" t="s">
        <v>4853</v>
      </c>
      <c r="IT17" s="329">
        <v>554389</v>
      </c>
    </row>
    <row r="18" spans="1:254" ht="17.25" customHeight="1" thickBot="1" x14ac:dyDescent="0.25">
      <c r="A18" s="324"/>
      <c r="B18" s="344"/>
      <c r="C18" s="345"/>
      <c r="D18" s="346"/>
      <c r="E18" s="392" t="str">
        <f t="shared" si="4"/>
        <v/>
      </c>
      <c r="F18" s="344"/>
      <c r="G18" s="344"/>
      <c r="H18" s="344"/>
      <c r="I18" s="344"/>
      <c r="J18" s="344"/>
      <c r="K18" s="347"/>
      <c r="L18" s="347"/>
      <c r="M18" s="347"/>
      <c r="N18" s="347"/>
      <c r="O18" s="344"/>
      <c r="P18" s="382" t="str">
        <f>IFERROR(VLOOKUP(O18,Comp_Poda_Bar!A:B,2,0),"-")</f>
        <v>-</v>
      </c>
      <c r="Q18" s="385" t="str">
        <f t="shared" si="0"/>
        <v>-</v>
      </c>
      <c r="R18" s="386">
        <f t="shared" si="5"/>
        <v>0</v>
      </c>
      <c r="S18" s="387">
        <f t="shared" si="1"/>
        <v>0</v>
      </c>
      <c r="T18" s="387">
        <f t="shared" si="2"/>
        <v>0</v>
      </c>
      <c r="U18" s="386">
        <f t="shared" si="6"/>
        <v>0</v>
      </c>
      <c r="V18" s="386">
        <f t="shared" si="7"/>
        <v>0</v>
      </c>
      <c r="W18" s="388">
        <f>IFERROR(VLOOKUP(O18,'[1]Base Baremos'!A:D,4,0)*'Extra 1,7'!$D$3,0)</f>
        <v>0</v>
      </c>
      <c r="X18" s="389">
        <f t="shared" si="3"/>
        <v>0</v>
      </c>
      <c r="Y18" s="384"/>
      <c r="Z18" s="324"/>
      <c r="IS18" s="329" t="s">
        <v>4605</v>
      </c>
      <c r="IT18" s="329">
        <v>554404</v>
      </c>
    </row>
    <row r="19" spans="1:254" ht="17.25" customHeight="1" thickBot="1" x14ac:dyDescent="0.25">
      <c r="A19" s="324"/>
      <c r="B19" s="344"/>
      <c r="C19" s="345"/>
      <c r="D19" s="346"/>
      <c r="E19" s="392" t="str">
        <f t="shared" si="4"/>
        <v/>
      </c>
      <c r="F19" s="344"/>
      <c r="G19" s="344"/>
      <c r="H19" s="344"/>
      <c r="I19" s="344"/>
      <c r="J19" s="344"/>
      <c r="K19" s="347"/>
      <c r="L19" s="347"/>
      <c r="M19" s="347"/>
      <c r="N19" s="347"/>
      <c r="O19" s="344"/>
      <c r="P19" s="382" t="str">
        <f>IFERROR(VLOOKUP(O19,Comp_Poda_Bar!A:B,2,0),"-")</f>
        <v>-</v>
      </c>
      <c r="Q19" s="385" t="str">
        <f t="shared" si="0"/>
        <v>-</v>
      </c>
      <c r="R19" s="386">
        <f t="shared" si="5"/>
        <v>0</v>
      </c>
      <c r="S19" s="387">
        <f t="shared" si="1"/>
        <v>0</v>
      </c>
      <c r="T19" s="387">
        <f t="shared" si="2"/>
        <v>0</v>
      </c>
      <c r="U19" s="386">
        <f t="shared" si="6"/>
        <v>0</v>
      </c>
      <c r="V19" s="386">
        <f t="shared" si="7"/>
        <v>0</v>
      </c>
      <c r="W19" s="388">
        <f>IFERROR(VLOOKUP(O19,'[1]Base Baremos'!A:D,4,0)*'Extra 1,7'!$D$3,0)</f>
        <v>0</v>
      </c>
      <c r="X19" s="389">
        <f t="shared" si="3"/>
        <v>0</v>
      </c>
      <c r="Y19" s="384"/>
      <c r="Z19" s="324"/>
      <c r="IS19" s="329" t="s">
        <v>4607</v>
      </c>
      <c r="IT19" s="329">
        <v>554768</v>
      </c>
    </row>
    <row r="20" spans="1:254" ht="17.25" customHeight="1" thickBot="1" x14ac:dyDescent="0.25">
      <c r="A20" s="324"/>
      <c r="B20" s="344"/>
      <c r="C20" s="345"/>
      <c r="D20" s="346"/>
      <c r="E20" s="392" t="str">
        <f t="shared" si="4"/>
        <v/>
      </c>
      <c r="F20" s="344"/>
      <c r="G20" s="344"/>
      <c r="H20" s="344"/>
      <c r="I20" s="344"/>
      <c r="J20" s="344"/>
      <c r="K20" s="347"/>
      <c r="L20" s="347"/>
      <c r="M20" s="347"/>
      <c r="N20" s="347"/>
      <c r="O20" s="344"/>
      <c r="P20" s="382" t="str">
        <f>IFERROR(VLOOKUP(O20,Comp_Poda_Bar!A:B,2,0),"-")</f>
        <v>-</v>
      </c>
      <c r="Q20" s="385" t="str">
        <f t="shared" si="0"/>
        <v>-</v>
      </c>
      <c r="R20" s="386">
        <f t="shared" si="5"/>
        <v>0</v>
      </c>
      <c r="S20" s="387">
        <f t="shared" si="1"/>
        <v>0</v>
      </c>
      <c r="T20" s="387">
        <f t="shared" si="2"/>
        <v>0</v>
      </c>
      <c r="U20" s="386">
        <f t="shared" si="6"/>
        <v>0</v>
      </c>
      <c r="V20" s="386">
        <f t="shared" si="7"/>
        <v>0</v>
      </c>
      <c r="W20" s="388">
        <f>IFERROR(VLOOKUP(O20,'[1]Base Baremos'!A:D,4,0)*'Extra 1,7'!$D$3,0)</f>
        <v>0</v>
      </c>
      <c r="X20" s="389">
        <f t="shared" si="3"/>
        <v>0</v>
      </c>
      <c r="Y20" s="384"/>
      <c r="Z20" s="324"/>
      <c r="IS20" s="329" t="s">
        <v>4628</v>
      </c>
      <c r="IT20" s="329">
        <v>554496</v>
      </c>
    </row>
    <row r="21" spans="1:254" ht="17.25" customHeight="1" thickBot="1" x14ac:dyDescent="0.25">
      <c r="A21" s="324"/>
      <c r="B21" s="344"/>
      <c r="C21" s="345"/>
      <c r="D21" s="346"/>
      <c r="E21" s="392" t="str">
        <f t="shared" si="4"/>
        <v/>
      </c>
      <c r="F21" s="344"/>
      <c r="G21" s="344"/>
      <c r="H21" s="344"/>
      <c r="I21" s="344"/>
      <c r="J21" s="344"/>
      <c r="K21" s="347"/>
      <c r="L21" s="347"/>
      <c r="M21" s="347"/>
      <c r="N21" s="347"/>
      <c r="O21" s="344"/>
      <c r="P21" s="382" t="str">
        <f>IFERROR(VLOOKUP(O21,Comp_Poda_Bar!A:B,2,0),"-")</f>
        <v>-</v>
      </c>
      <c r="Q21" s="385" t="str">
        <f t="shared" si="0"/>
        <v>-</v>
      </c>
      <c r="R21" s="386">
        <f t="shared" si="5"/>
        <v>0</v>
      </c>
      <c r="S21" s="387">
        <f t="shared" si="1"/>
        <v>0</v>
      </c>
      <c r="T21" s="387">
        <f t="shared" si="2"/>
        <v>0</v>
      </c>
      <c r="U21" s="386">
        <f t="shared" si="6"/>
        <v>0</v>
      </c>
      <c r="V21" s="386">
        <f t="shared" si="7"/>
        <v>0</v>
      </c>
      <c r="W21" s="388">
        <f>IFERROR(VLOOKUP(O21,'[1]Base Baremos'!A:D,4,0)*'Extra 1,7'!$D$3,0)</f>
        <v>0</v>
      </c>
      <c r="X21" s="389">
        <f t="shared" si="3"/>
        <v>0</v>
      </c>
      <c r="Y21" s="384"/>
      <c r="Z21" s="324"/>
      <c r="IS21" s="329" t="s">
        <v>4854</v>
      </c>
      <c r="IT21" s="329">
        <v>554496</v>
      </c>
    </row>
    <row r="22" spans="1:254" ht="17.25" customHeight="1" thickBot="1" x14ac:dyDescent="0.25">
      <c r="A22" s="324"/>
      <c r="B22" s="344"/>
      <c r="C22" s="345"/>
      <c r="D22" s="346"/>
      <c r="E22" s="392" t="str">
        <f t="shared" si="4"/>
        <v/>
      </c>
      <c r="F22" s="344"/>
      <c r="G22" s="344"/>
      <c r="H22" s="344"/>
      <c r="I22" s="344"/>
      <c r="J22" s="344"/>
      <c r="K22" s="347"/>
      <c r="L22" s="347"/>
      <c r="M22" s="347"/>
      <c r="N22" s="347"/>
      <c r="O22" s="344"/>
      <c r="P22" s="382" t="str">
        <f>IFERROR(VLOOKUP(O22,Comp_Poda_Bar!A:B,2,0),"-")</f>
        <v>-</v>
      </c>
      <c r="Q22" s="385" t="str">
        <f t="shared" si="0"/>
        <v>-</v>
      </c>
      <c r="R22" s="386">
        <f t="shared" si="5"/>
        <v>0</v>
      </c>
      <c r="S22" s="387">
        <f t="shared" si="1"/>
        <v>0</v>
      </c>
      <c r="T22" s="387">
        <f t="shared" si="2"/>
        <v>0</v>
      </c>
      <c r="U22" s="386">
        <f t="shared" si="6"/>
        <v>0</v>
      </c>
      <c r="V22" s="386">
        <f t="shared" si="7"/>
        <v>0</v>
      </c>
      <c r="W22" s="388">
        <f>IFERROR(VLOOKUP(O22,'[1]Base Baremos'!A:D,4,0)*'Extra 1,7'!$D$3,0)</f>
        <v>0</v>
      </c>
      <c r="X22" s="389">
        <f t="shared" si="3"/>
        <v>0</v>
      </c>
      <c r="Y22" s="384"/>
      <c r="Z22" s="324"/>
      <c r="IS22" s="329" t="s">
        <v>4611</v>
      </c>
      <c r="IT22" s="329">
        <v>554691</v>
      </c>
    </row>
    <row r="23" spans="1:254" ht="17.25" customHeight="1" thickBot="1" x14ac:dyDescent="0.25">
      <c r="A23" s="324"/>
      <c r="B23" s="344"/>
      <c r="C23" s="345"/>
      <c r="D23" s="346"/>
      <c r="E23" s="392" t="str">
        <f t="shared" si="4"/>
        <v/>
      </c>
      <c r="F23" s="344"/>
      <c r="G23" s="344"/>
      <c r="H23" s="344"/>
      <c r="I23" s="344"/>
      <c r="J23" s="344"/>
      <c r="K23" s="347"/>
      <c r="L23" s="347"/>
      <c r="M23" s="347"/>
      <c r="N23" s="347"/>
      <c r="O23" s="344"/>
      <c r="P23" s="382" t="str">
        <f>IFERROR(VLOOKUP(O23,Comp_Poda_Bar!A:B,2,0),"-")</f>
        <v>-</v>
      </c>
      <c r="Q23" s="385" t="str">
        <f t="shared" si="0"/>
        <v>-</v>
      </c>
      <c r="R23" s="386">
        <f t="shared" si="5"/>
        <v>0</v>
      </c>
      <c r="S23" s="387">
        <f t="shared" si="1"/>
        <v>0</v>
      </c>
      <c r="T23" s="387">
        <f t="shared" si="2"/>
        <v>0</v>
      </c>
      <c r="U23" s="386">
        <f t="shared" si="6"/>
        <v>0</v>
      </c>
      <c r="V23" s="386">
        <f t="shared" si="7"/>
        <v>0</v>
      </c>
      <c r="W23" s="388">
        <f>IFERROR(VLOOKUP(O23,'[1]Base Baremos'!A:D,4,0)*'Extra 1,7'!$D$3,0)</f>
        <v>0</v>
      </c>
      <c r="X23" s="389">
        <f t="shared" si="3"/>
        <v>0</v>
      </c>
      <c r="Y23" s="384"/>
      <c r="Z23" s="324"/>
      <c r="IS23" s="329" t="s">
        <v>4612</v>
      </c>
      <c r="IT23" s="329">
        <v>554769</v>
      </c>
    </row>
    <row r="24" spans="1:254" ht="17.25" customHeight="1" thickBot="1" x14ac:dyDescent="0.25">
      <c r="A24" s="324"/>
      <c r="B24" s="344"/>
      <c r="C24" s="345"/>
      <c r="D24" s="346"/>
      <c r="E24" s="392" t="str">
        <f t="shared" si="4"/>
        <v/>
      </c>
      <c r="F24" s="344"/>
      <c r="G24" s="344"/>
      <c r="H24" s="344"/>
      <c r="I24" s="344"/>
      <c r="J24" s="344"/>
      <c r="K24" s="347"/>
      <c r="L24" s="347"/>
      <c r="M24" s="347"/>
      <c r="N24" s="347"/>
      <c r="O24" s="344"/>
      <c r="P24" s="382" t="str">
        <f>IFERROR(VLOOKUP(O24,Comp_Poda_Bar!A:B,2,0),"-")</f>
        <v>-</v>
      </c>
      <c r="Q24" s="385" t="str">
        <f t="shared" si="0"/>
        <v>-</v>
      </c>
      <c r="R24" s="386">
        <f t="shared" si="5"/>
        <v>0</v>
      </c>
      <c r="S24" s="387">
        <f t="shared" si="1"/>
        <v>0</v>
      </c>
      <c r="T24" s="387">
        <f t="shared" si="2"/>
        <v>0</v>
      </c>
      <c r="U24" s="386">
        <f t="shared" si="6"/>
        <v>0</v>
      </c>
      <c r="V24" s="386">
        <f t="shared" si="7"/>
        <v>0</v>
      </c>
      <c r="W24" s="388">
        <f>IFERROR(VLOOKUP(O24,'[1]Base Baremos'!A:D,4,0)*'Extra 1,7'!$D$3,0)</f>
        <v>0</v>
      </c>
      <c r="X24" s="389">
        <f t="shared" si="3"/>
        <v>0</v>
      </c>
      <c r="Y24" s="384"/>
      <c r="Z24" s="324"/>
      <c r="IS24" s="329" t="s">
        <v>4855</v>
      </c>
      <c r="IT24" s="329">
        <v>554399</v>
      </c>
    </row>
    <row r="25" spans="1:254" ht="17.25" customHeight="1" thickBot="1" x14ac:dyDescent="0.25">
      <c r="A25" s="324"/>
      <c r="B25" s="344"/>
      <c r="C25" s="345"/>
      <c r="D25" s="346"/>
      <c r="E25" s="392" t="str">
        <f t="shared" si="4"/>
        <v/>
      </c>
      <c r="F25" s="344"/>
      <c r="G25" s="344"/>
      <c r="H25" s="344"/>
      <c r="I25" s="344"/>
      <c r="J25" s="344"/>
      <c r="K25" s="347"/>
      <c r="L25" s="347"/>
      <c r="M25" s="347"/>
      <c r="N25" s="347"/>
      <c r="O25" s="344"/>
      <c r="P25" s="382" t="str">
        <f>IFERROR(VLOOKUP(O25,Comp_Poda_Bar!A:B,2,0),"-")</f>
        <v>-</v>
      </c>
      <c r="Q25" s="385" t="str">
        <f t="shared" si="0"/>
        <v>-</v>
      </c>
      <c r="R25" s="386">
        <f t="shared" si="5"/>
        <v>0</v>
      </c>
      <c r="S25" s="387">
        <f t="shared" si="1"/>
        <v>0</v>
      </c>
      <c r="T25" s="387">
        <f t="shared" si="2"/>
        <v>0</v>
      </c>
      <c r="U25" s="386">
        <f t="shared" si="6"/>
        <v>0</v>
      </c>
      <c r="V25" s="386">
        <f t="shared" si="7"/>
        <v>0</v>
      </c>
      <c r="W25" s="388">
        <f>IFERROR(VLOOKUP(O25,'[1]Base Baremos'!A:D,4,0)*'Extra 1,7'!$D$3,0)</f>
        <v>0</v>
      </c>
      <c r="X25" s="389">
        <f t="shared" si="3"/>
        <v>0</v>
      </c>
      <c r="Y25" s="384"/>
      <c r="Z25" s="324"/>
      <c r="IS25" s="329" t="s">
        <v>4856</v>
      </c>
      <c r="IT25" s="329" t="s">
        <v>4856</v>
      </c>
    </row>
    <row r="26" spans="1:254" ht="17.25" customHeight="1" thickBot="1" x14ac:dyDescent="0.25">
      <c r="A26" s="324"/>
      <c r="B26" s="344"/>
      <c r="C26" s="345"/>
      <c r="D26" s="346"/>
      <c r="E26" s="392" t="str">
        <f t="shared" si="4"/>
        <v/>
      </c>
      <c r="F26" s="344"/>
      <c r="G26" s="344"/>
      <c r="H26" s="344"/>
      <c r="I26" s="344"/>
      <c r="J26" s="344"/>
      <c r="K26" s="347"/>
      <c r="L26" s="347"/>
      <c r="M26" s="347"/>
      <c r="N26" s="347"/>
      <c r="O26" s="344"/>
      <c r="P26" s="382" t="str">
        <f>IFERROR(VLOOKUP(O26,Comp_Poda_Bar!A:B,2,0),"-")</f>
        <v>-</v>
      </c>
      <c r="Q26" s="385" t="str">
        <f t="shared" si="0"/>
        <v>-</v>
      </c>
      <c r="R26" s="386">
        <f t="shared" si="5"/>
        <v>0</v>
      </c>
      <c r="S26" s="387">
        <f t="shared" si="1"/>
        <v>0</v>
      </c>
      <c r="T26" s="387">
        <f t="shared" si="2"/>
        <v>0</v>
      </c>
      <c r="U26" s="386">
        <f t="shared" si="6"/>
        <v>0</v>
      </c>
      <c r="V26" s="386">
        <f t="shared" si="7"/>
        <v>0</v>
      </c>
      <c r="W26" s="388">
        <f>IFERROR(VLOOKUP(O26,'[1]Base Baremos'!A:D,4,0)*'Extra 1,7'!$D$3,0)</f>
        <v>0</v>
      </c>
      <c r="X26" s="389">
        <f t="shared" si="3"/>
        <v>0</v>
      </c>
      <c r="Y26" s="384"/>
      <c r="Z26" s="324"/>
      <c r="IS26" s="329" t="s">
        <v>4857</v>
      </c>
      <c r="IT26" s="329">
        <v>554402</v>
      </c>
    </row>
    <row r="27" spans="1:254" ht="17.25" customHeight="1" thickBot="1" x14ac:dyDescent="0.25">
      <c r="A27" s="324"/>
      <c r="B27" s="344"/>
      <c r="C27" s="345"/>
      <c r="D27" s="346"/>
      <c r="E27" s="392" t="str">
        <f t="shared" si="4"/>
        <v/>
      </c>
      <c r="F27" s="344"/>
      <c r="G27" s="344"/>
      <c r="H27" s="344"/>
      <c r="I27" s="344"/>
      <c r="J27" s="344"/>
      <c r="K27" s="347"/>
      <c r="L27" s="347"/>
      <c r="M27" s="347"/>
      <c r="N27" s="347"/>
      <c r="O27" s="344"/>
      <c r="P27" s="382" t="str">
        <f>IFERROR(VLOOKUP(O27,Comp_Poda_Bar!A:B,2,0),"-")</f>
        <v>-</v>
      </c>
      <c r="Q27" s="385" t="str">
        <f t="shared" si="0"/>
        <v>-</v>
      </c>
      <c r="R27" s="386">
        <f t="shared" si="5"/>
        <v>0</v>
      </c>
      <c r="S27" s="387">
        <f t="shared" si="1"/>
        <v>0</v>
      </c>
      <c r="T27" s="387">
        <f t="shared" si="2"/>
        <v>0</v>
      </c>
      <c r="U27" s="386">
        <f t="shared" si="6"/>
        <v>0</v>
      </c>
      <c r="V27" s="386">
        <f t="shared" si="7"/>
        <v>0</v>
      </c>
      <c r="W27" s="388">
        <f>IFERROR(VLOOKUP(O27,'[1]Base Baremos'!A:D,4,0)*'Extra 1,7'!$D$3,0)</f>
        <v>0</v>
      </c>
      <c r="X27" s="389">
        <f t="shared" si="3"/>
        <v>0</v>
      </c>
      <c r="Y27" s="384"/>
      <c r="Z27" s="324"/>
      <c r="IS27" s="329"/>
      <c r="IT27" s="329"/>
    </row>
    <row r="28" spans="1:254" ht="17.25" customHeight="1" thickBot="1" x14ac:dyDescent="0.25">
      <c r="A28" s="324"/>
      <c r="B28" s="344"/>
      <c r="C28" s="345"/>
      <c r="D28" s="346"/>
      <c r="E28" s="392" t="str">
        <f t="shared" si="4"/>
        <v/>
      </c>
      <c r="F28" s="344"/>
      <c r="G28" s="344"/>
      <c r="H28" s="344"/>
      <c r="I28" s="344"/>
      <c r="J28" s="344"/>
      <c r="K28" s="347"/>
      <c r="L28" s="347"/>
      <c r="M28" s="347"/>
      <c r="N28" s="347"/>
      <c r="O28" s="344"/>
      <c r="P28" s="382" t="str">
        <f>IFERROR(VLOOKUP(O28,Comp_Poda_Bar!A:B,2,0),"-")</f>
        <v>-</v>
      </c>
      <c r="Q28" s="385" t="str">
        <f t="shared" si="0"/>
        <v>-</v>
      </c>
      <c r="R28" s="386">
        <f t="shared" si="5"/>
        <v>0</v>
      </c>
      <c r="S28" s="387">
        <f t="shared" si="1"/>
        <v>0</v>
      </c>
      <c r="T28" s="387">
        <f t="shared" si="2"/>
        <v>0</v>
      </c>
      <c r="U28" s="386">
        <f t="shared" si="6"/>
        <v>0</v>
      </c>
      <c r="V28" s="386">
        <f t="shared" si="7"/>
        <v>0</v>
      </c>
      <c r="W28" s="388">
        <f>IFERROR(VLOOKUP(O28,'[1]Base Baremos'!A:D,4,0)*'Extra 1,7'!$D$3,0)</f>
        <v>0</v>
      </c>
      <c r="X28" s="389">
        <f t="shared" si="3"/>
        <v>0</v>
      </c>
      <c r="Y28" s="384"/>
      <c r="Z28" s="324"/>
      <c r="IS28" s="329"/>
      <c r="IT28" s="329"/>
    </row>
    <row r="29" spans="1:254" ht="17.25" customHeight="1" x14ac:dyDescent="0.2">
      <c r="A29" s="324"/>
      <c r="B29" s="344"/>
      <c r="C29" s="345"/>
      <c r="D29" s="346"/>
      <c r="E29" s="392" t="str">
        <f t="shared" si="4"/>
        <v/>
      </c>
      <c r="F29" s="344"/>
      <c r="G29" s="344"/>
      <c r="H29" s="344"/>
      <c r="I29" s="344"/>
      <c r="J29" s="344"/>
      <c r="K29" s="347"/>
      <c r="L29" s="347"/>
      <c r="M29" s="347"/>
      <c r="N29" s="347"/>
      <c r="O29" s="344"/>
      <c r="P29" s="382" t="str">
        <f>IFERROR(VLOOKUP(O29,Comp_Poda_Bar!A:B,2,0),"-")</f>
        <v>-</v>
      </c>
      <c r="Q29" s="385" t="str">
        <f t="shared" si="0"/>
        <v>-</v>
      </c>
      <c r="R29" s="386">
        <f t="shared" si="5"/>
        <v>0</v>
      </c>
      <c r="S29" s="387">
        <f t="shared" si="1"/>
        <v>0</v>
      </c>
      <c r="T29" s="387">
        <f t="shared" si="2"/>
        <v>0</v>
      </c>
      <c r="U29" s="386">
        <f t="shared" si="6"/>
        <v>0</v>
      </c>
      <c r="V29" s="386">
        <f t="shared" si="7"/>
        <v>0</v>
      </c>
      <c r="W29" s="388">
        <f>IFERROR(VLOOKUP(O29,'[1]Base Baremos'!A:D,4,0)*'Extra 1,7'!$D$3,0)</f>
        <v>0</v>
      </c>
      <c r="X29" s="389">
        <f t="shared" si="3"/>
        <v>0</v>
      </c>
      <c r="Y29" s="384"/>
      <c r="Z29" s="324"/>
      <c r="IS29" s="330"/>
      <c r="IT29" s="330"/>
    </row>
    <row r="30" spans="1:254" ht="17.25" customHeight="1" x14ac:dyDescent="0.2">
      <c r="A30" s="324"/>
      <c r="B30" s="344"/>
      <c r="C30" s="345"/>
      <c r="D30" s="346"/>
      <c r="E30" s="392" t="str">
        <f t="shared" si="4"/>
        <v/>
      </c>
      <c r="F30" s="344"/>
      <c r="G30" s="344"/>
      <c r="H30" s="344"/>
      <c r="I30" s="344"/>
      <c r="J30" s="344"/>
      <c r="K30" s="347"/>
      <c r="L30" s="347"/>
      <c r="M30" s="347"/>
      <c r="N30" s="347"/>
      <c r="O30" s="344"/>
      <c r="P30" s="382" t="str">
        <f>IFERROR(VLOOKUP(O30,Comp_Poda_Bar!A:B,2,0),"-")</f>
        <v>-</v>
      </c>
      <c r="Q30" s="385" t="str">
        <f t="shared" si="0"/>
        <v>-</v>
      </c>
      <c r="R30" s="386">
        <f t="shared" si="5"/>
        <v>0</v>
      </c>
      <c r="S30" s="387">
        <f t="shared" si="1"/>
        <v>0</v>
      </c>
      <c r="T30" s="387">
        <f t="shared" si="2"/>
        <v>0</v>
      </c>
      <c r="U30" s="386">
        <f t="shared" si="6"/>
        <v>0</v>
      </c>
      <c r="V30" s="386">
        <f t="shared" si="7"/>
        <v>0</v>
      </c>
      <c r="W30" s="388">
        <f>IFERROR(VLOOKUP(O30,'[1]Base Baremos'!A:D,4,0)*'Extra 1,7'!$D$3,0)</f>
        <v>0</v>
      </c>
      <c r="X30" s="389">
        <f t="shared" si="3"/>
        <v>0</v>
      </c>
      <c r="Y30" s="384"/>
      <c r="Z30" s="324"/>
      <c r="IS30" s="330"/>
      <c r="IT30" s="330"/>
    </row>
    <row r="31" spans="1:254" ht="17.25" customHeight="1" x14ac:dyDescent="0.2">
      <c r="A31" s="324"/>
      <c r="B31" s="344"/>
      <c r="C31" s="345"/>
      <c r="D31" s="346"/>
      <c r="E31" s="392" t="str">
        <f t="shared" si="4"/>
        <v/>
      </c>
      <c r="F31" s="344"/>
      <c r="G31" s="344"/>
      <c r="H31" s="344"/>
      <c r="I31" s="344"/>
      <c r="J31" s="344"/>
      <c r="K31" s="347"/>
      <c r="L31" s="347"/>
      <c r="M31" s="347"/>
      <c r="N31" s="347"/>
      <c r="O31" s="344"/>
      <c r="P31" s="382" t="str">
        <f>IFERROR(VLOOKUP(O31,Comp_Poda_Bar!A:B,2,0),"-")</f>
        <v>-</v>
      </c>
      <c r="Q31" s="385" t="str">
        <f t="shared" si="0"/>
        <v>-</v>
      </c>
      <c r="R31" s="386">
        <f t="shared" si="5"/>
        <v>0</v>
      </c>
      <c r="S31" s="387">
        <f t="shared" si="1"/>
        <v>0</v>
      </c>
      <c r="T31" s="387">
        <f t="shared" si="2"/>
        <v>0</v>
      </c>
      <c r="U31" s="386">
        <f t="shared" si="6"/>
        <v>0</v>
      </c>
      <c r="V31" s="386">
        <f t="shared" si="7"/>
        <v>0</v>
      </c>
      <c r="W31" s="388">
        <f>IFERROR(VLOOKUP(O31,'[1]Base Baremos'!A:D,4,0)*'Extra 1,7'!$D$3,0)</f>
        <v>0</v>
      </c>
      <c r="X31" s="389">
        <f t="shared" si="3"/>
        <v>0</v>
      </c>
      <c r="Y31" s="384"/>
      <c r="Z31" s="324"/>
      <c r="IS31" s="330"/>
      <c r="IT31" s="330"/>
    </row>
    <row r="32" spans="1:254" ht="17.25" customHeight="1" x14ac:dyDescent="0.2">
      <c r="A32" s="324"/>
      <c r="B32" s="344"/>
      <c r="C32" s="345"/>
      <c r="D32" s="346"/>
      <c r="E32" s="392" t="str">
        <f t="shared" si="4"/>
        <v/>
      </c>
      <c r="F32" s="344"/>
      <c r="G32" s="344"/>
      <c r="H32" s="344"/>
      <c r="I32" s="344"/>
      <c r="J32" s="344"/>
      <c r="K32" s="347"/>
      <c r="L32" s="347"/>
      <c r="M32" s="347"/>
      <c r="N32" s="347"/>
      <c r="O32" s="344"/>
      <c r="P32" s="382" t="str">
        <f>IFERROR(VLOOKUP(O32,Comp_Poda_Bar!A:B,2,0),"-")</f>
        <v>-</v>
      </c>
      <c r="Q32" s="385" t="str">
        <f t="shared" si="0"/>
        <v>-</v>
      </c>
      <c r="R32" s="386">
        <f t="shared" si="5"/>
        <v>0</v>
      </c>
      <c r="S32" s="387">
        <f t="shared" si="1"/>
        <v>0</v>
      </c>
      <c r="T32" s="387">
        <f t="shared" si="2"/>
        <v>0</v>
      </c>
      <c r="U32" s="386">
        <f t="shared" si="6"/>
        <v>0</v>
      </c>
      <c r="V32" s="386">
        <f t="shared" si="7"/>
        <v>0</v>
      </c>
      <c r="W32" s="388">
        <f>IFERROR(VLOOKUP(O32,'[1]Base Baremos'!A:D,4,0)*'Extra 1,7'!$D$3,0)</f>
        <v>0</v>
      </c>
      <c r="X32" s="389">
        <f t="shared" si="3"/>
        <v>0</v>
      </c>
      <c r="Y32" s="384"/>
      <c r="Z32" s="381"/>
      <c r="IS32" s="330"/>
      <c r="IT32" s="330"/>
    </row>
    <row r="33" spans="1:254" ht="17.25" customHeight="1" x14ac:dyDescent="0.2">
      <c r="A33" s="324"/>
      <c r="B33" s="344"/>
      <c r="C33" s="345"/>
      <c r="D33" s="346"/>
      <c r="E33" s="392" t="str">
        <f t="shared" si="4"/>
        <v/>
      </c>
      <c r="F33" s="344"/>
      <c r="G33" s="344"/>
      <c r="H33" s="344"/>
      <c r="I33" s="344"/>
      <c r="J33" s="344"/>
      <c r="K33" s="347"/>
      <c r="L33" s="347"/>
      <c r="M33" s="347"/>
      <c r="N33" s="347"/>
      <c r="O33" s="344"/>
      <c r="P33" s="382" t="str">
        <f>IFERROR(VLOOKUP(O33,Comp_Poda_Bar!A:B,2,0),"-")</f>
        <v>-</v>
      </c>
      <c r="Q33" s="385" t="str">
        <f t="shared" si="0"/>
        <v>-</v>
      </c>
      <c r="R33" s="386">
        <f t="shared" si="5"/>
        <v>0</v>
      </c>
      <c r="S33" s="387">
        <f t="shared" si="1"/>
        <v>0</v>
      </c>
      <c r="T33" s="387">
        <f t="shared" si="2"/>
        <v>0</v>
      </c>
      <c r="U33" s="386">
        <f t="shared" si="6"/>
        <v>0</v>
      </c>
      <c r="V33" s="386">
        <f t="shared" si="7"/>
        <v>0</v>
      </c>
      <c r="W33" s="388">
        <f>IFERROR(VLOOKUP(O33,'[1]Base Baremos'!A:D,4,0)*'Extra 1,7'!$D$3,0)</f>
        <v>0</v>
      </c>
      <c r="X33" s="389">
        <f t="shared" si="3"/>
        <v>0</v>
      </c>
      <c r="Y33" s="384"/>
      <c r="Z33" s="324"/>
      <c r="IS33" s="330"/>
      <c r="IT33" s="330"/>
    </row>
    <row r="34" spans="1:254" ht="17.25" customHeight="1" x14ac:dyDescent="0.2">
      <c r="A34" s="324"/>
      <c r="B34" s="344"/>
      <c r="C34" s="345"/>
      <c r="D34" s="346"/>
      <c r="E34" s="392" t="str">
        <f t="shared" si="4"/>
        <v/>
      </c>
      <c r="F34" s="344"/>
      <c r="G34" s="344"/>
      <c r="H34" s="344"/>
      <c r="I34" s="344"/>
      <c r="J34" s="344"/>
      <c r="K34" s="347"/>
      <c r="L34" s="347"/>
      <c r="M34" s="347"/>
      <c r="N34" s="347"/>
      <c r="O34" s="344"/>
      <c r="P34" s="382" t="str">
        <f>IFERROR(VLOOKUP(O34,Comp_Poda_Bar!A:B,2,0),"-")</f>
        <v>-</v>
      </c>
      <c r="Q34" s="385" t="str">
        <f t="shared" si="0"/>
        <v>-</v>
      </c>
      <c r="R34" s="386">
        <f t="shared" si="5"/>
        <v>0</v>
      </c>
      <c r="S34" s="387">
        <f t="shared" si="1"/>
        <v>0</v>
      </c>
      <c r="T34" s="387">
        <f t="shared" si="2"/>
        <v>0</v>
      </c>
      <c r="U34" s="386">
        <f t="shared" si="6"/>
        <v>0</v>
      </c>
      <c r="V34" s="386">
        <f t="shared" si="7"/>
        <v>0</v>
      </c>
      <c r="W34" s="388">
        <f>IFERROR(VLOOKUP(O34,'[1]Base Baremos'!A:D,4,0)*'Extra 1,7'!$D$3,0)</f>
        <v>0</v>
      </c>
      <c r="X34" s="389">
        <f t="shared" si="3"/>
        <v>0</v>
      </c>
      <c r="Y34" s="384"/>
      <c r="Z34" s="324"/>
      <c r="IS34" s="330"/>
      <c r="IT34" s="330"/>
    </row>
    <row r="35" spans="1:254" ht="17.25" customHeight="1" x14ac:dyDescent="0.2">
      <c r="A35" s="324"/>
      <c r="B35" s="344"/>
      <c r="C35" s="345"/>
      <c r="D35" s="346"/>
      <c r="E35" s="392" t="str">
        <f t="shared" si="4"/>
        <v/>
      </c>
      <c r="F35" s="344"/>
      <c r="G35" s="344"/>
      <c r="H35" s="344"/>
      <c r="I35" s="344"/>
      <c r="J35" s="344"/>
      <c r="K35" s="347"/>
      <c r="L35" s="347"/>
      <c r="M35" s="347"/>
      <c r="N35" s="347"/>
      <c r="O35" s="344"/>
      <c r="P35" s="382" t="str">
        <f>IFERROR(VLOOKUP(O35,Comp_Poda_Bar!A:B,2,0),"-")</f>
        <v>-</v>
      </c>
      <c r="Q35" s="385" t="str">
        <f t="shared" si="0"/>
        <v>-</v>
      </c>
      <c r="R35" s="386">
        <f t="shared" si="5"/>
        <v>0</v>
      </c>
      <c r="S35" s="387">
        <f t="shared" si="1"/>
        <v>0</v>
      </c>
      <c r="T35" s="387">
        <f t="shared" si="2"/>
        <v>0</v>
      </c>
      <c r="U35" s="386">
        <f t="shared" si="6"/>
        <v>0</v>
      </c>
      <c r="V35" s="386">
        <f t="shared" si="7"/>
        <v>0</v>
      </c>
      <c r="W35" s="388">
        <f>IFERROR(VLOOKUP(O35,'[1]Base Baremos'!A:D,4,0)*'Extra 1,7'!$D$3,0)</f>
        <v>0</v>
      </c>
      <c r="X35" s="389">
        <f t="shared" si="3"/>
        <v>0</v>
      </c>
      <c r="Y35" s="384"/>
      <c r="Z35" s="324"/>
      <c r="IS35" s="330"/>
      <c r="IT35" s="330"/>
    </row>
    <row r="36" spans="1:254" ht="17.25" customHeight="1" x14ac:dyDescent="0.2">
      <c r="A36" s="324"/>
      <c r="B36" s="344"/>
      <c r="C36" s="345"/>
      <c r="D36" s="346"/>
      <c r="E36" s="392" t="str">
        <f t="shared" si="4"/>
        <v/>
      </c>
      <c r="F36" s="344"/>
      <c r="G36" s="344"/>
      <c r="H36" s="344"/>
      <c r="I36" s="344"/>
      <c r="J36" s="344"/>
      <c r="K36" s="347"/>
      <c r="L36" s="347"/>
      <c r="M36" s="347"/>
      <c r="N36" s="347"/>
      <c r="O36" s="344"/>
      <c r="P36" s="382" t="str">
        <f>IFERROR(VLOOKUP(O36,Comp_Poda_Bar!A:B,2,0),"-")</f>
        <v>-</v>
      </c>
      <c r="Q36" s="385" t="str">
        <f t="shared" si="0"/>
        <v>-</v>
      </c>
      <c r="R36" s="386">
        <f t="shared" si="5"/>
        <v>0</v>
      </c>
      <c r="S36" s="387">
        <f t="shared" si="1"/>
        <v>0</v>
      </c>
      <c r="T36" s="387">
        <f t="shared" si="2"/>
        <v>0</v>
      </c>
      <c r="U36" s="386">
        <f t="shared" si="6"/>
        <v>0</v>
      </c>
      <c r="V36" s="386">
        <f t="shared" si="7"/>
        <v>0</v>
      </c>
      <c r="W36" s="388">
        <f>IFERROR(VLOOKUP(O36,'[1]Base Baremos'!A:D,4,0)*'Extra 1,7'!$D$3,0)</f>
        <v>0</v>
      </c>
      <c r="X36" s="389">
        <f t="shared" si="3"/>
        <v>0</v>
      </c>
      <c r="Y36" s="384"/>
      <c r="Z36" s="324"/>
      <c r="IS36" s="330"/>
      <c r="IT36" s="330"/>
    </row>
    <row r="37" spans="1:254" ht="17.25" customHeight="1" x14ac:dyDescent="0.2">
      <c r="A37" s="324"/>
      <c r="B37" s="344"/>
      <c r="C37" s="345"/>
      <c r="D37" s="346"/>
      <c r="E37" s="392" t="str">
        <f t="shared" si="4"/>
        <v/>
      </c>
      <c r="F37" s="344"/>
      <c r="G37" s="344"/>
      <c r="H37" s="344"/>
      <c r="I37" s="344"/>
      <c r="J37" s="344"/>
      <c r="K37" s="347"/>
      <c r="L37" s="347"/>
      <c r="M37" s="347"/>
      <c r="N37" s="347"/>
      <c r="O37" s="344"/>
      <c r="P37" s="382" t="str">
        <f>IFERROR(VLOOKUP(O37,Comp_Poda_Bar!A:B,2,0),"-")</f>
        <v>-</v>
      </c>
      <c r="Q37" s="385" t="str">
        <f t="shared" si="0"/>
        <v>-</v>
      </c>
      <c r="R37" s="386">
        <f t="shared" si="5"/>
        <v>0</v>
      </c>
      <c r="S37" s="387">
        <f t="shared" si="1"/>
        <v>0</v>
      </c>
      <c r="T37" s="387">
        <f t="shared" si="2"/>
        <v>0</v>
      </c>
      <c r="U37" s="386">
        <f t="shared" si="6"/>
        <v>0</v>
      </c>
      <c r="V37" s="386">
        <f t="shared" si="7"/>
        <v>0</v>
      </c>
      <c r="W37" s="388">
        <f>IFERROR(VLOOKUP(O37,'[1]Base Baremos'!A:D,4,0)*'Extra 1,7'!$D$3,0)</f>
        <v>0</v>
      </c>
      <c r="X37" s="389">
        <f t="shared" si="3"/>
        <v>0</v>
      </c>
      <c r="Y37" s="384"/>
      <c r="Z37" s="324"/>
      <c r="IS37" s="330"/>
      <c r="IT37" s="330"/>
    </row>
    <row r="38" spans="1:254" ht="17.25" customHeight="1" x14ac:dyDescent="0.2">
      <c r="A38" s="324"/>
      <c r="B38" s="344"/>
      <c r="C38" s="345"/>
      <c r="D38" s="346"/>
      <c r="E38" s="392" t="str">
        <f t="shared" si="4"/>
        <v/>
      </c>
      <c r="F38" s="344"/>
      <c r="G38" s="344"/>
      <c r="H38" s="344"/>
      <c r="I38" s="344"/>
      <c r="J38" s="344"/>
      <c r="K38" s="347"/>
      <c r="L38" s="347"/>
      <c r="M38" s="347"/>
      <c r="N38" s="347"/>
      <c r="O38" s="344"/>
      <c r="P38" s="382" t="str">
        <f>IFERROR(VLOOKUP(O38,Comp_Poda_Bar!A:B,2,0),"-")</f>
        <v>-</v>
      </c>
      <c r="Q38" s="385" t="str">
        <f t="shared" si="0"/>
        <v>-</v>
      </c>
      <c r="R38" s="386">
        <f t="shared" si="5"/>
        <v>0</v>
      </c>
      <c r="S38" s="387">
        <f t="shared" si="1"/>
        <v>0</v>
      </c>
      <c r="T38" s="387">
        <f t="shared" si="2"/>
        <v>0</v>
      </c>
      <c r="U38" s="386">
        <f t="shared" si="6"/>
        <v>0</v>
      </c>
      <c r="V38" s="386">
        <f t="shared" si="7"/>
        <v>0</v>
      </c>
      <c r="W38" s="388">
        <f>IFERROR(VLOOKUP(O38,'[1]Base Baremos'!A:D,4,0)*'Extra 1,7'!$D$3,0)</f>
        <v>0</v>
      </c>
      <c r="X38" s="389">
        <f t="shared" si="3"/>
        <v>0</v>
      </c>
      <c r="Y38" s="384"/>
      <c r="Z38" s="324"/>
      <c r="IS38" s="330"/>
      <c r="IT38" s="330"/>
    </row>
    <row r="39" spans="1:254" ht="17.25" customHeight="1" x14ac:dyDescent="0.2">
      <c r="A39" s="324"/>
      <c r="B39" s="344"/>
      <c r="C39" s="345"/>
      <c r="D39" s="346"/>
      <c r="E39" s="392" t="str">
        <f t="shared" si="4"/>
        <v/>
      </c>
      <c r="F39" s="344"/>
      <c r="G39" s="344"/>
      <c r="H39" s="344"/>
      <c r="I39" s="344"/>
      <c r="J39" s="344"/>
      <c r="K39" s="347"/>
      <c r="L39" s="347"/>
      <c r="M39" s="347"/>
      <c r="N39" s="347"/>
      <c r="O39" s="344"/>
      <c r="P39" s="382" t="str">
        <f>IFERROR(VLOOKUP(O39,Comp_Poda_Bar!A:B,2,0),"-")</f>
        <v>-</v>
      </c>
      <c r="Q39" s="385" t="str">
        <f t="shared" si="0"/>
        <v>-</v>
      </c>
      <c r="R39" s="386">
        <f t="shared" si="5"/>
        <v>0</v>
      </c>
      <c r="S39" s="387">
        <f t="shared" si="1"/>
        <v>0</v>
      </c>
      <c r="T39" s="387">
        <f t="shared" si="2"/>
        <v>0</v>
      </c>
      <c r="U39" s="386">
        <f t="shared" si="6"/>
        <v>0</v>
      </c>
      <c r="V39" s="386">
        <f t="shared" si="7"/>
        <v>0</v>
      </c>
      <c r="W39" s="388">
        <f>IFERROR(VLOOKUP(O39,'[1]Base Baremos'!A:D,4,0)*'Extra 1,7'!$D$3,0)</f>
        <v>0</v>
      </c>
      <c r="X39" s="389">
        <f t="shared" si="3"/>
        <v>0</v>
      </c>
      <c r="Y39" s="384"/>
      <c r="Z39" s="324"/>
      <c r="IS39" s="330"/>
      <c r="IT39" s="330"/>
    </row>
    <row r="40" spans="1:254" ht="17.25" customHeight="1" x14ac:dyDescent="0.2">
      <c r="A40" s="324"/>
      <c r="B40" s="344"/>
      <c r="C40" s="345"/>
      <c r="D40" s="346"/>
      <c r="E40" s="392" t="str">
        <f t="shared" si="4"/>
        <v/>
      </c>
      <c r="F40" s="344"/>
      <c r="G40" s="344"/>
      <c r="H40" s="344"/>
      <c r="I40" s="344"/>
      <c r="J40" s="344"/>
      <c r="K40" s="347"/>
      <c r="L40" s="347"/>
      <c r="M40" s="347"/>
      <c r="N40" s="347"/>
      <c r="O40" s="344"/>
      <c r="P40" s="382" t="str">
        <f>IFERROR(VLOOKUP(O40,Comp_Poda_Bar!A:B,2,0),"-")</f>
        <v>-</v>
      </c>
      <c r="Q40" s="385" t="str">
        <f t="shared" si="0"/>
        <v>-</v>
      </c>
      <c r="R40" s="386">
        <f t="shared" si="5"/>
        <v>0</v>
      </c>
      <c r="S40" s="387">
        <f t="shared" si="1"/>
        <v>0</v>
      </c>
      <c r="T40" s="387">
        <f t="shared" si="2"/>
        <v>0</v>
      </c>
      <c r="U40" s="386">
        <f t="shared" si="6"/>
        <v>0</v>
      </c>
      <c r="V40" s="386">
        <f t="shared" si="7"/>
        <v>0</v>
      </c>
      <c r="W40" s="388">
        <f>IFERROR(VLOOKUP(O40,'[1]Base Baremos'!A:D,4,0)*'Extra 1,7'!$D$3,0)</f>
        <v>0</v>
      </c>
      <c r="X40" s="389">
        <f t="shared" si="3"/>
        <v>0</v>
      </c>
      <c r="Y40" s="384"/>
      <c r="Z40" s="324"/>
      <c r="IS40" s="330"/>
      <c r="IT40" s="330"/>
    </row>
    <row r="41" spans="1:254" ht="17.25" customHeight="1" x14ac:dyDescent="0.2">
      <c r="A41" s="324"/>
      <c r="B41" s="344"/>
      <c r="C41" s="345"/>
      <c r="D41" s="346"/>
      <c r="E41" s="392" t="str">
        <f t="shared" si="4"/>
        <v/>
      </c>
      <c r="F41" s="344"/>
      <c r="G41" s="344"/>
      <c r="H41" s="344"/>
      <c r="I41" s="344"/>
      <c r="J41" s="344"/>
      <c r="K41" s="347"/>
      <c r="L41" s="347"/>
      <c r="M41" s="347"/>
      <c r="N41" s="347"/>
      <c r="O41" s="344"/>
      <c r="P41" s="382" t="str">
        <f>IFERROR(VLOOKUP(O41,Comp_Poda_Bar!A:B,2,0),"-")</f>
        <v>-</v>
      </c>
      <c r="Q41" s="385" t="str">
        <f t="shared" si="0"/>
        <v>-</v>
      </c>
      <c r="R41" s="386">
        <f t="shared" si="5"/>
        <v>0</v>
      </c>
      <c r="S41" s="387">
        <f t="shared" si="1"/>
        <v>0</v>
      </c>
      <c r="T41" s="387">
        <f t="shared" si="2"/>
        <v>0</v>
      </c>
      <c r="U41" s="386">
        <f t="shared" si="6"/>
        <v>0</v>
      </c>
      <c r="V41" s="386">
        <f t="shared" si="7"/>
        <v>0</v>
      </c>
      <c r="W41" s="388">
        <f>IFERROR(VLOOKUP(O41,'[1]Base Baremos'!A:D,4,0)*'Extra 1,7'!$D$3,0)</f>
        <v>0</v>
      </c>
      <c r="X41" s="389">
        <f t="shared" si="3"/>
        <v>0</v>
      </c>
      <c r="Y41" s="384"/>
      <c r="Z41" s="324"/>
      <c r="IS41" s="330"/>
      <c r="IT41" s="330"/>
    </row>
    <row r="42" spans="1:254" ht="17.25" customHeight="1" x14ac:dyDescent="0.2">
      <c r="A42" s="324"/>
      <c r="B42" s="344"/>
      <c r="C42" s="345"/>
      <c r="D42" s="346"/>
      <c r="E42" s="392" t="str">
        <f t="shared" si="4"/>
        <v/>
      </c>
      <c r="F42" s="344"/>
      <c r="G42" s="344"/>
      <c r="H42" s="344"/>
      <c r="I42" s="344"/>
      <c r="J42" s="344"/>
      <c r="K42" s="347"/>
      <c r="L42" s="347"/>
      <c r="M42" s="347"/>
      <c r="N42" s="347"/>
      <c r="O42" s="344"/>
      <c r="P42" s="382" t="str">
        <f>IFERROR(VLOOKUP(O42,Comp_Poda_Bar!A:B,2,0),"-")</f>
        <v>-</v>
      </c>
      <c r="Q42" s="385" t="str">
        <f t="shared" si="0"/>
        <v>-</v>
      </c>
      <c r="R42" s="386">
        <f t="shared" si="5"/>
        <v>0</v>
      </c>
      <c r="S42" s="387">
        <f t="shared" si="1"/>
        <v>0</v>
      </c>
      <c r="T42" s="387">
        <f t="shared" si="2"/>
        <v>0</v>
      </c>
      <c r="U42" s="386">
        <f t="shared" si="6"/>
        <v>0</v>
      </c>
      <c r="V42" s="386">
        <f t="shared" si="7"/>
        <v>0</v>
      </c>
      <c r="W42" s="388">
        <f>IFERROR(VLOOKUP(O42,'[1]Base Baremos'!A:D,4,0)*'Extra 1,7'!$D$3,0)</f>
        <v>0</v>
      </c>
      <c r="X42" s="389">
        <f t="shared" si="3"/>
        <v>0</v>
      </c>
      <c r="Y42" s="384"/>
      <c r="Z42" s="324"/>
      <c r="IS42" s="330"/>
      <c r="IT42" s="330"/>
    </row>
    <row r="43" spans="1:254" ht="17.25" customHeight="1" x14ac:dyDescent="0.2">
      <c r="A43" s="324"/>
      <c r="B43" s="344"/>
      <c r="C43" s="345"/>
      <c r="D43" s="346"/>
      <c r="E43" s="392" t="str">
        <f t="shared" si="4"/>
        <v/>
      </c>
      <c r="F43" s="344"/>
      <c r="G43" s="344"/>
      <c r="H43" s="344"/>
      <c r="I43" s="344"/>
      <c r="J43" s="344"/>
      <c r="K43" s="347"/>
      <c r="L43" s="347"/>
      <c r="M43" s="347"/>
      <c r="N43" s="347"/>
      <c r="O43" s="344"/>
      <c r="P43" s="382" t="str">
        <f>IFERROR(VLOOKUP(O43,Comp_Poda_Bar!A:B,2,0),"-")</f>
        <v>-</v>
      </c>
      <c r="Q43" s="385" t="str">
        <f t="shared" si="0"/>
        <v>-</v>
      </c>
      <c r="R43" s="386">
        <f t="shared" si="5"/>
        <v>0</v>
      </c>
      <c r="S43" s="387">
        <f t="shared" si="1"/>
        <v>0</v>
      </c>
      <c r="T43" s="387">
        <f t="shared" si="2"/>
        <v>0</v>
      </c>
      <c r="U43" s="386">
        <f t="shared" si="6"/>
        <v>0</v>
      </c>
      <c r="V43" s="386">
        <f t="shared" si="7"/>
        <v>0</v>
      </c>
      <c r="W43" s="388">
        <f>IFERROR(VLOOKUP(O43,'[1]Base Baremos'!A:D,4,0)*'Extra 1,7'!$D$3,0)</f>
        <v>0</v>
      </c>
      <c r="X43" s="389">
        <f t="shared" si="3"/>
        <v>0</v>
      </c>
      <c r="Y43" s="384"/>
      <c r="Z43" s="324"/>
      <c r="IS43" s="330"/>
      <c r="IT43" s="330"/>
    </row>
    <row r="44" spans="1:254" ht="17.25" customHeight="1" x14ac:dyDescent="0.2">
      <c r="A44" s="324"/>
      <c r="B44" s="344"/>
      <c r="C44" s="345"/>
      <c r="D44" s="346"/>
      <c r="E44" s="392" t="str">
        <f t="shared" si="4"/>
        <v/>
      </c>
      <c r="F44" s="344"/>
      <c r="G44" s="344"/>
      <c r="H44" s="344"/>
      <c r="I44" s="344"/>
      <c r="J44" s="344"/>
      <c r="K44" s="347"/>
      <c r="L44" s="347"/>
      <c r="M44" s="347"/>
      <c r="N44" s="347"/>
      <c r="O44" s="344"/>
      <c r="P44" s="382" t="str">
        <f>IFERROR(VLOOKUP(O44,Comp_Poda_Bar!A:B,2,0),"-")</f>
        <v>-</v>
      </c>
      <c r="Q44" s="385" t="str">
        <f t="shared" si="0"/>
        <v>-</v>
      </c>
      <c r="R44" s="386">
        <f t="shared" si="5"/>
        <v>0</v>
      </c>
      <c r="S44" s="387">
        <f t="shared" si="1"/>
        <v>0</v>
      </c>
      <c r="T44" s="387">
        <f t="shared" si="2"/>
        <v>0</v>
      </c>
      <c r="U44" s="386">
        <f t="shared" si="6"/>
        <v>0</v>
      </c>
      <c r="V44" s="386">
        <f t="shared" si="7"/>
        <v>0</v>
      </c>
      <c r="W44" s="388">
        <f>IFERROR(VLOOKUP(O44,'[1]Base Baremos'!A:D,4,0)*'Extra 1,7'!$D$3,0)</f>
        <v>0</v>
      </c>
      <c r="X44" s="389">
        <f t="shared" si="3"/>
        <v>0</v>
      </c>
      <c r="Y44" s="384"/>
      <c r="Z44" s="324"/>
      <c r="IS44" s="330"/>
      <c r="IT44" s="330"/>
    </row>
    <row r="45" spans="1:254" ht="17.25" customHeight="1" x14ac:dyDescent="0.2">
      <c r="A45" s="324"/>
      <c r="B45" s="344"/>
      <c r="C45" s="345"/>
      <c r="D45" s="346"/>
      <c r="E45" s="392" t="str">
        <f t="shared" si="4"/>
        <v/>
      </c>
      <c r="F45" s="344"/>
      <c r="G45" s="344"/>
      <c r="H45" s="344"/>
      <c r="I45" s="344"/>
      <c r="J45" s="344"/>
      <c r="K45" s="347"/>
      <c r="L45" s="347"/>
      <c r="M45" s="347"/>
      <c r="N45" s="347"/>
      <c r="O45" s="344"/>
      <c r="P45" s="382" t="str">
        <f>IFERROR(VLOOKUP(O45,Comp_Poda_Bar!A:B,2,0),"-")</f>
        <v>-</v>
      </c>
      <c r="Q45" s="385" t="str">
        <f t="shared" si="0"/>
        <v>-</v>
      </c>
      <c r="R45" s="386">
        <f t="shared" si="5"/>
        <v>0</v>
      </c>
      <c r="S45" s="387">
        <f t="shared" si="1"/>
        <v>0</v>
      </c>
      <c r="T45" s="387">
        <f t="shared" si="2"/>
        <v>0</v>
      </c>
      <c r="U45" s="386">
        <f t="shared" si="6"/>
        <v>0</v>
      </c>
      <c r="V45" s="386">
        <f t="shared" si="7"/>
        <v>0</v>
      </c>
      <c r="W45" s="388">
        <f>IFERROR(VLOOKUP(O45,'[1]Base Baremos'!A:D,4,0)*'Extra 1,7'!$D$3,0)</f>
        <v>0</v>
      </c>
      <c r="X45" s="389">
        <f t="shared" si="3"/>
        <v>0</v>
      </c>
      <c r="Y45" s="384"/>
      <c r="Z45" s="324"/>
      <c r="IS45" s="330"/>
      <c r="IT45" s="330"/>
    </row>
    <row r="46" spans="1:254" ht="17.25" customHeight="1" x14ac:dyDescent="0.2">
      <c r="A46" s="324"/>
      <c r="B46" s="344"/>
      <c r="C46" s="345"/>
      <c r="D46" s="346"/>
      <c r="E46" s="392" t="str">
        <f t="shared" si="4"/>
        <v/>
      </c>
      <c r="F46" s="344"/>
      <c r="G46" s="344"/>
      <c r="H46" s="344"/>
      <c r="I46" s="344"/>
      <c r="J46" s="344"/>
      <c r="K46" s="347"/>
      <c r="L46" s="347"/>
      <c r="M46" s="347"/>
      <c r="N46" s="347"/>
      <c r="O46" s="344"/>
      <c r="P46" s="382" t="str">
        <f>IFERROR(VLOOKUP(O46,Comp_Poda_Bar!A:B,2,0),"-")</f>
        <v>-</v>
      </c>
      <c r="Q46" s="385" t="str">
        <f t="shared" si="0"/>
        <v>-</v>
      </c>
      <c r="R46" s="386">
        <f t="shared" si="5"/>
        <v>0</v>
      </c>
      <c r="S46" s="387">
        <f t="shared" si="1"/>
        <v>0</v>
      </c>
      <c r="T46" s="387">
        <f t="shared" si="2"/>
        <v>0</v>
      </c>
      <c r="U46" s="386">
        <f t="shared" si="6"/>
        <v>0</v>
      </c>
      <c r="V46" s="386">
        <f t="shared" si="7"/>
        <v>0</v>
      </c>
      <c r="W46" s="388">
        <f>IFERROR(VLOOKUP(O46,'[1]Base Baremos'!A:D,4,0)*'Extra 1,7'!$D$3,0)</f>
        <v>0</v>
      </c>
      <c r="X46" s="389">
        <f t="shared" si="3"/>
        <v>0</v>
      </c>
      <c r="Y46" s="384"/>
      <c r="Z46" s="324"/>
      <c r="IS46" s="330"/>
      <c r="IT46" s="330"/>
    </row>
    <row r="47" spans="1:254" ht="17.25" customHeight="1" x14ac:dyDescent="0.2">
      <c r="A47" s="324"/>
      <c r="B47" s="344"/>
      <c r="C47" s="345"/>
      <c r="D47" s="346"/>
      <c r="E47" s="392" t="str">
        <f t="shared" si="4"/>
        <v/>
      </c>
      <c r="F47" s="344"/>
      <c r="G47" s="344"/>
      <c r="H47" s="344"/>
      <c r="I47" s="344"/>
      <c r="J47" s="344"/>
      <c r="K47" s="347"/>
      <c r="L47" s="347"/>
      <c r="M47" s="347"/>
      <c r="N47" s="347"/>
      <c r="O47" s="344"/>
      <c r="P47" s="382" t="str">
        <f>IFERROR(VLOOKUP(O47,Comp_Poda_Bar!A:B,2,0),"-")</f>
        <v>-</v>
      </c>
      <c r="Q47" s="385" t="str">
        <f t="shared" si="0"/>
        <v>-</v>
      </c>
      <c r="R47" s="386">
        <f t="shared" si="5"/>
        <v>0</v>
      </c>
      <c r="S47" s="387">
        <f t="shared" si="1"/>
        <v>0</v>
      </c>
      <c r="T47" s="387">
        <f t="shared" si="2"/>
        <v>0</v>
      </c>
      <c r="U47" s="386">
        <f t="shared" si="6"/>
        <v>0</v>
      </c>
      <c r="V47" s="386">
        <f t="shared" si="7"/>
        <v>0</v>
      </c>
      <c r="W47" s="388">
        <f>IFERROR(VLOOKUP(O47,'[1]Base Baremos'!A:D,4,0)*'Extra 1,7'!$D$3,0)</f>
        <v>0</v>
      </c>
      <c r="X47" s="389">
        <f t="shared" si="3"/>
        <v>0</v>
      </c>
      <c r="Y47" s="384"/>
      <c r="Z47" s="324"/>
      <c r="IS47" s="330"/>
      <c r="IT47" s="330"/>
    </row>
    <row r="48" spans="1:254" ht="17.25" customHeight="1" x14ac:dyDescent="0.2">
      <c r="A48" s="324"/>
      <c r="B48" s="344"/>
      <c r="C48" s="345"/>
      <c r="D48" s="346"/>
      <c r="E48" s="392" t="str">
        <f t="shared" si="4"/>
        <v/>
      </c>
      <c r="F48" s="344"/>
      <c r="G48" s="344"/>
      <c r="H48" s="344"/>
      <c r="I48" s="344"/>
      <c r="J48" s="344"/>
      <c r="K48" s="347"/>
      <c r="L48" s="347"/>
      <c r="M48" s="347"/>
      <c r="N48" s="347"/>
      <c r="O48" s="344"/>
      <c r="P48" s="382" t="str">
        <f>IFERROR(VLOOKUP(O48,Comp_Poda_Bar!A:B,2,0),"-")</f>
        <v>-</v>
      </c>
      <c r="Q48" s="385" t="str">
        <f t="shared" si="0"/>
        <v>-</v>
      </c>
      <c r="R48" s="386">
        <f t="shared" si="5"/>
        <v>0</v>
      </c>
      <c r="S48" s="387">
        <f t="shared" si="1"/>
        <v>0</v>
      </c>
      <c r="T48" s="387">
        <f t="shared" si="2"/>
        <v>0</v>
      </c>
      <c r="U48" s="386">
        <f t="shared" si="6"/>
        <v>0</v>
      </c>
      <c r="V48" s="386">
        <f t="shared" si="7"/>
        <v>0</v>
      </c>
      <c r="W48" s="388">
        <f>IFERROR(VLOOKUP(O48,'[1]Base Baremos'!A:D,4,0)*'Extra 1,7'!$D$3,0)</f>
        <v>0</v>
      </c>
      <c r="X48" s="389">
        <f t="shared" si="3"/>
        <v>0</v>
      </c>
      <c r="Y48" s="384"/>
      <c r="Z48" s="324"/>
      <c r="IS48" s="330"/>
      <c r="IT48" s="330"/>
    </row>
    <row r="49" spans="1:254" ht="17.25" customHeight="1" x14ac:dyDescent="0.2">
      <c r="A49" s="324"/>
      <c r="B49" s="344"/>
      <c r="C49" s="345"/>
      <c r="D49" s="346"/>
      <c r="E49" s="392" t="str">
        <f t="shared" si="4"/>
        <v/>
      </c>
      <c r="F49" s="344"/>
      <c r="G49" s="344"/>
      <c r="H49" s="344"/>
      <c r="I49" s="344"/>
      <c r="J49" s="344"/>
      <c r="K49" s="347"/>
      <c r="L49" s="347"/>
      <c r="M49" s="347"/>
      <c r="N49" s="347"/>
      <c r="O49" s="344"/>
      <c r="P49" s="382" t="str">
        <f>IFERROR(VLOOKUP(O49,Comp_Poda_Bar!A:B,2,0),"-")</f>
        <v>-</v>
      </c>
      <c r="Q49" s="385" t="str">
        <f t="shared" si="0"/>
        <v>-</v>
      </c>
      <c r="R49" s="386">
        <f t="shared" si="5"/>
        <v>0</v>
      </c>
      <c r="S49" s="387">
        <f t="shared" si="1"/>
        <v>0</v>
      </c>
      <c r="T49" s="387">
        <f t="shared" si="2"/>
        <v>0</v>
      </c>
      <c r="U49" s="386">
        <f t="shared" si="6"/>
        <v>0</v>
      </c>
      <c r="V49" s="386">
        <f t="shared" si="7"/>
        <v>0</v>
      </c>
      <c r="W49" s="388">
        <f>IFERROR(VLOOKUP(O49,'[1]Base Baremos'!A:D,4,0)*'Extra 1,7'!$D$3,0)</f>
        <v>0</v>
      </c>
      <c r="X49" s="389">
        <f t="shared" si="3"/>
        <v>0</v>
      </c>
      <c r="Y49" s="384"/>
      <c r="Z49" s="324"/>
      <c r="IS49" s="330"/>
      <c r="IT49" s="330"/>
    </row>
    <row r="50" spans="1:254" ht="17.25" customHeight="1" x14ac:dyDescent="0.2">
      <c r="A50" s="324"/>
      <c r="B50" s="344"/>
      <c r="C50" s="345"/>
      <c r="D50" s="346"/>
      <c r="E50" s="392" t="str">
        <f t="shared" si="4"/>
        <v/>
      </c>
      <c r="F50" s="344"/>
      <c r="G50" s="344"/>
      <c r="H50" s="344"/>
      <c r="I50" s="344"/>
      <c r="J50" s="344"/>
      <c r="K50" s="347"/>
      <c r="L50" s="347"/>
      <c r="M50" s="347"/>
      <c r="N50" s="347"/>
      <c r="O50" s="344"/>
      <c r="P50" s="382" t="str">
        <f>IFERROR(VLOOKUP(O50,Comp_Poda_Bar!A:B,2,0),"-")</f>
        <v>-</v>
      </c>
      <c r="Q50" s="385" t="str">
        <f t="shared" si="0"/>
        <v>-</v>
      </c>
      <c r="R50" s="386">
        <f t="shared" si="5"/>
        <v>0</v>
      </c>
      <c r="S50" s="387">
        <f t="shared" si="1"/>
        <v>0</v>
      </c>
      <c r="T50" s="387">
        <f t="shared" si="2"/>
        <v>0</v>
      </c>
      <c r="U50" s="386">
        <f t="shared" si="6"/>
        <v>0</v>
      </c>
      <c r="V50" s="386">
        <f t="shared" si="7"/>
        <v>0</v>
      </c>
      <c r="W50" s="388">
        <f>IFERROR(VLOOKUP(O50,'[1]Base Baremos'!A:D,4,0)*'Extra 1,7'!$D$3,0)</f>
        <v>0</v>
      </c>
      <c r="X50" s="389">
        <f t="shared" si="3"/>
        <v>0</v>
      </c>
      <c r="Y50" s="384"/>
      <c r="Z50" s="324"/>
      <c r="IS50" s="330"/>
      <c r="IT50" s="330"/>
    </row>
    <row r="51" spans="1:254" ht="17.25" customHeight="1" x14ac:dyDescent="0.2">
      <c r="A51" s="324"/>
      <c r="B51" s="344"/>
      <c r="C51" s="345"/>
      <c r="D51" s="346"/>
      <c r="E51" s="392" t="str">
        <f t="shared" si="4"/>
        <v/>
      </c>
      <c r="F51" s="344"/>
      <c r="G51" s="344"/>
      <c r="H51" s="344"/>
      <c r="I51" s="344"/>
      <c r="J51" s="344"/>
      <c r="K51" s="347"/>
      <c r="L51" s="347"/>
      <c r="M51" s="347"/>
      <c r="N51" s="347"/>
      <c r="O51" s="344"/>
      <c r="P51" s="382" t="str">
        <f>IFERROR(VLOOKUP(O51,Comp_Poda_Bar!A:B,2,0),"-")</f>
        <v>-</v>
      </c>
      <c r="Q51" s="385" t="str">
        <f t="shared" si="0"/>
        <v>-</v>
      </c>
      <c r="R51" s="386">
        <f t="shared" si="5"/>
        <v>0</v>
      </c>
      <c r="S51" s="387">
        <f t="shared" si="1"/>
        <v>0</v>
      </c>
      <c r="T51" s="387">
        <f t="shared" si="2"/>
        <v>0</v>
      </c>
      <c r="U51" s="386">
        <f t="shared" si="6"/>
        <v>0</v>
      </c>
      <c r="V51" s="386">
        <f t="shared" si="7"/>
        <v>0</v>
      </c>
      <c r="W51" s="388">
        <f>IFERROR(VLOOKUP(O51,'[1]Base Baremos'!A:D,4,0)*'Extra 1,7'!$D$3,0)</f>
        <v>0</v>
      </c>
      <c r="X51" s="389">
        <f t="shared" si="3"/>
        <v>0</v>
      </c>
      <c r="Y51" s="384"/>
      <c r="Z51" s="324"/>
      <c r="IS51" s="330"/>
      <c r="IT51" s="330"/>
    </row>
    <row r="52" spans="1:254" ht="17.25" customHeight="1" x14ac:dyDescent="0.2">
      <c r="A52" s="324"/>
      <c r="B52" s="344"/>
      <c r="C52" s="345"/>
      <c r="D52" s="346"/>
      <c r="E52" s="392" t="str">
        <f t="shared" si="4"/>
        <v/>
      </c>
      <c r="F52" s="344"/>
      <c r="G52" s="344"/>
      <c r="H52" s="344"/>
      <c r="I52" s="344"/>
      <c r="J52" s="344"/>
      <c r="K52" s="347"/>
      <c r="L52" s="347"/>
      <c r="M52" s="347"/>
      <c r="N52" s="347"/>
      <c r="O52" s="344"/>
      <c r="P52" s="382" t="str">
        <f>IFERROR(VLOOKUP(O52,Comp_Poda_Bar!A:B,2,0),"-")</f>
        <v>-</v>
      </c>
      <c r="Q52" s="385" t="str">
        <f t="shared" si="0"/>
        <v>-</v>
      </c>
      <c r="R52" s="386">
        <f t="shared" si="5"/>
        <v>0</v>
      </c>
      <c r="S52" s="387">
        <f t="shared" si="1"/>
        <v>0</v>
      </c>
      <c r="T52" s="387">
        <f t="shared" si="2"/>
        <v>0</v>
      </c>
      <c r="U52" s="386">
        <f t="shared" si="6"/>
        <v>0</v>
      </c>
      <c r="V52" s="386">
        <f t="shared" si="7"/>
        <v>0</v>
      </c>
      <c r="W52" s="388">
        <f>IFERROR(VLOOKUP(O52,'[1]Base Baremos'!A:D,4,0)*'Extra 1,7'!$D$3,0)</f>
        <v>0</v>
      </c>
      <c r="X52" s="389">
        <f t="shared" si="3"/>
        <v>0</v>
      </c>
      <c r="Y52" s="384"/>
      <c r="Z52" s="324"/>
      <c r="IS52" s="330"/>
      <c r="IT52" s="330"/>
    </row>
    <row r="53" spans="1:254" ht="17.25" customHeight="1" x14ac:dyDescent="0.2">
      <c r="A53" s="324"/>
      <c r="B53" s="344"/>
      <c r="C53" s="345"/>
      <c r="D53" s="346"/>
      <c r="E53" s="392" t="str">
        <f t="shared" si="4"/>
        <v/>
      </c>
      <c r="F53" s="344"/>
      <c r="G53" s="344"/>
      <c r="H53" s="344"/>
      <c r="I53" s="344"/>
      <c r="J53" s="344"/>
      <c r="K53" s="347"/>
      <c r="L53" s="347"/>
      <c r="M53" s="347"/>
      <c r="N53" s="347"/>
      <c r="O53" s="344"/>
      <c r="P53" s="382" t="str">
        <f>IFERROR(VLOOKUP(O53,Comp_Poda_Bar!A:B,2,0),"-")</f>
        <v>-</v>
      </c>
      <c r="Q53" s="385" t="str">
        <f t="shared" si="0"/>
        <v>-</v>
      </c>
      <c r="R53" s="386">
        <f t="shared" si="5"/>
        <v>0</v>
      </c>
      <c r="S53" s="387">
        <f t="shared" si="1"/>
        <v>0</v>
      </c>
      <c r="T53" s="387">
        <f t="shared" si="2"/>
        <v>0</v>
      </c>
      <c r="U53" s="386">
        <f t="shared" si="6"/>
        <v>0</v>
      </c>
      <c r="V53" s="386">
        <f t="shared" si="7"/>
        <v>0</v>
      </c>
      <c r="W53" s="388">
        <f>IFERROR(VLOOKUP(O53,'[1]Base Baremos'!A:D,4,0)*'Extra 1,7'!$D$3,0)</f>
        <v>0</v>
      </c>
      <c r="X53" s="389">
        <f t="shared" si="3"/>
        <v>0</v>
      </c>
      <c r="Y53" s="384"/>
      <c r="Z53" s="324"/>
      <c r="IS53" s="330"/>
      <c r="IT53" s="330"/>
    </row>
    <row r="54" spans="1:254" ht="17.25" customHeight="1" x14ac:dyDescent="0.2">
      <c r="A54" s="324"/>
      <c r="B54" s="344"/>
      <c r="C54" s="345"/>
      <c r="D54" s="346"/>
      <c r="E54" s="392" t="str">
        <f t="shared" si="4"/>
        <v/>
      </c>
      <c r="F54" s="344"/>
      <c r="G54" s="344"/>
      <c r="H54" s="344"/>
      <c r="I54" s="344"/>
      <c r="J54" s="344"/>
      <c r="K54" s="347"/>
      <c r="L54" s="347"/>
      <c r="M54" s="347"/>
      <c r="N54" s="347"/>
      <c r="O54" s="344"/>
      <c r="P54" s="382" t="str">
        <f>IFERROR(VLOOKUP(O54,Comp_Poda_Bar!A:B,2,0),"-")</f>
        <v>-</v>
      </c>
      <c r="Q54" s="385" t="str">
        <f t="shared" si="0"/>
        <v>-</v>
      </c>
      <c r="R54" s="386">
        <f t="shared" si="5"/>
        <v>0</v>
      </c>
      <c r="S54" s="387">
        <f t="shared" si="1"/>
        <v>0</v>
      </c>
      <c r="T54" s="387">
        <f t="shared" si="2"/>
        <v>0</v>
      </c>
      <c r="U54" s="386">
        <f t="shared" si="6"/>
        <v>0</v>
      </c>
      <c r="V54" s="386">
        <f t="shared" si="7"/>
        <v>0</v>
      </c>
      <c r="W54" s="388">
        <f>IFERROR(VLOOKUP(O54,'[1]Base Baremos'!A:D,4,0)*'Extra 1,7'!$D$3,0)</f>
        <v>0</v>
      </c>
      <c r="X54" s="389">
        <f t="shared" si="3"/>
        <v>0</v>
      </c>
      <c r="Y54" s="384"/>
      <c r="Z54" s="324"/>
      <c r="IS54" s="330"/>
      <c r="IT54" s="330"/>
    </row>
    <row r="55" spans="1:254" ht="17.25" customHeight="1" x14ac:dyDescent="0.2">
      <c r="A55" s="324"/>
      <c r="B55" s="344"/>
      <c r="C55" s="345"/>
      <c r="D55" s="346"/>
      <c r="E55" s="392" t="str">
        <f t="shared" si="4"/>
        <v/>
      </c>
      <c r="F55" s="344"/>
      <c r="G55" s="344"/>
      <c r="H55" s="344"/>
      <c r="I55" s="344"/>
      <c r="J55" s="344"/>
      <c r="K55" s="347"/>
      <c r="L55" s="347"/>
      <c r="M55" s="347"/>
      <c r="N55" s="347"/>
      <c r="O55" s="344"/>
      <c r="P55" s="382" t="str">
        <f>IFERROR(VLOOKUP(O55,Comp_Poda_Bar!A:B,2,0),"-")</f>
        <v>-</v>
      </c>
      <c r="Q55" s="385" t="str">
        <f t="shared" si="0"/>
        <v>-</v>
      </c>
      <c r="R55" s="386">
        <f t="shared" si="5"/>
        <v>0</v>
      </c>
      <c r="S55" s="387">
        <f t="shared" si="1"/>
        <v>0</v>
      </c>
      <c r="T55" s="387">
        <f t="shared" si="2"/>
        <v>0</v>
      </c>
      <c r="U55" s="386">
        <f t="shared" si="6"/>
        <v>0</v>
      </c>
      <c r="V55" s="386">
        <f t="shared" si="7"/>
        <v>0</v>
      </c>
      <c r="W55" s="388">
        <f>IFERROR(VLOOKUP(O55,'[1]Base Baremos'!A:D,4,0)*'Extra 1,7'!$D$3,0)</f>
        <v>0</v>
      </c>
      <c r="X55" s="389">
        <f t="shared" si="3"/>
        <v>0</v>
      </c>
      <c r="Y55" s="384"/>
      <c r="Z55" s="324"/>
      <c r="IS55" s="330"/>
      <c r="IT55" s="330"/>
    </row>
    <row r="56" spans="1:254" ht="17.25" customHeight="1" x14ac:dyDescent="0.2">
      <c r="A56" s="324"/>
      <c r="B56" s="344"/>
      <c r="C56" s="345"/>
      <c r="D56" s="346"/>
      <c r="E56" s="392" t="str">
        <f t="shared" si="4"/>
        <v/>
      </c>
      <c r="F56" s="344"/>
      <c r="G56" s="344"/>
      <c r="H56" s="344"/>
      <c r="I56" s="344"/>
      <c r="J56" s="344"/>
      <c r="K56" s="347"/>
      <c r="L56" s="347"/>
      <c r="M56" s="347"/>
      <c r="N56" s="347"/>
      <c r="O56" s="344"/>
      <c r="P56" s="382" t="str">
        <f>IFERROR(VLOOKUP(O56,Comp_Poda_Bar!A:B,2,0),"-")</f>
        <v>-</v>
      </c>
      <c r="Q56" s="385" t="str">
        <f t="shared" si="0"/>
        <v>-</v>
      </c>
      <c r="R56" s="386">
        <f t="shared" si="5"/>
        <v>0</v>
      </c>
      <c r="S56" s="387">
        <f t="shared" si="1"/>
        <v>0</v>
      </c>
      <c r="T56" s="387">
        <f t="shared" si="2"/>
        <v>0</v>
      </c>
      <c r="U56" s="386">
        <f t="shared" si="6"/>
        <v>0</v>
      </c>
      <c r="V56" s="386">
        <f t="shared" si="7"/>
        <v>0</v>
      </c>
      <c r="W56" s="388">
        <f>IFERROR(VLOOKUP(O56,'[1]Base Baremos'!A:D,4,0)*'Extra 1,7'!$D$3,0)</f>
        <v>0</v>
      </c>
      <c r="X56" s="389">
        <f t="shared" si="3"/>
        <v>0</v>
      </c>
      <c r="Y56" s="384"/>
      <c r="Z56" s="324"/>
      <c r="IS56" s="330"/>
      <c r="IT56" s="330"/>
    </row>
    <row r="57" spans="1:254" ht="17.25" customHeight="1" x14ac:dyDescent="0.2">
      <c r="A57" s="324"/>
      <c r="B57" s="344"/>
      <c r="C57" s="345"/>
      <c r="D57" s="346"/>
      <c r="E57" s="392" t="str">
        <f t="shared" si="4"/>
        <v/>
      </c>
      <c r="F57" s="344"/>
      <c r="G57" s="344"/>
      <c r="H57" s="344"/>
      <c r="I57" s="344"/>
      <c r="J57" s="344"/>
      <c r="K57" s="347"/>
      <c r="L57" s="347"/>
      <c r="M57" s="347"/>
      <c r="N57" s="347"/>
      <c r="O57" s="344"/>
      <c r="P57" s="382" t="str">
        <f>IFERROR(VLOOKUP(O57,Comp_Poda_Bar!A:B,2,0),"-")</f>
        <v>-</v>
      </c>
      <c r="Q57" s="385" t="str">
        <f t="shared" si="0"/>
        <v>-</v>
      </c>
      <c r="R57" s="386">
        <f t="shared" si="5"/>
        <v>0</v>
      </c>
      <c r="S57" s="387">
        <f t="shared" si="1"/>
        <v>0</v>
      </c>
      <c r="T57" s="387">
        <f t="shared" si="2"/>
        <v>0</v>
      </c>
      <c r="U57" s="386">
        <f t="shared" si="6"/>
        <v>0</v>
      </c>
      <c r="V57" s="386">
        <f t="shared" si="7"/>
        <v>0</v>
      </c>
      <c r="W57" s="388">
        <f>IFERROR(VLOOKUP(O57,'[1]Base Baremos'!A:D,4,0)*'Extra 1,7'!$D$3,0)</f>
        <v>0</v>
      </c>
      <c r="X57" s="389">
        <f t="shared" si="3"/>
        <v>0</v>
      </c>
      <c r="Y57" s="384"/>
      <c r="Z57" s="324"/>
      <c r="IS57" s="330"/>
      <c r="IT57" s="330"/>
    </row>
    <row r="58" spans="1:254" ht="17.25" customHeight="1" x14ac:dyDescent="0.2">
      <c r="A58" s="324"/>
      <c r="B58" s="344"/>
      <c r="C58" s="345"/>
      <c r="D58" s="346"/>
      <c r="E58" s="392" t="str">
        <f t="shared" si="4"/>
        <v/>
      </c>
      <c r="F58" s="344"/>
      <c r="G58" s="344"/>
      <c r="H58" s="344"/>
      <c r="I58" s="344"/>
      <c r="J58" s="344"/>
      <c r="K58" s="347"/>
      <c r="L58" s="347"/>
      <c r="M58" s="347"/>
      <c r="N58" s="347"/>
      <c r="O58" s="344"/>
      <c r="P58" s="382" t="str">
        <f>IFERROR(VLOOKUP(O58,Comp_Poda_Bar!A:B,2,0),"-")</f>
        <v>-</v>
      </c>
      <c r="Q58" s="385" t="str">
        <f t="shared" si="0"/>
        <v>-</v>
      </c>
      <c r="R58" s="386">
        <f t="shared" si="5"/>
        <v>0</v>
      </c>
      <c r="S58" s="387">
        <f t="shared" si="1"/>
        <v>0</v>
      </c>
      <c r="T58" s="387">
        <f t="shared" si="2"/>
        <v>0</v>
      </c>
      <c r="U58" s="386">
        <f t="shared" si="6"/>
        <v>0</v>
      </c>
      <c r="V58" s="386">
        <f t="shared" si="7"/>
        <v>0</v>
      </c>
      <c r="W58" s="388">
        <f>IFERROR(VLOOKUP(O58,'[1]Base Baremos'!A:D,4,0)*'Extra 1,7'!$D$3,0)</f>
        <v>0</v>
      </c>
      <c r="X58" s="389">
        <f t="shared" si="3"/>
        <v>0</v>
      </c>
      <c r="Y58" s="384"/>
      <c r="Z58" s="324"/>
      <c r="IS58" s="330"/>
      <c r="IT58" s="330"/>
    </row>
    <row r="59" spans="1:254" ht="17.25" customHeight="1" x14ac:dyDescent="0.2">
      <c r="A59" s="324"/>
      <c r="B59" s="344"/>
      <c r="C59" s="345"/>
      <c r="D59" s="346"/>
      <c r="E59" s="392" t="str">
        <f t="shared" si="4"/>
        <v/>
      </c>
      <c r="F59" s="344"/>
      <c r="G59" s="344"/>
      <c r="H59" s="344"/>
      <c r="I59" s="344"/>
      <c r="J59" s="344"/>
      <c r="K59" s="347"/>
      <c r="L59" s="347"/>
      <c r="M59" s="347"/>
      <c r="N59" s="347"/>
      <c r="O59" s="344"/>
      <c r="P59" s="382" t="str">
        <f>IFERROR(VLOOKUP(O59,Comp_Poda_Bar!A:B,2,0),"-")</f>
        <v>-</v>
      </c>
      <c r="Q59" s="385" t="str">
        <f t="shared" si="0"/>
        <v>-</v>
      </c>
      <c r="R59" s="386">
        <f t="shared" si="5"/>
        <v>0</v>
      </c>
      <c r="S59" s="387">
        <f t="shared" si="1"/>
        <v>0</v>
      </c>
      <c r="T59" s="387">
        <f t="shared" si="2"/>
        <v>0</v>
      </c>
      <c r="U59" s="386">
        <f t="shared" si="6"/>
        <v>0</v>
      </c>
      <c r="V59" s="386">
        <f t="shared" si="7"/>
        <v>0</v>
      </c>
      <c r="W59" s="388">
        <f>IFERROR(VLOOKUP(O59,'[1]Base Baremos'!A:D,4,0)*'Extra 1,7'!$D$3,0)</f>
        <v>0</v>
      </c>
      <c r="X59" s="389">
        <f t="shared" si="3"/>
        <v>0</v>
      </c>
      <c r="Y59" s="384"/>
      <c r="Z59" s="324"/>
      <c r="IS59" s="330"/>
      <c r="IT59" s="330"/>
    </row>
    <row r="60" spans="1:254" ht="17.25" customHeight="1" x14ac:dyDescent="0.2">
      <c r="A60" s="324"/>
      <c r="B60" s="344"/>
      <c r="C60" s="345"/>
      <c r="D60" s="346"/>
      <c r="E60" s="392" t="str">
        <f t="shared" si="4"/>
        <v/>
      </c>
      <c r="F60" s="344"/>
      <c r="G60" s="344"/>
      <c r="H60" s="344"/>
      <c r="I60" s="344"/>
      <c r="J60" s="344"/>
      <c r="K60" s="347"/>
      <c r="L60" s="347"/>
      <c r="M60" s="347"/>
      <c r="N60" s="347"/>
      <c r="O60" s="344"/>
      <c r="P60" s="382" t="str">
        <f>IFERROR(VLOOKUP(O60,Comp_Poda_Bar!A:B,2,0),"-")</f>
        <v>-</v>
      </c>
      <c r="Q60" s="385" t="str">
        <f t="shared" si="0"/>
        <v>-</v>
      </c>
      <c r="R60" s="386">
        <f t="shared" si="5"/>
        <v>0</v>
      </c>
      <c r="S60" s="387">
        <f t="shared" si="1"/>
        <v>0</v>
      </c>
      <c r="T60" s="387">
        <f t="shared" si="2"/>
        <v>0</v>
      </c>
      <c r="U60" s="386">
        <f t="shared" si="6"/>
        <v>0</v>
      </c>
      <c r="V60" s="386">
        <f t="shared" si="7"/>
        <v>0</v>
      </c>
      <c r="W60" s="388">
        <f>IFERROR(VLOOKUP(O60,'[1]Base Baremos'!A:D,4,0)*'Extra 1,7'!$D$3,0)</f>
        <v>0</v>
      </c>
      <c r="X60" s="389">
        <f t="shared" si="3"/>
        <v>0</v>
      </c>
      <c r="Y60" s="384"/>
      <c r="Z60" s="324"/>
      <c r="IS60" s="330"/>
      <c r="IT60" s="330"/>
    </row>
    <row r="61" spans="1:254" ht="17.25" customHeight="1" x14ac:dyDescent="0.2">
      <c r="A61" s="324"/>
      <c r="B61" s="344"/>
      <c r="C61" s="345"/>
      <c r="D61" s="346"/>
      <c r="E61" s="392" t="str">
        <f t="shared" si="4"/>
        <v/>
      </c>
      <c r="F61" s="344"/>
      <c r="G61" s="344"/>
      <c r="H61" s="344"/>
      <c r="I61" s="344"/>
      <c r="J61" s="344"/>
      <c r="K61" s="347"/>
      <c r="L61" s="347"/>
      <c r="M61" s="347"/>
      <c r="N61" s="347"/>
      <c r="O61" s="344"/>
      <c r="P61" s="382" t="str">
        <f>IFERROR(VLOOKUP(O61,Comp_Poda_Bar!A:B,2,0),"-")</f>
        <v>-</v>
      </c>
      <c r="Q61" s="385" t="str">
        <f t="shared" si="0"/>
        <v>-</v>
      </c>
      <c r="R61" s="386">
        <f t="shared" si="5"/>
        <v>0</v>
      </c>
      <c r="S61" s="387">
        <f t="shared" si="1"/>
        <v>0</v>
      </c>
      <c r="T61" s="387">
        <f t="shared" si="2"/>
        <v>0</v>
      </c>
      <c r="U61" s="386">
        <f t="shared" si="6"/>
        <v>0</v>
      </c>
      <c r="V61" s="386">
        <f t="shared" si="7"/>
        <v>0</v>
      </c>
      <c r="W61" s="388">
        <f>IFERROR(VLOOKUP(O61,'[1]Base Baremos'!A:D,4,0)*'Extra 1,7'!$D$3,0)</f>
        <v>0</v>
      </c>
      <c r="X61" s="389">
        <f t="shared" si="3"/>
        <v>0</v>
      </c>
      <c r="Y61" s="384"/>
      <c r="Z61" s="324"/>
      <c r="IS61" s="330"/>
      <c r="IT61" s="330"/>
    </row>
    <row r="62" spans="1:254" ht="17.25" customHeight="1" x14ac:dyDescent="0.2">
      <c r="A62" s="324"/>
      <c r="B62" s="344"/>
      <c r="C62" s="345"/>
      <c r="D62" s="346"/>
      <c r="E62" s="392" t="str">
        <f t="shared" si="4"/>
        <v/>
      </c>
      <c r="F62" s="344"/>
      <c r="G62" s="344"/>
      <c r="H62" s="344"/>
      <c r="I62" s="344"/>
      <c r="J62" s="344"/>
      <c r="K62" s="347"/>
      <c r="L62" s="347"/>
      <c r="M62" s="347"/>
      <c r="N62" s="347"/>
      <c r="O62" s="344"/>
      <c r="P62" s="382" t="str">
        <f>IFERROR(VLOOKUP(O62,Comp_Poda_Bar!A:B,2,0),"-")</f>
        <v>-</v>
      </c>
      <c r="Q62" s="385" t="str">
        <f t="shared" si="0"/>
        <v>-</v>
      </c>
      <c r="R62" s="386">
        <f t="shared" si="5"/>
        <v>0</v>
      </c>
      <c r="S62" s="387">
        <f t="shared" si="1"/>
        <v>0</v>
      </c>
      <c r="T62" s="387">
        <f t="shared" si="2"/>
        <v>0</v>
      </c>
      <c r="U62" s="386">
        <f t="shared" si="6"/>
        <v>0</v>
      </c>
      <c r="V62" s="386">
        <f t="shared" si="7"/>
        <v>0</v>
      </c>
      <c r="W62" s="388">
        <f>IFERROR(VLOOKUP(O62,'[1]Base Baremos'!A:D,4,0)*'Extra 1,7'!$D$3,0)</f>
        <v>0</v>
      </c>
      <c r="X62" s="389">
        <f t="shared" si="3"/>
        <v>0</v>
      </c>
      <c r="Y62" s="384"/>
      <c r="Z62" s="324"/>
      <c r="IS62" s="330"/>
      <c r="IT62" s="330"/>
    </row>
    <row r="63" spans="1:254" ht="17.25" customHeight="1" x14ac:dyDescent="0.2">
      <c r="A63" s="324"/>
      <c r="B63" s="344"/>
      <c r="C63" s="345"/>
      <c r="D63" s="346"/>
      <c r="E63" s="392" t="str">
        <f t="shared" si="4"/>
        <v/>
      </c>
      <c r="F63" s="344"/>
      <c r="G63" s="344"/>
      <c r="H63" s="344"/>
      <c r="I63" s="344"/>
      <c r="J63" s="344"/>
      <c r="K63" s="347"/>
      <c r="L63" s="347"/>
      <c r="M63" s="347"/>
      <c r="N63" s="347"/>
      <c r="O63" s="344"/>
      <c r="P63" s="382" t="str">
        <f>IFERROR(VLOOKUP(O63,Comp_Poda_Bar!A:B,2,0),"-")</f>
        <v>-</v>
      </c>
      <c r="Q63" s="385" t="str">
        <f t="shared" si="0"/>
        <v>-</v>
      </c>
      <c r="R63" s="386">
        <f t="shared" si="5"/>
        <v>0</v>
      </c>
      <c r="S63" s="387">
        <f t="shared" si="1"/>
        <v>0</v>
      </c>
      <c r="T63" s="387">
        <f t="shared" si="2"/>
        <v>0</v>
      </c>
      <c r="U63" s="386">
        <f t="shared" si="6"/>
        <v>0</v>
      </c>
      <c r="V63" s="386">
        <f t="shared" si="7"/>
        <v>0</v>
      </c>
      <c r="W63" s="388">
        <f>IFERROR(VLOOKUP(O63,'[1]Base Baremos'!A:D,4,0)*'Extra 1,7'!$D$3,0)</f>
        <v>0</v>
      </c>
      <c r="X63" s="389">
        <f t="shared" si="3"/>
        <v>0</v>
      </c>
      <c r="Y63" s="384"/>
      <c r="Z63" s="324"/>
      <c r="IS63" s="330"/>
      <c r="IT63" s="330"/>
    </row>
    <row r="64" spans="1:254" ht="17.25" customHeight="1" x14ac:dyDescent="0.2">
      <c r="A64" s="324"/>
      <c r="B64" s="344"/>
      <c r="C64" s="345"/>
      <c r="D64" s="346"/>
      <c r="E64" s="392" t="str">
        <f t="shared" si="4"/>
        <v/>
      </c>
      <c r="F64" s="344"/>
      <c r="G64" s="344"/>
      <c r="H64" s="344"/>
      <c r="I64" s="344"/>
      <c r="J64" s="344"/>
      <c r="K64" s="347"/>
      <c r="L64" s="347"/>
      <c r="M64" s="347"/>
      <c r="N64" s="347"/>
      <c r="O64" s="344"/>
      <c r="P64" s="382" t="str">
        <f>IFERROR(VLOOKUP(O64,Comp_Poda_Bar!A:B,2,0),"-")</f>
        <v>-</v>
      </c>
      <c r="Q64" s="385" t="str">
        <f t="shared" si="0"/>
        <v>-</v>
      </c>
      <c r="R64" s="386">
        <f t="shared" si="5"/>
        <v>0</v>
      </c>
      <c r="S64" s="387">
        <f t="shared" si="1"/>
        <v>0</v>
      </c>
      <c r="T64" s="387">
        <f t="shared" si="2"/>
        <v>0</v>
      </c>
      <c r="U64" s="386">
        <f t="shared" si="6"/>
        <v>0</v>
      </c>
      <c r="V64" s="386">
        <f t="shared" si="7"/>
        <v>0</v>
      </c>
      <c r="W64" s="388">
        <f>IFERROR(VLOOKUP(O64,'[1]Base Baremos'!A:D,4,0)*'Extra 1,7'!$D$3,0)</f>
        <v>0</v>
      </c>
      <c r="X64" s="389">
        <f t="shared" si="3"/>
        <v>0</v>
      </c>
      <c r="Y64" s="384"/>
      <c r="Z64" s="324"/>
      <c r="IS64" s="330"/>
      <c r="IT64" s="330"/>
    </row>
    <row r="65" spans="1:254" ht="17.25" customHeight="1" x14ac:dyDescent="0.2">
      <c r="A65" s="324"/>
      <c r="B65" s="344"/>
      <c r="C65" s="345"/>
      <c r="D65" s="346"/>
      <c r="E65" s="392" t="str">
        <f t="shared" si="4"/>
        <v/>
      </c>
      <c r="F65" s="344"/>
      <c r="G65" s="344"/>
      <c r="H65" s="344"/>
      <c r="I65" s="344"/>
      <c r="J65" s="344"/>
      <c r="K65" s="347"/>
      <c r="L65" s="347"/>
      <c r="M65" s="347"/>
      <c r="N65" s="347"/>
      <c r="O65" s="344"/>
      <c r="P65" s="382" t="str">
        <f>IFERROR(VLOOKUP(O65,Comp_Poda_Bar!A:B,2,0),"-")</f>
        <v>-</v>
      </c>
      <c r="Q65" s="385" t="str">
        <f t="shared" si="0"/>
        <v>-</v>
      </c>
      <c r="R65" s="386">
        <f t="shared" si="5"/>
        <v>0</v>
      </c>
      <c r="S65" s="387">
        <f t="shared" si="1"/>
        <v>0</v>
      </c>
      <c r="T65" s="387">
        <f t="shared" si="2"/>
        <v>0</v>
      </c>
      <c r="U65" s="386">
        <f t="shared" si="6"/>
        <v>0</v>
      </c>
      <c r="V65" s="386">
        <f t="shared" si="7"/>
        <v>0</v>
      </c>
      <c r="W65" s="388">
        <f>IFERROR(VLOOKUP(O65,'[1]Base Baremos'!A:D,4,0)*'Extra 1,7'!$D$3,0)</f>
        <v>0</v>
      </c>
      <c r="X65" s="389">
        <f t="shared" si="3"/>
        <v>0</v>
      </c>
      <c r="Y65" s="384"/>
      <c r="Z65" s="324"/>
      <c r="IS65" s="330"/>
      <c r="IT65" s="330"/>
    </row>
    <row r="66" spans="1:254" ht="17.25" customHeight="1" x14ac:dyDescent="0.2">
      <c r="A66" s="324"/>
      <c r="B66" s="344"/>
      <c r="C66" s="345"/>
      <c r="D66" s="346"/>
      <c r="E66" s="392" t="str">
        <f t="shared" si="4"/>
        <v/>
      </c>
      <c r="F66" s="344"/>
      <c r="G66" s="344"/>
      <c r="H66" s="344"/>
      <c r="I66" s="344"/>
      <c r="J66" s="344"/>
      <c r="K66" s="347"/>
      <c r="L66" s="347"/>
      <c r="M66" s="347"/>
      <c r="N66" s="347"/>
      <c r="O66" s="344"/>
      <c r="P66" s="382" t="str">
        <f>IFERROR(VLOOKUP(O66,Comp_Poda_Bar!A:B,2,0),"-")</f>
        <v>-</v>
      </c>
      <c r="Q66" s="385" t="str">
        <f t="shared" si="0"/>
        <v>-</v>
      </c>
      <c r="R66" s="386">
        <f t="shared" si="5"/>
        <v>0</v>
      </c>
      <c r="S66" s="387">
        <f t="shared" si="1"/>
        <v>0</v>
      </c>
      <c r="T66" s="387">
        <f t="shared" si="2"/>
        <v>0</v>
      </c>
      <c r="U66" s="386">
        <f t="shared" si="6"/>
        <v>0</v>
      </c>
      <c r="V66" s="386">
        <f t="shared" si="7"/>
        <v>0</v>
      </c>
      <c r="W66" s="388">
        <f>IFERROR(VLOOKUP(O66,'[1]Base Baremos'!A:D,4,0)*'Extra 1,7'!$D$3,0)</f>
        <v>0</v>
      </c>
      <c r="X66" s="389">
        <f t="shared" si="3"/>
        <v>0</v>
      </c>
      <c r="Y66" s="384"/>
      <c r="Z66" s="324"/>
      <c r="IS66" s="330"/>
      <c r="IT66" s="330"/>
    </row>
    <row r="67" spans="1:254" ht="17.25" customHeight="1" x14ac:dyDescent="0.2">
      <c r="A67" s="324"/>
      <c r="B67" s="344"/>
      <c r="C67" s="345"/>
      <c r="D67" s="346"/>
      <c r="E67" s="392" t="str">
        <f t="shared" si="4"/>
        <v/>
      </c>
      <c r="F67" s="344"/>
      <c r="G67" s="344"/>
      <c r="H67" s="344"/>
      <c r="I67" s="344"/>
      <c r="J67" s="344"/>
      <c r="K67" s="347"/>
      <c r="L67" s="347"/>
      <c r="M67" s="347"/>
      <c r="N67" s="347"/>
      <c r="O67" s="344"/>
      <c r="P67" s="382" t="str">
        <f>IFERROR(VLOOKUP(O67,Comp_Poda_Bar!A:B,2,0),"-")</f>
        <v>-</v>
      </c>
      <c r="Q67" s="385" t="str">
        <f t="shared" si="0"/>
        <v>-</v>
      </c>
      <c r="R67" s="386">
        <f t="shared" si="5"/>
        <v>0</v>
      </c>
      <c r="S67" s="387">
        <f t="shared" si="1"/>
        <v>0</v>
      </c>
      <c r="T67" s="387">
        <f t="shared" si="2"/>
        <v>0</v>
      </c>
      <c r="U67" s="386">
        <f t="shared" si="6"/>
        <v>0</v>
      </c>
      <c r="V67" s="386">
        <f t="shared" si="7"/>
        <v>0</v>
      </c>
      <c r="W67" s="388">
        <f>IFERROR(VLOOKUP(O67,'[1]Base Baremos'!A:D,4,0)*'Extra 1,7'!$D$3,0)</f>
        <v>0</v>
      </c>
      <c r="X67" s="389">
        <f t="shared" si="3"/>
        <v>0</v>
      </c>
      <c r="Y67" s="384"/>
      <c r="Z67" s="324"/>
      <c r="IS67" s="330"/>
      <c r="IT67" s="330"/>
    </row>
    <row r="68" spans="1:254" ht="17.25" customHeight="1" x14ac:dyDescent="0.2">
      <c r="A68" s="324"/>
      <c r="B68" s="344"/>
      <c r="C68" s="345"/>
      <c r="D68" s="346"/>
      <c r="E68" s="392" t="str">
        <f t="shared" si="4"/>
        <v/>
      </c>
      <c r="F68" s="344"/>
      <c r="G68" s="344"/>
      <c r="H68" s="344"/>
      <c r="I68" s="344"/>
      <c r="J68" s="344"/>
      <c r="K68" s="347"/>
      <c r="L68" s="347"/>
      <c r="M68" s="347"/>
      <c r="N68" s="347"/>
      <c r="O68" s="344"/>
      <c r="P68" s="382" t="str">
        <f>IFERROR(VLOOKUP(O68,Comp_Poda_Bar!A:B,2,0),"-")</f>
        <v>-</v>
      </c>
      <c r="Q68" s="385" t="str">
        <f t="shared" si="0"/>
        <v>-</v>
      </c>
      <c r="R68" s="386">
        <f t="shared" si="5"/>
        <v>0</v>
      </c>
      <c r="S68" s="387">
        <f t="shared" si="1"/>
        <v>0</v>
      </c>
      <c r="T68" s="387">
        <f t="shared" si="2"/>
        <v>0</v>
      </c>
      <c r="U68" s="386">
        <f t="shared" si="6"/>
        <v>0</v>
      </c>
      <c r="V68" s="386">
        <f t="shared" si="7"/>
        <v>0</v>
      </c>
      <c r="W68" s="388">
        <f>IFERROR(VLOOKUP(O68,'[1]Base Baremos'!A:D,4,0)*'Extra 1,7'!$D$3,0)</f>
        <v>0</v>
      </c>
      <c r="X68" s="389">
        <f t="shared" si="3"/>
        <v>0</v>
      </c>
      <c r="Y68" s="384"/>
      <c r="Z68" s="324"/>
      <c r="IS68" s="330"/>
      <c r="IT68" s="330"/>
    </row>
    <row r="69" spans="1:254" ht="17.25" customHeight="1" x14ac:dyDescent="0.2">
      <c r="A69" s="324"/>
      <c r="B69" s="344"/>
      <c r="C69" s="345"/>
      <c r="D69" s="346"/>
      <c r="E69" s="392" t="str">
        <f t="shared" si="4"/>
        <v/>
      </c>
      <c r="F69" s="344"/>
      <c r="G69" s="344"/>
      <c r="H69" s="344"/>
      <c r="I69" s="344"/>
      <c r="J69" s="344"/>
      <c r="K69" s="347"/>
      <c r="L69" s="347"/>
      <c r="M69" s="347"/>
      <c r="N69" s="347"/>
      <c r="O69" s="344"/>
      <c r="P69" s="382" t="str">
        <f>IFERROR(VLOOKUP(O69,Comp_Poda_Bar!A:B,2,0),"-")</f>
        <v>-</v>
      </c>
      <c r="Q69" s="385" t="str">
        <f t="shared" ref="Q69:Q132" si="8">IF(C69&lt;&gt;"",WEEKDAY(C69),"-")</f>
        <v>-</v>
      </c>
      <c r="R69" s="386">
        <f t="shared" si="5"/>
        <v>0</v>
      </c>
      <c r="S69" s="387">
        <f t="shared" ref="S69:S131" si="9">K69*24</f>
        <v>0</v>
      </c>
      <c r="T69" s="387">
        <f t="shared" ref="T69:T131" si="10">IF(K69&gt;L69,(L69*24)+24,L69*24)</f>
        <v>0</v>
      </c>
      <c r="U69" s="386">
        <f t="shared" si="6"/>
        <v>0</v>
      </c>
      <c r="V69" s="386">
        <f t="shared" si="7"/>
        <v>0</v>
      </c>
      <c r="W69" s="388">
        <f>IFERROR(VLOOKUP(O69,'[1]Base Baremos'!A:D,4,0)*'Extra 1,7'!$D$3,0)</f>
        <v>0</v>
      </c>
      <c r="X69" s="389">
        <f t="shared" ref="X69:X131" si="11">IF(OR(D69="SIM",Q69=7,Q69=1),((V69*W69)-(U69*W69))*1.5,IF(V69&lt;=2,(V69*W69-(U69*W69))*1.25,IF(V69&gt;2,(V69*W69-(U69*W69))*1.35)))</f>
        <v>0</v>
      </c>
      <c r="Y69" s="384"/>
      <c r="Z69" s="324"/>
      <c r="IS69" s="330"/>
      <c r="IT69" s="330"/>
    </row>
    <row r="70" spans="1:254" ht="17.25" customHeight="1" x14ac:dyDescent="0.2">
      <c r="A70" s="324"/>
      <c r="B70" s="344"/>
      <c r="C70" s="345"/>
      <c r="D70" s="346"/>
      <c r="E70" s="392" t="str">
        <f t="shared" ref="E70:E133" si="12">IF(O70="","",TEXT(C70,"MMMM"))</f>
        <v/>
      </c>
      <c r="F70" s="344"/>
      <c r="G70" s="344"/>
      <c r="H70" s="344"/>
      <c r="I70" s="344"/>
      <c r="J70" s="344"/>
      <c r="K70" s="347"/>
      <c r="L70" s="347"/>
      <c r="M70" s="347"/>
      <c r="N70" s="347"/>
      <c r="O70" s="344"/>
      <c r="P70" s="382" t="str">
        <f>IFERROR(VLOOKUP(O70,Comp_Poda_Bar!A:B,2,0),"-")</f>
        <v>-</v>
      </c>
      <c r="Q70" s="385" t="str">
        <f t="shared" si="8"/>
        <v>-</v>
      </c>
      <c r="R70" s="386">
        <f t="shared" ref="R70:R132" si="13">T70-S70</f>
        <v>0</v>
      </c>
      <c r="S70" s="387">
        <f t="shared" si="9"/>
        <v>0</v>
      </c>
      <c r="T70" s="387">
        <f t="shared" si="10"/>
        <v>0</v>
      </c>
      <c r="U70" s="386">
        <f t="shared" ref="U70:U132" si="14">(N70-M70)*24</f>
        <v>0</v>
      </c>
      <c r="V70" s="386">
        <f t="shared" ref="V70:V132" si="15">R70</f>
        <v>0</v>
      </c>
      <c r="W70" s="388">
        <f>IFERROR(VLOOKUP(O70,'[1]Base Baremos'!A:D,4,0)*'Extra 1,7'!$D$3,0)</f>
        <v>0</v>
      </c>
      <c r="X70" s="389">
        <f t="shared" si="11"/>
        <v>0</v>
      </c>
      <c r="Y70" s="384"/>
      <c r="Z70" s="324"/>
      <c r="IS70" s="330"/>
      <c r="IT70" s="330"/>
    </row>
    <row r="71" spans="1:254" ht="17.25" customHeight="1" x14ac:dyDescent="0.2">
      <c r="A71" s="324"/>
      <c r="B71" s="344"/>
      <c r="C71" s="345"/>
      <c r="D71" s="346"/>
      <c r="E71" s="392" t="str">
        <f t="shared" si="12"/>
        <v/>
      </c>
      <c r="F71" s="344"/>
      <c r="G71" s="344"/>
      <c r="H71" s="344"/>
      <c r="I71" s="344"/>
      <c r="J71" s="344"/>
      <c r="K71" s="347"/>
      <c r="L71" s="347"/>
      <c r="M71" s="347"/>
      <c r="N71" s="347"/>
      <c r="O71" s="344"/>
      <c r="P71" s="382" t="str">
        <f>IFERROR(VLOOKUP(O71,Comp_Poda_Bar!A:B,2,0),"-")</f>
        <v>-</v>
      </c>
      <c r="Q71" s="385" t="str">
        <f t="shared" si="8"/>
        <v>-</v>
      </c>
      <c r="R71" s="386">
        <f t="shared" si="13"/>
        <v>0</v>
      </c>
      <c r="S71" s="387">
        <f t="shared" si="9"/>
        <v>0</v>
      </c>
      <c r="T71" s="387">
        <f t="shared" si="10"/>
        <v>0</v>
      </c>
      <c r="U71" s="386">
        <f t="shared" si="14"/>
        <v>0</v>
      </c>
      <c r="V71" s="386">
        <f t="shared" si="15"/>
        <v>0</v>
      </c>
      <c r="W71" s="388">
        <f>IFERROR(VLOOKUP(O71,'[1]Base Baremos'!A:D,4,0)*'Extra 1,7'!$D$3,0)</f>
        <v>0</v>
      </c>
      <c r="X71" s="389">
        <f t="shared" si="11"/>
        <v>0</v>
      </c>
      <c r="Y71" s="384"/>
      <c r="Z71" s="324"/>
      <c r="IS71" s="330"/>
      <c r="IT71" s="330"/>
    </row>
    <row r="72" spans="1:254" ht="17.25" customHeight="1" x14ac:dyDescent="0.2">
      <c r="A72" s="324"/>
      <c r="B72" s="344"/>
      <c r="C72" s="345"/>
      <c r="D72" s="346"/>
      <c r="E72" s="392" t="str">
        <f t="shared" si="12"/>
        <v/>
      </c>
      <c r="F72" s="344"/>
      <c r="G72" s="344"/>
      <c r="H72" s="344"/>
      <c r="I72" s="344"/>
      <c r="J72" s="344"/>
      <c r="K72" s="347"/>
      <c r="L72" s="347"/>
      <c r="M72" s="347"/>
      <c r="N72" s="347"/>
      <c r="O72" s="344"/>
      <c r="P72" s="382" t="str">
        <f>IFERROR(VLOOKUP(O72,Comp_Poda_Bar!A:B,2,0),"-")</f>
        <v>-</v>
      </c>
      <c r="Q72" s="385" t="str">
        <f t="shared" si="8"/>
        <v>-</v>
      </c>
      <c r="R72" s="386">
        <f t="shared" si="13"/>
        <v>0</v>
      </c>
      <c r="S72" s="387">
        <f t="shared" si="9"/>
        <v>0</v>
      </c>
      <c r="T72" s="387">
        <f t="shared" si="10"/>
        <v>0</v>
      </c>
      <c r="U72" s="386">
        <f t="shared" si="14"/>
        <v>0</v>
      </c>
      <c r="V72" s="386">
        <f t="shared" si="15"/>
        <v>0</v>
      </c>
      <c r="W72" s="388">
        <f>IFERROR(VLOOKUP(O72,'[1]Base Baremos'!A:D,4,0)*'Extra 1,7'!$D$3,0)</f>
        <v>0</v>
      </c>
      <c r="X72" s="389">
        <f t="shared" si="11"/>
        <v>0</v>
      </c>
      <c r="Y72" s="384"/>
      <c r="Z72" s="324"/>
      <c r="IS72" s="330"/>
      <c r="IT72" s="330"/>
    </row>
    <row r="73" spans="1:254" ht="17.25" customHeight="1" x14ac:dyDescent="0.2">
      <c r="A73" s="324"/>
      <c r="B73" s="344"/>
      <c r="C73" s="345"/>
      <c r="D73" s="346"/>
      <c r="E73" s="392" t="str">
        <f t="shared" si="12"/>
        <v/>
      </c>
      <c r="F73" s="344"/>
      <c r="G73" s="344"/>
      <c r="H73" s="344"/>
      <c r="I73" s="344"/>
      <c r="J73" s="344"/>
      <c r="K73" s="347"/>
      <c r="L73" s="347"/>
      <c r="M73" s="347"/>
      <c r="N73" s="347"/>
      <c r="O73" s="344"/>
      <c r="P73" s="382" t="str">
        <f>IFERROR(VLOOKUP(O73,Comp_Poda_Bar!A:B,2,0),"-")</f>
        <v>-</v>
      </c>
      <c r="Q73" s="385" t="str">
        <f t="shared" si="8"/>
        <v>-</v>
      </c>
      <c r="R73" s="386">
        <f t="shared" si="13"/>
        <v>0</v>
      </c>
      <c r="S73" s="387">
        <f t="shared" si="9"/>
        <v>0</v>
      </c>
      <c r="T73" s="387">
        <f t="shared" si="10"/>
        <v>0</v>
      </c>
      <c r="U73" s="386">
        <f t="shared" si="14"/>
        <v>0</v>
      </c>
      <c r="V73" s="386">
        <f t="shared" si="15"/>
        <v>0</v>
      </c>
      <c r="W73" s="388">
        <f>IFERROR(VLOOKUP(O73,'[1]Base Baremos'!A:D,4,0)*'Extra 1,7'!$D$3,0)</f>
        <v>0</v>
      </c>
      <c r="X73" s="389">
        <f t="shared" si="11"/>
        <v>0</v>
      </c>
      <c r="Y73" s="384"/>
      <c r="Z73" s="324"/>
      <c r="IS73" s="330"/>
      <c r="IT73" s="330"/>
    </row>
    <row r="74" spans="1:254" ht="17.25" customHeight="1" x14ac:dyDescent="0.2">
      <c r="A74" s="324"/>
      <c r="B74" s="344"/>
      <c r="C74" s="345"/>
      <c r="D74" s="346"/>
      <c r="E74" s="392" t="str">
        <f t="shared" si="12"/>
        <v/>
      </c>
      <c r="F74" s="344"/>
      <c r="G74" s="344"/>
      <c r="H74" s="344"/>
      <c r="I74" s="344"/>
      <c r="J74" s="344"/>
      <c r="K74" s="347"/>
      <c r="L74" s="347"/>
      <c r="M74" s="347"/>
      <c r="N74" s="347"/>
      <c r="O74" s="344"/>
      <c r="P74" s="382" t="str">
        <f>IFERROR(VLOOKUP(O74,Comp_Poda_Bar!A:B,2,0),"-")</f>
        <v>-</v>
      </c>
      <c r="Q74" s="385" t="str">
        <f t="shared" si="8"/>
        <v>-</v>
      </c>
      <c r="R74" s="386">
        <f t="shared" si="13"/>
        <v>0</v>
      </c>
      <c r="S74" s="387">
        <f t="shared" si="9"/>
        <v>0</v>
      </c>
      <c r="T74" s="387">
        <f t="shared" si="10"/>
        <v>0</v>
      </c>
      <c r="U74" s="386">
        <f t="shared" si="14"/>
        <v>0</v>
      </c>
      <c r="V74" s="386">
        <f t="shared" si="15"/>
        <v>0</v>
      </c>
      <c r="W74" s="388">
        <f>IFERROR(VLOOKUP(O74,'[1]Base Baremos'!A:D,4,0)*'Extra 1,7'!$D$3,0)</f>
        <v>0</v>
      </c>
      <c r="X74" s="389">
        <f t="shared" si="11"/>
        <v>0</v>
      </c>
      <c r="Y74" s="384"/>
      <c r="Z74" s="324"/>
      <c r="IS74" s="330"/>
      <c r="IT74" s="330"/>
    </row>
    <row r="75" spans="1:254" ht="17.25" customHeight="1" x14ac:dyDescent="0.2">
      <c r="A75" s="324"/>
      <c r="B75" s="344"/>
      <c r="C75" s="345"/>
      <c r="D75" s="346"/>
      <c r="E75" s="392" t="str">
        <f t="shared" si="12"/>
        <v/>
      </c>
      <c r="F75" s="344"/>
      <c r="G75" s="344"/>
      <c r="H75" s="344"/>
      <c r="I75" s="344"/>
      <c r="J75" s="344"/>
      <c r="K75" s="347"/>
      <c r="L75" s="347"/>
      <c r="M75" s="347"/>
      <c r="N75" s="347"/>
      <c r="O75" s="344"/>
      <c r="P75" s="382" t="str">
        <f>IFERROR(VLOOKUP(O75,Comp_Poda_Bar!A:B,2,0),"-")</f>
        <v>-</v>
      </c>
      <c r="Q75" s="385" t="str">
        <f t="shared" si="8"/>
        <v>-</v>
      </c>
      <c r="R75" s="386">
        <f t="shared" si="13"/>
        <v>0</v>
      </c>
      <c r="S75" s="387">
        <f t="shared" si="9"/>
        <v>0</v>
      </c>
      <c r="T75" s="387">
        <f t="shared" si="10"/>
        <v>0</v>
      </c>
      <c r="U75" s="386">
        <f t="shared" si="14"/>
        <v>0</v>
      </c>
      <c r="V75" s="386">
        <f t="shared" si="15"/>
        <v>0</v>
      </c>
      <c r="W75" s="388">
        <f>IFERROR(VLOOKUP(O75,'[1]Base Baremos'!A:D,4,0)*'Extra 1,7'!$D$3,0)</f>
        <v>0</v>
      </c>
      <c r="X75" s="389">
        <f t="shared" si="11"/>
        <v>0</v>
      </c>
      <c r="Y75" s="384"/>
      <c r="Z75" s="324"/>
      <c r="IS75" s="330"/>
      <c r="IT75" s="330"/>
    </row>
    <row r="76" spans="1:254" ht="17.25" customHeight="1" x14ac:dyDescent="0.2">
      <c r="A76" s="324"/>
      <c r="B76" s="344"/>
      <c r="C76" s="345"/>
      <c r="D76" s="346"/>
      <c r="E76" s="392" t="str">
        <f t="shared" si="12"/>
        <v/>
      </c>
      <c r="F76" s="344"/>
      <c r="G76" s="344"/>
      <c r="H76" s="344"/>
      <c r="I76" s="344"/>
      <c r="J76" s="344"/>
      <c r="K76" s="347"/>
      <c r="L76" s="347"/>
      <c r="M76" s="347"/>
      <c r="N76" s="347"/>
      <c r="O76" s="344"/>
      <c r="P76" s="382" t="str">
        <f>IFERROR(VLOOKUP(O76,Comp_Poda_Bar!A:B,2,0),"-")</f>
        <v>-</v>
      </c>
      <c r="Q76" s="385" t="str">
        <f t="shared" si="8"/>
        <v>-</v>
      </c>
      <c r="R76" s="386">
        <f t="shared" si="13"/>
        <v>0</v>
      </c>
      <c r="S76" s="387">
        <f t="shared" si="9"/>
        <v>0</v>
      </c>
      <c r="T76" s="387">
        <f t="shared" si="10"/>
        <v>0</v>
      </c>
      <c r="U76" s="386">
        <f t="shared" si="14"/>
        <v>0</v>
      </c>
      <c r="V76" s="386">
        <f t="shared" si="15"/>
        <v>0</v>
      </c>
      <c r="W76" s="388">
        <f>IFERROR(VLOOKUP(O76,'[1]Base Baremos'!A:D,4,0)*'Extra 1,7'!$D$3,0)</f>
        <v>0</v>
      </c>
      <c r="X76" s="389">
        <f t="shared" si="11"/>
        <v>0</v>
      </c>
      <c r="Y76" s="384"/>
      <c r="Z76" s="324"/>
      <c r="IS76" s="330"/>
      <c r="IT76" s="330"/>
    </row>
    <row r="77" spans="1:254" ht="17.25" customHeight="1" x14ac:dyDescent="0.2">
      <c r="A77" s="324"/>
      <c r="B77" s="344"/>
      <c r="C77" s="345"/>
      <c r="D77" s="346"/>
      <c r="E77" s="392" t="str">
        <f t="shared" si="12"/>
        <v/>
      </c>
      <c r="F77" s="344"/>
      <c r="G77" s="344"/>
      <c r="H77" s="344"/>
      <c r="I77" s="344"/>
      <c r="J77" s="344"/>
      <c r="K77" s="347"/>
      <c r="L77" s="347"/>
      <c r="M77" s="347"/>
      <c r="N77" s="347"/>
      <c r="O77" s="344"/>
      <c r="P77" s="382" t="str">
        <f>IFERROR(VLOOKUP(O77,Comp_Poda_Bar!A:B,2,0),"-")</f>
        <v>-</v>
      </c>
      <c r="Q77" s="385" t="str">
        <f t="shared" si="8"/>
        <v>-</v>
      </c>
      <c r="R77" s="386">
        <f t="shared" si="13"/>
        <v>0</v>
      </c>
      <c r="S77" s="387">
        <f t="shared" si="9"/>
        <v>0</v>
      </c>
      <c r="T77" s="387">
        <f t="shared" si="10"/>
        <v>0</v>
      </c>
      <c r="U77" s="386">
        <f t="shared" si="14"/>
        <v>0</v>
      </c>
      <c r="V77" s="386">
        <f t="shared" si="15"/>
        <v>0</v>
      </c>
      <c r="W77" s="388">
        <f>IFERROR(VLOOKUP(O77,'[1]Base Baremos'!A:D,4,0)*'Extra 1,7'!$D$3,0)</f>
        <v>0</v>
      </c>
      <c r="X77" s="389">
        <f t="shared" si="11"/>
        <v>0</v>
      </c>
      <c r="Y77" s="384"/>
      <c r="Z77" s="324"/>
      <c r="IS77" s="330"/>
      <c r="IT77" s="330"/>
    </row>
    <row r="78" spans="1:254" ht="17.25" customHeight="1" x14ac:dyDescent="0.2">
      <c r="A78" s="324"/>
      <c r="B78" s="344"/>
      <c r="C78" s="345"/>
      <c r="D78" s="346"/>
      <c r="E78" s="392" t="str">
        <f t="shared" si="12"/>
        <v/>
      </c>
      <c r="F78" s="344"/>
      <c r="G78" s="344"/>
      <c r="H78" s="344"/>
      <c r="I78" s="344"/>
      <c r="J78" s="344"/>
      <c r="K78" s="347"/>
      <c r="L78" s="347"/>
      <c r="M78" s="347"/>
      <c r="N78" s="347"/>
      <c r="O78" s="344"/>
      <c r="P78" s="382" t="str">
        <f>IFERROR(VLOOKUP(O78,Comp_Poda_Bar!A:B,2,0),"-")</f>
        <v>-</v>
      </c>
      <c r="Q78" s="385" t="str">
        <f t="shared" si="8"/>
        <v>-</v>
      </c>
      <c r="R78" s="386">
        <f t="shared" si="13"/>
        <v>0</v>
      </c>
      <c r="S78" s="387">
        <f t="shared" si="9"/>
        <v>0</v>
      </c>
      <c r="T78" s="387">
        <f t="shared" si="10"/>
        <v>0</v>
      </c>
      <c r="U78" s="386">
        <f t="shared" si="14"/>
        <v>0</v>
      </c>
      <c r="V78" s="386">
        <f t="shared" si="15"/>
        <v>0</v>
      </c>
      <c r="W78" s="388">
        <f>IFERROR(VLOOKUP(O78,'[1]Base Baremos'!A:D,4,0)*'Extra 1,7'!$D$3,0)</f>
        <v>0</v>
      </c>
      <c r="X78" s="389">
        <f t="shared" si="11"/>
        <v>0</v>
      </c>
      <c r="Y78" s="384"/>
      <c r="Z78" s="324"/>
      <c r="IS78" s="330"/>
      <c r="IT78" s="330"/>
    </row>
    <row r="79" spans="1:254" ht="17.25" customHeight="1" x14ac:dyDescent="0.2">
      <c r="A79" s="324"/>
      <c r="B79" s="344"/>
      <c r="C79" s="345"/>
      <c r="D79" s="346"/>
      <c r="E79" s="392" t="str">
        <f t="shared" si="12"/>
        <v/>
      </c>
      <c r="F79" s="344"/>
      <c r="G79" s="344"/>
      <c r="H79" s="344"/>
      <c r="I79" s="344"/>
      <c r="J79" s="344"/>
      <c r="K79" s="347"/>
      <c r="L79" s="347"/>
      <c r="M79" s="347"/>
      <c r="N79" s="347"/>
      <c r="O79" s="344"/>
      <c r="P79" s="382" t="str">
        <f>IFERROR(VLOOKUP(O79,Comp_Poda_Bar!A:B,2,0),"-")</f>
        <v>-</v>
      </c>
      <c r="Q79" s="385" t="str">
        <f t="shared" si="8"/>
        <v>-</v>
      </c>
      <c r="R79" s="386">
        <f t="shared" si="13"/>
        <v>0</v>
      </c>
      <c r="S79" s="387">
        <f t="shared" si="9"/>
        <v>0</v>
      </c>
      <c r="T79" s="387">
        <f t="shared" si="10"/>
        <v>0</v>
      </c>
      <c r="U79" s="386">
        <f t="shared" si="14"/>
        <v>0</v>
      </c>
      <c r="V79" s="386">
        <f t="shared" si="15"/>
        <v>0</v>
      </c>
      <c r="W79" s="388">
        <f>IFERROR(VLOOKUP(O79,'[1]Base Baremos'!A:D,4,0)*'Extra 1,7'!$D$3,0)</f>
        <v>0</v>
      </c>
      <c r="X79" s="389">
        <f t="shared" si="11"/>
        <v>0</v>
      </c>
      <c r="Y79" s="384"/>
      <c r="Z79" s="324"/>
      <c r="IS79" s="330"/>
      <c r="IT79" s="330"/>
    </row>
    <row r="80" spans="1:254" ht="17.25" customHeight="1" x14ac:dyDescent="0.2">
      <c r="A80" s="324"/>
      <c r="B80" s="344"/>
      <c r="C80" s="345"/>
      <c r="D80" s="346"/>
      <c r="E80" s="392" t="str">
        <f t="shared" si="12"/>
        <v/>
      </c>
      <c r="F80" s="344"/>
      <c r="G80" s="344"/>
      <c r="H80" s="344"/>
      <c r="I80" s="344"/>
      <c r="J80" s="344"/>
      <c r="K80" s="347"/>
      <c r="L80" s="347"/>
      <c r="M80" s="347"/>
      <c r="N80" s="347"/>
      <c r="O80" s="344"/>
      <c r="P80" s="382" t="str">
        <f>IFERROR(VLOOKUP(O80,Comp_Poda_Bar!A:B,2,0),"-")</f>
        <v>-</v>
      </c>
      <c r="Q80" s="385" t="str">
        <f t="shared" si="8"/>
        <v>-</v>
      </c>
      <c r="R80" s="386">
        <f t="shared" si="13"/>
        <v>0</v>
      </c>
      <c r="S80" s="387">
        <f t="shared" si="9"/>
        <v>0</v>
      </c>
      <c r="T80" s="387">
        <f t="shared" si="10"/>
        <v>0</v>
      </c>
      <c r="U80" s="386">
        <f t="shared" si="14"/>
        <v>0</v>
      </c>
      <c r="V80" s="386">
        <f t="shared" si="15"/>
        <v>0</v>
      </c>
      <c r="W80" s="388">
        <f>IFERROR(VLOOKUP(O80,'[1]Base Baremos'!A:D,4,0)*'Extra 1,7'!$D$3,0)</f>
        <v>0</v>
      </c>
      <c r="X80" s="389">
        <f t="shared" si="11"/>
        <v>0</v>
      </c>
      <c r="Y80" s="384"/>
      <c r="Z80" s="324"/>
      <c r="IS80" s="330"/>
      <c r="IT80" s="330"/>
    </row>
    <row r="81" spans="1:254" ht="17.25" customHeight="1" x14ac:dyDescent="0.2">
      <c r="A81" s="324"/>
      <c r="B81" s="344"/>
      <c r="C81" s="345"/>
      <c r="D81" s="346"/>
      <c r="E81" s="392" t="str">
        <f t="shared" si="12"/>
        <v/>
      </c>
      <c r="F81" s="344"/>
      <c r="G81" s="344"/>
      <c r="H81" s="344"/>
      <c r="I81" s="344"/>
      <c r="J81" s="344"/>
      <c r="K81" s="347"/>
      <c r="L81" s="347"/>
      <c r="M81" s="347"/>
      <c r="N81" s="347"/>
      <c r="O81" s="344"/>
      <c r="P81" s="382" t="str">
        <f>IFERROR(VLOOKUP(O81,Comp_Poda_Bar!A:B,2,0),"-")</f>
        <v>-</v>
      </c>
      <c r="Q81" s="385" t="str">
        <f t="shared" si="8"/>
        <v>-</v>
      </c>
      <c r="R81" s="386">
        <f t="shared" si="13"/>
        <v>0</v>
      </c>
      <c r="S81" s="387">
        <f t="shared" si="9"/>
        <v>0</v>
      </c>
      <c r="T81" s="387">
        <f t="shared" si="10"/>
        <v>0</v>
      </c>
      <c r="U81" s="386">
        <f t="shared" si="14"/>
        <v>0</v>
      </c>
      <c r="V81" s="386">
        <f t="shared" si="15"/>
        <v>0</v>
      </c>
      <c r="W81" s="388">
        <f>IFERROR(VLOOKUP(O81,'[1]Base Baremos'!A:D,4,0)*'Extra 1,7'!$D$3,0)</f>
        <v>0</v>
      </c>
      <c r="X81" s="389">
        <f t="shared" si="11"/>
        <v>0</v>
      </c>
      <c r="Y81" s="384"/>
      <c r="Z81" s="324"/>
      <c r="IS81" s="330"/>
      <c r="IT81" s="330"/>
    </row>
    <row r="82" spans="1:254" ht="17.25" customHeight="1" x14ac:dyDescent="0.2">
      <c r="A82" s="324"/>
      <c r="B82" s="344"/>
      <c r="C82" s="345"/>
      <c r="D82" s="346"/>
      <c r="E82" s="392" t="str">
        <f t="shared" si="12"/>
        <v/>
      </c>
      <c r="F82" s="344"/>
      <c r="G82" s="344"/>
      <c r="H82" s="344"/>
      <c r="I82" s="344"/>
      <c r="J82" s="344"/>
      <c r="K82" s="347"/>
      <c r="L82" s="347"/>
      <c r="M82" s="347"/>
      <c r="N82" s="347"/>
      <c r="O82" s="344"/>
      <c r="P82" s="382" t="str">
        <f>IFERROR(VLOOKUP(O82,Comp_Poda_Bar!A:B,2,0),"-")</f>
        <v>-</v>
      </c>
      <c r="Q82" s="385" t="str">
        <f t="shared" si="8"/>
        <v>-</v>
      </c>
      <c r="R82" s="386">
        <f t="shared" si="13"/>
        <v>0</v>
      </c>
      <c r="S82" s="387">
        <f t="shared" si="9"/>
        <v>0</v>
      </c>
      <c r="T82" s="387">
        <f t="shared" si="10"/>
        <v>0</v>
      </c>
      <c r="U82" s="386">
        <f t="shared" si="14"/>
        <v>0</v>
      </c>
      <c r="V82" s="386">
        <f t="shared" si="15"/>
        <v>0</v>
      </c>
      <c r="W82" s="388">
        <f>IFERROR(VLOOKUP(O82,'[1]Base Baremos'!A:D,4,0)*'Extra 1,7'!$D$3,0)</f>
        <v>0</v>
      </c>
      <c r="X82" s="389">
        <f t="shared" si="11"/>
        <v>0</v>
      </c>
      <c r="Y82" s="384"/>
      <c r="Z82" s="324"/>
      <c r="IS82" s="330"/>
      <c r="IT82" s="330"/>
    </row>
    <row r="83" spans="1:254" ht="17.25" customHeight="1" x14ac:dyDescent="0.2">
      <c r="A83" s="324"/>
      <c r="B83" s="344"/>
      <c r="C83" s="345"/>
      <c r="D83" s="346"/>
      <c r="E83" s="392" t="str">
        <f t="shared" si="12"/>
        <v/>
      </c>
      <c r="F83" s="344"/>
      <c r="G83" s="344"/>
      <c r="H83" s="344"/>
      <c r="I83" s="344"/>
      <c r="J83" s="344"/>
      <c r="K83" s="347"/>
      <c r="L83" s="347"/>
      <c r="M83" s="347"/>
      <c r="N83" s="347"/>
      <c r="O83" s="344"/>
      <c r="P83" s="382" t="str">
        <f>IFERROR(VLOOKUP(O83,Comp_Poda_Bar!A:B,2,0),"-")</f>
        <v>-</v>
      </c>
      <c r="Q83" s="385" t="str">
        <f t="shared" si="8"/>
        <v>-</v>
      </c>
      <c r="R83" s="386">
        <f t="shared" si="13"/>
        <v>0</v>
      </c>
      <c r="S83" s="387">
        <f t="shared" si="9"/>
        <v>0</v>
      </c>
      <c r="T83" s="387">
        <f t="shared" si="10"/>
        <v>0</v>
      </c>
      <c r="U83" s="386">
        <f t="shared" si="14"/>
        <v>0</v>
      </c>
      <c r="V83" s="386">
        <f t="shared" si="15"/>
        <v>0</v>
      </c>
      <c r="W83" s="388">
        <f>IFERROR(VLOOKUP(O83,'[1]Base Baremos'!A:D,4,0)*'Extra 1,7'!$D$3,0)</f>
        <v>0</v>
      </c>
      <c r="X83" s="389">
        <f t="shared" si="11"/>
        <v>0</v>
      </c>
      <c r="Y83" s="384"/>
      <c r="Z83" s="324"/>
      <c r="IS83" s="330"/>
      <c r="IT83" s="330"/>
    </row>
    <row r="84" spans="1:254" ht="17.25" customHeight="1" x14ac:dyDescent="0.2">
      <c r="A84" s="324"/>
      <c r="B84" s="344"/>
      <c r="C84" s="345"/>
      <c r="D84" s="346"/>
      <c r="E84" s="392" t="str">
        <f t="shared" si="12"/>
        <v/>
      </c>
      <c r="F84" s="344"/>
      <c r="G84" s="344"/>
      <c r="H84" s="344"/>
      <c r="I84" s="344"/>
      <c r="J84" s="344"/>
      <c r="K84" s="347"/>
      <c r="L84" s="347"/>
      <c r="M84" s="347"/>
      <c r="N84" s="347"/>
      <c r="O84" s="344"/>
      <c r="P84" s="382" t="str">
        <f>IFERROR(VLOOKUP(O84,Comp_Poda_Bar!A:B,2,0),"-")</f>
        <v>-</v>
      </c>
      <c r="Q84" s="385" t="str">
        <f t="shared" si="8"/>
        <v>-</v>
      </c>
      <c r="R84" s="386">
        <f t="shared" si="13"/>
        <v>0</v>
      </c>
      <c r="S84" s="387">
        <f t="shared" si="9"/>
        <v>0</v>
      </c>
      <c r="T84" s="387">
        <f t="shared" si="10"/>
        <v>0</v>
      </c>
      <c r="U84" s="386">
        <f t="shared" si="14"/>
        <v>0</v>
      </c>
      <c r="V84" s="386">
        <f t="shared" si="15"/>
        <v>0</v>
      </c>
      <c r="W84" s="388">
        <f>IFERROR(VLOOKUP(O84,'[1]Base Baremos'!A:D,4,0)*'Extra 1,7'!$D$3,0)</f>
        <v>0</v>
      </c>
      <c r="X84" s="389">
        <f t="shared" si="11"/>
        <v>0</v>
      </c>
      <c r="Y84" s="384"/>
      <c r="Z84" s="324"/>
      <c r="IS84" s="330"/>
      <c r="IT84" s="330"/>
    </row>
    <row r="85" spans="1:254" ht="17.25" customHeight="1" x14ac:dyDescent="0.2">
      <c r="A85" s="324"/>
      <c r="B85" s="344"/>
      <c r="C85" s="345"/>
      <c r="D85" s="346"/>
      <c r="E85" s="392" t="str">
        <f t="shared" si="12"/>
        <v/>
      </c>
      <c r="F85" s="344"/>
      <c r="G85" s="344"/>
      <c r="H85" s="344"/>
      <c r="I85" s="344"/>
      <c r="J85" s="344"/>
      <c r="K85" s="347"/>
      <c r="L85" s="347"/>
      <c r="M85" s="347"/>
      <c r="N85" s="347"/>
      <c r="O85" s="344"/>
      <c r="P85" s="382" t="str">
        <f>IFERROR(VLOOKUP(O85,Comp_Poda_Bar!A:B,2,0),"-")</f>
        <v>-</v>
      </c>
      <c r="Q85" s="385" t="str">
        <f t="shared" si="8"/>
        <v>-</v>
      </c>
      <c r="R85" s="386">
        <f t="shared" si="13"/>
        <v>0</v>
      </c>
      <c r="S85" s="387">
        <f t="shared" si="9"/>
        <v>0</v>
      </c>
      <c r="T85" s="387">
        <f t="shared" si="10"/>
        <v>0</v>
      </c>
      <c r="U85" s="386">
        <f t="shared" si="14"/>
        <v>0</v>
      </c>
      <c r="V85" s="386">
        <f t="shared" si="15"/>
        <v>0</v>
      </c>
      <c r="W85" s="388">
        <f>IFERROR(VLOOKUP(O85,'[1]Base Baremos'!A:D,4,0)*'Extra 1,7'!$D$3,0)</f>
        <v>0</v>
      </c>
      <c r="X85" s="389">
        <f t="shared" si="11"/>
        <v>0</v>
      </c>
      <c r="Y85" s="384"/>
      <c r="Z85" s="324"/>
      <c r="IS85" s="330"/>
      <c r="IT85" s="330"/>
    </row>
    <row r="86" spans="1:254" ht="17.25" customHeight="1" x14ac:dyDescent="0.2">
      <c r="A86" s="324"/>
      <c r="B86" s="344"/>
      <c r="C86" s="345"/>
      <c r="D86" s="346"/>
      <c r="E86" s="392" t="str">
        <f t="shared" si="12"/>
        <v/>
      </c>
      <c r="F86" s="344"/>
      <c r="G86" s="344"/>
      <c r="H86" s="344"/>
      <c r="I86" s="344"/>
      <c r="J86" s="344"/>
      <c r="K86" s="347"/>
      <c r="L86" s="347"/>
      <c r="M86" s="347"/>
      <c r="N86" s="347"/>
      <c r="O86" s="344"/>
      <c r="P86" s="382" t="str">
        <f>IFERROR(VLOOKUP(O86,Comp_Poda_Bar!A:B,2,0),"-")</f>
        <v>-</v>
      </c>
      <c r="Q86" s="385" t="str">
        <f t="shared" si="8"/>
        <v>-</v>
      </c>
      <c r="R86" s="386">
        <f t="shared" si="13"/>
        <v>0</v>
      </c>
      <c r="S86" s="387">
        <f t="shared" si="9"/>
        <v>0</v>
      </c>
      <c r="T86" s="387">
        <f t="shared" si="10"/>
        <v>0</v>
      </c>
      <c r="U86" s="386">
        <f t="shared" si="14"/>
        <v>0</v>
      </c>
      <c r="V86" s="386">
        <f t="shared" si="15"/>
        <v>0</v>
      </c>
      <c r="W86" s="388">
        <f>IFERROR(VLOOKUP(O86,'[1]Base Baremos'!A:D,4,0)*'Extra 1,7'!$D$3,0)</f>
        <v>0</v>
      </c>
      <c r="X86" s="389">
        <f t="shared" si="11"/>
        <v>0</v>
      </c>
      <c r="Y86" s="384"/>
      <c r="Z86" s="324"/>
      <c r="IS86" s="330"/>
      <c r="IT86" s="330"/>
    </row>
    <row r="87" spans="1:254" ht="17.25" customHeight="1" x14ac:dyDescent="0.2">
      <c r="A87" s="324"/>
      <c r="B87" s="344"/>
      <c r="C87" s="345"/>
      <c r="D87" s="346"/>
      <c r="E87" s="392" t="str">
        <f t="shared" si="12"/>
        <v/>
      </c>
      <c r="F87" s="344"/>
      <c r="G87" s="344"/>
      <c r="H87" s="344"/>
      <c r="I87" s="344"/>
      <c r="J87" s="344"/>
      <c r="K87" s="347"/>
      <c r="L87" s="347"/>
      <c r="M87" s="347"/>
      <c r="N87" s="347"/>
      <c r="O87" s="344"/>
      <c r="P87" s="382" t="str">
        <f>IFERROR(VLOOKUP(O87,Comp_Poda_Bar!A:B,2,0),"-")</f>
        <v>-</v>
      </c>
      <c r="Q87" s="385" t="str">
        <f t="shared" si="8"/>
        <v>-</v>
      </c>
      <c r="R87" s="386">
        <f t="shared" si="13"/>
        <v>0</v>
      </c>
      <c r="S87" s="387">
        <f t="shared" si="9"/>
        <v>0</v>
      </c>
      <c r="T87" s="387">
        <f t="shared" si="10"/>
        <v>0</v>
      </c>
      <c r="U87" s="386">
        <f t="shared" si="14"/>
        <v>0</v>
      </c>
      <c r="V87" s="386">
        <f t="shared" si="15"/>
        <v>0</v>
      </c>
      <c r="W87" s="388">
        <f>IFERROR(VLOOKUP(O87,'[1]Base Baremos'!A:D,4,0)*'Extra 1,7'!$D$3,0)</f>
        <v>0</v>
      </c>
      <c r="X87" s="389">
        <f t="shared" si="11"/>
        <v>0</v>
      </c>
      <c r="Y87" s="384"/>
      <c r="Z87" s="324"/>
      <c r="IS87" s="330"/>
      <c r="IT87" s="330"/>
    </row>
    <row r="88" spans="1:254" ht="17.25" customHeight="1" x14ac:dyDescent="0.2">
      <c r="A88" s="324"/>
      <c r="B88" s="344"/>
      <c r="C88" s="345"/>
      <c r="D88" s="346"/>
      <c r="E88" s="392" t="str">
        <f t="shared" si="12"/>
        <v/>
      </c>
      <c r="F88" s="344"/>
      <c r="G88" s="344"/>
      <c r="H88" s="344"/>
      <c r="I88" s="344"/>
      <c r="J88" s="344"/>
      <c r="K88" s="347"/>
      <c r="L88" s="347"/>
      <c r="M88" s="347"/>
      <c r="N88" s="347"/>
      <c r="O88" s="344"/>
      <c r="P88" s="382" t="str">
        <f>IFERROR(VLOOKUP(O88,Comp_Poda_Bar!A:B,2,0),"-")</f>
        <v>-</v>
      </c>
      <c r="Q88" s="385" t="str">
        <f t="shared" si="8"/>
        <v>-</v>
      </c>
      <c r="R88" s="386">
        <f t="shared" si="13"/>
        <v>0</v>
      </c>
      <c r="S88" s="387">
        <f t="shared" si="9"/>
        <v>0</v>
      </c>
      <c r="T88" s="387">
        <f t="shared" si="10"/>
        <v>0</v>
      </c>
      <c r="U88" s="386">
        <f t="shared" si="14"/>
        <v>0</v>
      </c>
      <c r="V88" s="386">
        <f t="shared" si="15"/>
        <v>0</v>
      </c>
      <c r="W88" s="388">
        <f>IFERROR(VLOOKUP(O88,'[1]Base Baremos'!A:D,4,0)*'Extra 1,7'!$D$3,0)</f>
        <v>0</v>
      </c>
      <c r="X88" s="389">
        <f t="shared" si="11"/>
        <v>0</v>
      </c>
      <c r="Y88" s="384"/>
      <c r="Z88" s="324"/>
      <c r="IS88" s="330"/>
      <c r="IT88" s="330"/>
    </row>
    <row r="89" spans="1:254" ht="17.25" customHeight="1" x14ac:dyDescent="0.2">
      <c r="A89" s="324"/>
      <c r="B89" s="344"/>
      <c r="C89" s="345"/>
      <c r="D89" s="346"/>
      <c r="E89" s="392" t="str">
        <f t="shared" si="12"/>
        <v/>
      </c>
      <c r="F89" s="344"/>
      <c r="G89" s="344"/>
      <c r="H89" s="344"/>
      <c r="I89" s="344"/>
      <c r="J89" s="344"/>
      <c r="K89" s="347"/>
      <c r="L89" s="347"/>
      <c r="M89" s="347"/>
      <c r="N89" s="347"/>
      <c r="O89" s="344"/>
      <c r="P89" s="382" t="str">
        <f>IFERROR(VLOOKUP(O89,Comp_Poda_Bar!A:B,2,0),"-")</f>
        <v>-</v>
      </c>
      <c r="Q89" s="385" t="str">
        <f t="shared" si="8"/>
        <v>-</v>
      </c>
      <c r="R89" s="386">
        <f t="shared" si="13"/>
        <v>0</v>
      </c>
      <c r="S89" s="387">
        <f t="shared" si="9"/>
        <v>0</v>
      </c>
      <c r="T89" s="387">
        <f t="shared" si="10"/>
        <v>0</v>
      </c>
      <c r="U89" s="386">
        <f t="shared" si="14"/>
        <v>0</v>
      </c>
      <c r="V89" s="386">
        <f t="shared" si="15"/>
        <v>0</v>
      </c>
      <c r="W89" s="388">
        <f>IFERROR(VLOOKUP(O89,'[1]Base Baremos'!A:D,4,0)*'Extra 1,7'!$D$3,0)</f>
        <v>0</v>
      </c>
      <c r="X89" s="389">
        <f t="shared" si="11"/>
        <v>0</v>
      </c>
      <c r="Y89" s="384"/>
      <c r="Z89" s="324"/>
      <c r="IS89" s="330"/>
      <c r="IT89" s="330"/>
    </row>
    <row r="90" spans="1:254" ht="17.25" customHeight="1" x14ac:dyDescent="0.2">
      <c r="A90" s="324"/>
      <c r="B90" s="344"/>
      <c r="C90" s="345"/>
      <c r="D90" s="346"/>
      <c r="E90" s="392" t="str">
        <f t="shared" si="12"/>
        <v/>
      </c>
      <c r="F90" s="344"/>
      <c r="G90" s="344"/>
      <c r="H90" s="344"/>
      <c r="I90" s="344"/>
      <c r="J90" s="344"/>
      <c r="K90" s="347"/>
      <c r="L90" s="347"/>
      <c r="M90" s="347"/>
      <c r="N90" s="347"/>
      <c r="O90" s="344"/>
      <c r="P90" s="382" t="str">
        <f>IFERROR(VLOOKUP(O90,Comp_Poda_Bar!A:B,2,0),"-")</f>
        <v>-</v>
      </c>
      <c r="Q90" s="385" t="str">
        <f t="shared" si="8"/>
        <v>-</v>
      </c>
      <c r="R90" s="386">
        <f t="shared" si="13"/>
        <v>0</v>
      </c>
      <c r="S90" s="387">
        <f t="shared" si="9"/>
        <v>0</v>
      </c>
      <c r="T90" s="387">
        <f t="shared" si="10"/>
        <v>0</v>
      </c>
      <c r="U90" s="386">
        <f t="shared" si="14"/>
        <v>0</v>
      </c>
      <c r="V90" s="386">
        <f t="shared" si="15"/>
        <v>0</v>
      </c>
      <c r="W90" s="388">
        <f>IFERROR(VLOOKUP(O90,'[1]Base Baremos'!A:D,4,0)*'Extra 1,7'!$D$3,0)</f>
        <v>0</v>
      </c>
      <c r="X90" s="389">
        <f t="shared" si="11"/>
        <v>0</v>
      </c>
      <c r="Y90" s="384"/>
      <c r="Z90" s="324"/>
      <c r="IS90" s="330"/>
      <c r="IT90" s="330"/>
    </row>
    <row r="91" spans="1:254" ht="17.25" customHeight="1" x14ac:dyDescent="0.2">
      <c r="A91" s="324"/>
      <c r="B91" s="344"/>
      <c r="C91" s="345"/>
      <c r="D91" s="346"/>
      <c r="E91" s="392" t="str">
        <f t="shared" si="12"/>
        <v/>
      </c>
      <c r="F91" s="344"/>
      <c r="G91" s="344"/>
      <c r="H91" s="344"/>
      <c r="I91" s="344"/>
      <c r="J91" s="344"/>
      <c r="K91" s="347"/>
      <c r="L91" s="347"/>
      <c r="M91" s="347"/>
      <c r="N91" s="347"/>
      <c r="O91" s="344"/>
      <c r="P91" s="382" t="str">
        <f>IFERROR(VLOOKUP(O91,Comp_Poda_Bar!A:B,2,0),"-")</f>
        <v>-</v>
      </c>
      <c r="Q91" s="385" t="str">
        <f t="shared" si="8"/>
        <v>-</v>
      </c>
      <c r="R91" s="386">
        <f t="shared" si="13"/>
        <v>0</v>
      </c>
      <c r="S91" s="387">
        <f t="shared" si="9"/>
        <v>0</v>
      </c>
      <c r="T91" s="387">
        <f t="shared" si="10"/>
        <v>0</v>
      </c>
      <c r="U91" s="386">
        <f t="shared" si="14"/>
        <v>0</v>
      </c>
      <c r="V91" s="386">
        <f t="shared" si="15"/>
        <v>0</v>
      </c>
      <c r="W91" s="388">
        <f>IFERROR(VLOOKUP(O91,'[1]Base Baremos'!A:D,4,0)*'Extra 1,7'!$D$3,0)</f>
        <v>0</v>
      </c>
      <c r="X91" s="389">
        <f t="shared" si="11"/>
        <v>0</v>
      </c>
      <c r="Y91" s="384"/>
      <c r="Z91" s="324"/>
      <c r="IS91" s="330"/>
      <c r="IT91" s="330"/>
    </row>
    <row r="92" spans="1:254" ht="17.25" customHeight="1" x14ac:dyDescent="0.2">
      <c r="A92" s="324"/>
      <c r="B92" s="344"/>
      <c r="C92" s="345"/>
      <c r="D92" s="346"/>
      <c r="E92" s="392" t="str">
        <f t="shared" si="12"/>
        <v/>
      </c>
      <c r="F92" s="344"/>
      <c r="G92" s="344"/>
      <c r="H92" s="344"/>
      <c r="I92" s="344"/>
      <c r="J92" s="344"/>
      <c r="K92" s="348"/>
      <c r="L92" s="348"/>
      <c r="M92" s="348"/>
      <c r="N92" s="348"/>
      <c r="O92" s="344"/>
      <c r="P92" s="382" t="str">
        <f>IFERROR(VLOOKUP(O92,Comp_Poda_Bar!A:B,2,0),"-")</f>
        <v>-</v>
      </c>
      <c r="Q92" s="385" t="str">
        <f t="shared" si="8"/>
        <v>-</v>
      </c>
      <c r="R92" s="386">
        <f t="shared" si="13"/>
        <v>0</v>
      </c>
      <c r="S92" s="387">
        <f t="shared" si="9"/>
        <v>0</v>
      </c>
      <c r="T92" s="387">
        <f t="shared" si="10"/>
        <v>0</v>
      </c>
      <c r="U92" s="386">
        <f t="shared" si="14"/>
        <v>0</v>
      </c>
      <c r="V92" s="386">
        <f t="shared" si="15"/>
        <v>0</v>
      </c>
      <c r="W92" s="388">
        <f>IFERROR(VLOOKUP(O92,'[1]Base Baremos'!A:D,4,0)*'Extra 1,7'!$D$3,0)</f>
        <v>0</v>
      </c>
      <c r="X92" s="389">
        <f t="shared" si="11"/>
        <v>0</v>
      </c>
      <c r="Y92" s="384"/>
      <c r="Z92" s="324"/>
      <c r="IS92" s="330"/>
      <c r="IT92" s="330"/>
    </row>
    <row r="93" spans="1:254" ht="17.25" customHeight="1" x14ac:dyDescent="0.2">
      <c r="A93" s="324"/>
      <c r="B93" s="344"/>
      <c r="C93" s="345"/>
      <c r="D93" s="346"/>
      <c r="E93" s="392" t="str">
        <f t="shared" si="12"/>
        <v/>
      </c>
      <c r="F93" s="344"/>
      <c r="G93" s="344"/>
      <c r="H93" s="344"/>
      <c r="I93" s="344"/>
      <c r="J93" s="344"/>
      <c r="K93" s="347"/>
      <c r="L93" s="347"/>
      <c r="M93" s="347"/>
      <c r="N93" s="347"/>
      <c r="O93" s="344"/>
      <c r="P93" s="382" t="str">
        <f>IFERROR(VLOOKUP(O93,Comp_Poda_Bar!A:B,2,0),"-")</f>
        <v>-</v>
      </c>
      <c r="Q93" s="385" t="str">
        <f t="shared" si="8"/>
        <v>-</v>
      </c>
      <c r="R93" s="386">
        <f t="shared" si="13"/>
        <v>0</v>
      </c>
      <c r="S93" s="387">
        <f t="shared" si="9"/>
        <v>0</v>
      </c>
      <c r="T93" s="387">
        <f t="shared" si="10"/>
        <v>0</v>
      </c>
      <c r="U93" s="386">
        <f t="shared" si="14"/>
        <v>0</v>
      </c>
      <c r="V93" s="386">
        <f t="shared" si="15"/>
        <v>0</v>
      </c>
      <c r="W93" s="388">
        <f>IFERROR(VLOOKUP(O93,'[1]Base Baremos'!A:D,4,0)*'Extra 1,7'!$D$3,0)</f>
        <v>0</v>
      </c>
      <c r="X93" s="389">
        <f t="shared" si="11"/>
        <v>0</v>
      </c>
      <c r="Y93" s="384"/>
      <c r="Z93" s="324"/>
      <c r="IS93" s="330"/>
      <c r="IT93" s="330"/>
    </row>
    <row r="94" spans="1:254" ht="17.25" customHeight="1" x14ac:dyDescent="0.2">
      <c r="A94" s="324"/>
      <c r="B94" s="344"/>
      <c r="C94" s="345"/>
      <c r="D94" s="346"/>
      <c r="E94" s="392" t="str">
        <f t="shared" si="12"/>
        <v/>
      </c>
      <c r="F94" s="344"/>
      <c r="G94" s="344"/>
      <c r="H94" s="344"/>
      <c r="I94" s="344"/>
      <c r="J94" s="344"/>
      <c r="K94" s="347"/>
      <c r="L94" s="347"/>
      <c r="M94" s="347"/>
      <c r="N94" s="347"/>
      <c r="O94" s="344"/>
      <c r="P94" s="382" t="str">
        <f>IFERROR(VLOOKUP(O94,Comp_Poda_Bar!A:B,2,0),"-")</f>
        <v>-</v>
      </c>
      <c r="Q94" s="385" t="str">
        <f t="shared" si="8"/>
        <v>-</v>
      </c>
      <c r="R94" s="386">
        <f t="shared" si="13"/>
        <v>0</v>
      </c>
      <c r="S94" s="387">
        <f t="shared" si="9"/>
        <v>0</v>
      </c>
      <c r="T94" s="387">
        <f t="shared" si="10"/>
        <v>0</v>
      </c>
      <c r="U94" s="386">
        <f t="shared" si="14"/>
        <v>0</v>
      </c>
      <c r="V94" s="386">
        <f t="shared" si="15"/>
        <v>0</v>
      </c>
      <c r="W94" s="388">
        <f>IFERROR(VLOOKUP(O94,'[1]Base Baremos'!A:D,4,0)*'Extra 1,7'!$D$3,0)</f>
        <v>0</v>
      </c>
      <c r="X94" s="389">
        <f t="shared" si="11"/>
        <v>0</v>
      </c>
      <c r="Y94" s="384"/>
      <c r="Z94" s="324"/>
      <c r="IS94" s="330"/>
      <c r="IT94" s="330"/>
    </row>
    <row r="95" spans="1:254" ht="17.25" customHeight="1" x14ac:dyDescent="0.2">
      <c r="A95" s="324"/>
      <c r="B95" s="344"/>
      <c r="C95" s="345"/>
      <c r="D95" s="346"/>
      <c r="E95" s="392" t="str">
        <f t="shared" si="12"/>
        <v/>
      </c>
      <c r="F95" s="344"/>
      <c r="G95" s="344"/>
      <c r="H95" s="344"/>
      <c r="I95" s="344"/>
      <c r="J95" s="344"/>
      <c r="K95" s="348"/>
      <c r="L95" s="348"/>
      <c r="M95" s="348"/>
      <c r="N95" s="348"/>
      <c r="O95" s="344"/>
      <c r="P95" s="382" t="str">
        <f>IFERROR(VLOOKUP(O95,Comp_Poda_Bar!A:B,2,0),"-")</f>
        <v>-</v>
      </c>
      <c r="Q95" s="385" t="str">
        <f t="shared" si="8"/>
        <v>-</v>
      </c>
      <c r="R95" s="386">
        <f t="shared" si="13"/>
        <v>0</v>
      </c>
      <c r="S95" s="387">
        <f t="shared" si="9"/>
        <v>0</v>
      </c>
      <c r="T95" s="387">
        <f t="shared" si="10"/>
        <v>0</v>
      </c>
      <c r="U95" s="386">
        <f t="shared" si="14"/>
        <v>0</v>
      </c>
      <c r="V95" s="386">
        <f t="shared" si="15"/>
        <v>0</v>
      </c>
      <c r="W95" s="388">
        <f>IFERROR(VLOOKUP(O95,'[1]Base Baremos'!A:D,4,0)*'Extra 1,7'!$D$3,0)</f>
        <v>0</v>
      </c>
      <c r="X95" s="389">
        <f t="shared" si="11"/>
        <v>0</v>
      </c>
      <c r="Y95" s="384"/>
      <c r="Z95" s="324"/>
      <c r="IS95" s="330"/>
      <c r="IT95" s="330"/>
    </row>
    <row r="96" spans="1:254" ht="17.25" customHeight="1" x14ac:dyDescent="0.2">
      <c r="A96" s="324"/>
      <c r="B96" s="344"/>
      <c r="C96" s="345"/>
      <c r="D96" s="346"/>
      <c r="E96" s="392" t="str">
        <f t="shared" si="12"/>
        <v/>
      </c>
      <c r="F96" s="344"/>
      <c r="G96" s="344"/>
      <c r="H96" s="344"/>
      <c r="I96" s="344"/>
      <c r="J96" s="344"/>
      <c r="K96" s="347"/>
      <c r="L96" s="347"/>
      <c r="M96" s="347"/>
      <c r="N96" s="347"/>
      <c r="O96" s="344"/>
      <c r="P96" s="382" t="str">
        <f>IFERROR(VLOOKUP(O96,Comp_Poda_Bar!A:B,2,0),"-")</f>
        <v>-</v>
      </c>
      <c r="Q96" s="385" t="str">
        <f t="shared" si="8"/>
        <v>-</v>
      </c>
      <c r="R96" s="386">
        <f t="shared" si="13"/>
        <v>0</v>
      </c>
      <c r="S96" s="387">
        <f t="shared" si="9"/>
        <v>0</v>
      </c>
      <c r="T96" s="387">
        <f t="shared" si="10"/>
        <v>0</v>
      </c>
      <c r="U96" s="386">
        <f t="shared" si="14"/>
        <v>0</v>
      </c>
      <c r="V96" s="386">
        <f t="shared" si="15"/>
        <v>0</v>
      </c>
      <c r="W96" s="388">
        <f>IFERROR(VLOOKUP(O96,'[1]Base Baremos'!A:D,4,0)*'Extra 1,7'!$D$3,0)</f>
        <v>0</v>
      </c>
      <c r="X96" s="389">
        <f t="shared" si="11"/>
        <v>0</v>
      </c>
      <c r="Y96" s="384"/>
      <c r="Z96" s="324"/>
      <c r="IS96" s="330"/>
      <c r="IT96" s="330"/>
    </row>
    <row r="97" spans="1:254" ht="17.25" customHeight="1" x14ac:dyDescent="0.2">
      <c r="A97" s="324"/>
      <c r="B97" s="344"/>
      <c r="C97" s="345"/>
      <c r="D97" s="346"/>
      <c r="E97" s="392" t="str">
        <f t="shared" si="12"/>
        <v/>
      </c>
      <c r="F97" s="344"/>
      <c r="G97" s="344"/>
      <c r="H97" s="344"/>
      <c r="I97" s="344"/>
      <c r="J97" s="344"/>
      <c r="K97" s="347"/>
      <c r="L97" s="347"/>
      <c r="M97" s="347"/>
      <c r="N97" s="347"/>
      <c r="O97" s="344"/>
      <c r="P97" s="382" t="str">
        <f>IFERROR(VLOOKUP(O97,Comp_Poda_Bar!A:B,2,0),"-")</f>
        <v>-</v>
      </c>
      <c r="Q97" s="385" t="str">
        <f t="shared" si="8"/>
        <v>-</v>
      </c>
      <c r="R97" s="386">
        <f t="shared" si="13"/>
        <v>0</v>
      </c>
      <c r="S97" s="387">
        <f t="shared" si="9"/>
        <v>0</v>
      </c>
      <c r="T97" s="387">
        <f t="shared" si="10"/>
        <v>0</v>
      </c>
      <c r="U97" s="386">
        <f t="shared" si="14"/>
        <v>0</v>
      </c>
      <c r="V97" s="386">
        <f t="shared" si="15"/>
        <v>0</v>
      </c>
      <c r="W97" s="388">
        <f>IFERROR(VLOOKUP(O97,'[1]Base Baremos'!A:D,4,0)*'Extra 1,7'!$D$3,0)</f>
        <v>0</v>
      </c>
      <c r="X97" s="389">
        <f t="shared" si="11"/>
        <v>0</v>
      </c>
      <c r="Y97" s="384"/>
      <c r="Z97" s="324"/>
      <c r="IS97" s="330"/>
      <c r="IT97" s="330"/>
    </row>
    <row r="98" spans="1:254" ht="17.25" customHeight="1" x14ac:dyDescent="0.2">
      <c r="A98" s="324"/>
      <c r="B98" s="344"/>
      <c r="C98" s="345"/>
      <c r="D98" s="346"/>
      <c r="E98" s="392" t="str">
        <f t="shared" si="12"/>
        <v/>
      </c>
      <c r="F98" s="344"/>
      <c r="G98" s="344"/>
      <c r="H98" s="344"/>
      <c r="I98" s="344"/>
      <c r="J98" s="344"/>
      <c r="K98" s="347"/>
      <c r="L98" s="347"/>
      <c r="M98" s="347"/>
      <c r="N98" s="347"/>
      <c r="O98" s="344"/>
      <c r="P98" s="382" t="str">
        <f>IFERROR(VLOOKUP(O98,Comp_Poda_Bar!A:B,2,0),"-")</f>
        <v>-</v>
      </c>
      <c r="Q98" s="385" t="str">
        <f t="shared" si="8"/>
        <v>-</v>
      </c>
      <c r="R98" s="386">
        <f t="shared" si="13"/>
        <v>0</v>
      </c>
      <c r="S98" s="387">
        <f t="shared" si="9"/>
        <v>0</v>
      </c>
      <c r="T98" s="387">
        <f t="shared" si="10"/>
        <v>0</v>
      </c>
      <c r="U98" s="386">
        <f t="shared" si="14"/>
        <v>0</v>
      </c>
      <c r="V98" s="386">
        <f t="shared" si="15"/>
        <v>0</v>
      </c>
      <c r="W98" s="388">
        <f>IFERROR(VLOOKUP(O98,'[1]Base Baremos'!A:D,4,0)*'Extra 1,7'!$D$3,0)</f>
        <v>0</v>
      </c>
      <c r="X98" s="389">
        <f t="shared" si="11"/>
        <v>0</v>
      </c>
      <c r="Y98" s="384"/>
      <c r="Z98" s="324"/>
      <c r="IS98" s="330"/>
      <c r="IT98" s="330"/>
    </row>
    <row r="99" spans="1:254" ht="17.25" customHeight="1" x14ac:dyDescent="0.2">
      <c r="A99" s="324"/>
      <c r="B99" s="344"/>
      <c r="C99" s="345"/>
      <c r="D99" s="346"/>
      <c r="E99" s="392" t="str">
        <f t="shared" si="12"/>
        <v/>
      </c>
      <c r="F99" s="344"/>
      <c r="G99" s="344"/>
      <c r="H99" s="344"/>
      <c r="I99" s="344"/>
      <c r="J99" s="344"/>
      <c r="K99" s="347"/>
      <c r="L99" s="347"/>
      <c r="M99" s="347"/>
      <c r="N99" s="347"/>
      <c r="O99" s="344"/>
      <c r="P99" s="382" t="str">
        <f>IFERROR(VLOOKUP(O99,Comp_Poda_Bar!A:B,2,0),"-")</f>
        <v>-</v>
      </c>
      <c r="Q99" s="385" t="str">
        <f t="shared" si="8"/>
        <v>-</v>
      </c>
      <c r="R99" s="386">
        <f t="shared" si="13"/>
        <v>0</v>
      </c>
      <c r="S99" s="387">
        <f t="shared" si="9"/>
        <v>0</v>
      </c>
      <c r="T99" s="387">
        <f t="shared" si="10"/>
        <v>0</v>
      </c>
      <c r="U99" s="386">
        <f t="shared" si="14"/>
        <v>0</v>
      </c>
      <c r="V99" s="386">
        <f t="shared" si="15"/>
        <v>0</v>
      </c>
      <c r="W99" s="388">
        <f>IFERROR(VLOOKUP(O99,'[1]Base Baremos'!A:D,4,0)*'Extra 1,7'!$D$3,0)</f>
        <v>0</v>
      </c>
      <c r="X99" s="389">
        <f t="shared" si="11"/>
        <v>0</v>
      </c>
      <c r="Y99" s="384"/>
      <c r="Z99" s="324"/>
      <c r="IS99" s="330"/>
      <c r="IT99" s="330"/>
    </row>
    <row r="100" spans="1:254" ht="17.25" customHeight="1" x14ac:dyDescent="0.2">
      <c r="A100" s="324"/>
      <c r="B100" s="344"/>
      <c r="C100" s="345"/>
      <c r="D100" s="346"/>
      <c r="E100" s="392" t="str">
        <f t="shared" si="12"/>
        <v/>
      </c>
      <c r="F100" s="344"/>
      <c r="G100" s="344"/>
      <c r="H100" s="344"/>
      <c r="I100" s="344"/>
      <c r="J100" s="344"/>
      <c r="K100" s="347"/>
      <c r="L100" s="347"/>
      <c r="M100" s="347"/>
      <c r="N100" s="347"/>
      <c r="O100" s="344"/>
      <c r="P100" s="382" t="str">
        <f>IFERROR(VLOOKUP(O100,Comp_Poda_Bar!A:B,2,0),"-")</f>
        <v>-</v>
      </c>
      <c r="Q100" s="385" t="str">
        <f t="shared" si="8"/>
        <v>-</v>
      </c>
      <c r="R100" s="386">
        <f t="shared" si="13"/>
        <v>0</v>
      </c>
      <c r="S100" s="387">
        <f t="shared" si="9"/>
        <v>0</v>
      </c>
      <c r="T100" s="387">
        <f t="shared" si="10"/>
        <v>0</v>
      </c>
      <c r="U100" s="386">
        <f t="shared" si="14"/>
        <v>0</v>
      </c>
      <c r="V100" s="386">
        <f t="shared" si="15"/>
        <v>0</v>
      </c>
      <c r="W100" s="388">
        <f>IFERROR(VLOOKUP(O100,'[1]Base Baremos'!A:D,4,0)*'Extra 1,7'!$D$3,0)</f>
        <v>0</v>
      </c>
      <c r="X100" s="389">
        <f t="shared" si="11"/>
        <v>0</v>
      </c>
      <c r="Y100" s="384"/>
      <c r="Z100" s="324"/>
      <c r="IS100" s="330"/>
      <c r="IT100" s="330"/>
    </row>
    <row r="101" spans="1:254" ht="17.25" customHeight="1" x14ac:dyDescent="0.2">
      <c r="A101" s="324"/>
      <c r="B101" s="344"/>
      <c r="C101" s="345"/>
      <c r="D101" s="346"/>
      <c r="E101" s="392" t="str">
        <f t="shared" si="12"/>
        <v/>
      </c>
      <c r="F101" s="344"/>
      <c r="G101" s="344"/>
      <c r="H101" s="344"/>
      <c r="I101" s="344"/>
      <c r="J101" s="344"/>
      <c r="K101" s="347"/>
      <c r="L101" s="347"/>
      <c r="M101" s="347"/>
      <c r="N101" s="347"/>
      <c r="O101" s="344"/>
      <c r="P101" s="382" t="str">
        <f>IFERROR(VLOOKUP(O101,Comp_Poda_Bar!A:B,2,0),"-")</f>
        <v>-</v>
      </c>
      <c r="Q101" s="385" t="str">
        <f t="shared" si="8"/>
        <v>-</v>
      </c>
      <c r="R101" s="386">
        <f t="shared" si="13"/>
        <v>0</v>
      </c>
      <c r="S101" s="387">
        <f t="shared" si="9"/>
        <v>0</v>
      </c>
      <c r="T101" s="387">
        <f t="shared" si="10"/>
        <v>0</v>
      </c>
      <c r="U101" s="386">
        <f t="shared" si="14"/>
        <v>0</v>
      </c>
      <c r="V101" s="386">
        <f t="shared" si="15"/>
        <v>0</v>
      </c>
      <c r="W101" s="388">
        <f>IFERROR(VLOOKUP(O101,'[1]Base Baremos'!A:D,4,0)*'Extra 1,7'!$D$3,0)</f>
        <v>0</v>
      </c>
      <c r="X101" s="389">
        <f t="shared" si="11"/>
        <v>0</v>
      </c>
      <c r="Y101" s="384"/>
      <c r="Z101" s="324"/>
      <c r="IS101" s="330"/>
      <c r="IT101" s="330"/>
    </row>
    <row r="102" spans="1:254" ht="17.25" customHeight="1" x14ac:dyDescent="0.2">
      <c r="A102" s="324"/>
      <c r="B102" s="344"/>
      <c r="C102" s="345"/>
      <c r="D102" s="346"/>
      <c r="E102" s="392" t="str">
        <f t="shared" si="12"/>
        <v/>
      </c>
      <c r="F102" s="344"/>
      <c r="G102" s="344"/>
      <c r="H102" s="344"/>
      <c r="I102" s="344"/>
      <c r="J102" s="344"/>
      <c r="K102" s="347"/>
      <c r="L102" s="347"/>
      <c r="M102" s="347"/>
      <c r="N102" s="347"/>
      <c r="O102" s="344"/>
      <c r="P102" s="382" t="str">
        <f>IFERROR(VLOOKUP(O102,Comp_Poda_Bar!A:B,2,0),"-")</f>
        <v>-</v>
      </c>
      <c r="Q102" s="385" t="str">
        <f t="shared" si="8"/>
        <v>-</v>
      </c>
      <c r="R102" s="386">
        <f t="shared" si="13"/>
        <v>0</v>
      </c>
      <c r="S102" s="387">
        <f t="shared" si="9"/>
        <v>0</v>
      </c>
      <c r="T102" s="387">
        <f t="shared" si="10"/>
        <v>0</v>
      </c>
      <c r="U102" s="386">
        <f t="shared" si="14"/>
        <v>0</v>
      </c>
      <c r="V102" s="386">
        <f t="shared" si="15"/>
        <v>0</v>
      </c>
      <c r="W102" s="388">
        <f>IFERROR(VLOOKUP(O102,'[1]Base Baremos'!A:D,4,0)*'Extra 1,7'!$D$3,0)</f>
        <v>0</v>
      </c>
      <c r="X102" s="389">
        <f t="shared" si="11"/>
        <v>0</v>
      </c>
      <c r="Y102" s="384"/>
      <c r="Z102" s="324"/>
      <c r="IS102" s="330"/>
      <c r="IT102" s="330"/>
    </row>
    <row r="103" spans="1:254" ht="17.25" customHeight="1" x14ac:dyDescent="0.2">
      <c r="A103" s="324"/>
      <c r="B103" s="344"/>
      <c r="C103" s="345"/>
      <c r="D103" s="346"/>
      <c r="E103" s="392" t="str">
        <f t="shared" si="12"/>
        <v/>
      </c>
      <c r="F103" s="344"/>
      <c r="G103" s="344"/>
      <c r="H103" s="344"/>
      <c r="I103" s="344"/>
      <c r="J103" s="344"/>
      <c r="K103" s="347"/>
      <c r="L103" s="347"/>
      <c r="M103" s="347"/>
      <c r="N103" s="347"/>
      <c r="O103" s="344"/>
      <c r="P103" s="382" t="str">
        <f>IFERROR(VLOOKUP(O103,Comp_Poda_Bar!A:B,2,0),"-")</f>
        <v>-</v>
      </c>
      <c r="Q103" s="385" t="str">
        <f t="shared" si="8"/>
        <v>-</v>
      </c>
      <c r="R103" s="386">
        <f t="shared" si="13"/>
        <v>0</v>
      </c>
      <c r="S103" s="387">
        <f t="shared" si="9"/>
        <v>0</v>
      </c>
      <c r="T103" s="387">
        <f t="shared" si="10"/>
        <v>0</v>
      </c>
      <c r="U103" s="386">
        <f t="shared" si="14"/>
        <v>0</v>
      </c>
      <c r="V103" s="386">
        <f t="shared" si="15"/>
        <v>0</v>
      </c>
      <c r="W103" s="388">
        <f>IFERROR(VLOOKUP(O103,'[1]Base Baremos'!A:D,4,0)*'Extra 1,7'!$D$3,0)</f>
        <v>0</v>
      </c>
      <c r="X103" s="389">
        <f t="shared" si="11"/>
        <v>0</v>
      </c>
      <c r="Y103" s="384"/>
      <c r="Z103" s="324"/>
      <c r="IS103" s="330"/>
      <c r="IT103" s="330"/>
    </row>
    <row r="104" spans="1:254" ht="17.25" customHeight="1" x14ac:dyDescent="0.2">
      <c r="A104" s="324"/>
      <c r="B104" s="344"/>
      <c r="C104" s="345"/>
      <c r="D104" s="346"/>
      <c r="E104" s="392" t="str">
        <f t="shared" si="12"/>
        <v/>
      </c>
      <c r="F104" s="344"/>
      <c r="G104" s="344"/>
      <c r="H104" s="344"/>
      <c r="I104" s="344"/>
      <c r="J104" s="344"/>
      <c r="K104" s="347"/>
      <c r="L104" s="347"/>
      <c r="M104" s="347"/>
      <c r="N104" s="347"/>
      <c r="O104" s="344"/>
      <c r="P104" s="382" t="str">
        <f>IFERROR(VLOOKUP(O104,Comp_Poda_Bar!A:B,2,0),"-")</f>
        <v>-</v>
      </c>
      <c r="Q104" s="385" t="str">
        <f t="shared" si="8"/>
        <v>-</v>
      </c>
      <c r="R104" s="386">
        <f t="shared" si="13"/>
        <v>0</v>
      </c>
      <c r="S104" s="387">
        <f t="shared" si="9"/>
        <v>0</v>
      </c>
      <c r="T104" s="387">
        <f t="shared" si="10"/>
        <v>0</v>
      </c>
      <c r="U104" s="386">
        <f t="shared" si="14"/>
        <v>0</v>
      </c>
      <c r="V104" s="386">
        <f t="shared" si="15"/>
        <v>0</v>
      </c>
      <c r="W104" s="388">
        <f>IFERROR(VLOOKUP(O104,'[1]Base Baremos'!A:D,4,0)*'Extra 1,7'!$D$3,0)</f>
        <v>0</v>
      </c>
      <c r="X104" s="389">
        <f t="shared" si="11"/>
        <v>0</v>
      </c>
      <c r="Y104" s="384"/>
      <c r="Z104" s="324"/>
      <c r="IS104" s="330"/>
      <c r="IT104" s="330"/>
    </row>
    <row r="105" spans="1:254" ht="17.25" customHeight="1" x14ac:dyDescent="0.2">
      <c r="A105" s="324"/>
      <c r="B105" s="344"/>
      <c r="C105" s="345"/>
      <c r="D105" s="346"/>
      <c r="E105" s="392" t="str">
        <f t="shared" si="12"/>
        <v/>
      </c>
      <c r="F105" s="344"/>
      <c r="G105" s="344"/>
      <c r="H105" s="344"/>
      <c r="I105" s="344"/>
      <c r="J105" s="344"/>
      <c r="K105" s="347"/>
      <c r="L105" s="347"/>
      <c r="M105" s="347"/>
      <c r="N105" s="347"/>
      <c r="O105" s="344"/>
      <c r="P105" s="382" t="str">
        <f>IFERROR(VLOOKUP(O105,Comp_Poda_Bar!A:B,2,0),"-")</f>
        <v>-</v>
      </c>
      <c r="Q105" s="385" t="str">
        <f t="shared" si="8"/>
        <v>-</v>
      </c>
      <c r="R105" s="386">
        <f t="shared" si="13"/>
        <v>0</v>
      </c>
      <c r="S105" s="387">
        <f t="shared" si="9"/>
        <v>0</v>
      </c>
      <c r="T105" s="387">
        <f t="shared" si="10"/>
        <v>0</v>
      </c>
      <c r="U105" s="386">
        <f t="shared" si="14"/>
        <v>0</v>
      </c>
      <c r="V105" s="386">
        <f t="shared" si="15"/>
        <v>0</v>
      </c>
      <c r="W105" s="388">
        <f>IFERROR(VLOOKUP(O105,'[1]Base Baremos'!A:D,4,0)*'Extra 1,7'!$D$3,0)</f>
        <v>0</v>
      </c>
      <c r="X105" s="389">
        <f t="shared" si="11"/>
        <v>0</v>
      </c>
      <c r="Y105" s="384"/>
      <c r="Z105" s="324"/>
      <c r="IS105" s="330"/>
      <c r="IT105" s="330"/>
    </row>
    <row r="106" spans="1:254" ht="17.25" customHeight="1" x14ac:dyDescent="0.2">
      <c r="A106" s="324"/>
      <c r="B106" s="344"/>
      <c r="C106" s="345"/>
      <c r="D106" s="346"/>
      <c r="E106" s="392" t="str">
        <f t="shared" si="12"/>
        <v/>
      </c>
      <c r="F106" s="344"/>
      <c r="G106" s="344"/>
      <c r="H106" s="344"/>
      <c r="I106" s="344"/>
      <c r="J106" s="344"/>
      <c r="K106" s="347"/>
      <c r="L106" s="347"/>
      <c r="M106" s="347"/>
      <c r="N106" s="347"/>
      <c r="O106" s="344"/>
      <c r="P106" s="382" t="str">
        <f>IFERROR(VLOOKUP(O106,Comp_Poda_Bar!A:B,2,0),"-")</f>
        <v>-</v>
      </c>
      <c r="Q106" s="385" t="str">
        <f t="shared" si="8"/>
        <v>-</v>
      </c>
      <c r="R106" s="386">
        <f t="shared" si="13"/>
        <v>0</v>
      </c>
      <c r="S106" s="387">
        <f t="shared" si="9"/>
        <v>0</v>
      </c>
      <c r="T106" s="387">
        <f t="shared" si="10"/>
        <v>0</v>
      </c>
      <c r="U106" s="386">
        <f t="shared" si="14"/>
        <v>0</v>
      </c>
      <c r="V106" s="386">
        <f t="shared" si="15"/>
        <v>0</v>
      </c>
      <c r="W106" s="388">
        <f>IFERROR(VLOOKUP(O106,'[1]Base Baremos'!A:D,4,0)*'Extra 1,7'!$D$3,0)</f>
        <v>0</v>
      </c>
      <c r="X106" s="389">
        <f t="shared" si="11"/>
        <v>0</v>
      </c>
      <c r="Y106" s="384"/>
      <c r="Z106" s="324"/>
      <c r="IS106" s="330"/>
      <c r="IT106" s="330"/>
    </row>
    <row r="107" spans="1:254" ht="17.25" customHeight="1" x14ac:dyDescent="0.2">
      <c r="A107" s="324"/>
      <c r="B107" s="344"/>
      <c r="C107" s="345"/>
      <c r="D107" s="346"/>
      <c r="E107" s="392" t="str">
        <f t="shared" si="12"/>
        <v/>
      </c>
      <c r="F107" s="344"/>
      <c r="G107" s="344"/>
      <c r="H107" s="344"/>
      <c r="I107" s="344"/>
      <c r="J107" s="344"/>
      <c r="K107" s="347"/>
      <c r="L107" s="347"/>
      <c r="M107" s="347"/>
      <c r="N107" s="347"/>
      <c r="O107" s="344"/>
      <c r="P107" s="382" t="str">
        <f>IFERROR(VLOOKUP(O107,Comp_Poda_Bar!A:B,2,0),"-")</f>
        <v>-</v>
      </c>
      <c r="Q107" s="385" t="str">
        <f t="shared" si="8"/>
        <v>-</v>
      </c>
      <c r="R107" s="386">
        <f t="shared" si="13"/>
        <v>0</v>
      </c>
      <c r="S107" s="387">
        <f t="shared" si="9"/>
        <v>0</v>
      </c>
      <c r="T107" s="387">
        <f t="shared" si="10"/>
        <v>0</v>
      </c>
      <c r="U107" s="386">
        <f t="shared" si="14"/>
        <v>0</v>
      </c>
      <c r="V107" s="386">
        <f t="shared" si="15"/>
        <v>0</v>
      </c>
      <c r="W107" s="388">
        <f>IFERROR(VLOOKUP(O107,'[1]Base Baremos'!A:D,4,0)*'Extra 1,7'!$D$3,0)</f>
        <v>0</v>
      </c>
      <c r="X107" s="389">
        <f t="shared" si="11"/>
        <v>0</v>
      </c>
      <c r="Y107" s="384"/>
      <c r="Z107" s="324"/>
      <c r="IS107" s="330"/>
      <c r="IT107" s="330"/>
    </row>
    <row r="108" spans="1:254" ht="17.25" customHeight="1" x14ac:dyDescent="0.2">
      <c r="A108" s="324"/>
      <c r="B108" s="344"/>
      <c r="C108" s="345"/>
      <c r="D108" s="346"/>
      <c r="E108" s="392" t="str">
        <f t="shared" si="12"/>
        <v/>
      </c>
      <c r="F108" s="344"/>
      <c r="G108" s="344"/>
      <c r="H108" s="344"/>
      <c r="I108" s="344"/>
      <c r="J108" s="344"/>
      <c r="K108" s="347"/>
      <c r="L108" s="347"/>
      <c r="M108" s="347"/>
      <c r="N108" s="347"/>
      <c r="O108" s="344"/>
      <c r="P108" s="382" t="str">
        <f>IFERROR(VLOOKUP(O108,Comp_Poda_Bar!A:B,2,0),"-")</f>
        <v>-</v>
      </c>
      <c r="Q108" s="385" t="str">
        <f t="shared" si="8"/>
        <v>-</v>
      </c>
      <c r="R108" s="386">
        <f t="shared" si="13"/>
        <v>0</v>
      </c>
      <c r="S108" s="387">
        <f t="shared" si="9"/>
        <v>0</v>
      </c>
      <c r="T108" s="387">
        <f t="shared" si="10"/>
        <v>0</v>
      </c>
      <c r="U108" s="386">
        <f t="shared" si="14"/>
        <v>0</v>
      </c>
      <c r="V108" s="386">
        <f t="shared" si="15"/>
        <v>0</v>
      </c>
      <c r="W108" s="388">
        <f>IFERROR(VLOOKUP(O108,'[1]Base Baremos'!A:D,4,0)*'Extra 1,7'!$D$3,0)</f>
        <v>0</v>
      </c>
      <c r="X108" s="389">
        <f t="shared" si="11"/>
        <v>0</v>
      </c>
      <c r="Y108" s="384"/>
      <c r="Z108" s="324"/>
      <c r="IS108" s="330"/>
      <c r="IT108" s="330"/>
    </row>
    <row r="109" spans="1:254" ht="17.25" customHeight="1" x14ac:dyDescent="0.2">
      <c r="A109" s="324"/>
      <c r="B109" s="344"/>
      <c r="C109" s="345"/>
      <c r="D109" s="346"/>
      <c r="E109" s="392" t="str">
        <f t="shared" si="12"/>
        <v/>
      </c>
      <c r="F109" s="344"/>
      <c r="G109" s="344"/>
      <c r="H109" s="344"/>
      <c r="I109" s="344"/>
      <c r="J109" s="344"/>
      <c r="K109" s="347"/>
      <c r="L109" s="347"/>
      <c r="M109" s="347"/>
      <c r="N109" s="347"/>
      <c r="O109" s="344"/>
      <c r="P109" s="382" t="str">
        <f>IFERROR(VLOOKUP(O109,Comp_Poda_Bar!A:B,2,0),"-")</f>
        <v>-</v>
      </c>
      <c r="Q109" s="385" t="str">
        <f t="shared" si="8"/>
        <v>-</v>
      </c>
      <c r="R109" s="386">
        <f t="shared" si="13"/>
        <v>0</v>
      </c>
      <c r="S109" s="387">
        <f t="shared" si="9"/>
        <v>0</v>
      </c>
      <c r="T109" s="387">
        <f t="shared" si="10"/>
        <v>0</v>
      </c>
      <c r="U109" s="386">
        <f t="shared" si="14"/>
        <v>0</v>
      </c>
      <c r="V109" s="386">
        <f t="shared" si="15"/>
        <v>0</v>
      </c>
      <c r="W109" s="388">
        <f>IFERROR(VLOOKUP(O109,'[1]Base Baremos'!A:D,4,0)*'Extra 1,7'!$D$3,0)</f>
        <v>0</v>
      </c>
      <c r="X109" s="389">
        <f t="shared" si="11"/>
        <v>0</v>
      </c>
      <c r="Y109" s="384"/>
      <c r="Z109" s="324"/>
      <c r="IS109" s="330"/>
      <c r="IT109" s="330"/>
    </row>
    <row r="110" spans="1:254" ht="17.25" customHeight="1" x14ac:dyDescent="0.2">
      <c r="A110" s="324"/>
      <c r="B110" s="344"/>
      <c r="C110" s="345"/>
      <c r="D110" s="346"/>
      <c r="E110" s="392" t="str">
        <f t="shared" si="12"/>
        <v/>
      </c>
      <c r="F110" s="344"/>
      <c r="G110" s="344"/>
      <c r="H110" s="344"/>
      <c r="I110" s="344"/>
      <c r="J110" s="344"/>
      <c r="K110" s="347"/>
      <c r="L110" s="347"/>
      <c r="M110" s="347"/>
      <c r="N110" s="347"/>
      <c r="O110" s="344"/>
      <c r="P110" s="382" t="str">
        <f>IFERROR(VLOOKUP(O110,Comp_Poda_Bar!A:B,2,0),"-")</f>
        <v>-</v>
      </c>
      <c r="Q110" s="385" t="str">
        <f t="shared" si="8"/>
        <v>-</v>
      </c>
      <c r="R110" s="386">
        <f t="shared" si="13"/>
        <v>0</v>
      </c>
      <c r="S110" s="387">
        <f t="shared" si="9"/>
        <v>0</v>
      </c>
      <c r="T110" s="387">
        <f t="shared" si="10"/>
        <v>0</v>
      </c>
      <c r="U110" s="386">
        <f t="shared" si="14"/>
        <v>0</v>
      </c>
      <c r="V110" s="386">
        <f t="shared" si="15"/>
        <v>0</v>
      </c>
      <c r="W110" s="388">
        <f>IFERROR(VLOOKUP(O110,'[1]Base Baremos'!A:D,4,0)*'Extra 1,7'!$D$3,0)</f>
        <v>0</v>
      </c>
      <c r="X110" s="389">
        <f t="shared" si="11"/>
        <v>0</v>
      </c>
      <c r="Y110" s="384"/>
      <c r="Z110" s="324"/>
      <c r="IS110" s="330"/>
      <c r="IT110" s="330"/>
    </row>
    <row r="111" spans="1:254" ht="17.25" customHeight="1" x14ac:dyDescent="0.2">
      <c r="A111" s="324"/>
      <c r="B111" s="344"/>
      <c r="C111" s="345"/>
      <c r="D111" s="346"/>
      <c r="E111" s="392" t="str">
        <f t="shared" si="12"/>
        <v/>
      </c>
      <c r="F111" s="344"/>
      <c r="G111" s="344"/>
      <c r="H111" s="344"/>
      <c r="I111" s="344"/>
      <c r="J111" s="344"/>
      <c r="K111" s="347"/>
      <c r="L111" s="347"/>
      <c r="M111" s="347"/>
      <c r="N111" s="347"/>
      <c r="O111" s="344"/>
      <c r="P111" s="382" t="str">
        <f>IFERROR(VLOOKUP(O111,Comp_Poda_Bar!A:B,2,0),"-")</f>
        <v>-</v>
      </c>
      <c r="Q111" s="385" t="str">
        <f t="shared" si="8"/>
        <v>-</v>
      </c>
      <c r="R111" s="386">
        <f t="shared" si="13"/>
        <v>0</v>
      </c>
      <c r="S111" s="387">
        <f t="shared" si="9"/>
        <v>0</v>
      </c>
      <c r="T111" s="387">
        <f t="shared" si="10"/>
        <v>0</v>
      </c>
      <c r="U111" s="386">
        <f t="shared" si="14"/>
        <v>0</v>
      </c>
      <c r="V111" s="386">
        <f t="shared" si="15"/>
        <v>0</v>
      </c>
      <c r="W111" s="388">
        <f>IFERROR(VLOOKUP(O111,'[1]Base Baremos'!A:D,4,0)*'Extra 1,7'!$D$3,0)</f>
        <v>0</v>
      </c>
      <c r="X111" s="389">
        <f t="shared" si="11"/>
        <v>0</v>
      </c>
      <c r="Y111" s="384"/>
      <c r="Z111" s="324"/>
      <c r="IS111" s="330"/>
      <c r="IT111" s="330"/>
    </row>
    <row r="112" spans="1:254" ht="17.25" customHeight="1" x14ac:dyDescent="0.2">
      <c r="A112" s="324"/>
      <c r="B112" s="344"/>
      <c r="C112" s="345"/>
      <c r="D112" s="346"/>
      <c r="E112" s="392" t="str">
        <f t="shared" si="12"/>
        <v/>
      </c>
      <c r="F112" s="344"/>
      <c r="G112" s="344"/>
      <c r="H112" s="344"/>
      <c r="I112" s="344"/>
      <c r="J112" s="344"/>
      <c r="K112" s="347"/>
      <c r="L112" s="347"/>
      <c r="M112" s="347"/>
      <c r="N112" s="347"/>
      <c r="O112" s="344"/>
      <c r="P112" s="382" t="str">
        <f>IFERROR(VLOOKUP(O112,Comp_Poda_Bar!A:B,2,0),"-")</f>
        <v>-</v>
      </c>
      <c r="Q112" s="385" t="str">
        <f t="shared" si="8"/>
        <v>-</v>
      </c>
      <c r="R112" s="386">
        <f t="shared" si="13"/>
        <v>0</v>
      </c>
      <c r="S112" s="387">
        <f t="shared" si="9"/>
        <v>0</v>
      </c>
      <c r="T112" s="387">
        <f t="shared" si="10"/>
        <v>0</v>
      </c>
      <c r="U112" s="386">
        <f t="shared" si="14"/>
        <v>0</v>
      </c>
      <c r="V112" s="386">
        <f t="shared" si="15"/>
        <v>0</v>
      </c>
      <c r="W112" s="388">
        <f>IFERROR(VLOOKUP(O112,'[1]Base Baremos'!A:D,4,0)*'Extra 1,7'!$D$3,0)</f>
        <v>0</v>
      </c>
      <c r="X112" s="389">
        <f t="shared" si="11"/>
        <v>0</v>
      </c>
      <c r="Y112" s="384"/>
      <c r="Z112" s="324"/>
      <c r="IS112" s="330"/>
      <c r="IT112" s="330"/>
    </row>
    <row r="113" spans="1:254" ht="17.25" customHeight="1" x14ac:dyDescent="0.2">
      <c r="A113" s="324"/>
      <c r="B113" s="344"/>
      <c r="C113" s="345"/>
      <c r="D113" s="346"/>
      <c r="E113" s="392" t="str">
        <f t="shared" si="12"/>
        <v/>
      </c>
      <c r="F113" s="344"/>
      <c r="G113" s="344"/>
      <c r="H113" s="344"/>
      <c r="I113" s="344"/>
      <c r="J113" s="344"/>
      <c r="K113" s="347"/>
      <c r="L113" s="347"/>
      <c r="M113" s="347"/>
      <c r="N113" s="347"/>
      <c r="O113" s="344"/>
      <c r="P113" s="382" t="str">
        <f>IFERROR(VLOOKUP(O113,Comp_Poda_Bar!A:B,2,0),"-")</f>
        <v>-</v>
      </c>
      <c r="Q113" s="385" t="str">
        <f t="shared" si="8"/>
        <v>-</v>
      </c>
      <c r="R113" s="386">
        <f t="shared" si="13"/>
        <v>0</v>
      </c>
      <c r="S113" s="387">
        <f t="shared" si="9"/>
        <v>0</v>
      </c>
      <c r="T113" s="387">
        <f t="shared" si="10"/>
        <v>0</v>
      </c>
      <c r="U113" s="386">
        <f t="shared" si="14"/>
        <v>0</v>
      </c>
      <c r="V113" s="386">
        <f t="shared" si="15"/>
        <v>0</v>
      </c>
      <c r="W113" s="388">
        <f>IFERROR(VLOOKUP(O113,'[1]Base Baremos'!A:D,4,0)*'Extra 1,7'!$D$3,0)</f>
        <v>0</v>
      </c>
      <c r="X113" s="389">
        <f t="shared" si="11"/>
        <v>0</v>
      </c>
      <c r="Y113" s="384"/>
      <c r="Z113" s="324"/>
      <c r="IS113" s="330"/>
      <c r="IT113" s="330"/>
    </row>
    <row r="114" spans="1:254" ht="17.25" customHeight="1" x14ac:dyDescent="0.2">
      <c r="A114" s="324"/>
      <c r="B114" s="344"/>
      <c r="C114" s="345"/>
      <c r="D114" s="346"/>
      <c r="E114" s="392" t="str">
        <f t="shared" si="12"/>
        <v/>
      </c>
      <c r="F114" s="344"/>
      <c r="G114" s="344"/>
      <c r="H114" s="344"/>
      <c r="I114" s="344"/>
      <c r="J114" s="344"/>
      <c r="K114" s="347"/>
      <c r="L114" s="347"/>
      <c r="M114" s="347"/>
      <c r="N114" s="347"/>
      <c r="O114" s="344"/>
      <c r="P114" s="382" t="str">
        <f>IFERROR(VLOOKUP(O114,Comp_Poda_Bar!A:B,2,0),"-")</f>
        <v>-</v>
      </c>
      <c r="Q114" s="385" t="str">
        <f t="shared" si="8"/>
        <v>-</v>
      </c>
      <c r="R114" s="386">
        <f t="shared" si="13"/>
        <v>0</v>
      </c>
      <c r="S114" s="387">
        <f t="shared" si="9"/>
        <v>0</v>
      </c>
      <c r="T114" s="387">
        <f t="shared" si="10"/>
        <v>0</v>
      </c>
      <c r="U114" s="386">
        <f t="shared" si="14"/>
        <v>0</v>
      </c>
      <c r="V114" s="386">
        <f t="shared" si="15"/>
        <v>0</v>
      </c>
      <c r="W114" s="388">
        <f>IFERROR(VLOOKUP(O114,'[1]Base Baremos'!A:D,4,0)*'Extra 1,7'!$D$3,0)</f>
        <v>0</v>
      </c>
      <c r="X114" s="389">
        <f t="shared" si="11"/>
        <v>0</v>
      </c>
      <c r="Y114" s="384"/>
      <c r="Z114" s="324"/>
      <c r="IS114" s="330"/>
      <c r="IT114" s="330"/>
    </row>
    <row r="115" spans="1:254" ht="17.25" customHeight="1" x14ac:dyDescent="0.2">
      <c r="A115" s="324"/>
      <c r="B115" s="344"/>
      <c r="C115" s="345"/>
      <c r="D115" s="346"/>
      <c r="E115" s="392" t="str">
        <f t="shared" si="12"/>
        <v/>
      </c>
      <c r="F115" s="344"/>
      <c r="G115" s="344"/>
      <c r="H115" s="344"/>
      <c r="I115" s="344"/>
      <c r="J115" s="344"/>
      <c r="K115" s="347"/>
      <c r="L115" s="347"/>
      <c r="M115" s="347"/>
      <c r="N115" s="347"/>
      <c r="O115" s="344"/>
      <c r="P115" s="382" t="str">
        <f>IFERROR(VLOOKUP(O115,Comp_Poda_Bar!A:B,2,0),"-")</f>
        <v>-</v>
      </c>
      <c r="Q115" s="385" t="str">
        <f t="shared" si="8"/>
        <v>-</v>
      </c>
      <c r="R115" s="386">
        <f t="shared" si="13"/>
        <v>0</v>
      </c>
      <c r="S115" s="387">
        <f t="shared" si="9"/>
        <v>0</v>
      </c>
      <c r="T115" s="387">
        <f t="shared" si="10"/>
        <v>0</v>
      </c>
      <c r="U115" s="386">
        <f t="shared" si="14"/>
        <v>0</v>
      </c>
      <c r="V115" s="386">
        <f t="shared" si="15"/>
        <v>0</v>
      </c>
      <c r="W115" s="388">
        <f>IFERROR(VLOOKUP(O115,'[1]Base Baremos'!A:D,4,0)*'Extra 1,7'!$D$3,0)</f>
        <v>0</v>
      </c>
      <c r="X115" s="389">
        <f t="shared" si="11"/>
        <v>0</v>
      </c>
      <c r="Y115" s="384"/>
      <c r="Z115" s="324"/>
      <c r="IS115" s="330"/>
      <c r="IT115" s="330"/>
    </row>
    <row r="116" spans="1:254" ht="17.25" customHeight="1" x14ac:dyDescent="0.2">
      <c r="A116" s="324"/>
      <c r="B116" s="344"/>
      <c r="C116" s="345"/>
      <c r="D116" s="346"/>
      <c r="E116" s="392" t="str">
        <f t="shared" si="12"/>
        <v/>
      </c>
      <c r="F116" s="344"/>
      <c r="G116" s="344"/>
      <c r="H116" s="344"/>
      <c r="I116" s="344"/>
      <c r="J116" s="344"/>
      <c r="K116" s="347"/>
      <c r="L116" s="347"/>
      <c r="M116" s="347"/>
      <c r="N116" s="347"/>
      <c r="O116" s="344"/>
      <c r="P116" s="382" t="str">
        <f>IFERROR(VLOOKUP(O116,Comp_Poda_Bar!A:B,2,0),"-")</f>
        <v>-</v>
      </c>
      <c r="Q116" s="385" t="str">
        <f t="shared" si="8"/>
        <v>-</v>
      </c>
      <c r="R116" s="386">
        <f t="shared" si="13"/>
        <v>0</v>
      </c>
      <c r="S116" s="387">
        <f t="shared" si="9"/>
        <v>0</v>
      </c>
      <c r="T116" s="387">
        <f t="shared" si="10"/>
        <v>0</v>
      </c>
      <c r="U116" s="386">
        <f t="shared" si="14"/>
        <v>0</v>
      </c>
      <c r="V116" s="386">
        <f t="shared" si="15"/>
        <v>0</v>
      </c>
      <c r="W116" s="388">
        <f>IFERROR(VLOOKUP(O116,'[1]Base Baremos'!A:D,4,0)*'Extra 1,7'!$D$3,0)</f>
        <v>0</v>
      </c>
      <c r="X116" s="389">
        <f t="shared" si="11"/>
        <v>0</v>
      </c>
      <c r="Y116" s="384"/>
      <c r="Z116" s="324"/>
      <c r="IS116" s="330"/>
      <c r="IT116" s="330"/>
    </row>
    <row r="117" spans="1:254" ht="17.25" customHeight="1" x14ac:dyDescent="0.2">
      <c r="A117" s="324"/>
      <c r="B117" s="344"/>
      <c r="C117" s="345"/>
      <c r="D117" s="346"/>
      <c r="E117" s="392" t="str">
        <f t="shared" si="12"/>
        <v/>
      </c>
      <c r="F117" s="344"/>
      <c r="G117" s="344"/>
      <c r="H117" s="344"/>
      <c r="I117" s="344"/>
      <c r="J117" s="344"/>
      <c r="K117" s="347"/>
      <c r="L117" s="347"/>
      <c r="M117" s="347"/>
      <c r="N117" s="347"/>
      <c r="O117" s="344"/>
      <c r="P117" s="382" t="str">
        <f>IFERROR(VLOOKUP(O117,Comp_Poda_Bar!A:B,2,0),"-")</f>
        <v>-</v>
      </c>
      <c r="Q117" s="385" t="str">
        <f t="shared" si="8"/>
        <v>-</v>
      </c>
      <c r="R117" s="386">
        <f t="shared" si="13"/>
        <v>0</v>
      </c>
      <c r="S117" s="387">
        <f t="shared" si="9"/>
        <v>0</v>
      </c>
      <c r="T117" s="387">
        <f t="shared" si="10"/>
        <v>0</v>
      </c>
      <c r="U117" s="386">
        <f t="shared" si="14"/>
        <v>0</v>
      </c>
      <c r="V117" s="386">
        <f t="shared" si="15"/>
        <v>0</v>
      </c>
      <c r="W117" s="388">
        <f>IFERROR(VLOOKUP(O117,'[1]Base Baremos'!A:D,4,0)*'Extra 1,7'!$D$3,0)</f>
        <v>0</v>
      </c>
      <c r="X117" s="389">
        <f t="shared" si="11"/>
        <v>0</v>
      </c>
      <c r="Y117" s="384"/>
      <c r="Z117" s="324"/>
      <c r="IS117" s="330"/>
      <c r="IT117" s="330"/>
    </row>
    <row r="118" spans="1:254" ht="17.25" customHeight="1" x14ac:dyDescent="0.2">
      <c r="A118" s="324"/>
      <c r="B118" s="344"/>
      <c r="C118" s="345"/>
      <c r="D118" s="346"/>
      <c r="E118" s="392" t="str">
        <f t="shared" si="12"/>
        <v/>
      </c>
      <c r="F118" s="344"/>
      <c r="G118" s="344"/>
      <c r="H118" s="344"/>
      <c r="I118" s="344"/>
      <c r="J118" s="344"/>
      <c r="K118" s="347"/>
      <c r="L118" s="347"/>
      <c r="M118" s="347"/>
      <c r="N118" s="347"/>
      <c r="O118" s="344"/>
      <c r="P118" s="382" t="str">
        <f>IFERROR(VLOOKUP(O118,Comp_Poda_Bar!A:B,2,0),"-")</f>
        <v>-</v>
      </c>
      <c r="Q118" s="385" t="str">
        <f t="shared" si="8"/>
        <v>-</v>
      </c>
      <c r="R118" s="386">
        <f t="shared" si="13"/>
        <v>0</v>
      </c>
      <c r="S118" s="387">
        <f t="shared" si="9"/>
        <v>0</v>
      </c>
      <c r="T118" s="387">
        <f t="shared" si="10"/>
        <v>0</v>
      </c>
      <c r="U118" s="386">
        <f t="shared" si="14"/>
        <v>0</v>
      </c>
      <c r="V118" s="386">
        <f t="shared" si="15"/>
        <v>0</v>
      </c>
      <c r="W118" s="388">
        <f>IFERROR(VLOOKUP(O118,'[1]Base Baremos'!A:D,4,0)*'Extra 1,7'!$D$3,0)</f>
        <v>0</v>
      </c>
      <c r="X118" s="389">
        <f t="shared" si="11"/>
        <v>0</v>
      </c>
      <c r="Y118" s="384"/>
      <c r="Z118" s="324"/>
      <c r="IS118" s="330"/>
      <c r="IT118" s="330"/>
    </row>
    <row r="119" spans="1:254" ht="17.25" customHeight="1" x14ac:dyDescent="0.2">
      <c r="A119" s="324"/>
      <c r="B119" s="344"/>
      <c r="C119" s="345"/>
      <c r="D119" s="346"/>
      <c r="E119" s="392" t="str">
        <f t="shared" si="12"/>
        <v/>
      </c>
      <c r="F119" s="344"/>
      <c r="G119" s="344"/>
      <c r="H119" s="344"/>
      <c r="I119" s="344"/>
      <c r="J119" s="344"/>
      <c r="K119" s="347"/>
      <c r="L119" s="347"/>
      <c r="M119" s="347"/>
      <c r="N119" s="347"/>
      <c r="O119" s="344"/>
      <c r="P119" s="382" t="str">
        <f>IFERROR(VLOOKUP(O119,Comp_Poda_Bar!A:B,2,0),"-")</f>
        <v>-</v>
      </c>
      <c r="Q119" s="385" t="str">
        <f t="shared" si="8"/>
        <v>-</v>
      </c>
      <c r="R119" s="386">
        <f t="shared" si="13"/>
        <v>0</v>
      </c>
      <c r="S119" s="387">
        <f t="shared" si="9"/>
        <v>0</v>
      </c>
      <c r="T119" s="387">
        <f t="shared" si="10"/>
        <v>0</v>
      </c>
      <c r="U119" s="386">
        <f t="shared" si="14"/>
        <v>0</v>
      </c>
      <c r="V119" s="386">
        <f t="shared" si="15"/>
        <v>0</v>
      </c>
      <c r="W119" s="388">
        <f>IFERROR(VLOOKUP(O119,'[1]Base Baremos'!A:D,4,0)*'Extra 1,7'!$D$3,0)</f>
        <v>0</v>
      </c>
      <c r="X119" s="389">
        <f t="shared" si="11"/>
        <v>0</v>
      </c>
      <c r="Y119" s="384"/>
      <c r="Z119" s="324"/>
      <c r="IS119" s="330"/>
      <c r="IT119" s="330"/>
    </row>
    <row r="120" spans="1:254" ht="17.25" customHeight="1" x14ac:dyDescent="0.2">
      <c r="A120" s="324"/>
      <c r="B120" s="344"/>
      <c r="C120" s="345"/>
      <c r="D120" s="346"/>
      <c r="E120" s="392" t="str">
        <f t="shared" si="12"/>
        <v/>
      </c>
      <c r="F120" s="344"/>
      <c r="G120" s="344"/>
      <c r="H120" s="344"/>
      <c r="I120" s="344"/>
      <c r="J120" s="344"/>
      <c r="K120" s="347"/>
      <c r="L120" s="347"/>
      <c r="M120" s="347"/>
      <c r="N120" s="347"/>
      <c r="O120" s="344"/>
      <c r="P120" s="382" t="str">
        <f>IFERROR(VLOOKUP(O120,Comp_Poda_Bar!A:B,2,0),"-")</f>
        <v>-</v>
      </c>
      <c r="Q120" s="385" t="str">
        <f t="shared" si="8"/>
        <v>-</v>
      </c>
      <c r="R120" s="386">
        <f t="shared" si="13"/>
        <v>0</v>
      </c>
      <c r="S120" s="387">
        <f t="shared" si="9"/>
        <v>0</v>
      </c>
      <c r="T120" s="387">
        <f t="shared" si="10"/>
        <v>0</v>
      </c>
      <c r="U120" s="386">
        <f t="shared" si="14"/>
        <v>0</v>
      </c>
      <c r="V120" s="386">
        <f t="shared" si="15"/>
        <v>0</v>
      </c>
      <c r="W120" s="388">
        <f>IFERROR(VLOOKUP(O120,'[1]Base Baremos'!A:D,4,0)*'Extra 1,7'!$D$3,0)</f>
        <v>0</v>
      </c>
      <c r="X120" s="389">
        <f t="shared" si="11"/>
        <v>0</v>
      </c>
      <c r="Y120" s="384"/>
      <c r="Z120" s="324"/>
      <c r="IS120" s="330"/>
      <c r="IT120" s="330"/>
    </row>
    <row r="121" spans="1:254" ht="17.25" customHeight="1" x14ac:dyDescent="0.2">
      <c r="A121" s="324"/>
      <c r="B121" s="344"/>
      <c r="C121" s="345"/>
      <c r="D121" s="346"/>
      <c r="E121" s="392" t="str">
        <f t="shared" si="12"/>
        <v/>
      </c>
      <c r="F121" s="344"/>
      <c r="G121" s="344"/>
      <c r="H121" s="344"/>
      <c r="I121" s="344"/>
      <c r="J121" s="344"/>
      <c r="K121" s="347"/>
      <c r="L121" s="347"/>
      <c r="M121" s="347"/>
      <c r="N121" s="347"/>
      <c r="O121" s="344"/>
      <c r="P121" s="382" t="str">
        <f>IFERROR(VLOOKUP(O121,Comp_Poda_Bar!A:B,2,0),"-")</f>
        <v>-</v>
      </c>
      <c r="Q121" s="385" t="str">
        <f t="shared" si="8"/>
        <v>-</v>
      </c>
      <c r="R121" s="386">
        <f t="shared" si="13"/>
        <v>0</v>
      </c>
      <c r="S121" s="387">
        <f t="shared" si="9"/>
        <v>0</v>
      </c>
      <c r="T121" s="387">
        <f t="shared" si="10"/>
        <v>0</v>
      </c>
      <c r="U121" s="386">
        <f t="shared" si="14"/>
        <v>0</v>
      </c>
      <c r="V121" s="386">
        <f t="shared" si="15"/>
        <v>0</v>
      </c>
      <c r="W121" s="388">
        <f>IFERROR(VLOOKUP(O121,'[1]Base Baremos'!A:D,4,0)*'Extra 1,7'!$D$3,0)</f>
        <v>0</v>
      </c>
      <c r="X121" s="389">
        <f t="shared" si="11"/>
        <v>0</v>
      </c>
      <c r="Y121" s="384"/>
      <c r="Z121" s="324"/>
      <c r="IS121" s="330"/>
      <c r="IT121" s="330"/>
    </row>
    <row r="122" spans="1:254" ht="17.25" customHeight="1" x14ac:dyDescent="0.2">
      <c r="A122" s="324"/>
      <c r="B122" s="344"/>
      <c r="C122" s="345"/>
      <c r="D122" s="346"/>
      <c r="E122" s="392" t="str">
        <f t="shared" si="12"/>
        <v/>
      </c>
      <c r="F122" s="344"/>
      <c r="G122" s="344"/>
      <c r="H122" s="344"/>
      <c r="I122" s="344"/>
      <c r="J122" s="344"/>
      <c r="K122" s="347"/>
      <c r="L122" s="347"/>
      <c r="M122" s="347"/>
      <c r="N122" s="347"/>
      <c r="O122" s="344"/>
      <c r="P122" s="382" t="str">
        <f>IFERROR(VLOOKUP(O122,Comp_Poda_Bar!A:B,2,0),"-")</f>
        <v>-</v>
      </c>
      <c r="Q122" s="385" t="str">
        <f t="shared" si="8"/>
        <v>-</v>
      </c>
      <c r="R122" s="386">
        <f t="shared" si="13"/>
        <v>0</v>
      </c>
      <c r="S122" s="387">
        <f t="shared" si="9"/>
        <v>0</v>
      </c>
      <c r="T122" s="387">
        <f t="shared" si="10"/>
        <v>0</v>
      </c>
      <c r="U122" s="386">
        <f t="shared" si="14"/>
        <v>0</v>
      </c>
      <c r="V122" s="386">
        <f t="shared" si="15"/>
        <v>0</v>
      </c>
      <c r="W122" s="388">
        <f>IFERROR(VLOOKUP(O122,'[1]Base Baremos'!A:D,4,0)*'Extra 1,7'!$D$3,0)</f>
        <v>0</v>
      </c>
      <c r="X122" s="389">
        <f t="shared" si="11"/>
        <v>0</v>
      </c>
      <c r="Y122" s="384"/>
      <c r="Z122" s="324"/>
      <c r="IS122" s="330"/>
      <c r="IT122" s="330"/>
    </row>
    <row r="123" spans="1:254" ht="17.25" customHeight="1" x14ac:dyDescent="0.2">
      <c r="A123" s="324"/>
      <c r="B123" s="344"/>
      <c r="C123" s="345"/>
      <c r="D123" s="346"/>
      <c r="E123" s="392" t="str">
        <f t="shared" si="12"/>
        <v/>
      </c>
      <c r="F123" s="344"/>
      <c r="G123" s="344"/>
      <c r="H123" s="344"/>
      <c r="I123" s="344"/>
      <c r="J123" s="344"/>
      <c r="K123" s="347"/>
      <c r="L123" s="347"/>
      <c r="M123" s="347"/>
      <c r="N123" s="347"/>
      <c r="O123" s="344"/>
      <c r="P123" s="382" t="str">
        <f>IFERROR(VLOOKUP(O123,Comp_Poda_Bar!A:B,2,0),"-")</f>
        <v>-</v>
      </c>
      <c r="Q123" s="385" t="str">
        <f t="shared" si="8"/>
        <v>-</v>
      </c>
      <c r="R123" s="386">
        <f t="shared" si="13"/>
        <v>0</v>
      </c>
      <c r="S123" s="387">
        <f t="shared" si="9"/>
        <v>0</v>
      </c>
      <c r="T123" s="387">
        <f t="shared" si="10"/>
        <v>0</v>
      </c>
      <c r="U123" s="386">
        <f t="shared" si="14"/>
        <v>0</v>
      </c>
      <c r="V123" s="386">
        <f t="shared" si="15"/>
        <v>0</v>
      </c>
      <c r="W123" s="388">
        <f>IFERROR(VLOOKUP(O123,'[1]Base Baremos'!A:D,4,0)*'Extra 1,7'!$D$3,0)</f>
        <v>0</v>
      </c>
      <c r="X123" s="389">
        <f t="shared" si="11"/>
        <v>0</v>
      </c>
      <c r="Y123" s="384"/>
      <c r="Z123" s="324"/>
      <c r="IS123" s="330"/>
      <c r="IT123" s="330"/>
    </row>
    <row r="124" spans="1:254" ht="17.25" customHeight="1" x14ac:dyDescent="0.2">
      <c r="A124" s="324"/>
      <c r="B124" s="344"/>
      <c r="C124" s="345"/>
      <c r="D124" s="346"/>
      <c r="E124" s="392" t="str">
        <f t="shared" si="12"/>
        <v/>
      </c>
      <c r="F124" s="344"/>
      <c r="G124" s="344"/>
      <c r="H124" s="344"/>
      <c r="I124" s="344"/>
      <c r="J124" s="344"/>
      <c r="K124" s="347"/>
      <c r="L124" s="347"/>
      <c r="M124" s="347"/>
      <c r="N124" s="347"/>
      <c r="O124" s="344"/>
      <c r="P124" s="382" t="str">
        <f>IFERROR(VLOOKUP(O124,Comp_Poda_Bar!A:B,2,0),"-")</f>
        <v>-</v>
      </c>
      <c r="Q124" s="385" t="str">
        <f t="shared" si="8"/>
        <v>-</v>
      </c>
      <c r="R124" s="386">
        <f t="shared" si="13"/>
        <v>0</v>
      </c>
      <c r="S124" s="387">
        <f t="shared" si="9"/>
        <v>0</v>
      </c>
      <c r="T124" s="387">
        <f t="shared" si="10"/>
        <v>0</v>
      </c>
      <c r="U124" s="386">
        <f t="shared" si="14"/>
        <v>0</v>
      </c>
      <c r="V124" s="386">
        <f t="shared" si="15"/>
        <v>0</v>
      </c>
      <c r="W124" s="388">
        <f>IFERROR(VLOOKUP(O124,'[1]Base Baremos'!A:D,4,0)*'Extra 1,7'!$D$3,0)</f>
        <v>0</v>
      </c>
      <c r="X124" s="389">
        <f t="shared" si="11"/>
        <v>0</v>
      </c>
      <c r="Y124" s="384"/>
      <c r="Z124" s="324"/>
      <c r="IS124" s="330"/>
      <c r="IT124" s="330"/>
    </row>
    <row r="125" spans="1:254" ht="17.25" customHeight="1" x14ac:dyDescent="0.2">
      <c r="A125" s="324"/>
      <c r="B125" s="344"/>
      <c r="C125" s="345"/>
      <c r="D125" s="346"/>
      <c r="E125" s="392" t="str">
        <f t="shared" si="12"/>
        <v/>
      </c>
      <c r="F125" s="344"/>
      <c r="G125" s="344"/>
      <c r="H125" s="344"/>
      <c r="I125" s="344"/>
      <c r="J125" s="344"/>
      <c r="K125" s="347"/>
      <c r="L125" s="347"/>
      <c r="M125" s="347"/>
      <c r="N125" s="347"/>
      <c r="O125" s="344"/>
      <c r="P125" s="382" t="str">
        <f>IFERROR(VLOOKUP(O125,Comp_Poda_Bar!A:B,2,0),"-")</f>
        <v>-</v>
      </c>
      <c r="Q125" s="385" t="str">
        <f t="shared" si="8"/>
        <v>-</v>
      </c>
      <c r="R125" s="386">
        <f t="shared" si="13"/>
        <v>0</v>
      </c>
      <c r="S125" s="387">
        <f t="shared" si="9"/>
        <v>0</v>
      </c>
      <c r="T125" s="387">
        <f t="shared" si="10"/>
        <v>0</v>
      </c>
      <c r="U125" s="386">
        <f t="shared" si="14"/>
        <v>0</v>
      </c>
      <c r="V125" s="386">
        <f t="shared" si="15"/>
        <v>0</v>
      </c>
      <c r="W125" s="388">
        <f>IFERROR(VLOOKUP(O125,'[1]Base Baremos'!A:D,4,0)*'Extra 1,7'!$D$3,0)</f>
        <v>0</v>
      </c>
      <c r="X125" s="389">
        <f t="shared" si="11"/>
        <v>0</v>
      </c>
      <c r="Y125" s="384"/>
      <c r="Z125" s="324"/>
      <c r="IS125" s="330"/>
      <c r="IT125" s="330"/>
    </row>
    <row r="126" spans="1:254" ht="17.25" customHeight="1" x14ac:dyDescent="0.2">
      <c r="A126" s="324"/>
      <c r="B126" s="344"/>
      <c r="C126" s="345"/>
      <c r="D126" s="346"/>
      <c r="E126" s="392" t="str">
        <f t="shared" si="12"/>
        <v/>
      </c>
      <c r="F126" s="344"/>
      <c r="G126" s="344"/>
      <c r="H126" s="344"/>
      <c r="I126" s="344"/>
      <c r="J126" s="344"/>
      <c r="K126" s="347"/>
      <c r="L126" s="347"/>
      <c r="M126" s="347"/>
      <c r="N126" s="347"/>
      <c r="O126" s="344"/>
      <c r="P126" s="382" t="str">
        <f>IFERROR(VLOOKUP(O126,Comp_Poda_Bar!A:B,2,0),"-")</f>
        <v>-</v>
      </c>
      <c r="Q126" s="385" t="str">
        <f t="shared" si="8"/>
        <v>-</v>
      </c>
      <c r="R126" s="386">
        <f t="shared" si="13"/>
        <v>0</v>
      </c>
      <c r="S126" s="387">
        <f t="shared" si="9"/>
        <v>0</v>
      </c>
      <c r="T126" s="387">
        <f t="shared" si="10"/>
        <v>0</v>
      </c>
      <c r="U126" s="386">
        <f t="shared" si="14"/>
        <v>0</v>
      </c>
      <c r="V126" s="386">
        <f t="shared" si="15"/>
        <v>0</v>
      </c>
      <c r="W126" s="388">
        <f>IFERROR(VLOOKUP(O126,'[1]Base Baremos'!A:D,4,0)*'Extra 1,7'!$D$3,0)</f>
        <v>0</v>
      </c>
      <c r="X126" s="389">
        <f t="shared" si="11"/>
        <v>0</v>
      </c>
      <c r="Y126" s="384"/>
      <c r="Z126" s="324"/>
      <c r="IS126" s="330"/>
      <c r="IT126" s="330"/>
    </row>
    <row r="127" spans="1:254" ht="17.25" customHeight="1" x14ac:dyDescent="0.2">
      <c r="A127" s="324"/>
      <c r="B127" s="344"/>
      <c r="C127" s="345"/>
      <c r="D127" s="346"/>
      <c r="E127" s="392" t="str">
        <f t="shared" si="12"/>
        <v/>
      </c>
      <c r="F127" s="344"/>
      <c r="G127" s="344"/>
      <c r="H127" s="344"/>
      <c r="I127" s="344"/>
      <c r="J127" s="344"/>
      <c r="K127" s="347"/>
      <c r="L127" s="347"/>
      <c r="M127" s="347"/>
      <c r="N127" s="347"/>
      <c r="O127" s="344"/>
      <c r="P127" s="382" t="str">
        <f>IFERROR(VLOOKUP(O127,Comp_Poda_Bar!A:B,2,0),"-")</f>
        <v>-</v>
      </c>
      <c r="Q127" s="385" t="str">
        <f t="shared" si="8"/>
        <v>-</v>
      </c>
      <c r="R127" s="386">
        <f t="shared" si="13"/>
        <v>0</v>
      </c>
      <c r="S127" s="387">
        <f t="shared" si="9"/>
        <v>0</v>
      </c>
      <c r="T127" s="387">
        <f t="shared" si="10"/>
        <v>0</v>
      </c>
      <c r="U127" s="386">
        <f t="shared" si="14"/>
        <v>0</v>
      </c>
      <c r="V127" s="386">
        <f t="shared" si="15"/>
        <v>0</v>
      </c>
      <c r="W127" s="388">
        <f>IFERROR(VLOOKUP(O127,'[1]Base Baremos'!A:D,4,0)*'Extra 1,7'!$D$3,0)</f>
        <v>0</v>
      </c>
      <c r="X127" s="389">
        <f t="shared" si="11"/>
        <v>0</v>
      </c>
      <c r="Y127" s="384"/>
      <c r="Z127" s="324"/>
      <c r="IS127" s="330"/>
      <c r="IT127" s="330"/>
    </row>
    <row r="128" spans="1:254" ht="17.25" customHeight="1" x14ac:dyDescent="0.2">
      <c r="A128" s="324"/>
      <c r="B128" s="344"/>
      <c r="C128" s="345"/>
      <c r="D128" s="346"/>
      <c r="E128" s="392" t="str">
        <f t="shared" si="12"/>
        <v/>
      </c>
      <c r="F128" s="344"/>
      <c r="G128" s="344"/>
      <c r="H128" s="344"/>
      <c r="I128" s="344"/>
      <c r="J128" s="344"/>
      <c r="K128" s="347"/>
      <c r="L128" s="347"/>
      <c r="M128" s="347"/>
      <c r="N128" s="347"/>
      <c r="O128" s="344"/>
      <c r="P128" s="382" t="str">
        <f>IFERROR(VLOOKUP(O128,Comp_Poda_Bar!A:B,2,0),"-")</f>
        <v>-</v>
      </c>
      <c r="Q128" s="385" t="str">
        <f t="shared" si="8"/>
        <v>-</v>
      </c>
      <c r="R128" s="386">
        <f t="shared" si="13"/>
        <v>0</v>
      </c>
      <c r="S128" s="387">
        <f t="shared" si="9"/>
        <v>0</v>
      </c>
      <c r="T128" s="387">
        <f t="shared" si="10"/>
        <v>0</v>
      </c>
      <c r="U128" s="386">
        <f t="shared" si="14"/>
        <v>0</v>
      </c>
      <c r="V128" s="386">
        <f t="shared" si="15"/>
        <v>0</v>
      </c>
      <c r="W128" s="388">
        <f>IFERROR(VLOOKUP(O128,'[1]Base Baremos'!A:D,4,0)*'Extra 1,7'!$D$3,0)</f>
        <v>0</v>
      </c>
      <c r="X128" s="389">
        <f t="shared" si="11"/>
        <v>0</v>
      </c>
      <c r="Y128" s="384"/>
      <c r="Z128" s="324"/>
      <c r="IS128" s="330"/>
      <c r="IT128" s="330"/>
    </row>
    <row r="129" spans="1:254" ht="17.25" customHeight="1" x14ac:dyDescent="0.2">
      <c r="A129" s="324"/>
      <c r="B129" s="344"/>
      <c r="C129" s="345"/>
      <c r="D129" s="346"/>
      <c r="E129" s="392" t="str">
        <f t="shared" si="12"/>
        <v/>
      </c>
      <c r="F129" s="344"/>
      <c r="G129" s="344"/>
      <c r="H129" s="344"/>
      <c r="I129" s="344"/>
      <c r="J129" s="344"/>
      <c r="K129" s="347"/>
      <c r="L129" s="347"/>
      <c r="M129" s="347"/>
      <c r="N129" s="347"/>
      <c r="O129" s="344"/>
      <c r="P129" s="382" t="str">
        <f>IFERROR(VLOOKUP(O129,Comp_Poda_Bar!A:B,2,0),"-")</f>
        <v>-</v>
      </c>
      <c r="Q129" s="385" t="str">
        <f t="shared" si="8"/>
        <v>-</v>
      </c>
      <c r="R129" s="386">
        <f t="shared" si="13"/>
        <v>0</v>
      </c>
      <c r="S129" s="387">
        <f t="shared" si="9"/>
        <v>0</v>
      </c>
      <c r="T129" s="387">
        <f t="shared" si="10"/>
        <v>0</v>
      </c>
      <c r="U129" s="386">
        <f t="shared" si="14"/>
        <v>0</v>
      </c>
      <c r="V129" s="386">
        <f t="shared" si="15"/>
        <v>0</v>
      </c>
      <c r="W129" s="388">
        <f>IFERROR(VLOOKUP(O129,'[1]Base Baremos'!A:D,4,0)*'Extra 1,7'!$D$3,0)</f>
        <v>0</v>
      </c>
      <c r="X129" s="389">
        <f t="shared" si="11"/>
        <v>0</v>
      </c>
      <c r="Y129" s="384"/>
      <c r="Z129" s="324"/>
      <c r="IS129" s="330"/>
      <c r="IT129" s="330"/>
    </row>
    <row r="130" spans="1:254" ht="17.25" customHeight="1" x14ac:dyDescent="0.2">
      <c r="A130" s="324"/>
      <c r="B130" s="344"/>
      <c r="C130" s="345"/>
      <c r="D130" s="346"/>
      <c r="E130" s="392" t="str">
        <f t="shared" si="12"/>
        <v/>
      </c>
      <c r="F130" s="344"/>
      <c r="G130" s="344"/>
      <c r="H130" s="344"/>
      <c r="I130" s="344"/>
      <c r="J130" s="344"/>
      <c r="K130" s="347"/>
      <c r="L130" s="347"/>
      <c r="M130" s="347"/>
      <c r="N130" s="347"/>
      <c r="O130" s="344"/>
      <c r="P130" s="382" t="str">
        <f>IFERROR(VLOOKUP(O130,Comp_Poda_Bar!A:B,2,0),"-")</f>
        <v>-</v>
      </c>
      <c r="Q130" s="385" t="str">
        <f t="shared" si="8"/>
        <v>-</v>
      </c>
      <c r="R130" s="386">
        <f t="shared" si="13"/>
        <v>0</v>
      </c>
      <c r="S130" s="387">
        <f t="shared" si="9"/>
        <v>0</v>
      </c>
      <c r="T130" s="387">
        <f t="shared" si="10"/>
        <v>0</v>
      </c>
      <c r="U130" s="386">
        <f t="shared" si="14"/>
        <v>0</v>
      </c>
      <c r="V130" s="386">
        <f t="shared" si="15"/>
        <v>0</v>
      </c>
      <c r="W130" s="388">
        <f>IFERROR(VLOOKUP(O130,'[1]Base Baremos'!A:D,4,0)*'Extra 1,7'!$D$3,0)</f>
        <v>0</v>
      </c>
      <c r="X130" s="389">
        <f t="shared" si="11"/>
        <v>0</v>
      </c>
      <c r="Y130" s="384"/>
      <c r="Z130" s="324"/>
      <c r="IS130" s="330"/>
      <c r="IT130" s="330"/>
    </row>
    <row r="131" spans="1:254" ht="17.25" customHeight="1" x14ac:dyDescent="0.2">
      <c r="A131" s="324"/>
      <c r="B131" s="344"/>
      <c r="C131" s="345"/>
      <c r="D131" s="346"/>
      <c r="E131" s="392" t="str">
        <f t="shared" si="12"/>
        <v/>
      </c>
      <c r="F131" s="344"/>
      <c r="G131" s="344"/>
      <c r="H131" s="344"/>
      <c r="I131" s="344"/>
      <c r="J131" s="344"/>
      <c r="K131" s="347"/>
      <c r="L131" s="347"/>
      <c r="M131" s="347"/>
      <c r="N131" s="347"/>
      <c r="O131" s="344"/>
      <c r="P131" s="382" t="str">
        <f>IFERROR(VLOOKUP(O131,Comp_Poda_Bar!A:B,2,0),"-")</f>
        <v>-</v>
      </c>
      <c r="Q131" s="385" t="str">
        <f t="shared" si="8"/>
        <v>-</v>
      </c>
      <c r="R131" s="386">
        <f t="shared" si="13"/>
        <v>0</v>
      </c>
      <c r="S131" s="387">
        <f t="shared" si="9"/>
        <v>0</v>
      </c>
      <c r="T131" s="387">
        <f t="shared" si="10"/>
        <v>0</v>
      </c>
      <c r="U131" s="386">
        <f t="shared" si="14"/>
        <v>0</v>
      </c>
      <c r="V131" s="386">
        <f t="shared" si="15"/>
        <v>0</v>
      </c>
      <c r="W131" s="388">
        <f>IFERROR(VLOOKUP(O131,'[1]Base Baremos'!A:D,4,0)*'Extra 1,7'!$D$3,0)</f>
        <v>0</v>
      </c>
      <c r="X131" s="389">
        <f t="shared" si="11"/>
        <v>0</v>
      </c>
      <c r="Y131" s="384"/>
      <c r="Z131" s="324"/>
      <c r="IS131" s="330"/>
      <c r="IT131" s="330"/>
    </row>
    <row r="132" spans="1:254" ht="17.25" customHeight="1" x14ac:dyDescent="0.2">
      <c r="A132" s="324"/>
      <c r="B132" s="344"/>
      <c r="C132" s="345"/>
      <c r="D132" s="346"/>
      <c r="E132" s="392" t="str">
        <f t="shared" si="12"/>
        <v/>
      </c>
      <c r="F132" s="344"/>
      <c r="G132" s="344"/>
      <c r="H132" s="344"/>
      <c r="I132" s="344"/>
      <c r="J132" s="344"/>
      <c r="K132" s="347"/>
      <c r="L132" s="347"/>
      <c r="M132" s="347"/>
      <c r="N132" s="347"/>
      <c r="O132" s="344"/>
      <c r="P132" s="382" t="str">
        <f>IFERROR(VLOOKUP(O132,Comp_Poda_Bar!A:B,2,0),"-")</f>
        <v>-</v>
      </c>
      <c r="Q132" s="385" t="str">
        <f t="shared" si="8"/>
        <v>-</v>
      </c>
      <c r="R132" s="386">
        <f t="shared" si="13"/>
        <v>0</v>
      </c>
      <c r="S132" s="387">
        <f t="shared" ref="S132:S195" si="16">K132*24</f>
        <v>0</v>
      </c>
      <c r="T132" s="387">
        <f t="shared" ref="T132:T195" si="17">IF(K132&gt;L132,(L132*24)+24,L132*24)</f>
        <v>0</v>
      </c>
      <c r="U132" s="386">
        <f t="shared" si="14"/>
        <v>0</v>
      </c>
      <c r="V132" s="386">
        <f t="shared" si="15"/>
        <v>0</v>
      </c>
      <c r="W132" s="388">
        <f>IFERROR(VLOOKUP(O132,'[1]Base Baremos'!A:D,4,0)*'Extra 1,7'!$D$3,0)</f>
        <v>0</v>
      </c>
      <c r="X132" s="389">
        <f t="shared" ref="X132:X195" si="18">IF(OR(D132="SIM",Q132=7,Q132=1),((V132*W132)-(U132*W132))*1.5,IF(V132&lt;=2,(V132*W132-(U132*W132))*1.25,IF(V132&gt;2,(V132*W132-(U132*W132))*1.35)))</f>
        <v>0</v>
      </c>
      <c r="Y132" s="384"/>
      <c r="Z132" s="324"/>
      <c r="IS132" s="330"/>
      <c r="IT132" s="330"/>
    </row>
    <row r="133" spans="1:254" ht="17.25" customHeight="1" x14ac:dyDescent="0.2">
      <c r="A133" s="324"/>
      <c r="B133" s="344"/>
      <c r="C133" s="345"/>
      <c r="D133" s="346"/>
      <c r="E133" s="392" t="str">
        <f t="shared" si="12"/>
        <v/>
      </c>
      <c r="F133" s="344"/>
      <c r="G133" s="344"/>
      <c r="H133" s="344"/>
      <c r="I133" s="344"/>
      <c r="J133" s="344"/>
      <c r="K133" s="347"/>
      <c r="L133" s="347"/>
      <c r="M133" s="347"/>
      <c r="N133" s="347"/>
      <c r="O133" s="344"/>
      <c r="P133" s="382" t="str">
        <f>IFERROR(VLOOKUP(O133,Comp_Poda_Bar!A:B,2,0),"-")</f>
        <v>-</v>
      </c>
      <c r="Q133" s="385" t="str">
        <f t="shared" ref="Q133:Q196" si="19">IF(C133&lt;&gt;"",WEEKDAY(C133),"-")</f>
        <v>-</v>
      </c>
      <c r="R133" s="386">
        <f t="shared" ref="R133:R196" si="20">T133-S133</f>
        <v>0</v>
      </c>
      <c r="S133" s="387">
        <f t="shared" si="16"/>
        <v>0</v>
      </c>
      <c r="T133" s="387">
        <f t="shared" si="17"/>
        <v>0</v>
      </c>
      <c r="U133" s="386">
        <f t="shared" ref="U133:U196" si="21">(N133-M133)*24</f>
        <v>0</v>
      </c>
      <c r="V133" s="386">
        <f t="shared" ref="V133:V196" si="22">R133</f>
        <v>0</v>
      </c>
      <c r="W133" s="388">
        <f>IFERROR(VLOOKUP(O133,'[1]Base Baremos'!A:D,4,0)*'Extra 1,7'!$D$3,0)</f>
        <v>0</v>
      </c>
      <c r="X133" s="389">
        <f t="shared" si="18"/>
        <v>0</v>
      </c>
      <c r="Y133" s="384"/>
      <c r="Z133" s="324"/>
      <c r="IS133" s="330"/>
      <c r="IT133" s="330"/>
    </row>
    <row r="134" spans="1:254" ht="17.25" customHeight="1" x14ac:dyDescent="0.2">
      <c r="A134" s="324"/>
      <c r="B134" s="344"/>
      <c r="C134" s="345"/>
      <c r="D134" s="346"/>
      <c r="E134" s="392" t="str">
        <f t="shared" ref="E134:E197" si="23">IF(O134="","",TEXT(C134,"MMMM"))</f>
        <v/>
      </c>
      <c r="F134" s="344"/>
      <c r="G134" s="344"/>
      <c r="H134" s="344"/>
      <c r="I134" s="344"/>
      <c r="J134" s="344"/>
      <c r="K134" s="347"/>
      <c r="L134" s="347"/>
      <c r="M134" s="347"/>
      <c r="N134" s="347"/>
      <c r="O134" s="344"/>
      <c r="P134" s="382" t="str">
        <f>IFERROR(VLOOKUP(O134,Comp_Poda_Bar!A:B,2,0),"-")</f>
        <v>-</v>
      </c>
      <c r="Q134" s="385" t="str">
        <f t="shared" si="19"/>
        <v>-</v>
      </c>
      <c r="R134" s="386">
        <f t="shared" si="20"/>
        <v>0</v>
      </c>
      <c r="S134" s="387">
        <f t="shared" si="16"/>
        <v>0</v>
      </c>
      <c r="T134" s="387">
        <f t="shared" si="17"/>
        <v>0</v>
      </c>
      <c r="U134" s="386">
        <f t="shared" si="21"/>
        <v>0</v>
      </c>
      <c r="V134" s="386">
        <f t="shared" si="22"/>
        <v>0</v>
      </c>
      <c r="W134" s="388">
        <f>IFERROR(VLOOKUP(O134,'[1]Base Baremos'!A:D,4,0)*'Extra 1,7'!$D$3,0)</f>
        <v>0</v>
      </c>
      <c r="X134" s="389">
        <f t="shared" si="18"/>
        <v>0</v>
      </c>
      <c r="Y134" s="384"/>
      <c r="Z134" s="324"/>
      <c r="IS134" s="330"/>
      <c r="IT134" s="330"/>
    </row>
    <row r="135" spans="1:254" ht="17.25" customHeight="1" x14ac:dyDescent="0.2">
      <c r="A135" s="324"/>
      <c r="B135" s="344"/>
      <c r="C135" s="345"/>
      <c r="D135" s="346"/>
      <c r="E135" s="392" t="str">
        <f t="shared" si="23"/>
        <v/>
      </c>
      <c r="F135" s="344"/>
      <c r="G135" s="344"/>
      <c r="H135" s="344"/>
      <c r="I135" s="344"/>
      <c r="J135" s="344"/>
      <c r="K135" s="347"/>
      <c r="L135" s="347"/>
      <c r="M135" s="347"/>
      <c r="N135" s="347"/>
      <c r="O135" s="344"/>
      <c r="P135" s="382" t="str">
        <f>IFERROR(VLOOKUP(O135,Comp_Poda_Bar!A:B,2,0),"-")</f>
        <v>-</v>
      </c>
      <c r="Q135" s="385" t="str">
        <f t="shared" si="19"/>
        <v>-</v>
      </c>
      <c r="R135" s="386">
        <f t="shared" si="20"/>
        <v>0</v>
      </c>
      <c r="S135" s="387">
        <f t="shared" si="16"/>
        <v>0</v>
      </c>
      <c r="T135" s="387">
        <f t="shared" si="17"/>
        <v>0</v>
      </c>
      <c r="U135" s="386">
        <f t="shared" si="21"/>
        <v>0</v>
      </c>
      <c r="V135" s="386">
        <f t="shared" si="22"/>
        <v>0</v>
      </c>
      <c r="W135" s="388">
        <f>IFERROR(VLOOKUP(O135,'[1]Base Baremos'!A:D,4,0)*'Extra 1,7'!$D$3,0)</f>
        <v>0</v>
      </c>
      <c r="X135" s="389">
        <f t="shared" si="18"/>
        <v>0</v>
      </c>
      <c r="Y135" s="384"/>
      <c r="Z135" s="324"/>
      <c r="IS135" s="330"/>
      <c r="IT135" s="330"/>
    </row>
    <row r="136" spans="1:254" ht="17.25" customHeight="1" x14ac:dyDescent="0.2">
      <c r="A136" s="324"/>
      <c r="B136" s="344"/>
      <c r="C136" s="345"/>
      <c r="D136" s="346"/>
      <c r="E136" s="392" t="str">
        <f t="shared" si="23"/>
        <v/>
      </c>
      <c r="F136" s="344"/>
      <c r="G136" s="344"/>
      <c r="H136" s="344"/>
      <c r="I136" s="344"/>
      <c r="J136" s="344"/>
      <c r="K136" s="347"/>
      <c r="L136" s="347"/>
      <c r="M136" s="347"/>
      <c r="N136" s="347"/>
      <c r="O136" s="344"/>
      <c r="P136" s="382" t="str">
        <f>IFERROR(VLOOKUP(O136,Comp_Poda_Bar!A:B,2,0),"-")</f>
        <v>-</v>
      </c>
      <c r="Q136" s="385" t="str">
        <f t="shared" si="19"/>
        <v>-</v>
      </c>
      <c r="R136" s="386">
        <f t="shared" si="20"/>
        <v>0</v>
      </c>
      <c r="S136" s="387">
        <f t="shared" si="16"/>
        <v>0</v>
      </c>
      <c r="T136" s="387">
        <f t="shared" si="17"/>
        <v>0</v>
      </c>
      <c r="U136" s="386">
        <f t="shared" si="21"/>
        <v>0</v>
      </c>
      <c r="V136" s="386">
        <f t="shared" si="22"/>
        <v>0</v>
      </c>
      <c r="W136" s="388">
        <f>IFERROR(VLOOKUP(O136,'[1]Base Baremos'!A:D,4,0)*'Extra 1,7'!$D$3,0)</f>
        <v>0</v>
      </c>
      <c r="X136" s="389">
        <f t="shared" si="18"/>
        <v>0</v>
      </c>
      <c r="Y136" s="384"/>
      <c r="Z136" s="324"/>
      <c r="IS136" s="330"/>
      <c r="IT136" s="330"/>
    </row>
    <row r="137" spans="1:254" ht="17.25" customHeight="1" x14ac:dyDescent="0.2">
      <c r="A137" s="324"/>
      <c r="B137" s="344"/>
      <c r="C137" s="345"/>
      <c r="D137" s="346"/>
      <c r="E137" s="392" t="str">
        <f t="shared" si="23"/>
        <v/>
      </c>
      <c r="F137" s="344"/>
      <c r="G137" s="344"/>
      <c r="H137" s="344"/>
      <c r="I137" s="344"/>
      <c r="J137" s="344"/>
      <c r="K137" s="347"/>
      <c r="L137" s="347"/>
      <c r="M137" s="347"/>
      <c r="N137" s="347"/>
      <c r="O137" s="344"/>
      <c r="P137" s="382" t="str">
        <f>IFERROR(VLOOKUP(O137,Comp_Poda_Bar!A:B,2,0),"-")</f>
        <v>-</v>
      </c>
      <c r="Q137" s="385" t="str">
        <f t="shared" si="19"/>
        <v>-</v>
      </c>
      <c r="R137" s="386">
        <f t="shared" si="20"/>
        <v>0</v>
      </c>
      <c r="S137" s="387">
        <f t="shared" si="16"/>
        <v>0</v>
      </c>
      <c r="T137" s="387">
        <f t="shared" si="17"/>
        <v>0</v>
      </c>
      <c r="U137" s="386">
        <f t="shared" si="21"/>
        <v>0</v>
      </c>
      <c r="V137" s="386">
        <f t="shared" si="22"/>
        <v>0</v>
      </c>
      <c r="W137" s="388">
        <f>IFERROR(VLOOKUP(O137,'[1]Base Baremos'!A:D,4,0)*'Extra 1,7'!$D$3,0)</f>
        <v>0</v>
      </c>
      <c r="X137" s="389">
        <f t="shared" si="18"/>
        <v>0</v>
      </c>
      <c r="Y137" s="384"/>
      <c r="Z137" s="324"/>
      <c r="IS137" s="330"/>
      <c r="IT137" s="330"/>
    </row>
    <row r="138" spans="1:254" ht="17.25" customHeight="1" x14ac:dyDescent="0.2">
      <c r="A138" s="324"/>
      <c r="B138" s="344"/>
      <c r="C138" s="345"/>
      <c r="D138" s="346"/>
      <c r="E138" s="392" t="str">
        <f t="shared" si="23"/>
        <v/>
      </c>
      <c r="F138" s="344"/>
      <c r="G138" s="344"/>
      <c r="H138" s="344"/>
      <c r="I138" s="344"/>
      <c r="J138" s="344"/>
      <c r="K138" s="347"/>
      <c r="L138" s="347"/>
      <c r="M138" s="347"/>
      <c r="N138" s="347"/>
      <c r="O138" s="344"/>
      <c r="P138" s="382" t="str">
        <f>IFERROR(VLOOKUP(O138,Comp_Poda_Bar!A:B,2,0),"-")</f>
        <v>-</v>
      </c>
      <c r="Q138" s="385" t="str">
        <f t="shared" si="19"/>
        <v>-</v>
      </c>
      <c r="R138" s="386">
        <f t="shared" si="20"/>
        <v>0</v>
      </c>
      <c r="S138" s="387">
        <f t="shared" si="16"/>
        <v>0</v>
      </c>
      <c r="T138" s="387">
        <f t="shared" si="17"/>
        <v>0</v>
      </c>
      <c r="U138" s="386">
        <f t="shared" si="21"/>
        <v>0</v>
      </c>
      <c r="V138" s="386">
        <f t="shared" si="22"/>
        <v>0</v>
      </c>
      <c r="W138" s="388">
        <f>IFERROR(VLOOKUP(O138,'[1]Base Baremos'!A:D,4,0)*'Extra 1,7'!$D$3,0)</f>
        <v>0</v>
      </c>
      <c r="X138" s="389">
        <f t="shared" si="18"/>
        <v>0</v>
      </c>
      <c r="Y138" s="384"/>
      <c r="Z138" s="324"/>
      <c r="IS138" s="330"/>
      <c r="IT138" s="330"/>
    </row>
    <row r="139" spans="1:254" ht="17.25" customHeight="1" x14ac:dyDescent="0.2">
      <c r="A139" s="324"/>
      <c r="B139" s="344"/>
      <c r="C139" s="345"/>
      <c r="D139" s="346"/>
      <c r="E139" s="392" t="str">
        <f t="shared" si="23"/>
        <v/>
      </c>
      <c r="F139" s="344"/>
      <c r="G139" s="344"/>
      <c r="H139" s="344"/>
      <c r="I139" s="344"/>
      <c r="J139" s="344"/>
      <c r="K139" s="347"/>
      <c r="L139" s="347"/>
      <c r="M139" s="347"/>
      <c r="N139" s="347"/>
      <c r="O139" s="344"/>
      <c r="P139" s="382" t="str">
        <f>IFERROR(VLOOKUP(O139,Comp_Poda_Bar!A:B,2,0),"-")</f>
        <v>-</v>
      </c>
      <c r="Q139" s="385" t="str">
        <f t="shared" si="19"/>
        <v>-</v>
      </c>
      <c r="R139" s="386">
        <f t="shared" si="20"/>
        <v>0</v>
      </c>
      <c r="S139" s="387">
        <f t="shared" si="16"/>
        <v>0</v>
      </c>
      <c r="T139" s="387">
        <f t="shared" si="17"/>
        <v>0</v>
      </c>
      <c r="U139" s="386">
        <f t="shared" si="21"/>
        <v>0</v>
      </c>
      <c r="V139" s="386">
        <f t="shared" si="22"/>
        <v>0</v>
      </c>
      <c r="W139" s="388">
        <f>IFERROR(VLOOKUP(O139,'[1]Base Baremos'!A:D,4,0)*'Extra 1,7'!$D$3,0)</f>
        <v>0</v>
      </c>
      <c r="X139" s="389">
        <f t="shared" si="18"/>
        <v>0</v>
      </c>
      <c r="Y139" s="384"/>
      <c r="Z139" s="324"/>
      <c r="IS139" s="330"/>
      <c r="IT139" s="330"/>
    </row>
    <row r="140" spans="1:254" ht="17.25" customHeight="1" x14ac:dyDescent="0.2">
      <c r="A140" s="324"/>
      <c r="B140" s="344"/>
      <c r="C140" s="345"/>
      <c r="D140" s="346"/>
      <c r="E140" s="392" t="str">
        <f t="shared" si="23"/>
        <v/>
      </c>
      <c r="F140" s="344"/>
      <c r="G140" s="344"/>
      <c r="H140" s="344"/>
      <c r="I140" s="344"/>
      <c r="J140" s="344"/>
      <c r="K140" s="347"/>
      <c r="L140" s="347"/>
      <c r="M140" s="347"/>
      <c r="N140" s="347"/>
      <c r="O140" s="344"/>
      <c r="P140" s="382" t="str">
        <f>IFERROR(VLOOKUP(O140,Comp_Poda_Bar!A:B,2,0),"-")</f>
        <v>-</v>
      </c>
      <c r="Q140" s="385" t="str">
        <f t="shared" si="19"/>
        <v>-</v>
      </c>
      <c r="R140" s="386">
        <f t="shared" si="20"/>
        <v>0</v>
      </c>
      <c r="S140" s="387">
        <f t="shared" si="16"/>
        <v>0</v>
      </c>
      <c r="T140" s="387">
        <f t="shared" si="17"/>
        <v>0</v>
      </c>
      <c r="U140" s="386">
        <f t="shared" si="21"/>
        <v>0</v>
      </c>
      <c r="V140" s="386">
        <f t="shared" si="22"/>
        <v>0</v>
      </c>
      <c r="W140" s="388">
        <f>IFERROR(VLOOKUP(O140,'[1]Base Baremos'!A:D,4,0)*'Extra 1,7'!$D$3,0)</f>
        <v>0</v>
      </c>
      <c r="X140" s="389">
        <f t="shared" si="18"/>
        <v>0</v>
      </c>
      <c r="Y140" s="384"/>
      <c r="Z140" s="324"/>
      <c r="IS140" s="330"/>
      <c r="IT140" s="330"/>
    </row>
    <row r="141" spans="1:254" ht="17.25" customHeight="1" x14ac:dyDescent="0.2">
      <c r="A141" s="324"/>
      <c r="B141" s="344"/>
      <c r="C141" s="345"/>
      <c r="D141" s="346"/>
      <c r="E141" s="392" t="str">
        <f t="shared" si="23"/>
        <v/>
      </c>
      <c r="F141" s="344"/>
      <c r="G141" s="344"/>
      <c r="H141" s="344"/>
      <c r="I141" s="344"/>
      <c r="J141" s="344"/>
      <c r="K141" s="347"/>
      <c r="L141" s="347"/>
      <c r="M141" s="347"/>
      <c r="N141" s="347"/>
      <c r="O141" s="344"/>
      <c r="P141" s="382" t="str">
        <f>IFERROR(VLOOKUP(O141,Comp_Poda_Bar!A:B,2,0),"-")</f>
        <v>-</v>
      </c>
      <c r="Q141" s="385" t="str">
        <f t="shared" si="19"/>
        <v>-</v>
      </c>
      <c r="R141" s="386">
        <f t="shared" si="20"/>
        <v>0</v>
      </c>
      <c r="S141" s="387">
        <f t="shared" si="16"/>
        <v>0</v>
      </c>
      <c r="T141" s="387">
        <f t="shared" si="17"/>
        <v>0</v>
      </c>
      <c r="U141" s="386">
        <f t="shared" si="21"/>
        <v>0</v>
      </c>
      <c r="V141" s="386">
        <f t="shared" si="22"/>
        <v>0</v>
      </c>
      <c r="W141" s="388">
        <f>IFERROR(VLOOKUP(O141,'[1]Base Baremos'!A:D,4,0)*'Extra 1,7'!$D$3,0)</f>
        <v>0</v>
      </c>
      <c r="X141" s="389">
        <f t="shared" si="18"/>
        <v>0</v>
      </c>
      <c r="Y141" s="384"/>
      <c r="Z141" s="324"/>
      <c r="IS141" s="330"/>
      <c r="IT141" s="330"/>
    </row>
    <row r="142" spans="1:254" ht="17.25" customHeight="1" x14ac:dyDescent="0.2">
      <c r="A142" s="324"/>
      <c r="B142" s="344"/>
      <c r="C142" s="345"/>
      <c r="D142" s="346"/>
      <c r="E142" s="392" t="str">
        <f t="shared" si="23"/>
        <v/>
      </c>
      <c r="F142" s="344"/>
      <c r="G142" s="344"/>
      <c r="H142" s="344"/>
      <c r="I142" s="344"/>
      <c r="J142" s="344"/>
      <c r="K142" s="347"/>
      <c r="L142" s="347"/>
      <c r="M142" s="347"/>
      <c r="N142" s="347"/>
      <c r="O142" s="344"/>
      <c r="P142" s="382" t="str">
        <f>IFERROR(VLOOKUP(O142,Comp_Poda_Bar!A:B,2,0),"-")</f>
        <v>-</v>
      </c>
      <c r="Q142" s="385" t="str">
        <f t="shared" si="19"/>
        <v>-</v>
      </c>
      <c r="R142" s="386">
        <f t="shared" si="20"/>
        <v>0</v>
      </c>
      <c r="S142" s="387">
        <f t="shared" si="16"/>
        <v>0</v>
      </c>
      <c r="T142" s="387">
        <f t="shared" si="17"/>
        <v>0</v>
      </c>
      <c r="U142" s="386">
        <f t="shared" si="21"/>
        <v>0</v>
      </c>
      <c r="V142" s="386">
        <f t="shared" si="22"/>
        <v>0</v>
      </c>
      <c r="W142" s="388">
        <f>IFERROR(VLOOKUP(O142,'[1]Base Baremos'!A:D,4,0)*'Extra 1,7'!$D$3,0)</f>
        <v>0</v>
      </c>
      <c r="X142" s="389">
        <f t="shared" si="18"/>
        <v>0</v>
      </c>
      <c r="Y142" s="384"/>
      <c r="Z142" s="324"/>
      <c r="IS142" s="330"/>
      <c r="IT142" s="330"/>
    </row>
    <row r="143" spans="1:254" ht="17.25" customHeight="1" x14ac:dyDescent="0.2">
      <c r="A143" s="324"/>
      <c r="B143" s="344"/>
      <c r="C143" s="345"/>
      <c r="D143" s="346"/>
      <c r="E143" s="392" t="str">
        <f t="shared" si="23"/>
        <v/>
      </c>
      <c r="F143" s="344"/>
      <c r="G143" s="344"/>
      <c r="H143" s="344"/>
      <c r="I143" s="344"/>
      <c r="J143" s="344"/>
      <c r="K143" s="347"/>
      <c r="L143" s="347"/>
      <c r="M143" s="347"/>
      <c r="N143" s="347"/>
      <c r="O143" s="344"/>
      <c r="P143" s="382" t="str">
        <f>IFERROR(VLOOKUP(O143,Comp_Poda_Bar!A:B,2,0),"-")</f>
        <v>-</v>
      </c>
      <c r="Q143" s="385" t="str">
        <f t="shared" si="19"/>
        <v>-</v>
      </c>
      <c r="R143" s="386">
        <f t="shared" si="20"/>
        <v>0</v>
      </c>
      <c r="S143" s="387">
        <f t="shared" si="16"/>
        <v>0</v>
      </c>
      <c r="T143" s="387">
        <f t="shared" si="17"/>
        <v>0</v>
      </c>
      <c r="U143" s="386">
        <f t="shared" si="21"/>
        <v>0</v>
      </c>
      <c r="V143" s="386">
        <f t="shared" si="22"/>
        <v>0</v>
      </c>
      <c r="W143" s="388">
        <f>IFERROR(VLOOKUP(O143,'[1]Base Baremos'!A:D,4,0)*'Extra 1,7'!$D$3,0)</f>
        <v>0</v>
      </c>
      <c r="X143" s="389">
        <f t="shared" si="18"/>
        <v>0</v>
      </c>
      <c r="Y143" s="384"/>
      <c r="Z143" s="324"/>
      <c r="IS143" s="330"/>
      <c r="IT143" s="330"/>
    </row>
    <row r="144" spans="1:254" ht="17.25" customHeight="1" x14ac:dyDescent="0.2">
      <c r="A144" s="324"/>
      <c r="B144" s="344"/>
      <c r="C144" s="345"/>
      <c r="D144" s="346"/>
      <c r="E144" s="392" t="str">
        <f t="shared" si="23"/>
        <v/>
      </c>
      <c r="F144" s="344"/>
      <c r="G144" s="344"/>
      <c r="H144" s="344"/>
      <c r="I144" s="344"/>
      <c r="J144" s="344"/>
      <c r="K144" s="347"/>
      <c r="L144" s="347"/>
      <c r="M144" s="347"/>
      <c r="N144" s="347"/>
      <c r="O144" s="344"/>
      <c r="P144" s="382" t="str">
        <f>IFERROR(VLOOKUP(O144,Comp_Poda_Bar!A:B,2,0),"-")</f>
        <v>-</v>
      </c>
      <c r="Q144" s="385" t="str">
        <f t="shared" si="19"/>
        <v>-</v>
      </c>
      <c r="R144" s="386">
        <f t="shared" si="20"/>
        <v>0</v>
      </c>
      <c r="S144" s="387">
        <f t="shared" si="16"/>
        <v>0</v>
      </c>
      <c r="T144" s="387">
        <f t="shared" si="17"/>
        <v>0</v>
      </c>
      <c r="U144" s="386">
        <f t="shared" si="21"/>
        <v>0</v>
      </c>
      <c r="V144" s="386">
        <f t="shared" si="22"/>
        <v>0</v>
      </c>
      <c r="W144" s="388">
        <f>IFERROR(VLOOKUP(O144,'[1]Base Baremos'!A:D,4,0)*'Extra 1,7'!$D$3,0)</f>
        <v>0</v>
      </c>
      <c r="X144" s="389">
        <f t="shared" si="18"/>
        <v>0</v>
      </c>
      <c r="Y144" s="384"/>
      <c r="Z144" s="324"/>
      <c r="IS144" s="330"/>
      <c r="IT144" s="330"/>
    </row>
    <row r="145" spans="1:254" ht="17.25" customHeight="1" x14ac:dyDescent="0.2">
      <c r="A145" s="324"/>
      <c r="B145" s="344"/>
      <c r="C145" s="345"/>
      <c r="D145" s="346"/>
      <c r="E145" s="392" t="str">
        <f t="shared" si="23"/>
        <v/>
      </c>
      <c r="F145" s="344"/>
      <c r="G145" s="344"/>
      <c r="H145" s="344"/>
      <c r="I145" s="344"/>
      <c r="J145" s="344"/>
      <c r="K145" s="347"/>
      <c r="L145" s="347"/>
      <c r="M145" s="347"/>
      <c r="N145" s="347"/>
      <c r="O145" s="344"/>
      <c r="P145" s="382" t="str">
        <f>IFERROR(VLOOKUP(O145,Comp_Poda_Bar!A:B,2,0),"-")</f>
        <v>-</v>
      </c>
      <c r="Q145" s="385" t="str">
        <f t="shared" si="19"/>
        <v>-</v>
      </c>
      <c r="R145" s="386">
        <f t="shared" si="20"/>
        <v>0</v>
      </c>
      <c r="S145" s="387">
        <f t="shared" si="16"/>
        <v>0</v>
      </c>
      <c r="T145" s="387">
        <f t="shared" si="17"/>
        <v>0</v>
      </c>
      <c r="U145" s="386">
        <f t="shared" si="21"/>
        <v>0</v>
      </c>
      <c r="V145" s="386">
        <f t="shared" si="22"/>
        <v>0</v>
      </c>
      <c r="W145" s="388">
        <f>IFERROR(VLOOKUP(O145,'[1]Base Baremos'!A:D,4,0)*'Extra 1,7'!$D$3,0)</f>
        <v>0</v>
      </c>
      <c r="X145" s="389">
        <f t="shared" si="18"/>
        <v>0</v>
      </c>
      <c r="Y145" s="384"/>
      <c r="Z145" s="324"/>
      <c r="IS145" s="330"/>
      <c r="IT145" s="330"/>
    </row>
    <row r="146" spans="1:254" ht="17.25" customHeight="1" x14ac:dyDescent="0.2">
      <c r="A146" s="324"/>
      <c r="B146" s="344"/>
      <c r="C146" s="345"/>
      <c r="D146" s="346"/>
      <c r="E146" s="392" t="str">
        <f t="shared" si="23"/>
        <v/>
      </c>
      <c r="F146" s="344"/>
      <c r="G146" s="344"/>
      <c r="H146" s="344"/>
      <c r="I146" s="344"/>
      <c r="J146" s="344"/>
      <c r="K146" s="347"/>
      <c r="L146" s="347"/>
      <c r="M146" s="347"/>
      <c r="N146" s="347"/>
      <c r="O146" s="344"/>
      <c r="P146" s="382" t="str">
        <f>IFERROR(VLOOKUP(O146,Comp_Poda_Bar!A:B,2,0),"-")</f>
        <v>-</v>
      </c>
      <c r="Q146" s="385" t="str">
        <f t="shared" si="19"/>
        <v>-</v>
      </c>
      <c r="R146" s="386">
        <f t="shared" si="20"/>
        <v>0</v>
      </c>
      <c r="S146" s="387">
        <f t="shared" si="16"/>
        <v>0</v>
      </c>
      <c r="T146" s="387">
        <f t="shared" si="17"/>
        <v>0</v>
      </c>
      <c r="U146" s="386">
        <f t="shared" si="21"/>
        <v>0</v>
      </c>
      <c r="V146" s="386">
        <f t="shared" si="22"/>
        <v>0</v>
      </c>
      <c r="W146" s="388">
        <f>IFERROR(VLOOKUP(O146,'[1]Base Baremos'!A:D,4,0)*'Extra 1,7'!$D$3,0)</f>
        <v>0</v>
      </c>
      <c r="X146" s="389">
        <f t="shared" si="18"/>
        <v>0</v>
      </c>
      <c r="Y146" s="384"/>
      <c r="Z146" s="324"/>
      <c r="IS146" s="330"/>
      <c r="IT146" s="330"/>
    </row>
    <row r="147" spans="1:254" ht="17.25" customHeight="1" x14ac:dyDescent="0.2">
      <c r="A147" s="324"/>
      <c r="B147" s="344"/>
      <c r="C147" s="345"/>
      <c r="D147" s="346"/>
      <c r="E147" s="392" t="str">
        <f t="shared" si="23"/>
        <v/>
      </c>
      <c r="F147" s="344"/>
      <c r="G147" s="344"/>
      <c r="H147" s="344"/>
      <c r="I147" s="344"/>
      <c r="J147" s="344"/>
      <c r="K147" s="347"/>
      <c r="L147" s="347"/>
      <c r="M147" s="347"/>
      <c r="N147" s="347"/>
      <c r="O147" s="344"/>
      <c r="P147" s="382" t="str">
        <f>IFERROR(VLOOKUP(O147,Comp_Poda_Bar!A:B,2,0),"-")</f>
        <v>-</v>
      </c>
      <c r="Q147" s="385" t="str">
        <f t="shared" si="19"/>
        <v>-</v>
      </c>
      <c r="R147" s="386">
        <f t="shared" si="20"/>
        <v>0</v>
      </c>
      <c r="S147" s="387">
        <f t="shared" si="16"/>
        <v>0</v>
      </c>
      <c r="T147" s="387">
        <f t="shared" si="17"/>
        <v>0</v>
      </c>
      <c r="U147" s="386">
        <f t="shared" si="21"/>
        <v>0</v>
      </c>
      <c r="V147" s="386">
        <f t="shared" si="22"/>
        <v>0</v>
      </c>
      <c r="W147" s="388">
        <f>IFERROR(VLOOKUP(O147,'[1]Base Baremos'!A:D,4,0)*'Extra 1,7'!$D$3,0)</f>
        <v>0</v>
      </c>
      <c r="X147" s="389">
        <f t="shared" si="18"/>
        <v>0</v>
      </c>
      <c r="Y147" s="384"/>
      <c r="Z147" s="324"/>
      <c r="IS147" s="330"/>
      <c r="IT147" s="330"/>
    </row>
    <row r="148" spans="1:254" ht="17.25" customHeight="1" x14ac:dyDescent="0.2">
      <c r="A148" s="324"/>
      <c r="B148" s="344"/>
      <c r="C148" s="345"/>
      <c r="D148" s="346"/>
      <c r="E148" s="392" t="str">
        <f t="shared" si="23"/>
        <v/>
      </c>
      <c r="F148" s="344"/>
      <c r="G148" s="344"/>
      <c r="H148" s="344"/>
      <c r="I148" s="344"/>
      <c r="J148" s="344"/>
      <c r="K148" s="347"/>
      <c r="L148" s="347"/>
      <c r="M148" s="347"/>
      <c r="N148" s="347"/>
      <c r="O148" s="344"/>
      <c r="P148" s="382" t="str">
        <f>IFERROR(VLOOKUP(O148,Comp_Poda_Bar!A:B,2,0),"-")</f>
        <v>-</v>
      </c>
      <c r="Q148" s="385" t="str">
        <f t="shared" si="19"/>
        <v>-</v>
      </c>
      <c r="R148" s="386">
        <f t="shared" si="20"/>
        <v>0</v>
      </c>
      <c r="S148" s="387">
        <f t="shared" si="16"/>
        <v>0</v>
      </c>
      <c r="T148" s="387">
        <f t="shared" si="17"/>
        <v>0</v>
      </c>
      <c r="U148" s="386">
        <f t="shared" si="21"/>
        <v>0</v>
      </c>
      <c r="V148" s="386">
        <f t="shared" si="22"/>
        <v>0</v>
      </c>
      <c r="W148" s="388">
        <f>IFERROR(VLOOKUP(O148,'[1]Base Baremos'!A:D,4,0)*'Extra 1,7'!$D$3,0)</f>
        <v>0</v>
      </c>
      <c r="X148" s="389">
        <f t="shared" si="18"/>
        <v>0</v>
      </c>
      <c r="Y148" s="384"/>
      <c r="Z148" s="324"/>
      <c r="IS148" s="330"/>
      <c r="IT148" s="330"/>
    </row>
    <row r="149" spans="1:254" ht="17.25" customHeight="1" x14ac:dyDescent="0.2">
      <c r="A149" s="324"/>
      <c r="B149" s="344"/>
      <c r="C149" s="345"/>
      <c r="D149" s="346"/>
      <c r="E149" s="392" t="str">
        <f t="shared" si="23"/>
        <v/>
      </c>
      <c r="F149" s="344"/>
      <c r="G149" s="344"/>
      <c r="H149" s="344"/>
      <c r="I149" s="344"/>
      <c r="J149" s="344"/>
      <c r="K149" s="347"/>
      <c r="L149" s="347"/>
      <c r="M149" s="347"/>
      <c r="N149" s="347"/>
      <c r="O149" s="344"/>
      <c r="P149" s="382" t="str">
        <f>IFERROR(VLOOKUP(O149,Comp_Poda_Bar!A:B,2,0),"-")</f>
        <v>-</v>
      </c>
      <c r="Q149" s="385" t="str">
        <f t="shared" si="19"/>
        <v>-</v>
      </c>
      <c r="R149" s="386">
        <f t="shared" si="20"/>
        <v>0</v>
      </c>
      <c r="S149" s="387">
        <f t="shared" si="16"/>
        <v>0</v>
      </c>
      <c r="T149" s="387">
        <f t="shared" si="17"/>
        <v>0</v>
      </c>
      <c r="U149" s="386">
        <f t="shared" si="21"/>
        <v>0</v>
      </c>
      <c r="V149" s="386">
        <f t="shared" si="22"/>
        <v>0</v>
      </c>
      <c r="W149" s="388">
        <f>IFERROR(VLOOKUP(O149,'[1]Base Baremos'!A:D,4,0)*'Extra 1,7'!$D$3,0)</f>
        <v>0</v>
      </c>
      <c r="X149" s="389">
        <f t="shared" si="18"/>
        <v>0</v>
      </c>
      <c r="Y149" s="384"/>
      <c r="Z149" s="324"/>
      <c r="IS149" s="330"/>
      <c r="IT149" s="330"/>
    </row>
    <row r="150" spans="1:254" ht="17.25" customHeight="1" x14ac:dyDescent="0.2">
      <c r="A150" s="324"/>
      <c r="B150" s="344"/>
      <c r="C150" s="345"/>
      <c r="D150" s="346"/>
      <c r="E150" s="392" t="str">
        <f t="shared" si="23"/>
        <v/>
      </c>
      <c r="F150" s="344"/>
      <c r="G150" s="344"/>
      <c r="H150" s="344"/>
      <c r="I150" s="344"/>
      <c r="J150" s="344"/>
      <c r="K150" s="347"/>
      <c r="L150" s="347"/>
      <c r="M150" s="347"/>
      <c r="N150" s="347"/>
      <c r="O150" s="344"/>
      <c r="P150" s="382" t="str">
        <f>IFERROR(VLOOKUP(O150,Comp_Poda_Bar!A:B,2,0),"-")</f>
        <v>-</v>
      </c>
      <c r="Q150" s="385" t="str">
        <f t="shared" si="19"/>
        <v>-</v>
      </c>
      <c r="R150" s="386">
        <f t="shared" si="20"/>
        <v>0</v>
      </c>
      <c r="S150" s="387">
        <f t="shared" si="16"/>
        <v>0</v>
      </c>
      <c r="T150" s="387">
        <f t="shared" si="17"/>
        <v>0</v>
      </c>
      <c r="U150" s="386">
        <f t="shared" si="21"/>
        <v>0</v>
      </c>
      <c r="V150" s="386">
        <f t="shared" si="22"/>
        <v>0</v>
      </c>
      <c r="W150" s="388">
        <f>IFERROR(VLOOKUP(O150,'[1]Base Baremos'!A:D,4,0)*'Extra 1,7'!$D$3,0)</f>
        <v>0</v>
      </c>
      <c r="X150" s="389">
        <f t="shared" si="18"/>
        <v>0</v>
      </c>
      <c r="Y150" s="384"/>
      <c r="Z150" s="324"/>
      <c r="IS150" s="330"/>
      <c r="IT150" s="330"/>
    </row>
    <row r="151" spans="1:254" ht="17.25" customHeight="1" x14ac:dyDescent="0.2">
      <c r="A151" s="324"/>
      <c r="B151" s="344"/>
      <c r="C151" s="345"/>
      <c r="D151" s="346"/>
      <c r="E151" s="392" t="str">
        <f t="shared" si="23"/>
        <v/>
      </c>
      <c r="F151" s="344"/>
      <c r="G151" s="344"/>
      <c r="H151" s="344"/>
      <c r="I151" s="344"/>
      <c r="J151" s="344"/>
      <c r="K151" s="347"/>
      <c r="L151" s="347"/>
      <c r="M151" s="347"/>
      <c r="N151" s="347"/>
      <c r="O151" s="344"/>
      <c r="P151" s="382" t="str">
        <f>IFERROR(VLOOKUP(O151,Comp_Poda_Bar!A:B,2,0),"-")</f>
        <v>-</v>
      </c>
      <c r="Q151" s="385" t="str">
        <f t="shared" si="19"/>
        <v>-</v>
      </c>
      <c r="R151" s="386">
        <f t="shared" si="20"/>
        <v>0</v>
      </c>
      <c r="S151" s="387">
        <f t="shared" si="16"/>
        <v>0</v>
      </c>
      <c r="T151" s="387">
        <f t="shared" si="17"/>
        <v>0</v>
      </c>
      <c r="U151" s="386">
        <f t="shared" si="21"/>
        <v>0</v>
      </c>
      <c r="V151" s="386">
        <f t="shared" si="22"/>
        <v>0</v>
      </c>
      <c r="W151" s="388">
        <f>IFERROR(VLOOKUP(O151,'[1]Base Baremos'!A:D,4,0)*'Extra 1,7'!$D$3,0)</f>
        <v>0</v>
      </c>
      <c r="X151" s="389">
        <f t="shared" si="18"/>
        <v>0</v>
      </c>
      <c r="Y151" s="384"/>
      <c r="Z151" s="324"/>
      <c r="IS151" s="330"/>
      <c r="IT151" s="330"/>
    </row>
    <row r="152" spans="1:254" ht="17.25" customHeight="1" x14ac:dyDescent="0.2">
      <c r="A152" s="324"/>
      <c r="B152" s="344"/>
      <c r="C152" s="345"/>
      <c r="D152" s="346"/>
      <c r="E152" s="392" t="str">
        <f t="shared" si="23"/>
        <v/>
      </c>
      <c r="F152" s="344"/>
      <c r="G152" s="344"/>
      <c r="H152" s="344"/>
      <c r="I152" s="344"/>
      <c r="J152" s="344"/>
      <c r="K152" s="347"/>
      <c r="L152" s="347"/>
      <c r="M152" s="347"/>
      <c r="N152" s="347"/>
      <c r="O152" s="344"/>
      <c r="P152" s="382" t="str">
        <f>IFERROR(VLOOKUP(O152,Comp_Poda_Bar!A:B,2,0),"-")</f>
        <v>-</v>
      </c>
      <c r="Q152" s="385" t="str">
        <f t="shared" si="19"/>
        <v>-</v>
      </c>
      <c r="R152" s="386">
        <f t="shared" si="20"/>
        <v>0</v>
      </c>
      <c r="S152" s="387">
        <f t="shared" si="16"/>
        <v>0</v>
      </c>
      <c r="T152" s="387">
        <f t="shared" si="17"/>
        <v>0</v>
      </c>
      <c r="U152" s="386">
        <f t="shared" si="21"/>
        <v>0</v>
      </c>
      <c r="V152" s="386">
        <f t="shared" si="22"/>
        <v>0</v>
      </c>
      <c r="W152" s="388">
        <f>IFERROR(VLOOKUP(O152,'[1]Base Baremos'!A:D,4,0)*'Extra 1,7'!$D$3,0)</f>
        <v>0</v>
      </c>
      <c r="X152" s="389">
        <f t="shared" si="18"/>
        <v>0</v>
      </c>
      <c r="Y152" s="384"/>
      <c r="Z152" s="324"/>
      <c r="IS152" s="330"/>
      <c r="IT152" s="330"/>
    </row>
    <row r="153" spans="1:254" ht="17.25" customHeight="1" x14ac:dyDescent="0.2">
      <c r="A153" s="324"/>
      <c r="B153" s="344"/>
      <c r="C153" s="345"/>
      <c r="D153" s="346"/>
      <c r="E153" s="392" t="str">
        <f t="shared" si="23"/>
        <v/>
      </c>
      <c r="F153" s="344"/>
      <c r="G153" s="344"/>
      <c r="H153" s="344"/>
      <c r="I153" s="344"/>
      <c r="J153" s="344"/>
      <c r="K153" s="347"/>
      <c r="L153" s="347"/>
      <c r="M153" s="347"/>
      <c r="N153" s="347"/>
      <c r="O153" s="344"/>
      <c r="P153" s="382" t="str">
        <f>IFERROR(VLOOKUP(O153,Comp_Poda_Bar!A:B,2,0),"-")</f>
        <v>-</v>
      </c>
      <c r="Q153" s="385" t="str">
        <f t="shared" si="19"/>
        <v>-</v>
      </c>
      <c r="R153" s="386">
        <f t="shared" si="20"/>
        <v>0</v>
      </c>
      <c r="S153" s="387">
        <f t="shared" si="16"/>
        <v>0</v>
      </c>
      <c r="T153" s="387">
        <f t="shared" si="17"/>
        <v>0</v>
      </c>
      <c r="U153" s="386">
        <f t="shared" si="21"/>
        <v>0</v>
      </c>
      <c r="V153" s="386">
        <f t="shared" si="22"/>
        <v>0</v>
      </c>
      <c r="W153" s="388">
        <f>IFERROR(VLOOKUP(O153,'[1]Base Baremos'!A:D,4,0)*'Extra 1,7'!$D$3,0)</f>
        <v>0</v>
      </c>
      <c r="X153" s="389">
        <f t="shared" si="18"/>
        <v>0</v>
      </c>
      <c r="Y153" s="384"/>
      <c r="Z153" s="324"/>
      <c r="IS153" s="330"/>
      <c r="IT153" s="330"/>
    </row>
    <row r="154" spans="1:254" ht="17.25" customHeight="1" x14ac:dyDescent="0.2">
      <c r="A154" s="324"/>
      <c r="B154" s="344"/>
      <c r="C154" s="345"/>
      <c r="D154" s="346"/>
      <c r="E154" s="392" t="str">
        <f t="shared" si="23"/>
        <v/>
      </c>
      <c r="F154" s="344"/>
      <c r="G154" s="344"/>
      <c r="H154" s="344"/>
      <c r="I154" s="344"/>
      <c r="J154" s="344"/>
      <c r="K154" s="347"/>
      <c r="L154" s="347"/>
      <c r="M154" s="347"/>
      <c r="N154" s="347"/>
      <c r="O154" s="344"/>
      <c r="P154" s="382" t="str">
        <f>IFERROR(VLOOKUP(O154,Comp_Poda_Bar!A:B,2,0),"-")</f>
        <v>-</v>
      </c>
      <c r="Q154" s="385" t="str">
        <f t="shared" si="19"/>
        <v>-</v>
      </c>
      <c r="R154" s="386">
        <f t="shared" si="20"/>
        <v>0</v>
      </c>
      <c r="S154" s="387">
        <f t="shared" si="16"/>
        <v>0</v>
      </c>
      <c r="T154" s="387">
        <f t="shared" si="17"/>
        <v>0</v>
      </c>
      <c r="U154" s="386">
        <f t="shared" si="21"/>
        <v>0</v>
      </c>
      <c r="V154" s="386">
        <f t="shared" si="22"/>
        <v>0</v>
      </c>
      <c r="W154" s="388">
        <f>IFERROR(VLOOKUP(O154,'[1]Base Baremos'!A:D,4,0)*'Extra 1,7'!$D$3,0)</f>
        <v>0</v>
      </c>
      <c r="X154" s="389">
        <f t="shared" si="18"/>
        <v>0</v>
      </c>
      <c r="Y154" s="384"/>
      <c r="Z154" s="324"/>
      <c r="IS154" s="330"/>
      <c r="IT154" s="330"/>
    </row>
    <row r="155" spans="1:254" ht="17.25" customHeight="1" x14ac:dyDescent="0.2">
      <c r="A155" s="324"/>
      <c r="B155" s="344"/>
      <c r="C155" s="345"/>
      <c r="D155" s="346"/>
      <c r="E155" s="392" t="str">
        <f t="shared" si="23"/>
        <v/>
      </c>
      <c r="F155" s="344"/>
      <c r="G155" s="344"/>
      <c r="H155" s="344"/>
      <c r="I155" s="344"/>
      <c r="J155" s="344"/>
      <c r="K155" s="347"/>
      <c r="L155" s="347"/>
      <c r="M155" s="347"/>
      <c r="N155" s="347"/>
      <c r="O155" s="344"/>
      <c r="P155" s="382" t="str">
        <f>IFERROR(VLOOKUP(O155,Comp_Poda_Bar!A:B,2,0),"-")</f>
        <v>-</v>
      </c>
      <c r="Q155" s="385" t="str">
        <f t="shared" si="19"/>
        <v>-</v>
      </c>
      <c r="R155" s="386">
        <f t="shared" si="20"/>
        <v>0</v>
      </c>
      <c r="S155" s="387">
        <f t="shared" si="16"/>
        <v>0</v>
      </c>
      <c r="T155" s="387">
        <f t="shared" si="17"/>
        <v>0</v>
      </c>
      <c r="U155" s="386">
        <f t="shared" si="21"/>
        <v>0</v>
      </c>
      <c r="V155" s="386">
        <f t="shared" si="22"/>
        <v>0</v>
      </c>
      <c r="W155" s="388">
        <f>IFERROR(VLOOKUP(O155,'[1]Base Baremos'!A:D,4,0)*'Extra 1,7'!$D$3,0)</f>
        <v>0</v>
      </c>
      <c r="X155" s="389">
        <f t="shared" si="18"/>
        <v>0</v>
      </c>
      <c r="Y155" s="384"/>
      <c r="Z155" s="324"/>
      <c r="IS155" s="330"/>
      <c r="IT155" s="330"/>
    </row>
    <row r="156" spans="1:254" ht="17.25" customHeight="1" x14ac:dyDescent="0.2">
      <c r="A156" s="324"/>
      <c r="B156" s="344"/>
      <c r="C156" s="345"/>
      <c r="D156" s="346"/>
      <c r="E156" s="392" t="str">
        <f t="shared" si="23"/>
        <v/>
      </c>
      <c r="F156" s="344"/>
      <c r="G156" s="344"/>
      <c r="H156" s="344"/>
      <c r="I156" s="344"/>
      <c r="J156" s="344"/>
      <c r="K156" s="347"/>
      <c r="L156" s="347"/>
      <c r="M156" s="347"/>
      <c r="N156" s="347"/>
      <c r="O156" s="344"/>
      <c r="P156" s="382" t="str">
        <f>IFERROR(VLOOKUP(O156,Comp_Poda_Bar!A:B,2,0),"-")</f>
        <v>-</v>
      </c>
      <c r="Q156" s="385" t="str">
        <f t="shared" si="19"/>
        <v>-</v>
      </c>
      <c r="R156" s="386">
        <f t="shared" si="20"/>
        <v>0</v>
      </c>
      <c r="S156" s="387">
        <f t="shared" si="16"/>
        <v>0</v>
      </c>
      <c r="T156" s="387">
        <f t="shared" si="17"/>
        <v>0</v>
      </c>
      <c r="U156" s="386">
        <f t="shared" si="21"/>
        <v>0</v>
      </c>
      <c r="V156" s="386">
        <f t="shared" si="22"/>
        <v>0</v>
      </c>
      <c r="W156" s="388">
        <f>IFERROR(VLOOKUP(O156,'[1]Base Baremos'!A:D,4,0)*'Extra 1,7'!$D$3,0)</f>
        <v>0</v>
      </c>
      <c r="X156" s="389">
        <f t="shared" si="18"/>
        <v>0</v>
      </c>
      <c r="Y156" s="384"/>
      <c r="Z156" s="324"/>
      <c r="IS156" s="330"/>
      <c r="IT156" s="330"/>
    </row>
    <row r="157" spans="1:254" ht="17.25" customHeight="1" x14ac:dyDescent="0.2">
      <c r="A157" s="324"/>
      <c r="B157" s="344"/>
      <c r="C157" s="345"/>
      <c r="D157" s="346"/>
      <c r="E157" s="392" t="str">
        <f t="shared" si="23"/>
        <v/>
      </c>
      <c r="F157" s="344"/>
      <c r="G157" s="344"/>
      <c r="H157" s="344"/>
      <c r="I157" s="344"/>
      <c r="J157" s="344"/>
      <c r="K157" s="347"/>
      <c r="L157" s="347"/>
      <c r="M157" s="347"/>
      <c r="N157" s="347"/>
      <c r="O157" s="344"/>
      <c r="P157" s="382" t="str">
        <f>IFERROR(VLOOKUP(O157,Comp_Poda_Bar!A:B,2,0),"-")</f>
        <v>-</v>
      </c>
      <c r="Q157" s="385" t="str">
        <f t="shared" si="19"/>
        <v>-</v>
      </c>
      <c r="R157" s="386">
        <f t="shared" si="20"/>
        <v>0</v>
      </c>
      <c r="S157" s="387">
        <f t="shared" si="16"/>
        <v>0</v>
      </c>
      <c r="T157" s="387">
        <f t="shared" si="17"/>
        <v>0</v>
      </c>
      <c r="U157" s="386">
        <f t="shared" si="21"/>
        <v>0</v>
      </c>
      <c r="V157" s="386">
        <f t="shared" si="22"/>
        <v>0</v>
      </c>
      <c r="W157" s="388">
        <f>IFERROR(VLOOKUP(O157,'[1]Base Baremos'!A:D,4,0)*'Extra 1,7'!$D$3,0)</f>
        <v>0</v>
      </c>
      <c r="X157" s="389">
        <f t="shared" si="18"/>
        <v>0</v>
      </c>
      <c r="Y157" s="384"/>
      <c r="Z157" s="324"/>
      <c r="IS157" s="330"/>
      <c r="IT157" s="330"/>
    </row>
    <row r="158" spans="1:254" ht="17.25" customHeight="1" x14ac:dyDescent="0.2">
      <c r="A158" s="324"/>
      <c r="B158" s="344"/>
      <c r="C158" s="345"/>
      <c r="D158" s="346"/>
      <c r="E158" s="392" t="str">
        <f t="shared" si="23"/>
        <v/>
      </c>
      <c r="F158" s="344"/>
      <c r="G158" s="344"/>
      <c r="H158" s="344"/>
      <c r="I158" s="344"/>
      <c r="J158" s="344"/>
      <c r="K158" s="347"/>
      <c r="L158" s="347"/>
      <c r="M158" s="347"/>
      <c r="N158" s="347"/>
      <c r="O158" s="344"/>
      <c r="P158" s="382" t="str">
        <f>IFERROR(VLOOKUP(O158,Comp_Poda_Bar!A:B,2,0),"-")</f>
        <v>-</v>
      </c>
      <c r="Q158" s="385" t="str">
        <f t="shared" si="19"/>
        <v>-</v>
      </c>
      <c r="R158" s="386">
        <f t="shared" si="20"/>
        <v>0</v>
      </c>
      <c r="S158" s="387">
        <f t="shared" si="16"/>
        <v>0</v>
      </c>
      <c r="T158" s="387">
        <f t="shared" si="17"/>
        <v>0</v>
      </c>
      <c r="U158" s="386">
        <f t="shared" si="21"/>
        <v>0</v>
      </c>
      <c r="V158" s="386">
        <f t="shared" si="22"/>
        <v>0</v>
      </c>
      <c r="W158" s="388">
        <f>IFERROR(VLOOKUP(O158,'[1]Base Baremos'!A:D,4,0)*'Extra 1,7'!$D$3,0)</f>
        <v>0</v>
      </c>
      <c r="X158" s="389">
        <f t="shared" si="18"/>
        <v>0</v>
      </c>
      <c r="Y158" s="384"/>
      <c r="Z158" s="324"/>
      <c r="IS158" s="330"/>
      <c r="IT158" s="330"/>
    </row>
    <row r="159" spans="1:254" ht="17.25" customHeight="1" x14ac:dyDescent="0.2">
      <c r="A159" s="324"/>
      <c r="B159" s="344"/>
      <c r="C159" s="345"/>
      <c r="D159" s="346"/>
      <c r="E159" s="392" t="str">
        <f t="shared" si="23"/>
        <v/>
      </c>
      <c r="F159" s="344"/>
      <c r="G159" s="344"/>
      <c r="H159" s="344"/>
      <c r="I159" s="344"/>
      <c r="J159" s="344"/>
      <c r="K159" s="347"/>
      <c r="L159" s="347"/>
      <c r="M159" s="347"/>
      <c r="N159" s="347"/>
      <c r="O159" s="344"/>
      <c r="P159" s="382" t="str">
        <f>IFERROR(VLOOKUP(O159,Comp_Poda_Bar!A:B,2,0),"-")</f>
        <v>-</v>
      </c>
      <c r="Q159" s="385" t="str">
        <f t="shared" si="19"/>
        <v>-</v>
      </c>
      <c r="R159" s="386">
        <f t="shared" si="20"/>
        <v>0</v>
      </c>
      <c r="S159" s="387">
        <f t="shared" si="16"/>
        <v>0</v>
      </c>
      <c r="T159" s="387">
        <f t="shared" si="17"/>
        <v>0</v>
      </c>
      <c r="U159" s="386">
        <f t="shared" si="21"/>
        <v>0</v>
      </c>
      <c r="V159" s="386">
        <f t="shared" si="22"/>
        <v>0</v>
      </c>
      <c r="W159" s="388">
        <f>IFERROR(VLOOKUP(O159,'[1]Base Baremos'!A:D,4,0)*'Extra 1,7'!$D$3,0)</f>
        <v>0</v>
      </c>
      <c r="X159" s="389">
        <f t="shared" si="18"/>
        <v>0</v>
      </c>
      <c r="Y159" s="384"/>
      <c r="Z159" s="324"/>
      <c r="IS159" s="330"/>
      <c r="IT159" s="330"/>
    </row>
    <row r="160" spans="1:254" ht="17.25" customHeight="1" x14ac:dyDescent="0.2">
      <c r="A160" s="324"/>
      <c r="B160" s="344"/>
      <c r="C160" s="345"/>
      <c r="D160" s="346"/>
      <c r="E160" s="392" t="str">
        <f t="shared" si="23"/>
        <v/>
      </c>
      <c r="F160" s="344"/>
      <c r="G160" s="344"/>
      <c r="H160" s="344"/>
      <c r="I160" s="344"/>
      <c r="J160" s="344"/>
      <c r="K160" s="347"/>
      <c r="L160" s="347"/>
      <c r="M160" s="347"/>
      <c r="N160" s="347"/>
      <c r="O160" s="344"/>
      <c r="P160" s="382" t="str">
        <f>IFERROR(VLOOKUP(O160,Comp_Poda_Bar!A:B,2,0),"-")</f>
        <v>-</v>
      </c>
      <c r="Q160" s="385" t="str">
        <f t="shared" si="19"/>
        <v>-</v>
      </c>
      <c r="R160" s="386">
        <f t="shared" si="20"/>
        <v>0</v>
      </c>
      <c r="S160" s="387">
        <f t="shared" si="16"/>
        <v>0</v>
      </c>
      <c r="T160" s="387">
        <f t="shared" si="17"/>
        <v>0</v>
      </c>
      <c r="U160" s="386">
        <f t="shared" si="21"/>
        <v>0</v>
      </c>
      <c r="V160" s="386">
        <f t="shared" si="22"/>
        <v>0</v>
      </c>
      <c r="W160" s="388">
        <f>IFERROR(VLOOKUP(O160,'[1]Base Baremos'!A:D,4,0)*'Extra 1,7'!$D$3,0)</f>
        <v>0</v>
      </c>
      <c r="X160" s="389">
        <f t="shared" si="18"/>
        <v>0</v>
      </c>
      <c r="Y160" s="384"/>
      <c r="Z160" s="324"/>
      <c r="IS160" s="330"/>
      <c r="IT160" s="330"/>
    </row>
    <row r="161" spans="1:254" ht="17.25" customHeight="1" x14ac:dyDescent="0.2">
      <c r="A161" s="324"/>
      <c r="B161" s="344"/>
      <c r="C161" s="345"/>
      <c r="D161" s="346"/>
      <c r="E161" s="392" t="str">
        <f t="shared" si="23"/>
        <v/>
      </c>
      <c r="F161" s="344"/>
      <c r="G161" s="344"/>
      <c r="H161" s="344"/>
      <c r="I161" s="344"/>
      <c r="J161" s="344"/>
      <c r="K161" s="347"/>
      <c r="L161" s="347"/>
      <c r="M161" s="347"/>
      <c r="N161" s="347"/>
      <c r="O161" s="344"/>
      <c r="P161" s="382" t="str">
        <f>IFERROR(VLOOKUP(O161,Comp_Poda_Bar!A:B,2,0),"-")</f>
        <v>-</v>
      </c>
      <c r="Q161" s="385" t="str">
        <f t="shared" si="19"/>
        <v>-</v>
      </c>
      <c r="R161" s="386">
        <f t="shared" si="20"/>
        <v>0</v>
      </c>
      <c r="S161" s="387">
        <f t="shared" si="16"/>
        <v>0</v>
      </c>
      <c r="T161" s="387">
        <f t="shared" si="17"/>
        <v>0</v>
      </c>
      <c r="U161" s="386">
        <f t="shared" si="21"/>
        <v>0</v>
      </c>
      <c r="V161" s="386">
        <f t="shared" si="22"/>
        <v>0</v>
      </c>
      <c r="W161" s="388">
        <f>IFERROR(VLOOKUP(O161,'[1]Base Baremos'!A:D,4,0)*'Extra 1,7'!$D$3,0)</f>
        <v>0</v>
      </c>
      <c r="X161" s="389">
        <f t="shared" si="18"/>
        <v>0</v>
      </c>
      <c r="Y161" s="384"/>
      <c r="Z161" s="324"/>
      <c r="IS161" s="330"/>
      <c r="IT161" s="330"/>
    </row>
    <row r="162" spans="1:254" ht="17.25" customHeight="1" x14ac:dyDescent="0.2">
      <c r="A162" s="324"/>
      <c r="B162" s="344"/>
      <c r="C162" s="345"/>
      <c r="D162" s="346"/>
      <c r="E162" s="392" t="str">
        <f t="shared" si="23"/>
        <v/>
      </c>
      <c r="F162" s="344"/>
      <c r="G162" s="344"/>
      <c r="H162" s="344"/>
      <c r="I162" s="344"/>
      <c r="J162" s="344"/>
      <c r="K162" s="347"/>
      <c r="L162" s="347"/>
      <c r="M162" s="347"/>
      <c r="N162" s="347"/>
      <c r="O162" s="344"/>
      <c r="P162" s="382" t="str">
        <f>IFERROR(VLOOKUP(O162,Comp_Poda_Bar!A:B,2,0),"-")</f>
        <v>-</v>
      </c>
      <c r="Q162" s="385" t="str">
        <f t="shared" si="19"/>
        <v>-</v>
      </c>
      <c r="R162" s="386">
        <f t="shared" si="20"/>
        <v>0</v>
      </c>
      <c r="S162" s="387">
        <f t="shared" si="16"/>
        <v>0</v>
      </c>
      <c r="T162" s="387">
        <f t="shared" si="17"/>
        <v>0</v>
      </c>
      <c r="U162" s="386">
        <f t="shared" si="21"/>
        <v>0</v>
      </c>
      <c r="V162" s="386">
        <f t="shared" si="22"/>
        <v>0</v>
      </c>
      <c r="W162" s="388">
        <f>IFERROR(VLOOKUP(O162,'[1]Base Baremos'!A:D,4,0)*'Extra 1,7'!$D$3,0)</f>
        <v>0</v>
      </c>
      <c r="X162" s="389">
        <f t="shared" si="18"/>
        <v>0</v>
      </c>
      <c r="Y162" s="384"/>
      <c r="Z162" s="324"/>
      <c r="IS162" s="330"/>
      <c r="IT162" s="330"/>
    </row>
    <row r="163" spans="1:254" ht="17.25" customHeight="1" x14ac:dyDescent="0.2">
      <c r="A163" s="324"/>
      <c r="B163" s="344"/>
      <c r="C163" s="345"/>
      <c r="D163" s="346"/>
      <c r="E163" s="392" t="str">
        <f t="shared" si="23"/>
        <v/>
      </c>
      <c r="F163" s="344"/>
      <c r="G163" s="344"/>
      <c r="H163" s="344"/>
      <c r="I163" s="344"/>
      <c r="J163" s="344"/>
      <c r="K163" s="347"/>
      <c r="L163" s="347"/>
      <c r="M163" s="347"/>
      <c r="N163" s="347"/>
      <c r="O163" s="344"/>
      <c r="P163" s="382" t="str">
        <f>IFERROR(VLOOKUP(O163,Comp_Poda_Bar!A:B,2,0),"-")</f>
        <v>-</v>
      </c>
      <c r="Q163" s="385" t="str">
        <f t="shared" si="19"/>
        <v>-</v>
      </c>
      <c r="R163" s="386">
        <f t="shared" si="20"/>
        <v>0</v>
      </c>
      <c r="S163" s="387">
        <f t="shared" si="16"/>
        <v>0</v>
      </c>
      <c r="T163" s="387">
        <f t="shared" si="17"/>
        <v>0</v>
      </c>
      <c r="U163" s="386">
        <f t="shared" si="21"/>
        <v>0</v>
      </c>
      <c r="V163" s="386">
        <f t="shared" si="22"/>
        <v>0</v>
      </c>
      <c r="W163" s="388">
        <f>IFERROR(VLOOKUP(O163,'[1]Base Baremos'!A:D,4,0)*'Extra 1,7'!$D$3,0)</f>
        <v>0</v>
      </c>
      <c r="X163" s="389">
        <f t="shared" si="18"/>
        <v>0</v>
      </c>
      <c r="Y163" s="384"/>
      <c r="Z163" s="324"/>
      <c r="IS163" s="330"/>
      <c r="IT163" s="330"/>
    </row>
    <row r="164" spans="1:254" ht="17.25" customHeight="1" x14ac:dyDescent="0.2">
      <c r="A164" s="324"/>
      <c r="B164" s="344"/>
      <c r="C164" s="345"/>
      <c r="D164" s="346"/>
      <c r="E164" s="392" t="str">
        <f t="shared" si="23"/>
        <v/>
      </c>
      <c r="F164" s="344"/>
      <c r="G164" s="344"/>
      <c r="H164" s="344"/>
      <c r="I164" s="344"/>
      <c r="J164" s="344"/>
      <c r="K164" s="347"/>
      <c r="L164" s="347"/>
      <c r="M164" s="347"/>
      <c r="N164" s="347"/>
      <c r="O164" s="344"/>
      <c r="P164" s="382" t="str">
        <f>IFERROR(VLOOKUP(O164,Comp_Poda_Bar!A:B,2,0),"-")</f>
        <v>-</v>
      </c>
      <c r="Q164" s="385" t="str">
        <f t="shared" si="19"/>
        <v>-</v>
      </c>
      <c r="R164" s="386">
        <f t="shared" si="20"/>
        <v>0</v>
      </c>
      <c r="S164" s="387">
        <f t="shared" si="16"/>
        <v>0</v>
      </c>
      <c r="T164" s="387">
        <f t="shared" si="17"/>
        <v>0</v>
      </c>
      <c r="U164" s="386">
        <f t="shared" si="21"/>
        <v>0</v>
      </c>
      <c r="V164" s="386">
        <f t="shared" si="22"/>
        <v>0</v>
      </c>
      <c r="W164" s="388">
        <f>IFERROR(VLOOKUP(O164,'[1]Base Baremos'!A:D,4,0)*'Extra 1,7'!$D$3,0)</f>
        <v>0</v>
      </c>
      <c r="X164" s="389">
        <f t="shared" si="18"/>
        <v>0</v>
      </c>
      <c r="Y164" s="384"/>
      <c r="Z164" s="324"/>
      <c r="IS164" s="330"/>
      <c r="IT164" s="330"/>
    </row>
    <row r="165" spans="1:254" ht="17.25" customHeight="1" x14ac:dyDescent="0.2">
      <c r="A165" s="324"/>
      <c r="B165" s="344"/>
      <c r="C165" s="345"/>
      <c r="D165" s="346"/>
      <c r="E165" s="392" t="str">
        <f t="shared" si="23"/>
        <v/>
      </c>
      <c r="F165" s="344"/>
      <c r="G165" s="344"/>
      <c r="H165" s="344"/>
      <c r="I165" s="344"/>
      <c r="J165" s="344"/>
      <c r="K165" s="347"/>
      <c r="L165" s="347"/>
      <c r="M165" s="347"/>
      <c r="N165" s="347"/>
      <c r="O165" s="344"/>
      <c r="P165" s="382" t="str">
        <f>IFERROR(VLOOKUP(O165,Comp_Poda_Bar!A:B,2,0),"-")</f>
        <v>-</v>
      </c>
      <c r="Q165" s="385" t="str">
        <f t="shared" si="19"/>
        <v>-</v>
      </c>
      <c r="R165" s="386">
        <f t="shared" si="20"/>
        <v>0</v>
      </c>
      <c r="S165" s="387">
        <f t="shared" si="16"/>
        <v>0</v>
      </c>
      <c r="T165" s="387">
        <f t="shared" si="17"/>
        <v>0</v>
      </c>
      <c r="U165" s="386">
        <f t="shared" si="21"/>
        <v>0</v>
      </c>
      <c r="V165" s="386">
        <f t="shared" si="22"/>
        <v>0</v>
      </c>
      <c r="W165" s="388">
        <f>IFERROR(VLOOKUP(O165,'[1]Base Baremos'!A:D,4,0)*'Extra 1,7'!$D$3,0)</f>
        <v>0</v>
      </c>
      <c r="X165" s="389">
        <f t="shared" si="18"/>
        <v>0</v>
      </c>
      <c r="Y165" s="384"/>
      <c r="Z165" s="324"/>
      <c r="IS165" s="330"/>
      <c r="IT165" s="330"/>
    </row>
    <row r="166" spans="1:254" ht="17.25" customHeight="1" x14ac:dyDescent="0.2">
      <c r="A166" s="324"/>
      <c r="B166" s="344"/>
      <c r="C166" s="345"/>
      <c r="D166" s="346"/>
      <c r="E166" s="392" t="str">
        <f t="shared" si="23"/>
        <v/>
      </c>
      <c r="F166" s="344"/>
      <c r="G166" s="344"/>
      <c r="H166" s="344"/>
      <c r="I166" s="344"/>
      <c r="J166" s="344"/>
      <c r="K166" s="347"/>
      <c r="L166" s="347"/>
      <c r="M166" s="347"/>
      <c r="N166" s="347"/>
      <c r="O166" s="344"/>
      <c r="P166" s="382" t="str">
        <f>IFERROR(VLOOKUP(O166,Comp_Poda_Bar!A:B,2,0),"-")</f>
        <v>-</v>
      </c>
      <c r="Q166" s="385" t="str">
        <f t="shared" si="19"/>
        <v>-</v>
      </c>
      <c r="R166" s="386">
        <f t="shared" si="20"/>
        <v>0</v>
      </c>
      <c r="S166" s="387">
        <f t="shared" si="16"/>
        <v>0</v>
      </c>
      <c r="T166" s="387">
        <f t="shared" si="17"/>
        <v>0</v>
      </c>
      <c r="U166" s="386">
        <f t="shared" si="21"/>
        <v>0</v>
      </c>
      <c r="V166" s="386">
        <f t="shared" si="22"/>
        <v>0</v>
      </c>
      <c r="W166" s="388">
        <f>IFERROR(VLOOKUP(O166,'[1]Base Baremos'!A:D,4,0)*'Extra 1,7'!$D$3,0)</f>
        <v>0</v>
      </c>
      <c r="X166" s="389">
        <f t="shared" si="18"/>
        <v>0</v>
      </c>
      <c r="Y166" s="384"/>
      <c r="Z166" s="324"/>
      <c r="IS166" s="330"/>
      <c r="IT166" s="330"/>
    </row>
    <row r="167" spans="1:254" ht="17.25" customHeight="1" x14ac:dyDescent="0.2">
      <c r="A167" s="324"/>
      <c r="B167" s="344"/>
      <c r="C167" s="345"/>
      <c r="D167" s="346"/>
      <c r="E167" s="392" t="str">
        <f t="shared" si="23"/>
        <v/>
      </c>
      <c r="F167" s="344"/>
      <c r="G167" s="344"/>
      <c r="H167" s="344"/>
      <c r="I167" s="344"/>
      <c r="J167" s="344"/>
      <c r="K167" s="347"/>
      <c r="L167" s="347"/>
      <c r="M167" s="347"/>
      <c r="N167" s="347"/>
      <c r="O167" s="344"/>
      <c r="P167" s="382" t="str">
        <f>IFERROR(VLOOKUP(O167,Comp_Poda_Bar!A:B,2,0),"-")</f>
        <v>-</v>
      </c>
      <c r="Q167" s="385" t="str">
        <f t="shared" si="19"/>
        <v>-</v>
      </c>
      <c r="R167" s="386">
        <f t="shared" si="20"/>
        <v>0</v>
      </c>
      <c r="S167" s="387">
        <f t="shared" si="16"/>
        <v>0</v>
      </c>
      <c r="T167" s="387">
        <f t="shared" si="17"/>
        <v>0</v>
      </c>
      <c r="U167" s="386">
        <f t="shared" si="21"/>
        <v>0</v>
      </c>
      <c r="V167" s="386">
        <f t="shared" si="22"/>
        <v>0</v>
      </c>
      <c r="W167" s="388">
        <f>IFERROR(VLOOKUP(O167,'[1]Base Baremos'!A:D,4,0)*'Extra 1,7'!$D$3,0)</f>
        <v>0</v>
      </c>
      <c r="X167" s="389">
        <f t="shared" si="18"/>
        <v>0</v>
      </c>
      <c r="Y167" s="384"/>
      <c r="Z167" s="324"/>
      <c r="IS167" s="330"/>
      <c r="IT167" s="330"/>
    </row>
    <row r="168" spans="1:254" ht="17.25" customHeight="1" x14ac:dyDescent="0.2">
      <c r="A168" s="324"/>
      <c r="B168" s="344"/>
      <c r="C168" s="345"/>
      <c r="D168" s="346"/>
      <c r="E168" s="392" t="str">
        <f t="shared" si="23"/>
        <v/>
      </c>
      <c r="F168" s="344"/>
      <c r="G168" s="344"/>
      <c r="H168" s="344"/>
      <c r="I168" s="344"/>
      <c r="J168" s="344"/>
      <c r="K168" s="347"/>
      <c r="L168" s="347"/>
      <c r="M168" s="347"/>
      <c r="N168" s="347"/>
      <c r="O168" s="344"/>
      <c r="P168" s="382" t="str">
        <f>IFERROR(VLOOKUP(O168,Comp_Poda_Bar!A:B,2,0),"-")</f>
        <v>-</v>
      </c>
      <c r="Q168" s="385" t="str">
        <f t="shared" si="19"/>
        <v>-</v>
      </c>
      <c r="R168" s="386">
        <f t="shared" si="20"/>
        <v>0</v>
      </c>
      <c r="S168" s="387">
        <f t="shared" si="16"/>
        <v>0</v>
      </c>
      <c r="T168" s="387">
        <f t="shared" si="17"/>
        <v>0</v>
      </c>
      <c r="U168" s="386">
        <f t="shared" si="21"/>
        <v>0</v>
      </c>
      <c r="V168" s="386">
        <f t="shared" si="22"/>
        <v>0</v>
      </c>
      <c r="W168" s="388">
        <f>IFERROR(VLOOKUP(O168,'[1]Base Baremos'!A:D,4,0)*'Extra 1,7'!$D$3,0)</f>
        <v>0</v>
      </c>
      <c r="X168" s="389">
        <f t="shared" si="18"/>
        <v>0</v>
      </c>
      <c r="Y168" s="384"/>
      <c r="Z168" s="324"/>
      <c r="IS168" s="330"/>
      <c r="IT168" s="330"/>
    </row>
    <row r="169" spans="1:254" ht="17.25" customHeight="1" x14ac:dyDescent="0.2">
      <c r="A169" s="324"/>
      <c r="B169" s="344"/>
      <c r="C169" s="345"/>
      <c r="D169" s="346"/>
      <c r="E169" s="392" t="str">
        <f t="shared" si="23"/>
        <v/>
      </c>
      <c r="F169" s="344"/>
      <c r="G169" s="344"/>
      <c r="H169" s="344"/>
      <c r="I169" s="344"/>
      <c r="J169" s="344"/>
      <c r="K169" s="347"/>
      <c r="L169" s="347"/>
      <c r="M169" s="347"/>
      <c r="N169" s="347"/>
      <c r="O169" s="344"/>
      <c r="P169" s="382" t="str">
        <f>IFERROR(VLOOKUP(O169,Comp_Poda_Bar!A:B,2,0),"-")</f>
        <v>-</v>
      </c>
      <c r="Q169" s="385" t="str">
        <f t="shared" si="19"/>
        <v>-</v>
      </c>
      <c r="R169" s="386">
        <f t="shared" si="20"/>
        <v>0</v>
      </c>
      <c r="S169" s="387">
        <f t="shared" si="16"/>
        <v>0</v>
      </c>
      <c r="T169" s="387">
        <f t="shared" si="17"/>
        <v>0</v>
      </c>
      <c r="U169" s="386">
        <f t="shared" si="21"/>
        <v>0</v>
      </c>
      <c r="V169" s="386">
        <f t="shared" si="22"/>
        <v>0</v>
      </c>
      <c r="W169" s="388">
        <f>IFERROR(VLOOKUP(O169,'[1]Base Baremos'!A:D,4,0)*'Extra 1,7'!$D$3,0)</f>
        <v>0</v>
      </c>
      <c r="X169" s="389">
        <f t="shared" si="18"/>
        <v>0</v>
      </c>
      <c r="Y169" s="384"/>
      <c r="Z169" s="324"/>
      <c r="IS169" s="330"/>
      <c r="IT169" s="330"/>
    </row>
    <row r="170" spans="1:254" ht="17.25" customHeight="1" x14ac:dyDescent="0.2">
      <c r="A170" s="324"/>
      <c r="B170" s="344"/>
      <c r="C170" s="345"/>
      <c r="D170" s="346"/>
      <c r="E170" s="392" t="str">
        <f t="shared" si="23"/>
        <v/>
      </c>
      <c r="F170" s="344"/>
      <c r="G170" s="344"/>
      <c r="H170" s="344"/>
      <c r="I170" s="344"/>
      <c r="J170" s="344"/>
      <c r="K170" s="347"/>
      <c r="L170" s="347"/>
      <c r="M170" s="347"/>
      <c r="N170" s="347"/>
      <c r="O170" s="344"/>
      <c r="P170" s="382" t="str">
        <f>IFERROR(VLOOKUP(O170,Comp_Poda_Bar!A:B,2,0),"-")</f>
        <v>-</v>
      </c>
      <c r="Q170" s="385" t="str">
        <f t="shared" si="19"/>
        <v>-</v>
      </c>
      <c r="R170" s="386">
        <f t="shared" si="20"/>
        <v>0</v>
      </c>
      <c r="S170" s="387">
        <f t="shared" si="16"/>
        <v>0</v>
      </c>
      <c r="T170" s="387">
        <f t="shared" si="17"/>
        <v>0</v>
      </c>
      <c r="U170" s="386">
        <f t="shared" si="21"/>
        <v>0</v>
      </c>
      <c r="V170" s="386">
        <f t="shared" si="22"/>
        <v>0</v>
      </c>
      <c r="W170" s="388">
        <f>IFERROR(VLOOKUP(O170,'[1]Base Baremos'!A:D,4,0)*'Extra 1,7'!$D$3,0)</f>
        <v>0</v>
      </c>
      <c r="X170" s="389">
        <f t="shared" si="18"/>
        <v>0</v>
      </c>
      <c r="Y170" s="384"/>
      <c r="Z170" s="324"/>
      <c r="IS170" s="330"/>
      <c r="IT170" s="330"/>
    </row>
    <row r="171" spans="1:254" ht="17.25" customHeight="1" x14ac:dyDescent="0.2">
      <c r="A171" s="324"/>
      <c r="B171" s="344"/>
      <c r="C171" s="345"/>
      <c r="D171" s="346"/>
      <c r="E171" s="392" t="str">
        <f t="shared" si="23"/>
        <v/>
      </c>
      <c r="F171" s="344"/>
      <c r="G171" s="344"/>
      <c r="H171" s="344"/>
      <c r="I171" s="344"/>
      <c r="J171" s="344"/>
      <c r="K171" s="347"/>
      <c r="L171" s="347"/>
      <c r="M171" s="347"/>
      <c r="N171" s="347"/>
      <c r="O171" s="344"/>
      <c r="P171" s="382" t="str">
        <f>IFERROR(VLOOKUP(O171,Comp_Poda_Bar!A:B,2,0),"-")</f>
        <v>-</v>
      </c>
      <c r="Q171" s="385" t="str">
        <f t="shared" si="19"/>
        <v>-</v>
      </c>
      <c r="R171" s="386">
        <f t="shared" si="20"/>
        <v>0</v>
      </c>
      <c r="S171" s="387">
        <f t="shared" si="16"/>
        <v>0</v>
      </c>
      <c r="T171" s="387">
        <f t="shared" si="17"/>
        <v>0</v>
      </c>
      <c r="U171" s="386">
        <f t="shared" si="21"/>
        <v>0</v>
      </c>
      <c r="V171" s="386">
        <f t="shared" si="22"/>
        <v>0</v>
      </c>
      <c r="W171" s="388">
        <f>IFERROR(VLOOKUP(O171,'[1]Base Baremos'!A:D,4,0)*'Extra 1,7'!$D$3,0)</f>
        <v>0</v>
      </c>
      <c r="X171" s="389">
        <f t="shared" si="18"/>
        <v>0</v>
      </c>
      <c r="Y171" s="384"/>
      <c r="Z171" s="324"/>
      <c r="IS171" s="330"/>
      <c r="IT171" s="330"/>
    </row>
    <row r="172" spans="1:254" ht="17.25" customHeight="1" x14ac:dyDescent="0.2">
      <c r="A172" s="324"/>
      <c r="B172" s="344"/>
      <c r="C172" s="345"/>
      <c r="D172" s="346"/>
      <c r="E172" s="392" t="str">
        <f t="shared" si="23"/>
        <v/>
      </c>
      <c r="F172" s="344"/>
      <c r="G172" s="344"/>
      <c r="H172" s="344"/>
      <c r="I172" s="344"/>
      <c r="J172" s="344"/>
      <c r="K172" s="347"/>
      <c r="L172" s="347"/>
      <c r="M172" s="347"/>
      <c r="N172" s="347"/>
      <c r="O172" s="344"/>
      <c r="P172" s="382" t="str">
        <f>IFERROR(VLOOKUP(O172,Comp_Poda_Bar!A:B,2,0),"-")</f>
        <v>-</v>
      </c>
      <c r="Q172" s="385" t="str">
        <f t="shared" si="19"/>
        <v>-</v>
      </c>
      <c r="R172" s="386">
        <f t="shared" si="20"/>
        <v>0</v>
      </c>
      <c r="S172" s="387">
        <f t="shared" si="16"/>
        <v>0</v>
      </c>
      <c r="T172" s="387">
        <f t="shared" si="17"/>
        <v>0</v>
      </c>
      <c r="U172" s="386">
        <f t="shared" si="21"/>
        <v>0</v>
      </c>
      <c r="V172" s="386">
        <f t="shared" si="22"/>
        <v>0</v>
      </c>
      <c r="W172" s="388">
        <f>IFERROR(VLOOKUP(O172,'[1]Base Baremos'!A:D,4,0)*'Extra 1,7'!$D$3,0)</f>
        <v>0</v>
      </c>
      <c r="X172" s="389">
        <f t="shared" si="18"/>
        <v>0</v>
      </c>
      <c r="Y172" s="384"/>
      <c r="Z172" s="324"/>
      <c r="IS172" s="330"/>
      <c r="IT172" s="330"/>
    </row>
    <row r="173" spans="1:254" ht="17.25" customHeight="1" x14ac:dyDescent="0.2">
      <c r="A173" s="324"/>
      <c r="B173" s="344"/>
      <c r="C173" s="345"/>
      <c r="D173" s="346"/>
      <c r="E173" s="392" t="str">
        <f t="shared" si="23"/>
        <v/>
      </c>
      <c r="F173" s="344"/>
      <c r="G173" s="344"/>
      <c r="H173" s="344"/>
      <c r="I173" s="344"/>
      <c r="J173" s="344"/>
      <c r="K173" s="347"/>
      <c r="L173" s="347"/>
      <c r="M173" s="347"/>
      <c r="N173" s="347"/>
      <c r="O173" s="344"/>
      <c r="P173" s="382" t="str">
        <f>IFERROR(VLOOKUP(O173,Comp_Poda_Bar!A:B,2,0),"-")</f>
        <v>-</v>
      </c>
      <c r="Q173" s="385" t="str">
        <f t="shared" si="19"/>
        <v>-</v>
      </c>
      <c r="R173" s="386">
        <f t="shared" si="20"/>
        <v>0</v>
      </c>
      <c r="S173" s="387">
        <f t="shared" si="16"/>
        <v>0</v>
      </c>
      <c r="T173" s="387">
        <f t="shared" si="17"/>
        <v>0</v>
      </c>
      <c r="U173" s="386">
        <f t="shared" si="21"/>
        <v>0</v>
      </c>
      <c r="V173" s="386">
        <f t="shared" si="22"/>
        <v>0</v>
      </c>
      <c r="W173" s="388">
        <f>IFERROR(VLOOKUP(O173,'[1]Base Baremos'!A:D,4,0)*'Extra 1,7'!$D$3,0)</f>
        <v>0</v>
      </c>
      <c r="X173" s="389">
        <f t="shared" si="18"/>
        <v>0</v>
      </c>
      <c r="Y173" s="384"/>
      <c r="Z173" s="324"/>
      <c r="IS173" s="330"/>
      <c r="IT173" s="330"/>
    </row>
    <row r="174" spans="1:254" ht="17.25" customHeight="1" x14ac:dyDescent="0.2">
      <c r="A174" s="324"/>
      <c r="B174" s="344"/>
      <c r="C174" s="345"/>
      <c r="D174" s="346"/>
      <c r="E174" s="392" t="str">
        <f t="shared" si="23"/>
        <v/>
      </c>
      <c r="F174" s="344"/>
      <c r="G174" s="344"/>
      <c r="H174" s="344"/>
      <c r="I174" s="344"/>
      <c r="J174" s="344"/>
      <c r="K174" s="347"/>
      <c r="L174" s="347"/>
      <c r="M174" s="347"/>
      <c r="N174" s="347"/>
      <c r="O174" s="344"/>
      <c r="P174" s="382" t="str">
        <f>IFERROR(VLOOKUP(O174,Comp_Poda_Bar!A:B,2,0),"-")</f>
        <v>-</v>
      </c>
      <c r="Q174" s="385" t="str">
        <f t="shared" si="19"/>
        <v>-</v>
      </c>
      <c r="R174" s="386">
        <f t="shared" si="20"/>
        <v>0</v>
      </c>
      <c r="S174" s="387">
        <f t="shared" si="16"/>
        <v>0</v>
      </c>
      <c r="T174" s="387">
        <f t="shared" si="17"/>
        <v>0</v>
      </c>
      <c r="U174" s="386">
        <f t="shared" si="21"/>
        <v>0</v>
      </c>
      <c r="V174" s="386">
        <f t="shared" si="22"/>
        <v>0</v>
      </c>
      <c r="W174" s="388">
        <f>IFERROR(VLOOKUP(O174,'[1]Base Baremos'!A:D,4,0)*'Extra 1,7'!$D$3,0)</f>
        <v>0</v>
      </c>
      <c r="X174" s="389">
        <f t="shared" si="18"/>
        <v>0</v>
      </c>
      <c r="Y174" s="384"/>
      <c r="Z174" s="324"/>
      <c r="IS174" s="330"/>
      <c r="IT174" s="330"/>
    </row>
    <row r="175" spans="1:254" ht="17.25" customHeight="1" x14ac:dyDescent="0.2">
      <c r="A175" s="324"/>
      <c r="B175" s="344"/>
      <c r="C175" s="345"/>
      <c r="D175" s="346"/>
      <c r="E175" s="392" t="str">
        <f t="shared" si="23"/>
        <v/>
      </c>
      <c r="F175" s="344"/>
      <c r="G175" s="344"/>
      <c r="H175" s="344"/>
      <c r="I175" s="344"/>
      <c r="J175" s="344"/>
      <c r="K175" s="347"/>
      <c r="L175" s="347"/>
      <c r="M175" s="347"/>
      <c r="N175" s="347"/>
      <c r="O175" s="344"/>
      <c r="P175" s="382" t="str">
        <f>IFERROR(VLOOKUP(O175,Comp_Poda_Bar!A:B,2,0),"-")</f>
        <v>-</v>
      </c>
      <c r="Q175" s="385" t="str">
        <f t="shared" si="19"/>
        <v>-</v>
      </c>
      <c r="R175" s="386">
        <f t="shared" si="20"/>
        <v>0</v>
      </c>
      <c r="S175" s="387">
        <f t="shared" si="16"/>
        <v>0</v>
      </c>
      <c r="T175" s="387">
        <f t="shared" si="17"/>
        <v>0</v>
      </c>
      <c r="U175" s="386">
        <f t="shared" si="21"/>
        <v>0</v>
      </c>
      <c r="V175" s="386">
        <f t="shared" si="22"/>
        <v>0</v>
      </c>
      <c r="W175" s="388">
        <f>IFERROR(VLOOKUP(O175,'[1]Base Baremos'!A:D,4,0)*'Extra 1,7'!$D$3,0)</f>
        <v>0</v>
      </c>
      <c r="X175" s="389">
        <f t="shared" si="18"/>
        <v>0</v>
      </c>
      <c r="Y175" s="384"/>
      <c r="Z175" s="324"/>
      <c r="IS175" s="330"/>
      <c r="IT175" s="330"/>
    </row>
    <row r="176" spans="1:254" ht="17.25" customHeight="1" x14ac:dyDescent="0.2">
      <c r="A176" s="324"/>
      <c r="B176" s="344"/>
      <c r="C176" s="345"/>
      <c r="D176" s="346"/>
      <c r="E176" s="392" t="str">
        <f t="shared" si="23"/>
        <v/>
      </c>
      <c r="F176" s="344"/>
      <c r="G176" s="344"/>
      <c r="H176" s="344"/>
      <c r="I176" s="344"/>
      <c r="J176" s="344"/>
      <c r="K176" s="347"/>
      <c r="L176" s="347"/>
      <c r="M176" s="347"/>
      <c r="N176" s="347"/>
      <c r="O176" s="344"/>
      <c r="P176" s="382" t="str">
        <f>IFERROR(VLOOKUP(O176,Comp_Poda_Bar!A:B,2,0),"-")</f>
        <v>-</v>
      </c>
      <c r="Q176" s="385" t="str">
        <f t="shared" si="19"/>
        <v>-</v>
      </c>
      <c r="R176" s="386">
        <f t="shared" si="20"/>
        <v>0</v>
      </c>
      <c r="S176" s="387">
        <f t="shared" si="16"/>
        <v>0</v>
      </c>
      <c r="T176" s="387">
        <f t="shared" si="17"/>
        <v>0</v>
      </c>
      <c r="U176" s="386">
        <f t="shared" si="21"/>
        <v>0</v>
      </c>
      <c r="V176" s="386">
        <f t="shared" si="22"/>
        <v>0</v>
      </c>
      <c r="W176" s="388">
        <f>IFERROR(VLOOKUP(O176,'[1]Base Baremos'!A:D,4,0)*'Extra 1,7'!$D$3,0)</f>
        <v>0</v>
      </c>
      <c r="X176" s="389">
        <f t="shared" si="18"/>
        <v>0</v>
      </c>
      <c r="Y176" s="384"/>
      <c r="Z176" s="324"/>
      <c r="IS176" s="330"/>
      <c r="IT176" s="330"/>
    </row>
    <row r="177" spans="1:254" ht="17.25" customHeight="1" x14ac:dyDescent="0.2">
      <c r="A177" s="324"/>
      <c r="B177" s="344"/>
      <c r="C177" s="345"/>
      <c r="D177" s="346"/>
      <c r="E177" s="392" t="str">
        <f t="shared" si="23"/>
        <v/>
      </c>
      <c r="F177" s="344"/>
      <c r="G177" s="344"/>
      <c r="H177" s="344"/>
      <c r="I177" s="344"/>
      <c r="J177" s="344"/>
      <c r="K177" s="347"/>
      <c r="L177" s="347"/>
      <c r="M177" s="347"/>
      <c r="N177" s="347"/>
      <c r="O177" s="344"/>
      <c r="P177" s="382" t="str">
        <f>IFERROR(VLOOKUP(O177,Comp_Poda_Bar!A:B,2,0),"-")</f>
        <v>-</v>
      </c>
      <c r="Q177" s="385" t="str">
        <f t="shared" si="19"/>
        <v>-</v>
      </c>
      <c r="R177" s="386">
        <f t="shared" si="20"/>
        <v>0</v>
      </c>
      <c r="S177" s="387">
        <f t="shared" si="16"/>
        <v>0</v>
      </c>
      <c r="T177" s="387">
        <f t="shared" si="17"/>
        <v>0</v>
      </c>
      <c r="U177" s="386">
        <f t="shared" si="21"/>
        <v>0</v>
      </c>
      <c r="V177" s="386">
        <f t="shared" si="22"/>
        <v>0</v>
      </c>
      <c r="W177" s="388">
        <f>IFERROR(VLOOKUP(O177,'[1]Base Baremos'!A:D,4,0)*'Extra 1,7'!$D$3,0)</f>
        <v>0</v>
      </c>
      <c r="X177" s="389">
        <f t="shared" si="18"/>
        <v>0</v>
      </c>
      <c r="Y177" s="384"/>
      <c r="Z177" s="324"/>
      <c r="IS177" s="330"/>
      <c r="IT177" s="330"/>
    </row>
    <row r="178" spans="1:254" ht="17.25" customHeight="1" x14ac:dyDescent="0.2">
      <c r="A178" s="324"/>
      <c r="B178" s="344"/>
      <c r="C178" s="345"/>
      <c r="D178" s="346"/>
      <c r="E178" s="392" t="str">
        <f t="shared" si="23"/>
        <v/>
      </c>
      <c r="F178" s="344"/>
      <c r="G178" s="344"/>
      <c r="H178" s="344"/>
      <c r="I178" s="344"/>
      <c r="J178" s="344"/>
      <c r="K178" s="347"/>
      <c r="L178" s="347"/>
      <c r="M178" s="347"/>
      <c r="N178" s="347"/>
      <c r="O178" s="344"/>
      <c r="P178" s="382" t="str">
        <f>IFERROR(VLOOKUP(O178,Comp_Poda_Bar!A:B,2,0),"-")</f>
        <v>-</v>
      </c>
      <c r="Q178" s="385" t="str">
        <f t="shared" si="19"/>
        <v>-</v>
      </c>
      <c r="R178" s="386">
        <f t="shared" si="20"/>
        <v>0</v>
      </c>
      <c r="S178" s="387">
        <f t="shared" si="16"/>
        <v>0</v>
      </c>
      <c r="T178" s="387">
        <f t="shared" si="17"/>
        <v>0</v>
      </c>
      <c r="U178" s="386">
        <f t="shared" si="21"/>
        <v>0</v>
      </c>
      <c r="V178" s="386">
        <f t="shared" si="22"/>
        <v>0</v>
      </c>
      <c r="W178" s="388">
        <f>IFERROR(VLOOKUP(O178,'[1]Base Baremos'!A:D,4,0)*'Extra 1,7'!$D$3,0)</f>
        <v>0</v>
      </c>
      <c r="X178" s="389">
        <f t="shared" si="18"/>
        <v>0</v>
      </c>
      <c r="Y178" s="384"/>
      <c r="Z178" s="324"/>
      <c r="IS178" s="330"/>
      <c r="IT178" s="330"/>
    </row>
    <row r="179" spans="1:254" ht="17.25" customHeight="1" x14ac:dyDescent="0.2">
      <c r="A179" s="324"/>
      <c r="B179" s="344"/>
      <c r="C179" s="345"/>
      <c r="D179" s="346"/>
      <c r="E179" s="392" t="str">
        <f t="shared" si="23"/>
        <v/>
      </c>
      <c r="F179" s="344"/>
      <c r="G179" s="344"/>
      <c r="H179" s="344"/>
      <c r="I179" s="344"/>
      <c r="J179" s="344"/>
      <c r="K179" s="347"/>
      <c r="L179" s="347"/>
      <c r="M179" s="347"/>
      <c r="N179" s="347"/>
      <c r="O179" s="344"/>
      <c r="P179" s="382" t="str">
        <f>IFERROR(VLOOKUP(O179,Comp_Poda_Bar!A:B,2,0),"-")</f>
        <v>-</v>
      </c>
      <c r="Q179" s="385" t="str">
        <f t="shared" si="19"/>
        <v>-</v>
      </c>
      <c r="R179" s="386">
        <f t="shared" si="20"/>
        <v>0</v>
      </c>
      <c r="S179" s="387">
        <f t="shared" si="16"/>
        <v>0</v>
      </c>
      <c r="T179" s="387">
        <f t="shared" si="17"/>
        <v>0</v>
      </c>
      <c r="U179" s="386">
        <f t="shared" si="21"/>
        <v>0</v>
      </c>
      <c r="V179" s="386">
        <f t="shared" si="22"/>
        <v>0</v>
      </c>
      <c r="W179" s="388">
        <f>IFERROR(VLOOKUP(O179,'[1]Base Baremos'!A:D,4,0)*'Extra 1,7'!$D$3,0)</f>
        <v>0</v>
      </c>
      <c r="X179" s="389">
        <f t="shared" si="18"/>
        <v>0</v>
      </c>
      <c r="Y179" s="384"/>
      <c r="Z179" s="324"/>
      <c r="IS179" s="330"/>
      <c r="IT179" s="330"/>
    </row>
    <row r="180" spans="1:254" ht="17.25" customHeight="1" x14ac:dyDescent="0.2">
      <c r="A180" s="324"/>
      <c r="B180" s="344"/>
      <c r="C180" s="345"/>
      <c r="D180" s="346"/>
      <c r="E180" s="392" t="str">
        <f t="shared" si="23"/>
        <v/>
      </c>
      <c r="F180" s="344"/>
      <c r="G180" s="344"/>
      <c r="H180" s="344"/>
      <c r="I180" s="344"/>
      <c r="J180" s="344"/>
      <c r="K180" s="347"/>
      <c r="L180" s="347"/>
      <c r="M180" s="347"/>
      <c r="N180" s="347"/>
      <c r="O180" s="344"/>
      <c r="P180" s="382" t="str">
        <f>IFERROR(VLOOKUP(O180,Comp_Poda_Bar!A:B,2,0),"-")</f>
        <v>-</v>
      </c>
      <c r="Q180" s="385" t="str">
        <f t="shared" si="19"/>
        <v>-</v>
      </c>
      <c r="R180" s="386">
        <f t="shared" si="20"/>
        <v>0</v>
      </c>
      <c r="S180" s="387">
        <f t="shared" si="16"/>
        <v>0</v>
      </c>
      <c r="T180" s="387">
        <f t="shared" si="17"/>
        <v>0</v>
      </c>
      <c r="U180" s="386">
        <f t="shared" si="21"/>
        <v>0</v>
      </c>
      <c r="V180" s="386">
        <f t="shared" si="22"/>
        <v>0</v>
      </c>
      <c r="W180" s="388">
        <f>IFERROR(VLOOKUP(O180,'[1]Base Baremos'!A:D,4,0)*'Extra 1,7'!$D$3,0)</f>
        <v>0</v>
      </c>
      <c r="X180" s="389">
        <f t="shared" si="18"/>
        <v>0</v>
      </c>
      <c r="Y180" s="384"/>
      <c r="Z180" s="324"/>
      <c r="IS180" s="330"/>
      <c r="IT180" s="330"/>
    </row>
    <row r="181" spans="1:254" ht="17.25" customHeight="1" x14ac:dyDescent="0.2">
      <c r="A181" s="324"/>
      <c r="B181" s="344"/>
      <c r="C181" s="345"/>
      <c r="D181" s="346"/>
      <c r="E181" s="392" t="str">
        <f t="shared" si="23"/>
        <v/>
      </c>
      <c r="F181" s="344"/>
      <c r="G181" s="344"/>
      <c r="H181" s="344"/>
      <c r="I181" s="344"/>
      <c r="J181" s="344"/>
      <c r="K181" s="347"/>
      <c r="L181" s="347"/>
      <c r="M181" s="347"/>
      <c r="N181" s="347"/>
      <c r="O181" s="344"/>
      <c r="P181" s="382" t="str">
        <f>IFERROR(VLOOKUP(O181,Comp_Poda_Bar!A:B,2,0),"-")</f>
        <v>-</v>
      </c>
      <c r="Q181" s="385" t="str">
        <f t="shared" si="19"/>
        <v>-</v>
      </c>
      <c r="R181" s="386">
        <f t="shared" si="20"/>
        <v>0</v>
      </c>
      <c r="S181" s="387">
        <f t="shared" si="16"/>
        <v>0</v>
      </c>
      <c r="T181" s="387">
        <f t="shared" si="17"/>
        <v>0</v>
      </c>
      <c r="U181" s="386">
        <f t="shared" si="21"/>
        <v>0</v>
      </c>
      <c r="V181" s="386">
        <f t="shared" si="22"/>
        <v>0</v>
      </c>
      <c r="W181" s="388">
        <f>IFERROR(VLOOKUP(O181,'[1]Base Baremos'!A:D,4,0)*'Extra 1,7'!$D$3,0)</f>
        <v>0</v>
      </c>
      <c r="X181" s="389">
        <f t="shared" si="18"/>
        <v>0</v>
      </c>
      <c r="Y181" s="384"/>
      <c r="Z181" s="324"/>
      <c r="IS181" s="330"/>
      <c r="IT181" s="330"/>
    </row>
    <row r="182" spans="1:254" ht="17.25" customHeight="1" x14ac:dyDescent="0.2">
      <c r="A182" s="324"/>
      <c r="B182" s="344"/>
      <c r="C182" s="345"/>
      <c r="D182" s="346"/>
      <c r="E182" s="392" t="str">
        <f t="shared" si="23"/>
        <v/>
      </c>
      <c r="F182" s="344"/>
      <c r="G182" s="344"/>
      <c r="H182" s="344"/>
      <c r="I182" s="344"/>
      <c r="J182" s="344"/>
      <c r="K182" s="347"/>
      <c r="L182" s="347"/>
      <c r="M182" s="347"/>
      <c r="N182" s="347"/>
      <c r="O182" s="344"/>
      <c r="P182" s="382" t="str">
        <f>IFERROR(VLOOKUP(O182,Comp_Poda_Bar!A:B,2,0),"-")</f>
        <v>-</v>
      </c>
      <c r="Q182" s="385" t="str">
        <f t="shared" si="19"/>
        <v>-</v>
      </c>
      <c r="R182" s="386">
        <f t="shared" si="20"/>
        <v>0</v>
      </c>
      <c r="S182" s="387">
        <f t="shared" si="16"/>
        <v>0</v>
      </c>
      <c r="T182" s="387">
        <f t="shared" si="17"/>
        <v>0</v>
      </c>
      <c r="U182" s="386">
        <f t="shared" si="21"/>
        <v>0</v>
      </c>
      <c r="V182" s="386">
        <f t="shared" si="22"/>
        <v>0</v>
      </c>
      <c r="W182" s="388">
        <f>IFERROR(VLOOKUP(O182,'[1]Base Baremos'!A:D,4,0)*'Extra 1,7'!$D$3,0)</f>
        <v>0</v>
      </c>
      <c r="X182" s="389">
        <f t="shared" si="18"/>
        <v>0</v>
      </c>
      <c r="Y182" s="384"/>
      <c r="Z182" s="324"/>
      <c r="IS182" s="330"/>
      <c r="IT182" s="330"/>
    </row>
    <row r="183" spans="1:254" ht="17.25" customHeight="1" x14ac:dyDescent="0.2">
      <c r="A183" s="324"/>
      <c r="B183" s="344"/>
      <c r="C183" s="345"/>
      <c r="D183" s="346"/>
      <c r="E183" s="392" t="str">
        <f t="shared" si="23"/>
        <v/>
      </c>
      <c r="F183" s="344"/>
      <c r="G183" s="344"/>
      <c r="H183" s="344"/>
      <c r="I183" s="344"/>
      <c r="J183" s="344"/>
      <c r="K183" s="347"/>
      <c r="L183" s="347"/>
      <c r="M183" s="347"/>
      <c r="N183" s="347"/>
      <c r="O183" s="344"/>
      <c r="P183" s="382" t="str">
        <f>IFERROR(VLOOKUP(O183,Comp_Poda_Bar!A:B,2,0),"-")</f>
        <v>-</v>
      </c>
      <c r="Q183" s="385" t="str">
        <f t="shared" si="19"/>
        <v>-</v>
      </c>
      <c r="R183" s="386">
        <f t="shared" si="20"/>
        <v>0</v>
      </c>
      <c r="S183" s="387">
        <f t="shared" si="16"/>
        <v>0</v>
      </c>
      <c r="T183" s="387">
        <f t="shared" si="17"/>
        <v>0</v>
      </c>
      <c r="U183" s="386">
        <f t="shared" si="21"/>
        <v>0</v>
      </c>
      <c r="V183" s="386">
        <f t="shared" si="22"/>
        <v>0</v>
      </c>
      <c r="W183" s="388">
        <f>IFERROR(VLOOKUP(O183,'[1]Base Baremos'!A:D,4,0)*'Extra 1,7'!$D$3,0)</f>
        <v>0</v>
      </c>
      <c r="X183" s="389">
        <f t="shared" si="18"/>
        <v>0</v>
      </c>
      <c r="Y183" s="384"/>
      <c r="Z183" s="324"/>
      <c r="IS183" s="330"/>
      <c r="IT183" s="330"/>
    </row>
    <row r="184" spans="1:254" ht="17.25" customHeight="1" x14ac:dyDescent="0.2">
      <c r="A184" s="324"/>
      <c r="B184" s="344"/>
      <c r="C184" s="345"/>
      <c r="D184" s="346"/>
      <c r="E184" s="392" t="str">
        <f t="shared" si="23"/>
        <v/>
      </c>
      <c r="F184" s="344"/>
      <c r="G184" s="344"/>
      <c r="H184" s="344"/>
      <c r="I184" s="344"/>
      <c r="J184" s="344"/>
      <c r="K184" s="347"/>
      <c r="L184" s="347"/>
      <c r="M184" s="347"/>
      <c r="N184" s="347"/>
      <c r="O184" s="344"/>
      <c r="P184" s="382" t="str">
        <f>IFERROR(VLOOKUP(O184,Comp_Poda_Bar!A:B,2,0),"-")</f>
        <v>-</v>
      </c>
      <c r="Q184" s="385" t="str">
        <f t="shared" si="19"/>
        <v>-</v>
      </c>
      <c r="R184" s="386">
        <f t="shared" si="20"/>
        <v>0</v>
      </c>
      <c r="S184" s="387">
        <f t="shared" si="16"/>
        <v>0</v>
      </c>
      <c r="T184" s="387">
        <f t="shared" si="17"/>
        <v>0</v>
      </c>
      <c r="U184" s="386">
        <f t="shared" si="21"/>
        <v>0</v>
      </c>
      <c r="V184" s="386">
        <f t="shared" si="22"/>
        <v>0</v>
      </c>
      <c r="W184" s="388">
        <f>IFERROR(VLOOKUP(O184,'[1]Base Baremos'!A:D,4,0)*'Extra 1,7'!$D$3,0)</f>
        <v>0</v>
      </c>
      <c r="X184" s="389">
        <f t="shared" si="18"/>
        <v>0</v>
      </c>
      <c r="Y184" s="384"/>
      <c r="Z184" s="324"/>
      <c r="IS184" s="330"/>
      <c r="IT184" s="330"/>
    </row>
    <row r="185" spans="1:254" ht="17.25" customHeight="1" x14ac:dyDescent="0.2">
      <c r="A185" s="324"/>
      <c r="B185" s="344"/>
      <c r="C185" s="345"/>
      <c r="D185" s="346"/>
      <c r="E185" s="392" t="str">
        <f t="shared" si="23"/>
        <v/>
      </c>
      <c r="F185" s="344"/>
      <c r="G185" s="344"/>
      <c r="H185" s="344"/>
      <c r="I185" s="344"/>
      <c r="J185" s="344"/>
      <c r="K185" s="347"/>
      <c r="L185" s="347"/>
      <c r="M185" s="347"/>
      <c r="N185" s="347"/>
      <c r="O185" s="344"/>
      <c r="P185" s="382" t="str">
        <f>IFERROR(VLOOKUP(O185,Comp_Poda_Bar!A:B,2,0),"-")</f>
        <v>-</v>
      </c>
      <c r="Q185" s="385" t="str">
        <f t="shared" si="19"/>
        <v>-</v>
      </c>
      <c r="R185" s="386">
        <f t="shared" si="20"/>
        <v>0</v>
      </c>
      <c r="S185" s="387">
        <f t="shared" si="16"/>
        <v>0</v>
      </c>
      <c r="T185" s="387">
        <f t="shared" si="17"/>
        <v>0</v>
      </c>
      <c r="U185" s="386">
        <f t="shared" si="21"/>
        <v>0</v>
      </c>
      <c r="V185" s="386">
        <f t="shared" si="22"/>
        <v>0</v>
      </c>
      <c r="W185" s="388">
        <f>IFERROR(VLOOKUP(O185,'[1]Base Baremos'!A:D,4,0)*'Extra 1,7'!$D$3,0)</f>
        <v>0</v>
      </c>
      <c r="X185" s="389">
        <f t="shared" si="18"/>
        <v>0</v>
      </c>
      <c r="Y185" s="384"/>
      <c r="Z185" s="324"/>
      <c r="IS185" s="330"/>
      <c r="IT185" s="330"/>
    </row>
    <row r="186" spans="1:254" ht="17.25" customHeight="1" x14ac:dyDescent="0.2">
      <c r="A186" s="324"/>
      <c r="B186" s="344"/>
      <c r="C186" s="345"/>
      <c r="D186" s="346"/>
      <c r="E186" s="392" t="str">
        <f t="shared" si="23"/>
        <v/>
      </c>
      <c r="F186" s="344"/>
      <c r="G186" s="344"/>
      <c r="H186" s="344"/>
      <c r="I186" s="344"/>
      <c r="J186" s="344"/>
      <c r="K186" s="347"/>
      <c r="L186" s="347"/>
      <c r="M186" s="347"/>
      <c r="N186" s="347"/>
      <c r="O186" s="344"/>
      <c r="P186" s="382" t="str">
        <f>IFERROR(VLOOKUP(O186,Comp_Poda_Bar!A:B,2,0),"-")</f>
        <v>-</v>
      </c>
      <c r="Q186" s="385" t="str">
        <f t="shared" si="19"/>
        <v>-</v>
      </c>
      <c r="R186" s="386">
        <f t="shared" si="20"/>
        <v>0</v>
      </c>
      <c r="S186" s="387">
        <f t="shared" si="16"/>
        <v>0</v>
      </c>
      <c r="T186" s="387">
        <f t="shared" si="17"/>
        <v>0</v>
      </c>
      <c r="U186" s="386">
        <f t="shared" si="21"/>
        <v>0</v>
      </c>
      <c r="V186" s="386">
        <f t="shared" si="22"/>
        <v>0</v>
      </c>
      <c r="W186" s="388">
        <f>IFERROR(VLOOKUP(O186,'[1]Base Baremos'!A:D,4,0)*'Extra 1,7'!$D$3,0)</f>
        <v>0</v>
      </c>
      <c r="X186" s="389">
        <f t="shared" si="18"/>
        <v>0</v>
      </c>
      <c r="Y186" s="384"/>
      <c r="Z186" s="324"/>
      <c r="IS186" s="330"/>
      <c r="IT186" s="330"/>
    </row>
    <row r="187" spans="1:254" ht="17.25" customHeight="1" x14ac:dyDescent="0.2">
      <c r="A187" s="324"/>
      <c r="B187" s="344"/>
      <c r="C187" s="345"/>
      <c r="D187" s="346"/>
      <c r="E187" s="392" t="str">
        <f t="shared" si="23"/>
        <v/>
      </c>
      <c r="F187" s="344"/>
      <c r="G187" s="344"/>
      <c r="H187" s="344"/>
      <c r="I187" s="344"/>
      <c r="J187" s="344"/>
      <c r="K187" s="347"/>
      <c r="L187" s="347"/>
      <c r="M187" s="347"/>
      <c r="N187" s="347"/>
      <c r="O187" s="344"/>
      <c r="P187" s="382" t="str">
        <f>IFERROR(VLOOKUP(O187,Comp_Poda_Bar!A:B,2,0),"-")</f>
        <v>-</v>
      </c>
      <c r="Q187" s="385" t="str">
        <f t="shared" si="19"/>
        <v>-</v>
      </c>
      <c r="R187" s="386">
        <f t="shared" si="20"/>
        <v>0</v>
      </c>
      <c r="S187" s="387">
        <f t="shared" si="16"/>
        <v>0</v>
      </c>
      <c r="T187" s="387">
        <f t="shared" si="17"/>
        <v>0</v>
      </c>
      <c r="U187" s="386">
        <f t="shared" si="21"/>
        <v>0</v>
      </c>
      <c r="V187" s="386">
        <f t="shared" si="22"/>
        <v>0</v>
      </c>
      <c r="W187" s="388">
        <f>IFERROR(VLOOKUP(O187,'[1]Base Baremos'!A:D,4,0)*'Extra 1,7'!$D$3,0)</f>
        <v>0</v>
      </c>
      <c r="X187" s="389">
        <f t="shared" si="18"/>
        <v>0</v>
      </c>
      <c r="Y187" s="384"/>
      <c r="Z187" s="324"/>
      <c r="IS187" s="330"/>
      <c r="IT187" s="330"/>
    </row>
    <row r="188" spans="1:254" ht="17.25" customHeight="1" x14ac:dyDescent="0.2">
      <c r="A188" s="324"/>
      <c r="B188" s="344"/>
      <c r="C188" s="345"/>
      <c r="D188" s="346"/>
      <c r="E188" s="392" t="str">
        <f t="shared" si="23"/>
        <v/>
      </c>
      <c r="F188" s="344"/>
      <c r="G188" s="344"/>
      <c r="H188" s="344"/>
      <c r="I188" s="344"/>
      <c r="J188" s="344"/>
      <c r="K188" s="347"/>
      <c r="L188" s="347"/>
      <c r="M188" s="347"/>
      <c r="N188" s="347"/>
      <c r="O188" s="344"/>
      <c r="P188" s="382" t="str">
        <f>IFERROR(VLOOKUP(O188,Comp_Poda_Bar!A:B,2,0),"-")</f>
        <v>-</v>
      </c>
      <c r="Q188" s="385" t="str">
        <f t="shared" si="19"/>
        <v>-</v>
      </c>
      <c r="R188" s="386">
        <f t="shared" si="20"/>
        <v>0</v>
      </c>
      <c r="S188" s="387">
        <f t="shared" si="16"/>
        <v>0</v>
      </c>
      <c r="T188" s="387">
        <f t="shared" si="17"/>
        <v>0</v>
      </c>
      <c r="U188" s="386">
        <f t="shared" si="21"/>
        <v>0</v>
      </c>
      <c r="V188" s="386">
        <f t="shared" si="22"/>
        <v>0</v>
      </c>
      <c r="W188" s="388">
        <f>IFERROR(VLOOKUP(O188,'[1]Base Baremos'!A:D,4,0)*'Extra 1,7'!$D$3,0)</f>
        <v>0</v>
      </c>
      <c r="X188" s="389">
        <f t="shared" si="18"/>
        <v>0</v>
      </c>
      <c r="Y188" s="384"/>
      <c r="Z188" s="324"/>
      <c r="IS188" s="330"/>
      <c r="IT188" s="330"/>
    </row>
    <row r="189" spans="1:254" ht="17.25" customHeight="1" x14ac:dyDescent="0.2">
      <c r="A189" s="324"/>
      <c r="B189" s="344"/>
      <c r="C189" s="345"/>
      <c r="D189" s="346"/>
      <c r="E189" s="392" t="str">
        <f t="shared" si="23"/>
        <v/>
      </c>
      <c r="F189" s="344"/>
      <c r="G189" s="344"/>
      <c r="H189" s="344"/>
      <c r="I189" s="344"/>
      <c r="J189" s="344"/>
      <c r="K189" s="347"/>
      <c r="L189" s="347"/>
      <c r="M189" s="347"/>
      <c r="N189" s="347"/>
      <c r="O189" s="344"/>
      <c r="P189" s="382" t="str">
        <f>IFERROR(VLOOKUP(O189,Comp_Poda_Bar!A:B,2,0),"-")</f>
        <v>-</v>
      </c>
      <c r="Q189" s="385" t="str">
        <f t="shared" si="19"/>
        <v>-</v>
      </c>
      <c r="R189" s="386">
        <f t="shared" si="20"/>
        <v>0</v>
      </c>
      <c r="S189" s="387">
        <f t="shared" si="16"/>
        <v>0</v>
      </c>
      <c r="T189" s="387">
        <f t="shared" si="17"/>
        <v>0</v>
      </c>
      <c r="U189" s="386">
        <f t="shared" si="21"/>
        <v>0</v>
      </c>
      <c r="V189" s="386">
        <f t="shared" si="22"/>
        <v>0</v>
      </c>
      <c r="W189" s="388">
        <f>IFERROR(VLOOKUP(O189,'[1]Base Baremos'!A:D,4,0)*'Extra 1,7'!$D$3,0)</f>
        <v>0</v>
      </c>
      <c r="X189" s="389">
        <f t="shared" si="18"/>
        <v>0</v>
      </c>
      <c r="Y189" s="384"/>
      <c r="Z189" s="324"/>
      <c r="IS189" s="330"/>
      <c r="IT189" s="330"/>
    </row>
    <row r="190" spans="1:254" ht="17.25" customHeight="1" x14ac:dyDescent="0.2">
      <c r="A190" s="324"/>
      <c r="B190" s="344"/>
      <c r="C190" s="345"/>
      <c r="D190" s="346"/>
      <c r="E190" s="392" t="str">
        <f t="shared" si="23"/>
        <v/>
      </c>
      <c r="F190" s="344"/>
      <c r="G190" s="344"/>
      <c r="H190" s="344"/>
      <c r="I190" s="344"/>
      <c r="J190" s="344"/>
      <c r="K190" s="347"/>
      <c r="L190" s="347"/>
      <c r="M190" s="347"/>
      <c r="N190" s="347"/>
      <c r="O190" s="344"/>
      <c r="P190" s="382" t="str">
        <f>IFERROR(VLOOKUP(O190,Comp_Poda_Bar!A:B,2,0),"-")</f>
        <v>-</v>
      </c>
      <c r="Q190" s="385" t="str">
        <f t="shared" si="19"/>
        <v>-</v>
      </c>
      <c r="R190" s="386">
        <f t="shared" si="20"/>
        <v>0</v>
      </c>
      <c r="S190" s="387">
        <f t="shared" si="16"/>
        <v>0</v>
      </c>
      <c r="T190" s="387">
        <f t="shared" si="17"/>
        <v>0</v>
      </c>
      <c r="U190" s="386">
        <f t="shared" si="21"/>
        <v>0</v>
      </c>
      <c r="V190" s="386">
        <f t="shared" si="22"/>
        <v>0</v>
      </c>
      <c r="W190" s="388">
        <f>IFERROR(VLOOKUP(O190,'[1]Base Baremos'!A:D,4,0)*'Extra 1,7'!$D$3,0)</f>
        <v>0</v>
      </c>
      <c r="X190" s="389">
        <f t="shared" si="18"/>
        <v>0</v>
      </c>
      <c r="Y190" s="384"/>
      <c r="Z190" s="324"/>
      <c r="IS190" s="330"/>
      <c r="IT190" s="330"/>
    </row>
    <row r="191" spans="1:254" ht="17.25" customHeight="1" x14ac:dyDescent="0.2">
      <c r="A191" s="324"/>
      <c r="B191" s="344"/>
      <c r="C191" s="345"/>
      <c r="D191" s="346"/>
      <c r="E191" s="392" t="str">
        <f t="shared" si="23"/>
        <v/>
      </c>
      <c r="F191" s="344"/>
      <c r="G191" s="344"/>
      <c r="H191" s="344"/>
      <c r="I191" s="344"/>
      <c r="J191" s="344"/>
      <c r="K191" s="347"/>
      <c r="L191" s="347"/>
      <c r="M191" s="347"/>
      <c r="N191" s="347"/>
      <c r="O191" s="344"/>
      <c r="P191" s="382" t="str">
        <f>IFERROR(VLOOKUP(O191,Comp_Poda_Bar!A:B,2,0),"-")</f>
        <v>-</v>
      </c>
      <c r="Q191" s="385" t="str">
        <f t="shared" si="19"/>
        <v>-</v>
      </c>
      <c r="R191" s="386">
        <f t="shared" si="20"/>
        <v>0</v>
      </c>
      <c r="S191" s="387">
        <f t="shared" si="16"/>
        <v>0</v>
      </c>
      <c r="T191" s="387">
        <f t="shared" si="17"/>
        <v>0</v>
      </c>
      <c r="U191" s="386">
        <f t="shared" si="21"/>
        <v>0</v>
      </c>
      <c r="V191" s="386">
        <f t="shared" si="22"/>
        <v>0</v>
      </c>
      <c r="W191" s="388">
        <f>IFERROR(VLOOKUP(O191,'[1]Base Baremos'!A:D,4,0)*'Extra 1,7'!$D$3,0)</f>
        <v>0</v>
      </c>
      <c r="X191" s="389">
        <f t="shared" si="18"/>
        <v>0</v>
      </c>
      <c r="Y191" s="384"/>
      <c r="Z191" s="324"/>
      <c r="IS191" s="330"/>
      <c r="IT191" s="330"/>
    </row>
    <row r="192" spans="1:254" ht="17.25" customHeight="1" x14ac:dyDescent="0.2">
      <c r="A192" s="324"/>
      <c r="B192" s="344"/>
      <c r="C192" s="345"/>
      <c r="D192" s="346"/>
      <c r="E192" s="392" t="str">
        <f t="shared" si="23"/>
        <v/>
      </c>
      <c r="F192" s="344"/>
      <c r="G192" s="344"/>
      <c r="H192" s="344"/>
      <c r="I192" s="344"/>
      <c r="J192" s="344"/>
      <c r="K192" s="347"/>
      <c r="L192" s="347"/>
      <c r="M192" s="347"/>
      <c r="N192" s="347"/>
      <c r="O192" s="344"/>
      <c r="P192" s="382" t="str">
        <f>IFERROR(VLOOKUP(O192,Comp_Poda_Bar!A:B,2,0),"-")</f>
        <v>-</v>
      </c>
      <c r="Q192" s="385" t="str">
        <f t="shared" si="19"/>
        <v>-</v>
      </c>
      <c r="R192" s="386">
        <f t="shared" si="20"/>
        <v>0</v>
      </c>
      <c r="S192" s="387">
        <f t="shared" si="16"/>
        <v>0</v>
      </c>
      <c r="T192" s="387">
        <f t="shared" si="17"/>
        <v>0</v>
      </c>
      <c r="U192" s="386">
        <f t="shared" si="21"/>
        <v>0</v>
      </c>
      <c r="V192" s="386">
        <f t="shared" si="22"/>
        <v>0</v>
      </c>
      <c r="W192" s="388">
        <f>IFERROR(VLOOKUP(O192,'[1]Base Baremos'!A:D,4,0)*'Extra 1,7'!$D$3,0)</f>
        <v>0</v>
      </c>
      <c r="X192" s="389">
        <f t="shared" si="18"/>
        <v>0</v>
      </c>
      <c r="Y192" s="384"/>
      <c r="Z192" s="324"/>
      <c r="IS192" s="330"/>
      <c r="IT192" s="330"/>
    </row>
    <row r="193" spans="1:254" ht="17.25" customHeight="1" x14ac:dyDescent="0.2">
      <c r="A193" s="324"/>
      <c r="B193" s="344"/>
      <c r="C193" s="345"/>
      <c r="D193" s="346"/>
      <c r="E193" s="392" t="str">
        <f t="shared" si="23"/>
        <v/>
      </c>
      <c r="F193" s="344"/>
      <c r="G193" s="344"/>
      <c r="H193" s="344"/>
      <c r="I193" s="344"/>
      <c r="J193" s="344"/>
      <c r="K193" s="347"/>
      <c r="L193" s="347"/>
      <c r="M193" s="347"/>
      <c r="N193" s="347"/>
      <c r="O193" s="344"/>
      <c r="P193" s="382" t="str">
        <f>IFERROR(VLOOKUP(O193,Comp_Poda_Bar!A:B,2,0),"-")</f>
        <v>-</v>
      </c>
      <c r="Q193" s="385" t="str">
        <f t="shared" si="19"/>
        <v>-</v>
      </c>
      <c r="R193" s="386">
        <f t="shared" si="20"/>
        <v>0</v>
      </c>
      <c r="S193" s="387">
        <f t="shared" si="16"/>
        <v>0</v>
      </c>
      <c r="T193" s="387">
        <f t="shared" si="17"/>
        <v>0</v>
      </c>
      <c r="U193" s="386">
        <f t="shared" si="21"/>
        <v>0</v>
      </c>
      <c r="V193" s="386">
        <f t="shared" si="22"/>
        <v>0</v>
      </c>
      <c r="W193" s="388">
        <f>IFERROR(VLOOKUP(O193,'[1]Base Baremos'!A:D,4,0)*'Extra 1,7'!$D$3,0)</f>
        <v>0</v>
      </c>
      <c r="X193" s="389">
        <f t="shared" si="18"/>
        <v>0</v>
      </c>
      <c r="Y193" s="384"/>
      <c r="Z193" s="324"/>
      <c r="IS193" s="330"/>
      <c r="IT193" s="330"/>
    </row>
    <row r="194" spans="1:254" ht="17.25" customHeight="1" x14ac:dyDescent="0.2">
      <c r="A194" s="324"/>
      <c r="B194" s="344"/>
      <c r="C194" s="345"/>
      <c r="D194" s="346"/>
      <c r="E194" s="392" t="str">
        <f t="shared" si="23"/>
        <v/>
      </c>
      <c r="F194" s="344"/>
      <c r="G194" s="344"/>
      <c r="H194" s="344"/>
      <c r="I194" s="344"/>
      <c r="J194" s="344"/>
      <c r="K194" s="347"/>
      <c r="L194" s="347"/>
      <c r="M194" s="347"/>
      <c r="N194" s="347"/>
      <c r="O194" s="344"/>
      <c r="P194" s="382" t="str">
        <f>IFERROR(VLOOKUP(O194,Comp_Poda_Bar!A:B,2,0),"-")</f>
        <v>-</v>
      </c>
      <c r="Q194" s="385" t="str">
        <f t="shared" si="19"/>
        <v>-</v>
      </c>
      <c r="R194" s="386">
        <f t="shared" si="20"/>
        <v>0</v>
      </c>
      <c r="S194" s="387">
        <f t="shared" si="16"/>
        <v>0</v>
      </c>
      <c r="T194" s="387">
        <f t="shared" si="17"/>
        <v>0</v>
      </c>
      <c r="U194" s="386">
        <f t="shared" si="21"/>
        <v>0</v>
      </c>
      <c r="V194" s="386">
        <f t="shared" si="22"/>
        <v>0</v>
      </c>
      <c r="W194" s="388">
        <f>IFERROR(VLOOKUP(O194,'[1]Base Baremos'!A:D,4,0)*'Extra 1,7'!$D$3,0)</f>
        <v>0</v>
      </c>
      <c r="X194" s="389">
        <f t="shared" si="18"/>
        <v>0</v>
      </c>
      <c r="Y194" s="384"/>
      <c r="Z194" s="324"/>
      <c r="IS194" s="330"/>
      <c r="IT194" s="330"/>
    </row>
    <row r="195" spans="1:254" ht="17.25" customHeight="1" x14ac:dyDescent="0.2">
      <c r="A195" s="324"/>
      <c r="B195" s="344"/>
      <c r="C195" s="345"/>
      <c r="D195" s="346"/>
      <c r="E195" s="392" t="str">
        <f t="shared" si="23"/>
        <v/>
      </c>
      <c r="F195" s="344"/>
      <c r="G195" s="344"/>
      <c r="H195" s="344"/>
      <c r="I195" s="344"/>
      <c r="J195" s="344"/>
      <c r="K195" s="347"/>
      <c r="L195" s="347"/>
      <c r="M195" s="347"/>
      <c r="N195" s="347"/>
      <c r="O195" s="344"/>
      <c r="P195" s="382" t="str">
        <f>IFERROR(VLOOKUP(O195,Comp_Poda_Bar!A:B,2,0),"-")</f>
        <v>-</v>
      </c>
      <c r="Q195" s="385" t="str">
        <f t="shared" si="19"/>
        <v>-</v>
      </c>
      <c r="R195" s="386">
        <f t="shared" si="20"/>
        <v>0</v>
      </c>
      <c r="S195" s="387">
        <f t="shared" si="16"/>
        <v>0</v>
      </c>
      <c r="T195" s="387">
        <f t="shared" si="17"/>
        <v>0</v>
      </c>
      <c r="U195" s="386">
        <f t="shared" si="21"/>
        <v>0</v>
      </c>
      <c r="V195" s="386">
        <f t="shared" si="22"/>
        <v>0</v>
      </c>
      <c r="W195" s="388">
        <f>IFERROR(VLOOKUP(O195,'[1]Base Baremos'!A:D,4,0)*'Extra 1,7'!$D$3,0)</f>
        <v>0</v>
      </c>
      <c r="X195" s="389">
        <f t="shared" si="18"/>
        <v>0</v>
      </c>
      <c r="Y195" s="384"/>
      <c r="Z195" s="324"/>
      <c r="IS195" s="330"/>
      <c r="IT195" s="330"/>
    </row>
    <row r="196" spans="1:254" ht="17.25" customHeight="1" x14ac:dyDescent="0.2">
      <c r="A196" s="324"/>
      <c r="B196" s="344"/>
      <c r="C196" s="345"/>
      <c r="D196" s="346"/>
      <c r="E196" s="392" t="str">
        <f t="shared" si="23"/>
        <v/>
      </c>
      <c r="F196" s="344"/>
      <c r="G196" s="344"/>
      <c r="H196" s="344"/>
      <c r="I196" s="344"/>
      <c r="J196" s="344"/>
      <c r="K196" s="347"/>
      <c r="L196" s="347"/>
      <c r="M196" s="347"/>
      <c r="N196" s="347"/>
      <c r="O196" s="344"/>
      <c r="P196" s="382" t="str">
        <f>IFERROR(VLOOKUP(O196,Comp_Poda_Bar!A:B,2,0),"-")</f>
        <v>-</v>
      </c>
      <c r="Q196" s="385" t="str">
        <f t="shared" si="19"/>
        <v>-</v>
      </c>
      <c r="R196" s="386">
        <f t="shared" si="20"/>
        <v>0</v>
      </c>
      <c r="S196" s="387">
        <f t="shared" ref="S196:S259" si="24">K196*24</f>
        <v>0</v>
      </c>
      <c r="T196" s="387">
        <f t="shared" ref="T196:T259" si="25">IF(K196&gt;L196,(L196*24)+24,L196*24)</f>
        <v>0</v>
      </c>
      <c r="U196" s="386">
        <f t="shared" si="21"/>
        <v>0</v>
      </c>
      <c r="V196" s="386">
        <f t="shared" si="22"/>
        <v>0</v>
      </c>
      <c r="W196" s="388">
        <f>IFERROR(VLOOKUP(O196,'[1]Base Baremos'!A:D,4,0)*'Extra 1,7'!$D$3,0)</f>
        <v>0</v>
      </c>
      <c r="X196" s="389">
        <f t="shared" ref="X196:X259" si="26">IF(OR(D196="SIM",Q196=7,Q196=1),((V196*W196)-(U196*W196))*1.5,IF(V196&lt;=2,(V196*W196-(U196*W196))*1.25,IF(V196&gt;2,(V196*W196-(U196*W196))*1.35)))</f>
        <v>0</v>
      </c>
      <c r="Y196" s="384"/>
      <c r="Z196" s="324"/>
      <c r="IS196" s="330"/>
      <c r="IT196" s="330"/>
    </row>
    <row r="197" spans="1:254" ht="17.25" customHeight="1" x14ac:dyDescent="0.2">
      <c r="A197" s="324"/>
      <c r="B197" s="344"/>
      <c r="C197" s="345"/>
      <c r="D197" s="346"/>
      <c r="E197" s="392" t="str">
        <f t="shared" si="23"/>
        <v/>
      </c>
      <c r="F197" s="344"/>
      <c r="G197" s="344"/>
      <c r="H197" s="344"/>
      <c r="I197" s="344"/>
      <c r="J197" s="344"/>
      <c r="K197" s="347"/>
      <c r="L197" s="347"/>
      <c r="M197" s="347"/>
      <c r="N197" s="347"/>
      <c r="O197" s="344"/>
      <c r="P197" s="382" t="str">
        <f>IFERROR(VLOOKUP(O197,Comp_Poda_Bar!A:B,2,0),"-")</f>
        <v>-</v>
      </c>
      <c r="Q197" s="385" t="str">
        <f t="shared" ref="Q197:Q260" si="27">IF(C197&lt;&gt;"",WEEKDAY(C197),"-")</f>
        <v>-</v>
      </c>
      <c r="R197" s="386">
        <f t="shared" ref="R197:R260" si="28">T197-S197</f>
        <v>0</v>
      </c>
      <c r="S197" s="387">
        <f t="shared" si="24"/>
        <v>0</v>
      </c>
      <c r="T197" s="387">
        <f t="shared" si="25"/>
        <v>0</v>
      </c>
      <c r="U197" s="386">
        <f t="shared" ref="U197:U260" si="29">(N197-M197)*24</f>
        <v>0</v>
      </c>
      <c r="V197" s="386">
        <f t="shared" ref="V197:V260" si="30">R197</f>
        <v>0</v>
      </c>
      <c r="W197" s="388">
        <f>IFERROR(VLOOKUP(O197,'[1]Base Baremos'!A:D,4,0)*'Extra 1,7'!$D$3,0)</f>
        <v>0</v>
      </c>
      <c r="X197" s="389">
        <f t="shared" si="26"/>
        <v>0</v>
      </c>
      <c r="Y197" s="384"/>
      <c r="Z197" s="324"/>
      <c r="IS197" s="330"/>
      <c r="IT197" s="330"/>
    </row>
    <row r="198" spans="1:254" ht="17.25" customHeight="1" x14ac:dyDescent="0.2">
      <c r="A198" s="324"/>
      <c r="B198" s="344"/>
      <c r="C198" s="345"/>
      <c r="D198" s="346"/>
      <c r="E198" s="392" t="str">
        <f t="shared" ref="E198:E261" si="31">IF(O198="","",TEXT(C198,"MMMM"))</f>
        <v/>
      </c>
      <c r="F198" s="344"/>
      <c r="G198" s="344"/>
      <c r="H198" s="344"/>
      <c r="I198" s="344"/>
      <c r="J198" s="344"/>
      <c r="K198" s="347"/>
      <c r="L198" s="347"/>
      <c r="M198" s="347"/>
      <c r="N198" s="347"/>
      <c r="O198" s="344"/>
      <c r="P198" s="382" t="str">
        <f>IFERROR(VLOOKUP(O198,Comp_Poda_Bar!A:B,2,0),"-")</f>
        <v>-</v>
      </c>
      <c r="Q198" s="385" t="str">
        <f t="shared" si="27"/>
        <v>-</v>
      </c>
      <c r="R198" s="386">
        <f t="shared" si="28"/>
        <v>0</v>
      </c>
      <c r="S198" s="387">
        <f t="shared" si="24"/>
        <v>0</v>
      </c>
      <c r="T198" s="387">
        <f t="shared" si="25"/>
        <v>0</v>
      </c>
      <c r="U198" s="386">
        <f t="shared" si="29"/>
        <v>0</v>
      </c>
      <c r="V198" s="386">
        <f t="shared" si="30"/>
        <v>0</v>
      </c>
      <c r="W198" s="388">
        <f>IFERROR(VLOOKUP(O198,'[1]Base Baremos'!A:D,4,0)*'Extra 1,7'!$D$3,0)</f>
        <v>0</v>
      </c>
      <c r="X198" s="389">
        <f t="shared" si="26"/>
        <v>0</v>
      </c>
      <c r="Y198" s="384"/>
      <c r="Z198" s="324"/>
      <c r="IS198" s="330"/>
      <c r="IT198" s="330"/>
    </row>
    <row r="199" spans="1:254" ht="17.25" customHeight="1" x14ac:dyDescent="0.2">
      <c r="A199" s="324"/>
      <c r="B199" s="344"/>
      <c r="C199" s="345"/>
      <c r="D199" s="346"/>
      <c r="E199" s="392" t="str">
        <f t="shared" si="31"/>
        <v/>
      </c>
      <c r="F199" s="344"/>
      <c r="G199" s="344"/>
      <c r="H199" s="344"/>
      <c r="I199" s="344"/>
      <c r="J199" s="344"/>
      <c r="K199" s="347"/>
      <c r="L199" s="347"/>
      <c r="M199" s="347"/>
      <c r="N199" s="347"/>
      <c r="O199" s="344"/>
      <c r="P199" s="382" t="str">
        <f>IFERROR(VLOOKUP(O199,Comp_Poda_Bar!A:B,2,0),"-")</f>
        <v>-</v>
      </c>
      <c r="Q199" s="385" t="str">
        <f t="shared" si="27"/>
        <v>-</v>
      </c>
      <c r="R199" s="386">
        <f t="shared" si="28"/>
        <v>0</v>
      </c>
      <c r="S199" s="387">
        <f t="shared" si="24"/>
        <v>0</v>
      </c>
      <c r="T199" s="387">
        <f t="shared" si="25"/>
        <v>0</v>
      </c>
      <c r="U199" s="386">
        <f t="shared" si="29"/>
        <v>0</v>
      </c>
      <c r="V199" s="386">
        <f t="shared" si="30"/>
        <v>0</v>
      </c>
      <c r="W199" s="388">
        <f>IFERROR(VLOOKUP(O199,'[1]Base Baremos'!A:D,4,0)*'Extra 1,7'!$D$3,0)</f>
        <v>0</v>
      </c>
      <c r="X199" s="389">
        <f t="shared" si="26"/>
        <v>0</v>
      </c>
      <c r="Y199" s="384"/>
      <c r="Z199" s="324"/>
      <c r="IS199" s="330"/>
      <c r="IT199" s="330"/>
    </row>
    <row r="200" spans="1:254" ht="17.25" customHeight="1" x14ac:dyDescent="0.2">
      <c r="A200" s="324"/>
      <c r="B200" s="344"/>
      <c r="C200" s="345"/>
      <c r="D200" s="346"/>
      <c r="E200" s="392" t="str">
        <f t="shared" si="31"/>
        <v/>
      </c>
      <c r="F200" s="344"/>
      <c r="G200" s="344"/>
      <c r="H200" s="344"/>
      <c r="I200" s="344"/>
      <c r="J200" s="344"/>
      <c r="K200" s="347"/>
      <c r="L200" s="347"/>
      <c r="M200" s="347"/>
      <c r="N200" s="347"/>
      <c r="O200" s="344"/>
      <c r="P200" s="382" t="str">
        <f>IFERROR(VLOOKUP(O200,Comp_Poda_Bar!A:B,2,0),"-")</f>
        <v>-</v>
      </c>
      <c r="Q200" s="385" t="str">
        <f t="shared" si="27"/>
        <v>-</v>
      </c>
      <c r="R200" s="386">
        <f t="shared" si="28"/>
        <v>0</v>
      </c>
      <c r="S200" s="387">
        <f t="shared" si="24"/>
        <v>0</v>
      </c>
      <c r="T200" s="387">
        <f t="shared" si="25"/>
        <v>0</v>
      </c>
      <c r="U200" s="386">
        <f t="shared" si="29"/>
        <v>0</v>
      </c>
      <c r="V200" s="386">
        <f t="shared" si="30"/>
        <v>0</v>
      </c>
      <c r="W200" s="388">
        <f>IFERROR(VLOOKUP(O200,'[1]Base Baremos'!A:D,4,0)*'Extra 1,7'!$D$3,0)</f>
        <v>0</v>
      </c>
      <c r="X200" s="389">
        <f t="shared" si="26"/>
        <v>0</v>
      </c>
      <c r="Y200" s="384"/>
      <c r="Z200" s="324"/>
      <c r="IS200" s="330"/>
      <c r="IT200" s="330"/>
    </row>
    <row r="201" spans="1:254" ht="17.25" customHeight="1" x14ac:dyDescent="0.2">
      <c r="A201" s="324"/>
      <c r="B201" s="344"/>
      <c r="C201" s="345"/>
      <c r="D201" s="346"/>
      <c r="E201" s="392" t="str">
        <f t="shared" si="31"/>
        <v/>
      </c>
      <c r="F201" s="344"/>
      <c r="G201" s="344"/>
      <c r="H201" s="344"/>
      <c r="I201" s="344"/>
      <c r="J201" s="344"/>
      <c r="K201" s="347"/>
      <c r="L201" s="347"/>
      <c r="M201" s="347"/>
      <c r="N201" s="347"/>
      <c r="O201" s="344"/>
      <c r="P201" s="382" t="str">
        <f>IFERROR(VLOOKUP(O201,Comp_Poda_Bar!A:B,2,0),"-")</f>
        <v>-</v>
      </c>
      <c r="Q201" s="385" t="str">
        <f t="shared" si="27"/>
        <v>-</v>
      </c>
      <c r="R201" s="386">
        <f t="shared" si="28"/>
        <v>0</v>
      </c>
      <c r="S201" s="387">
        <f t="shared" si="24"/>
        <v>0</v>
      </c>
      <c r="T201" s="387">
        <f t="shared" si="25"/>
        <v>0</v>
      </c>
      <c r="U201" s="386">
        <f t="shared" si="29"/>
        <v>0</v>
      </c>
      <c r="V201" s="386">
        <f t="shared" si="30"/>
        <v>0</v>
      </c>
      <c r="W201" s="388">
        <f>IFERROR(VLOOKUP(O201,'[1]Base Baremos'!A:D,4,0)*'Extra 1,7'!$D$3,0)</f>
        <v>0</v>
      </c>
      <c r="X201" s="389">
        <f t="shared" si="26"/>
        <v>0</v>
      </c>
      <c r="Y201" s="384"/>
      <c r="Z201" s="324"/>
      <c r="IS201" s="330"/>
      <c r="IT201" s="330"/>
    </row>
    <row r="202" spans="1:254" ht="17.25" customHeight="1" x14ac:dyDescent="0.2">
      <c r="A202" s="324"/>
      <c r="B202" s="344"/>
      <c r="C202" s="345"/>
      <c r="D202" s="346"/>
      <c r="E202" s="392" t="str">
        <f t="shared" si="31"/>
        <v/>
      </c>
      <c r="F202" s="344"/>
      <c r="G202" s="344"/>
      <c r="H202" s="344"/>
      <c r="I202" s="344"/>
      <c r="J202" s="344"/>
      <c r="K202" s="347"/>
      <c r="L202" s="347"/>
      <c r="M202" s="347"/>
      <c r="N202" s="347"/>
      <c r="O202" s="344"/>
      <c r="P202" s="382" t="str">
        <f>IFERROR(VLOOKUP(O202,Comp_Poda_Bar!A:B,2,0),"-")</f>
        <v>-</v>
      </c>
      <c r="Q202" s="385" t="str">
        <f t="shared" si="27"/>
        <v>-</v>
      </c>
      <c r="R202" s="386">
        <f t="shared" si="28"/>
        <v>0</v>
      </c>
      <c r="S202" s="387">
        <f t="shared" si="24"/>
        <v>0</v>
      </c>
      <c r="T202" s="387">
        <f t="shared" si="25"/>
        <v>0</v>
      </c>
      <c r="U202" s="386">
        <f t="shared" si="29"/>
        <v>0</v>
      </c>
      <c r="V202" s="386">
        <f t="shared" si="30"/>
        <v>0</v>
      </c>
      <c r="W202" s="388">
        <f>IFERROR(VLOOKUP(O202,'[1]Base Baremos'!A:D,4,0)*'Extra 1,7'!$D$3,0)</f>
        <v>0</v>
      </c>
      <c r="X202" s="389">
        <f t="shared" si="26"/>
        <v>0</v>
      </c>
      <c r="Y202" s="384"/>
      <c r="Z202" s="324"/>
      <c r="IS202" s="330"/>
      <c r="IT202" s="330"/>
    </row>
    <row r="203" spans="1:254" ht="17.25" customHeight="1" x14ac:dyDescent="0.2">
      <c r="A203" s="324"/>
      <c r="B203" s="344"/>
      <c r="C203" s="345"/>
      <c r="D203" s="346"/>
      <c r="E203" s="392" t="str">
        <f t="shared" si="31"/>
        <v/>
      </c>
      <c r="F203" s="344"/>
      <c r="G203" s="344"/>
      <c r="H203" s="344"/>
      <c r="I203" s="344"/>
      <c r="J203" s="344"/>
      <c r="K203" s="347"/>
      <c r="L203" s="347"/>
      <c r="M203" s="347"/>
      <c r="N203" s="347"/>
      <c r="O203" s="344"/>
      <c r="P203" s="382" t="str">
        <f>IFERROR(VLOOKUP(O203,Comp_Poda_Bar!A:B,2,0),"-")</f>
        <v>-</v>
      </c>
      <c r="Q203" s="385" t="str">
        <f t="shared" si="27"/>
        <v>-</v>
      </c>
      <c r="R203" s="386">
        <f t="shared" si="28"/>
        <v>0</v>
      </c>
      <c r="S203" s="387">
        <f t="shared" si="24"/>
        <v>0</v>
      </c>
      <c r="T203" s="387">
        <f t="shared" si="25"/>
        <v>0</v>
      </c>
      <c r="U203" s="386">
        <f t="shared" si="29"/>
        <v>0</v>
      </c>
      <c r="V203" s="386">
        <f t="shared" si="30"/>
        <v>0</v>
      </c>
      <c r="W203" s="388">
        <f>IFERROR(VLOOKUP(O203,'[1]Base Baremos'!A:D,4,0)*'Extra 1,7'!$D$3,0)</f>
        <v>0</v>
      </c>
      <c r="X203" s="389">
        <f t="shared" si="26"/>
        <v>0</v>
      </c>
      <c r="Y203" s="384"/>
      <c r="Z203" s="324"/>
      <c r="IS203" s="330"/>
      <c r="IT203" s="330"/>
    </row>
    <row r="204" spans="1:254" ht="17.25" customHeight="1" x14ac:dyDescent="0.2">
      <c r="A204" s="324"/>
      <c r="B204" s="344"/>
      <c r="C204" s="345"/>
      <c r="D204" s="346"/>
      <c r="E204" s="392" t="str">
        <f t="shared" si="31"/>
        <v/>
      </c>
      <c r="F204" s="344"/>
      <c r="G204" s="344"/>
      <c r="H204" s="344"/>
      <c r="I204" s="344"/>
      <c r="J204" s="344"/>
      <c r="K204" s="347"/>
      <c r="L204" s="347"/>
      <c r="M204" s="347"/>
      <c r="N204" s="347"/>
      <c r="O204" s="344"/>
      <c r="P204" s="382" t="str">
        <f>IFERROR(VLOOKUP(O204,Comp_Poda_Bar!A:B,2,0),"-")</f>
        <v>-</v>
      </c>
      <c r="Q204" s="385" t="str">
        <f t="shared" si="27"/>
        <v>-</v>
      </c>
      <c r="R204" s="386">
        <f t="shared" si="28"/>
        <v>0</v>
      </c>
      <c r="S204" s="387">
        <f t="shared" si="24"/>
        <v>0</v>
      </c>
      <c r="T204" s="387">
        <f t="shared" si="25"/>
        <v>0</v>
      </c>
      <c r="U204" s="386">
        <f t="shared" si="29"/>
        <v>0</v>
      </c>
      <c r="V204" s="386">
        <f t="shared" si="30"/>
        <v>0</v>
      </c>
      <c r="W204" s="388">
        <f>IFERROR(VLOOKUP(O204,'[1]Base Baremos'!A:D,4,0)*'Extra 1,7'!$D$3,0)</f>
        <v>0</v>
      </c>
      <c r="X204" s="389">
        <f t="shared" si="26"/>
        <v>0</v>
      </c>
      <c r="Y204" s="384"/>
      <c r="Z204" s="324"/>
      <c r="IS204" s="330"/>
      <c r="IT204" s="330"/>
    </row>
    <row r="205" spans="1:254" ht="17.25" customHeight="1" x14ac:dyDescent="0.2">
      <c r="A205" s="324"/>
      <c r="B205" s="344"/>
      <c r="C205" s="345"/>
      <c r="D205" s="346"/>
      <c r="E205" s="392" t="str">
        <f t="shared" si="31"/>
        <v/>
      </c>
      <c r="F205" s="344"/>
      <c r="G205" s="344"/>
      <c r="H205" s="344"/>
      <c r="I205" s="344"/>
      <c r="J205" s="344"/>
      <c r="K205" s="347"/>
      <c r="L205" s="347"/>
      <c r="M205" s="347"/>
      <c r="N205" s="347"/>
      <c r="O205" s="344"/>
      <c r="P205" s="382" t="str">
        <f>IFERROR(VLOOKUP(O205,Comp_Poda_Bar!A:B,2,0),"-")</f>
        <v>-</v>
      </c>
      <c r="Q205" s="385" t="str">
        <f t="shared" si="27"/>
        <v>-</v>
      </c>
      <c r="R205" s="386">
        <f t="shared" si="28"/>
        <v>0</v>
      </c>
      <c r="S205" s="387">
        <f t="shared" si="24"/>
        <v>0</v>
      </c>
      <c r="T205" s="387">
        <f t="shared" si="25"/>
        <v>0</v>
      </c>
      <c r="U205" s="386">
        <f t="shared" si="29"/>
        <v>0</v>
      </c>
      <c r="V205" s="386">
        <f t="shared" si="30"/>
        <v>0</v>
      </c>
      <c r="W205" s="388">
        <f>IFERROR(VLOOKUP(O205,'[1]Base Baremos'!A:D,4,0)*'Extra 1,7'!$D$3,0)</f>
        <v>0</v>
      </c>
      <c r="X205" s="389">
        <f t="shared" si="26"/>
        <v>0</v>
      </c>
      <c r="Y205" s="384"/>
      <c r="Z205" s="324"/>
      <c r="IS205" s="330"/>
      <c r="IT205" s="330"/>
    </row>
    <row r="206" spans="1:254" ht="17.25" customHeight="1" x14ac:dyDescent="0.2">
      <c r="A206" s="324"/>
      <c r="B206" s="344"/>
      <c r="C206" s="345"/>
      <c r="D206" s="346"/>
      <c r="E206" s="392" t="str">
        <f t="shared" si="31"/>
        <v/>
      </c>
      <c r="F206" s="344"/>
      <c r="G206" s="344"/>
      <c r="H206" s="344"/>
      <c r="I206" s="344"/>
      <c r="J206" s="344"/>
      <c r="K206" s="347"/>
      <c r="L206" s="347"/>
      <c r="M206" s="347"/>
      <c r="N206" s="347"/>
      <c r="O206" s="344"/>
      <c r="P206" s="382" t="str">
        <f>IFERROR(VLOOKUP(O206,Comp_Poda_Bar!A:B,2,0),"-")</f>
        <v>-</v>
      </c>
      <c r="Q206" s="385" t="str">
        <f t="shared" si="27"/>
        <v>-</v>
      </c>
      <c r="R206" s="386">
        <f t="shared" si="28"/>
        <v>0</v>
      </c>
      <c r="S206" s="387">
        <f t="shared" si="24"/>
        <v>0</v>
      </c>
      <c r="T206" s="387">
        <f t="shared" si="25"/>
        <v>0</v>
      </c>
      <c r="U206" s="386">
        <f t="shared" si="29"/>
        <v>0</v>
      </c>
      <c r="V206" s="386">
        <f t="shared" si="30"/>
        <v>0</v>
      </c>
      <c r="W206" s="388">
        <f>IFERROR(VLOOKUP(O206,'[1]Base Baremos'!A:D,4,0)*'Extra 1,7'!$D$3,0)</f>
        <v>0</v>
      </c>
      <c r="X206" s="389">
        <f t="shared" si="26"/>
        <v>0</v>
      </c>
      <c r="Y206" s="384"/>
      <c r="Z206" s="324"/>
      <c r="IS206" s="330"/>
      <c r="IT206" s="330"/>
    </row>
    <row r="207" spans="1:254" ht="17.25" customHeight="1" x14ac:dyDescent="0.2">
      <c r="A207" s="324"/>
      <c r="B207" s="344"/>
      <c r="C207" s="345"/>
      <c r="D207" s="346"/>
      <c r="E207" s="392" t="str">
        <f t="shared" si="31"/>
        <v/>
      </c>
      <c r="F207" s="344"/>
      <c r="G207" s="344"/>
      <c r="H207" s="344"/>
      <c r="I207" s="344"/>
      <c r="J207" s="344"/>
      <c r="K207" s="347"/>
      <c r="L207" s="347"/>
      <c r="M207" s="347"/>
      <c r="N207" s="347"/>
      <c r="O207" s="344"/>
      <c r="P207" s="382" t="str">
        <f>IFERROR(VLOOKUP(O207,Comp_Poda_Bar!A:B,2,0),"-")</f>
        <v>-</v>
      </c>
      <c r="Q207" s="385" t="str">
        <f t="shared" si="27"/>
        <v>-</v>
      </c>
      <c r="R207" s="386">
        <f t="shared" si="28"/>
        <v>0</v>
      </c>
      <c r="S207" s="387">
        <f t="shared" si="24"/>
        <v>0</v>
      </c>
      <c r="T207" s="387">
        <f t="shared" si="25"/>
        <v>0</v>
      </c>
      <c r="U207" s="386">
        <f t="shared" si="29"/>
        <v>0</v>
      </c>
      <c r="V207" s="386">
        <f t="shared" si="30"/>
        <v>0</v>
      </c>
      <c r="W207" s="388">
        <f>IFERROR(VLOOKUP(O207,'[1]Base Baremos'!A:D,4,0)*'Extra 1,7'!$D$3,0)</f>
        <v>0</v>
      </c>
      <c r="X207" s="389">
        <f t="shared" si="26"/>
        <v>0</v>
      </c>
      <c r="Y207" s="384"/>
      <c r="Z207" s="324"/>
      <c r="IS207" s="330"/>
      <c r="IT207" s="330"/>
    </row>
    <row r="208" spans="1:254" ht="17.25" customHeight="1" x14ac:dyDescent="0.2">
      <c r="A208" s="324"/>
      <c r="B208" s="344"/>
      <c r="C208" s="345"/>
      <c r="D208" s="346"/>
      <c r="E208" s="392" t="str">
        <f t="shared" si="31"/>
        <v/>
      </c>
      <c r="F208" s="344"/>
      <c r="G208" s="344"/>
      <c r="H208" s="344"/>
      <c r="I208" s="344"/>
      <c r="J208" s="344"/>
      <c r="K208" s="347"/>
      <c r="L208" s="347"/>
      <c r="M208" s="347"/>
      <c r="N208" s="347"/>
      <c r="O208" s="344"/>
      <c r="P208" s="382" t="str">
        <f>IFERROR(VLOOKUP(O208,Comp_Poda_Bar!A:B,2,0),"-")</f>
        <v>-</v>
      </c>
      <c r="Q208" s="385" t="str">
        <f t="shared" si="27"/>
        <v>-</v>
      </c>
      <c r="R208" s="386">
        <f t="shared" si="28"/>
        <v>0</v>
      </c>
      <c r="S208" s="387">
        <f t="shared" si="24"/>
        <v>0</v>
      </c>
      <c r="T208" s="387">
        <f t="shared" si="25"/>
        <v>0</v>
      </c>
      <c r="U208" s="386">
        <f t="shared" si="29"/>
        <v>0</v>
      </c>
      <c r="V208" s="386">
        <f t="shared" si="30"/>
        <v>0</v>
      </c>
      <c r="W208" s="388">
        <f>IFERROR(VLOOKUP(O208,'[1]Base Baremos'!A:D,4,0)*'Extra 1,7'!$D$3,0)</f>
        <v>0</v>
      </c>
      <c r="X208" s="389">
        <f t="shared" si="26"/>
        <v>0</v>
      </c>
      <c r="Y208" s="384"/>
      <c r="Z208" s="324"/>
      <c r="IS208" s="330"/>
      <c r="IT208" s="330"/>
    </row>
    <row r="209" spans="1:254" ht="17.25" customHeight="1" x14ac:dyDescent="0.2">
      <c r="A209" s="324"/>
      <c r="B209" s="344"/>
      <c r="C209" s="345"/>
      <c r="D209" s="346"/>
      <c r="E209" s="392" t="str">
        <f t="shared" si="31"/>
        <v/>
      </c>
      <c r="F209" s="344"/>
      <c r="G209" s="344"/>
      <c r="H209" s="344"/>
      <c r="I209" s="344"/>
      <c r="J209" s="344"/>
      <c r="K209" s="347"/>
      <c r="L209" s="347"/>
      <c r="M209" s="347"/>
      <c r="N209" s="347"/>
      <c r="O209" s="344"/>
      <c r="P209" s="382" t="str">
        <f>IFERROR(VLOOKUP(O209,Comp_Poda_Bar!A:B,2,0),"-")</f>
        <v>-</v>
      </c>
      <c r="Q209" s="385" t="str">
        <f t="shared" si="27"/>
        <v>-</v>
      </c>
      <c r="R209" s="386">
        <f t="shared" si="28"/>
        <v>0</v>
      </c>
      <c r="S209" s="387">
        <f t="shared" si="24"/>
        <v>0</v>
      </c>
      <c r="T209" s="387">
        <f t="shared" si="25"/>
        <v>0</v>
      </c>
      <c r="U209" s="386">
        <f t="shared" si="29"/>
        <v>0</v>
      </c>
      <c r="V209" s="386">
        <f t="shared" si="30"/>
        <v>0</v>
      </c>
      <c r="W209" s="388">
        <f>IFERROR(VLOOKUP(O209,'[1]Base Baremos'!A:D,4,0)*'Extra 1,7'!$D$3,0)</f>
        <v>0</v>
      </c>
      <c r="X209" s="389">
        <f t="shared" si="26"/>
        <v>0</v>
      </c>
      <c r="Y209" s="384"/>
      <c r="Z209" s="324"/>
      <c r="IS209" s="330"/>
      <c r="IT209" s="330"/>
    </row>
    <row r="210" spans="1:254" ht="17.25" customHeight="1" x14ac:dyDescent="0.2">
      <c r="A210" s="324"/>
      <c r="B210" s="344"/>
      <c r="C210" s="345"/>
      <c r="D210" s="346"/>
      <c r="E210" s="392" t="str">
        <f t="shared" si="31"/>
        <v/>
      </c>
      <c r="F210" s="344"/>
      <c r="G210" s="344"/>
      <c r="H210" s="344"/>
      <c r="I210" s="344"/>
      <c r="J210" s="344"/>
      <c r="K210" s="347"/>
      <c r="L210" s="347"/>
      <c r="M210" s="347"/>
      <c r="N210" s="347"/>
      <c r="O210" s="344"/>
      <c r="P210" s="382" t="str">
        <f>IFERROR(VLOOKUP(O210,Comp_Poda_Bar!A:B,2,0),"-")</f>
        <v>-</v>
      </c>
      <c r="Q210" s="385" t="str">
        <f t="shared" si="27"/>
        <v>-</v>
      </c>
      <c r="R210" s="386">
        <f t="shared" si="28"/>
        <v>0</v>
      </c>
      <c r="S210" s="387">
        <f t="shared" si="24"/>
        <v>0</v>
      </c>
      <c r="T210" s="387">
        <f t="shared" si="25"/>
        <v>0</v>
      </c>
      <c r="U210" s="386">
        <f t="shared" si="29"/>
        <v>0</v>
      </c>
      <c r="V210" s="386">
        <f t="shared" si="30"/>
        <v>0</v>
      </c>
      <c r="W210" s="388">
        <f>IFERROR(VLOOKUP(O210,'[1]Base Baremos'!A:D,4,0)*'Extra 1,7'!$D$3,0)</f>
        <v>0</v>
      </c>
      <c r="X210" s="389">
        <f t="shared" si="26"/>
        <v>0</v>
      </c>
      <c r="Y210" s="384"/>
      <c r="Z210" s="324"/>
      <c r="IS210" s="330"/>
      <c r="IT210" s="330"/>
    </row>
    <row r="211" spans="1:254" ht="17.25" customHeight="1" x14ac:dyDescent="0.2">
      <c r="A211" s="324"/>
      <c r="B211" s="344"/>
      <c r="C211" s="345"/>
      <c r="D211" s="346"/>
      <c r="E211" s="392" t="str">
        <f t="shared" si="31"/>
        <v/>
      </c>
      <c r="F211" s="344"/>
      <c r="G211" s="344"/>
      <c r="H211" s="344"/>
      <c r="I211" s="344"/>
      <c r="J211" s="344"/>
      <c r="K211" s="347"/>
      <c r="L211" s="347"/>
      <c r="M211" s="347"/>
      <c r="N211" s="347"/>
      <c r="O211" s="344"/>
      <c r="P211" s="382" t="str">
        <f>IFERROR(VLOOKUP(O211,Comp_Poda_Bar!A:B,2,0),"-")</f>
        <v>-</v>
      </c>
      <c r="Q211" s="385" t="str">
        <f t="shared" si="27"/>
        <v>-</v>
      </c>
      <c r="R211" s="386">
        <f t="shared" si="28"/>
        <v>0</v>
      </c>
      <c r="S211" s="387">
        <f t="shared" si="24"/>
        <v>0</v>
      </c>
      <c r="T211" s="387">
        <f t="shared" si="25"/>
        <v>0</v>
      </c>
      <c r="U211" s="386">
        <f t="shared" si="29"/>
        <v>0</v>
      </c>
      <c r="V211" s="386">
        <f t="shared" si="30"/>
        <v>0</v>
      </c>
      <c r="W211" s="388">
        <f>IFERROR(VLOOKUP(O211,'[1]Base Baremos'!A:D,4,0)*'Extra 1,7'!$D$3,0)</f>
        <v>0</v>
      </c>
      <c r="X211" s="389">
        <f t="shared" si="26"/>
        <v>0</v>
      </c>
      <c r="Y211" s="384"/>
      <c r="Z211" s="324"/>
      <c r="IS211" s="330"/>
      <c r="IT211" s="330"/>
    </row>
    <row r="212" spans="1:254" ht="17.25" customHeight="1" x14ac:dyDescent="0.2">
      <c r="A212" s="324"/>
      <c r="B212" s="344"/>
      <c r="C212" s="345"/>
      <c r="D212" s="346"/>
      <c r="E212" s="392" t="str">
        <f t="shared" si="31"/>
        <v/>
      </c>
      <c r="F212" s="344"/>
      <c r="G212" s="344"/>
      <c r="H212" s="344"/>
      <c r="I212" s="344"/>
      <c r="J212" s="344"/>
      <c r="K212" s="347"/>
      <c r="L212" s="347"/>
      <c r="M212" s="347"/>
      <c r="N212" s="347"/>
      <c r="O212" s="344"/>
      <c r="P212" s="382" t="str">
        <f>IFERROR(VLOOKUP(O212,Comp_Poda_Bar!A:B,2,0),"-")</f>
        <v>-</v>
      </c>
      <c r="Q212" s="385" t="str">
        <f t="shared" si="27"/>
        <v>-</v>
      </c>
      <c r="R212" s="386">
        <f t="shared" si="28"/>
        <v>0</v>
      </c>
      <c r="S212" s="387">
        <f t="shared" si="24"/>
        <v>0</v>
      </c>
      <c r="T212" s="387">
        <f t="shared" si="25"/>
        <v>0</v>
      </c>
      <c r="U212" s="386">
        <f t="shared" si="29"/>
        <v>0</v>
      </c>
      <c r="V212" s="386">
        <f t="shared" si="30"/>
        <v>0</v>
      </c>
      <c r="W212" s="388">
        <f>IFERROR(VLOOKUP(O212,'[1]Base Baremos'!A:D,4,0)*'Extra 1,7'!$D$3,0)</f>
        <v>0</v>
      </c>
      <c r="X212" s="389">
        <f t="shared" si="26"/>
        <v>0</v>
      </c>
      <c r="Y212" s="384"/>
      <c r="Z212" s="324"/>
      <c r="IS212" s="330"/>
      <c r="IT212" s="330"/>
    </row>
    <row r="213" spans="1:254" ht="17.25" customHeight="1" x14ac:dyDescent="0.2">
      <c r="A213" s="324"/>
      <c r="B213" s="344"/>
      <c r="C213" s="345"/>
      <c r="D213" s="346"/>
      <c r="E213" s="392" t="str">
        <f t="shared" si="31"/>
        <v/>
      </c>
      <c r="F213" s="344"/>
      <c r="G213" s="344"/>
      <c r="H213" s="344"/>
      <c r="I213" s="344"/>
      <c r="J213" s="344"/>
      <c r="K213" s="347"/>
      <c r="L213" s="347"/>
      <c r="M213" s="347"/>
      <c r="N213" s="347"/>
      <c r="O213" s="344"/>
      <c r="P213" s="382" t="str">
        <f>IFERROR(VLOOKUP(O213,Comp_Poda_Bar!A:B,2,0),"-")</f>
        <v>-</v>
      </c>
      <c r="Q213" s="385" t="str">
        <f t="shared" si="27"/>
        <v>-</v>
      </c>
      <c r="R213" s="386">
        <f t="shared" si="28"/>
        <v>0</v>
      </c>
      <c r="S213" s="387">
        <f t="shared" si="24"/>
        <v>0</v>
      </c>
      <c r="T213" s="387">
        <f t="shared" si="25"/>
        <v>0</v>
      </c>
      <c r="U213" s="386">
        <f t="shared" si="29"/>
        <v>0</v>
      </c>
      <c r="V213" s="386">
        <f t="shared" si="30"/>
        <v>0</v>
      </c>
      <c r="W213" s="388">
        <f>IFERROR(VLOOKUP(O213,'[1]Base Baremos'!A:D,4,0)*'Extra 1,7'!$D$3,0)</f>
        <v>0</v>
      </c>
      <c r="X213" s="389">
        <f t="shared" si="26"/>
        <v>0</v>
      </c>
      <c r="Y213" s="384"/>
      <c r="Z213" s="324"/>
      <c r="IS213" s="330"/>
      <c r="IT213" s="330"/>
    </row>
    <row r="214" spans="1:254" ht="17.25" customHeight="1" x14ac:dyDescent="0.2">
      <c r="A214" s="324"/>
      <c r="B214" s="344"/>
      <c r="C214" s="345"/>
      <c r="D214" s="346"/>
      <c r="E214" s="392" t="str">
        <f t="shared" si="31"/>
        <v/>
      </c>
      <c r="F214" s="344"/>
      <c r="G214" s="344"/>
      <c r="H214" s="344"/>
      <c r="I214" s="344"/>
      <c r="J214" s="344"/>
      <c r="K214" s="347"/>
      <c r="L214" s="347"/>
      <c r="M214" s="347"/>
      <c r="N214" s="347"/>
      <c r="O214" s="344"/>
      <c r="P214" s="382" t="str">
        <f>IFERROR(VLOOKUP(O214,Comp_Poda_Bar!A:B,2,0),"-")</f>
        <v>-</v>
      </c>
      <c r="Q214" s="385" t="str">
        <f t="shared" si="27"/>
        <v>-</v>
      </c>
      <c r="R214" s="386">
        <f t="shared" si="28"/>
        <v>0</v>
      </c>
      <c r="S214" s="387">
        <f t="shared" si="24"/>
        <v>0</v>
      </c>
      <c r="T214" s="387">
        <f t="shared" si="25"/>
        <v>0</v>
      </c>
      <c r="U214" s="386">
        <f t="shared" si="29"/>
        <v>0</v>
      </c>
      <c r="V214" s="386">
        <f t="shared" si="30"/>
        <v>0</v>
      </c>
      <c r="W214" s="388">
        <f>IFERROR(VLOOKUP(O214,'[1]Base Baremos'!A:D,4,0)*'Extra 1,7'!$D$3,0)</f>
        <v>0</v>
      </c>
      <c r="X214" s="389">
        <f t="shared" si="26"/>
        <v>0</v>
      </c>
      <c r="Y214" s="384"/>
      <c r="Z214" s="324"/>
      <c r="IS214" s="330"/>
      <c r="IT214" s="330"/>
    </row>
    <row r="215" spans="1:254" ht="17.25" customHeight="1" x14ac:dyDescent="0.2">
      <c r="A215" s="324"/>
      <c r="B215" s="344"/>
      <c r="C215" s="345"/>
      <c r="D215" s="346"/>
      <c r="E215" s="392" t="str">
        <f t="shared" si="31"/>
        <v/>
      </c>
      <c r="F215" s="344"/>
      <c r="G215" s="344"/>
      <c r="H215" s="344"/>
      <c r="I215" s="344"/>
      <c r="J215" s="344"/>
      <c r="K215" s="347"/>
      <c r="L215" s="347"/>
      <c r="M215" s="347"/>
      <c r="N215" s="347"/>
      <c r="O215" s="344"/>
      <c r="P215" s="382" t="str">
        <f>IFERROR(VLOOKUP(O215,Comp_Poda_Bar!A:B,2,0),"-")</f>
        <v>-</v>
      </c>
      <c r="Q215" s="385" t="str">
        <f t="shared" si="27"/>
        <v>-</v>
      </c>
      <c r="R215" s="386">
        <f t="shared" si="28"/>
        <v>0</v>
      </c>
      <c r="S215" s="387">
        <f t="shared" si="24"/>
        <v>0</v>
      </c>
      <c r="T215" s="387">
        <f t="shared" si="25"/>
        <v>0</v>
      </c>
      <c r="U215" s="386">
        <f t="shared" si="29"/>
        <v>0</v>
      </c>
      <c r="V215" s="386">
        <f t="shared" si="30"/>
        <v>0</v>
      </c>
      <c r="W215" s="388">
        <f>IFERROR(VLOOKUP(O215,'[1]Base Baremos'!A:D,4,0)*'Extra 1,7'!$D$3,0)</f>
        <v>0</v>
      </c>
      <c r="X215" s="389">
        <f t="shared" si="26"/>
        <v>0</v>
      </c>
      <c r="Y215" s="384"/>
      <c r="Z215" s="324"/>
      <c r="IS215" s="330"/>
      <c r="IT215" s="330"/>
    </row>
    <row r="216" spans="1:254" ht="17.25" customHeight="1" x14ac:dyDescent="0.2">
      <c r="A216" s="324"/>
      <c r="B216" s="344"/>
      <c r="C216" s="345"/>
      <c r="D216" s="346"/>
      <c r="E216" s="392" t="str">
        <f t="shared" si="31"/>
        <v/>
      </c>
      <c r="F216" s="344"/>
      <c r="G216" s="344"/>
      <c r="H216" s="344"/>
      <c r="I216" s="344"/>
      <c r="J216" s="344"/>
      <c r="K216" s="347"/>
      <c r="L216" s="347"/>
      <c r="M216" s="347"/>
      <c r="N216" s="347"/>
      <c r="O216" s="344"/>
      <c r="P216" s="382" t="str">
        <f>IFERROR(VLOOKUP(O216,Comp_Poda_Bar!A:B,2,0),"-")</f>
        <v>-</v>
      </c>
      <c r="Q216" s="385" t="str">
        <f t="shared" si="27"/>
        <v>-</v>
      </c>
      <c r="R216" s="386">
        <f t="shared" si="28"/>
        <v>0</v>
      </c>
      <c r="S216" s="387">
        <f t="shared" si="24"/>
        <v>0</v>
      </c>
      <c r="T216" s="387">
        <f t="shared" si="25"/>
        <v>0</v>
      </c>
      <c r="U216" s="386">
        <f t="shared" si="29"/>
        <v>0</v>
      </c>
      <c r="V216" s="386">
        <f t="shared" si="30"/>
        <v>0</v>
      </c>
      <c r="W216" s="388">
        <f>IFERROR(VLOOKUP(O216,'[1]Base Baremos'!A:D,4,0)*'Extra 1,7'!$D$3,0)</f>
        <v>0</v>
      </c>
      <c r="X216" s="389">
        <f t="shared" si="26"/>
        <v>0</v>
      </c>
      <c r="Y216" s="384"/>
      <c r="Z216" s="324"/>
      <c r="IS216" s="330"/>
      <c r="IT216" s="330"/>
    </row>
    <row r="217" spans="1:254" ht="17.25" customHeight="1" x14ac:dyDescent="0.2">
      <c r="A217" s="324"/>
      <c r="B217" s="344"/>
      <c r="C217" s="345"/>
      <c r="D217" s="346"/>
      <c r="E217" s="392" t="str">
        <f t="shared" si="31"/>
        <v/>
      </c>
      <c r="F217" s="344"/>
      <c r="G217" s="344"/>
      <c r="H217" s="344"/>
      <c r="I217" s="344"/>
      <c r="J217" s="344"/>
      <c r="K217" s="347"/>
      <c r="L217" s="347"/>
      <c r="M217" s="347"/>
      <c r="N217" s="347"/>
      <c r="O217" s="344"/>
      <c r="P217" s="382" t="str">
        <f>IFERROR(VLOOKUP(O217,Comp_Poda_Bar!A:B,2,0),"-")</f>
        <v>-</v>
      </c>
      <c r="Q217" s="385" t="str">
        <f t="shared" si="27"/>
        <v>-</v>
      </c>
      <c r="R217" s="386">
        <f t="shared" si="28"/>
        <v>0</v>
      </c>
      <c r="S217" s="387">
        <f t="shared" si="24"/>
        <v>0</v>
      </c>
      <c r="T217" s="387">
        <f t="shared" si="25"/>
        <v>0</v>
      </c>
      <c r="U217" s="386">
        <f t="shared" si="29"/>
        <v>0</v>
      </c>
      <c r="V217" s="386">
        <f t="shared" si="30"/>
        <v>0</v>
      </c>
      <c r="W217" s="388">
        <f>IFERROR(VLOOKUP(O217,'[1]Base Baremos'!A:D,4,0)*'Extra 1,7'!$D$3,0)</f>
        <v>0</v>
      </c>
      <c r="X217" s="389">
        <f t="shared" si="26"/>
        <v>0</v>
      </c>
      <c r="Y217" s="384"/>
      <c r="Z217" s="324"/>
      <c r="IS217" s="330"/>
      <c r="IT217" s="330"/>
    </row>
    <row r="218" spans="1:254" ht="17.25" customHeight="1" x14ac:dyDescent="0.2">
      <c r="A218" s="324"/>
      <c r="B218" s="344"/>
      <c r="C218" s="345"/>
      <c r="D218" s="346"/>
      <c r="E218" s="392" t="str">
        <f t="shared" si="31"/>
        <v/>
      </c>
      <c r="F218" s="344"/>
      <c r="G218" s="344"/>
      <c r="H218" s="344"/>
      <c r="I218" s="344"/>
      <c r="J218" s="344"/>
      <c r="K218" s="347"/>
      <c r="L218" s="347"/>
      <c r="M218" s="347"/>
      <c r="N218" s="347"/>
      <c r="O218" s="344"/>
      <c r="P218" s="382" t="str">
        <f>IFERROR(VLOOKUP(O218,Comp_Poda_Bar!A:B,2,0),"-")</f>
        <v>-</v>
      </c>
      <c r="Q218" s="385" t="str">
        <f t="shared" si="27"/>
        <v>-</v>
      </c>
      <c r="R218" s="386">
        <f t="shared" si="28"/>
        <v>0</v>
      </c>
      <c r="S218" s="387">
        <f t="shared" si="24"/>
        <v>0</v>
      </c>
      <c r="T218" s="387">
        <f t="shared" si="25"/>
        <v>0</v>
      </c>
      <c r="U218" s="386">
        <f t="shared" si="29"/>
        <v>0</v>
      </c>
      <c r="V218" s="386">
        <f t="shared" si="30"/>
        <v>0</v>
      </c>
      <c r="W218" s="388">
        <f>IFERROR(VLOOKUP(O218,'[1]Base Baremos'!A:D,4,0)*'Extra 1,7'!$D$3,0)</f>
        <v>0</v>
      </c>
      <c r="X218" s="389">
        <f t="shared" si="26"/>
        <v>0</v>
      </c>
      <c r="Y218" s="384"/>
      <c r="Z218" s="324"/>
      <c r="IS218" s="330"/>
      <c r="IT218" s="330"/>
    </row>
    <row r="219" spans="1:254" ht="17.25" customHeight="1" x14ac:dyDescent="0.2">
      <c r="A219" s="324"/>
      <c r="B219" s="344"/>
      <c r="C219" s="345"/>
      <c r="D219" s="346"/>
      <c r="E219" s="392" t="str">
        <f t="shared" si="31"/>
        <v/>
      </c>
      <c r="F219" s="344"/>
      <c r="G219" s="344"/>
      <c r="H219" s="344"/>
      <c r="I219" s="344"/>
      <c r="J219" s="344"/>
      <c r="K219" s="347"/>
      <c r="L219" s="347"/>
      <c r="M219" s="347"/>
      <c r="N219" s="347"/>
      <c r="O219" s="344"/>
      <c r="P219" s="382" t="str">
        <f>IFERROR(VLOOKUP(O219,Comp_Poda_Bar!A:B,2,0),"-")</f>
        <v>-</v>
      </c>
      <c r="Q219" s="385" t="str">
        <f t="shared" si="27"/>
        <v>-</v>
      </c>
      <c r="R219" s="386">
        <f t="shared" si="28"/>
        <v>0</v>
      </c>
      <c r="S219" s="387">
        <f t="shared" si="24"/>
        <v>0</v>
      </c>
      <c r="T219" s="387">
        <f t="shared" si="25"/>
        <v>0</v>
      </c>
      <c r="U219" s="386">
        <f t="shared" si="29"/>
        <v>0</v>
      </c>
      <c r="V219" s="386">
        <f t="shared" si="30"/>
        <v>0</v>
      </c>
      <c r="W219" s="388">
        <f>IFERROR(VLOOKUP(O219,'[1]Base Baremos'!A:D,4,0)*'Extra 1,7'!$D$3,0)</f>
        <v>0</v>
      </c>
      <c r="X219" s="389">
        <f t="shared" si="26"/>
        <v>0</v>
      </c>
      <c r="Y219" s="384"/>
      <c r="Z219" s="324"/>
      <c r="IS219" s="330"/>
      <c r="IT219" s="330"/>
    </row>
    <row r="220" spans="1:254" ht="17.25" customHeight="1" x14ac:dyDescent="0.2">
      <c r="A220" s="324"/>
      <c r="B220" s="344"/>
      <c r="C220" s="345"/>
      <c r="D220" s="346"/>
      <c r="E220" s="392" t="str">
        <f t="shared" si="31"/>
        <v/>
      </c>
      <c r="F220" s="344"/>
      <c r="G220" s="344"/>
      <c r="H220" s="344"/>
      <c r="I220" s="344"/>
      <c r="J220" s="344"/>
      <c r="K220" s="347"/>
      <c r="L220" s="347"/>
      <c r="M220" s="347"/>
      <c r="N220" s="347"/>
      <c r="O220" s="344"/>
      <c r="P220" s="382" t="str">
        <f>IFERROR(VLOOKUP(O220,Comp_Poda_Bar!A:B,2,0),"-")</f>
        <v>-</v>
      </c>
      <c r="Q220" s="385" t="str">
        <f t="shared" si="27"/>
        <v>-</v>
      </c>
      <c r="R220" s="386">
        <f t="shared" si="28"/>
        <v>0</v>
      </c>
      <c r="S220" s="387">
        <f t="shared" si="24"/>
        <v>0</v>
      </c>
      <c r="T220" s="387">
        <f t="shared" si="25"/>
        <v>0</v>
      </c>
      <c r="U220" s="386">
        <f t="shared" si="29"/>
        <v>0</v>
      </c>
      <c r="V220" s="386">
        <f t="shared" si="30"/>
        <v>0</v>
      </c>
      <c r="W220" s="388">
        <f>IFERROR(VLOOKUP(O220,'[1]Base Baremos'!A:D,4,0)*'Extra 1,7'!$D$3,0)</f>
        <v>0</v>
      </c>
      <c r="X220" s="389">
        <f t="shared" si="26"/>
        <v>0</v>
      </c>
      <c r="Y220" s="384"/>
      <c r="Z220" s="324"/>
      <c r="IS220" s="330"/>
      <c r="IT220" s="330"/>
    </row>
    <row r="221" spans="1:254" ht="17.25" customHeight="1" x14ac:dyDescent="0.2">
      <c r="A221" s="324"/>
      <c r="B221" s="344"/>
      <c r="C221" s="345"/>
      <c r="D221" s="346"/>
      <c r="E221" s="392" t="str">
        <f t="shared" si="31"/>
        <v/>
      </c>
      <c r="F221" s="344"/>
      <c r="G221" s="344"/>
      <c r="H221" s="344"/>
      <c r="I221" s="344"/>
      <c r="J221" s="344"/>
      <c r="K221" s="347"/>
      <c r="L221" s="347"/>
      <c r="M221" s="347"/>
      <c r="N221" s="347"/>
      <c r="O221" s="344"/>
      <c r="P221" s="382" t="str">
        <f>IFERROR(VLOOKUP(O221,Comp_Poda_Bar!A:B,2,0),"-")</f>
        <v>-</v>
      </c>
      <c r="Q221" s="385" t="str">
        <f t="shared" si="27"/>
        <v>-</v>
      </c>
      <c r="R221" s="386">
        <f t="shared" si="28"/>
        <v>0</v>
      </c>
      <c r="S221" s="387">
        <f t="shared" si="24"/>
        <v>0</v>
      </c>
      <c r="T221" s="387">
        <f t="shared" si="25"/>
        <v>0</v>
      </c>
      <c r="U221" s="386">
        <f t="shared" si="29"/>
        <v>0</v>
      </c>
      <c r="V221" s="386">
        <f t="shared" si="30"/>
        <v>0</v>
      </c>
      <c r="W221" s="388">
        <f>IFERROR(VLOOKUP(O221,'[1]Base Baremos'!A:D,4,0)*'Extra 1,7'!$D$3,0)</f>
        <v>0</v>
      </c>
      <c r="X221" s="389">
        <f t="shared" si="26"/>
        <v>0</v>
      </c>
      <c r="Y221" s="384"/>
      <c r="Z221" s="324"/>
      <c r="IS221" s="330"/>
      <c r="IT221" s="330"/>
    </row>
    <row r="222" spans="1:254" ht="17.25" customHeight="1" x14ac:dyDescent="0.2">
      <c r="A222" s="324"/>
      <c r="B222" s="344"/>
      <c r="C222" s="345"/>
      <c r="D222" s="346"/>
      <c r="E222" s="392" t="str">
        <f t="shared" si="31"/>
        <v/>
      </c>
      <c r="F222" s="344"/>
      <c r="G222" s="344"/>
      <c r="H222" s="344"/>
      <c r="I222" s="344"/>
      <c r="J222" s="344"/>
      <c r="K222" s="347"/>
      <c r="L222" s="347"/>
      <c r="M222" s="347"/>
      <c r="N222" s="347"/>
      <c r="O222" s="344"/>
      <c r="P222" s="382" t="str">
        <f>IFERROR(VLOOKUP(O222,Comp_Poda_Bar!A:B,2,0),"-")</f>
        <v>-</v>
      </c>
      <c r="Q222" s="385" t="str">
        <f t="shared" si="27"/>
        <v>-</v>
      </c>
      <c r="R222" s="386">
        <f t="shared" si="28"/>
        <v>0</v>
      </c>
      <c r="S222" s="387">
        <f t="shared" si="24"/>
        <v>0</v>
      </c>
      <c r="T222" s="387">
        <f t="shared" si="25"/>
        <v>0</v>
      </c>
      <c r="U222" s="386">
        <f t="shared" si="29"/>
        <v>0</v>
      </c>
      <c r="V222" s="386">
        <f t="shared" si="30"/>
        <v>0</v>
      </c>
      <c r="W222" s="388">
        <f>IFERROR(VLOOKUP(O222,'[1]Base Baremos'!A:D,4,0)*'Extra 1,7'!$D$3,0)</f>
        <v>0</v>
      </c>
      <c r="X222" s="389">
        <f t="shared" si="26"/>
        <v>0</v>
      </c>
      <c r="Y222" s="384"/>
      <c r="Z222" s="324"/>
      <c r="IS222" s="330"/>
      <c r="IT222" s="330"/>
    </row>
    <row r="223" spans="1:254" ht="17.25" customHeight="1" x14ac:dyDescent="0.2">
      <c r="A223" s="324"/>
      <c r="B223" s="344"/>
      <c r="C223" s="345"/>
      <c r="D223" s="346"/>
      <c r="E223" s="392" t="str">
        <f t="shared" si="31"/>
        <v/>
      </c>
      <c r="F223" s="344"/>
      <c r="G223" s="344"/>
      <c r="H223" s="344"/>
      <c r="I223" s="344"/>
      <c r="J223" s="344"/>
      <c r="K223" s="347"/>
      <c r="L223" s="347"/>
      <c r="M223" s="347"/>
      <c r="N223" s="347"/>
      <c r="O223" s="344"/>
      <c r="P223" s="382" t="str">
        <f>IFERROR(VLOOKUP(O223,Comp_Poda_Bar!A:B,2,0),"-")</f>
        <v>-</v>
      </c>
      <c r="Q223" s="385" t="str">
        <f t="shared" si="27"/>
        <v>-</v>
      </c>
      <c r="R223" s="386">
        <f t="shared" si="28"/>
        <v>0</v>
      </c>
      <c r="S223" s="387">
        <f t="shared" si="24"/>
        <v>0</v>
      </c>
      <c r="T223" s="387">
        <f t="shared" si="25"/>
        <v>0</v>
      </c>
      <c r="U223" s="386">
        <f t="shared" si="29"/>
        <v>0</v>
      </c>
      <c r="V223" s="386">
        <f t="shared" si="30"/>
        <v>0</v>
      </c>
      <c r="W223" s="388">
        <f>IFERROR(VLOOKUP(O223,'[1]Base Baremos'!A:D,4,0)*'Extra 1,7'!$D$3,0)</f>
        <v>0</v>
      </c>
      <c r="X223" s="389">
        <f t="shared" si="26"/>
        <v>0</v>
      </c>
      <c r="Y223" s="384"/>
      <c r="Z223" s="324"/>
      <c r="IS223" s="330"/>
      <c r="IT223" s="330"/>
    </row>
    <row r="224" spans="1:254" ht="17.25" customHeight="1" x14ac:dyDescent="0.2">
      <c r="A224" s="324"/>
      <c r="B224" s="344"/>
      <c r="C224" s="345"/>
      <c r="D224" s="346"/>
      <c r="E224" s="392" t="str">
        <f t="shared" si="31"/>
        <v/>
      </c>
      <c r="F224" s="344"/>
      <c r="G224" s="344"/>
      <c r="H224" s="344"/>
      <c r="I224" s="344"/>
      <c r="J224" s="344"/>
      <c r="K224" s="347"/>
      <c r="L224" s="347"/>
      <c r="M224" s="347"/>
      <c r="N224" s="347"/>
      <c r="O224" s="344"/>
      <c r="P224" s="382" t="str">
        <f>IFERROR(VLOOKUP(O224,Comp_Poda_Bar!A:B,2,0),"-")</f>
        <v>-</v>
      </c>
      <c r="Q224" s="385" t="str">
        <f t="shared" si="27"/>
        <v>-</v>
      </c>
      <c r="R224" s="386">
        <f t="shared" si="28"/>
        <v>0</v>
      </c>
      <c r="S224" s="387">
        <f t="shared" si="24"/>
        <v>0</v>
      </c>
      <c r="T224" s="387">
        <f t="shared" si="25"/>
        <v>0</v>
      </c>
      <c r="U224" s="386">
        <f t="shared" si="29"/>
        <v>0</v>
      </c>
      <c r="V224" s="386">
        <f t="shared" si="30"/>
        <v>0</v>
      </c>
      <c r="W224" s="388">
        <f>IFERROR(VLOOKUP(O224,'[1]Base Baremos'!A:D,4,0)*'Extra 1,7'!$D$3,0)</f>
        <v>0</v>
      </c>
      <c r="X224" s="389">
        <f t="shared" si="26"/>
        <v>0</v>
      </c>
      <c r="Y224" s="384"/>
      <c r="Z224" s="324"/>
      <c r="IS224" s="330"/>
      <c r="IT224" s="330"/>
    </row>
    <row r="225" spans="1:254" ht="17.25" customHeight="1" x14ac:dyDescent="0.2">
      <c r="A225" s="324"/>
      <c r="B225" s="344"/>
      <c r="C225" s="345"/>
      <c r="D225" s="346"/>
      <c r="E225" s="392" t="str">
        <f t="shared" si="31"/>
        <v/>
      </c>
      <c r="F225" s="344"/>
      <c r="G225" s="344"/>
      <c r="H225" s="344"/>
      <c r="I225" s="344"/>
      <c r="J225" s="344"/>
      <c r="K225" s="347"/>
      <c r="L225" s="347"/>
      <c r="M225" s="347"/>
      <c r="N225" s="347"/>
      <c r="O225" s="344"/>
      <c r="P225" s="382" t="str">
        <f>IFERROR(VLOOKUP(O225,Comp_Poda_Bar!A:B,2,0),"-")</f>
        <v>-</v>
      </c>
      <c r="Q225" s="385" t="str">
        <f t="shared" si="27"/>
        <v>-</v>
      </c>
      <c r="R225" s="386">
        <f t="shared" si="28"/>
        <v>0</v>
      </c>
      <c r="S225" s="387">
        <f t="shared" si="24"/>
        <v>0</v>
      </c>
      <c r="T225" s="387">
        <f t="shared" si="25"/>
        <v>0</v>
      </c>
      <c r="U225" s="386">
        <f t="shared" si="29"/>
        <v>0</v>
      </c>
      <c r="V225" s="386">
        <f t="shared" si="30"/>
        <v>0</v>
      </c>
      <c r="W225" s="388">
        <f>IFERROR(VLOOKUP(O225,'[1]Base Baremos'!A:D,4,0)*'Extra 1,7'!$D$3,0)</f>
        <v>0</v>
      </c>
      <c r="X225" s="389">
        <f t="shared" si="26"/>
        <v>0</v>
      </c>
      <c r="Y225" s="384"/>
      <c r="Z225" s="324"/>
      <c r="IS225" s="330"/>
      <c r="IT225" s="330"/>
    </row>
    <row r="226" spans="1:254" ht="17.25" customHeight="1" x14ac:dyDescent="0.2">
      <c r="A226" s="324"/>
      <c r="B226" s="344"/>
      <c r="C226" s="345"/>
      <c r="D226" s="346"/>
      <c r="E226" s="392" t="str">
        <f t="shared" si="31"/>
        <v/>
      </c>
      <c r="F226" s="344"/>
      <c r="G226" s="344"/>
      <c r="H226" s="344"/>
      <c r="I226" s="344"/>
      <c r="J226" s="344"/>
      <c r="K226" s="347"/>
      <c r="L226" s="347"/>
      <c r="M226" s="347"/>
      <c r="N226" s="347"/>
      <c r="O226" s="344"/>
      <c r="P226" s="382" t="str">
        <f>IFERROR(VLOOKUP(O226,Comp_Poda_Bar!A:B,2,0),"-")</f>
        <v>-</v>
      </c>
      <c r="Q226" s="385" t="str">
        <f t="shared" si="27"/>
        <v>-</v>
      </c>
      <c r="R226" s="386">
        <f t="shared" si="28"/>
        <v>0</v>
      </c>
      <c r="S226" s="387">
        <f t="shared" si="24"/>
        <v>0</v>
      </c>
      <c r="T226" s="387">
        <f t="shared" si="25"/>
        <v>0</v>
      </c>
      <c r="U226" s="386">
        <f t="shared" si="29"/>
        <v>0</v>
      </c>
      <c r="V226" s="386">
        <f t="shared" si="30"/>
        <v>0</v>
      </c>
      <c r="W226" s="388">
        <f>IFERROR(VLOOKUP(O226,'[1]Base Baremos'!A:D,4,0)*'Extra 1,7'!$D$3,0)</f>
        <v>0</v>
      </c>
      <c r="X226" s="389">
        <f t="shared" si="26"/>
        <v>0</v>
      </c>
      <c r="Y226" s="384"/>
      <c r="Z226" s="324"/>
      <c r="IS226" s="330"/>
      <c r="IT226" s="330"/>
    </row>
    <row r="227" spans="1:254" ht="17.25" customHeight="1" x14ac:dyDescent="0.2">
      <c r="A227" s="324"/>
      <c r="B227" s="344"/>
      <c r="C227" s="345"/>
      <c r="D227" s="346"/>
      <c r="E227" s="392" t="str">
        <f t="shared" si="31"/>
        <v/>
      </c>
      <c r="F227" s="344"/>
      <c r="G227" s="344"/>
      <c r="H227" s="344"/>
      <c r="I227" s="344"/>
      <c r="J227" s="344"/>
      <c r="K227" s="347"/>
      <c r="L227" s="347"/>
      <c r="M227" s="347"/>
      <c r="N227" s="347"/>
      <c r="O227" s="344"/>
      <c r="P227" s="382" t="str">
        <f>IFERROR(VLOOKUP(O227,Comp_Poda_Bar!A:B,2,0),"-")</f>
        <v>-</v>
      </c>
      <c r="Q227" s="385" t="str">
        <f t="shared" si="27"/>
        <v>-</v>
      </c>
      <c r="R227" s="386">
        <f t="shared" si="28"/>
        <v>0</v>
      </c>
      <c r="S227" s="387">
        <f t="shared" si="24"/>
        <v>0</v>
      </c>
      <c r="T227" s="387">
        <f t="shared" si="25"/>
        <v>0</v>
      </c>
      <c r="U227" s="386">
        <f t="shared" si="29"/>
        <v>0</v>
      </c>
      <c r="V227" s="386">
        <f t="shared" si="30"/>
        <v>0</v>
      </c>
      <c r="W227" s="388">
        <f>IFERROR(VLOOKUP(O227,'[1]Base Baremos'!A:D,4,0)*'Extra 1,7'!$D$3,0)</f>
        <v>0</v>
      </c>
      <c r="X227" s="389">
        <f t="shared" si="26"/>
        <v>0</v>
      </c>
      <c r="Y227" s="384"/>
      <c r="Z227" s="324"/>
      <c r="IS227" s="330"/>
      <c r="IT227" s="330"/>
    </row>
    <row r="228" spans="1:254" ht="17.25" customHeight="1" x14ac:dyDescent="0.2">
      <c r="A228" s="324"/>
      <c r="B228" s="344"/>
      <c r="C228" s="345"/>
      <c r="D228" s="346"/>
      <c r="E228" s="392" t="str">
        <f t="shared" si="31"/>
        <v/>
      </c>
      <c r="F228" s="344"/>
      <c r="G228" s="344"/>
      <c r="H228" s="344"/>
      <c r="I228" s="344"/>
      <c r="J228" s="344"/>
      <c r="K228" s="347"/>
      <c r="L228" s="347"/>
      <c r="M228" s="347"/>
      <c r="N228" s="347"/>
      <c r="O228" s="344"/>
      <c r="P228" s="382" t="str">
        <f>IFERROR(VLOOKUP(O228,Comp_Poda_Bar!A:B,2,0),"-")</f>
        <v>-</v>
      </c>
      <c r="Q228" s="385" t="str">
        <f t="shared" si="27"/>
        <v>-</v>
      </c>
      <c r="R228" s="386">
        <f t="shared" si="28"/>
        <v>0</v>
      </c>
      <c r="S228" s="387">
        <f t="shared" si="24"/>
        <v>0</v>
      </c>
      <c r="T228" s="387">
        <f t="shared" si="25"/>
        <v>0</v>
      </c>
      <c r="U228" s="386">
        <f t="shared" si="29"/>
        <v>0</v>
      </c>
      <c r="V228" s="386">
        <f t="shared" si="30"/>
        <v>0</v>
      </c>
      <c r="W228" s="388">
        <f>IFERROR(VLOOKUP(O228,'[1]Base Baremos'!A:D,4,0)*'Extra 1,7'!$D$3,0)</f>
        <v>0</v>
      </c>
      <c r="X228" s="389">
        <f t="shared" si="26"/>
        <v>0</v>
      </c>
      <c r="Y228" s="384"/>
      <c r="Z228" s="324"/>
      <c r="IS228" s="330"/>
      <c r="IT228" s="330"/>
    </row>
    <row r="229" spans="1:254" ht="17.25" customHeight="1" x14ac:dyDescent="0.2">
      <c r="A229" s="324"/>
      <c r="B229" s="344"/>
      <c r="C229" s="345"/>
      <c r="D229" s="346"/>
      <c r="E229" s="392" t="str">
        <f t="shared" si="31"/>
        <v/>
      </c>
      <c r="F229" s="344"/>
      <c r="G229" s="344"/>
      <c r="H229" s="344"/>
      <c r="I229" s="344"/>
      <c r="J229" s="344"/>
      <c r="K229" s="347"/>
      <c r="L229" s="347"/>
      <c r="M229" s="347"/>
      <c r="N229" s="347"/>
      <c r="O229" s="344"/>
      <c r="P229" s="382" t="str">
        <f>IFERROR(VLOOKUP(O229,Comp_Poda_Bar!A:B,2,0),"-")</f>
        <v>-</v>
      </c>
      <c r="Q229" s="385" t="str">
        <f t="shared" si="27"/>
        <v>-</v>
      </c>
      <c r="R229" s="386">
        <f t="shared" si="28"/>
        <v>0</v>
      </c>
      <c r="S229" s="387">
        <f t="shared" si="24"/>
        <v>0</v>
      </c>
      <c r="T229" s="387">
        <f t="shared" si="25"/>
        <v>0</v>
      </c>
      <c r="U229" s="386">
        <f t="shared" si="29"/>
        <v>0</v>
      </c>
      <c r="V229" s="386">
        <f t="shared" si="30"/>
        <v>0</v>
      </c>
      <c r="W229" s="388">
        <f>IFERROR(VLOOKUP(O229,'[1]Base Baremos'!A:D,4,0)*'Extra 1,7'!$D$3,0)</f>
        <v>0</v>
      </c>
      <c r="X229" s="389">
        <f t="shared" si="26"/>
        <v>0</v>
      </c>
      <c r="Y229" s="384"/>
      <c r="Z229" s="324"/>
      <c r="IS229" s="330"/>
      <c r="IT229" s="330"/>
    </row>
    <row r="230" spans="1:254" ht="17.25" customHeight="1" x14ac:dyDescent="0.2">
      <c r="A230" s="324"/>
      <c r="B230" s="344"/>
      <c r="C230" s="345"/>
      <c r="D230" s="346"/>
      <c r="E230" s="392" t="str">
        <f t="shared" si="31"/>
        <v/>
      </c>
      <c r="F230" s="344"/>
      <c r="G230" s="344"/>
      <c r="H230" s="344"/>
      <c r="I230" s="344"/>
      <c r="J230" s="344"/>
      <c r="K230" s="347"/>
      <c r="L230" s="347"/>
      <c r="M230" s="347"/>
      <c r="N230" s="347"/>
      <c r="O230" s="344"/>
      <c r="P230" s="382" t="str">
        <f>IFERROR(VLOOKUP(O230,Comp_Poda_Bar!A:B,2,0),"-")</f>
        <v>-</v>
      </c>
      <c r="Q230" s="385" t="str">
        <f t="shared" si="27"/>
        <v>-</v>
      </c>
      <c r="R230" s="386">
        <f t="shared" si="28"/>
        <v>0</v>
      </c>
      <c r="S230" s="387">
        <f t="shared" si="24"/>
        <v>0</v>
      </c>
      <c r="T230" s="387">
        <f t="shared" si="25"/>
        <v>0</v>
      </c>
      <c r="U230" s="386">
        <f t="shared" si="29"/>
        <v>0</v>
      </c>
      <c r="V230" s="386">
        <f t="shared" si="30"/>
        <v>0</v>
      </c>
      <c r="W230" s="388">
        <f>IFERROR(VLOOKUP(O230,'[1]Base Baremos'!A:D,4,0)*'Extra 1,7'!$D$3,0)</f>
        <v>0</v>
      </c>
      <c r="X230" s="389">
        <f t="shared" si="26"/>
        <v>0</v>
      </c>
      <c r="Y230" s="384"/>
      <c r="Z230" s="324"/>
      <c r="IS230" s="330"/>
      <c r="IT230" s="330"/>
    </row>
    <row r="231" spans="1:254" ht="17.25" customHeight="1" x14ac:dyDescent="0.2">
      <c r="A231" s="324"/>
      <c r="B231" s="344"/>
      <c r="C231" s="345"/>
      <c r="D231" s="346"/>
      <c r="E231" s="392" t="str">
        <f t="shared" si="31"/>
        <v/>
      </c>
      <c r="F231" s="344"/>
      <c r="G231" s="344"/>
      <c r="H231" s="344"/>
      <c r="I231" s="344"/>
      <c r="J231" s="344"/>
      <c r="K231" s="347"/>
      <c r="L231" s="347"/>
      <c r="M231" s="347"/>
      <c r="N231" s="347"/>
      <c r="O231" s="344"/>
      <c r="P231" s="382" t="str">
        <f>IFERROR(VLOOKUP(O231,Comp_Poda_Bar!A:B,2,0),"-")</f>
        <v>-</v>
      </c>
      <c r="Q231" s="385" t="str">
        <f t="shared" si="27"/>
        <v>-</v>
      </c>
      <c r="R231" s="386">
        <f t="shared" si="28"/>
        <v>0</v>
      </c>
      <c r="S231" s="387">
        <f t="shared" si="24"/>
        <v>0</v>
      </c>
      <c r="T231" s="387">
        <f t="shared" si="25"/>
        <v>0</v>
      </c>
      <c r="U231" s="386">
        <f t="shared" si="29"/>
        <v>0</v>
      </c>
      <c r="V231" s="386">
        <f t="shared" si="30"/>
        <v>0</v>
      </c>
      <c r="W231" s="388">
        <f>IFERROR(VLOOKUP(O231,'[1]Base Baremos'!A:D,4,0)*'Extra 1,7'!$D$3,0)</f>
        <v>0</v>
      </c>
      <c r="X231" s="389">
        <f t="shared" si="26"/>
        <v>0</v>
      </c>
      <c r="Y231" s="384"/>
      <c r="Z231" s="324"/>
      <c r="IS231" s="330"/>
      <c r="IT231" s="330"/>
    </row>
    <row r="232" spans="1:254" ht="17.25" customHeight="1" x14ac:dyDescent="0.2">
      <c r="A232" s="324"/>
      <c r="B232" s="344"/>
      <c r="C232" s="345"/>
      <c r="D232" s="346"/>
      <c r="E232" s="392" t="str">
        <f t="shared" si="31"/>
        <v/>
      </c>
      <c r="F232" s="344"/>
      <c r="G232" s="344"/>
      <c r="H232" s="344"/>
      <c r="I232" s="344"/>
      <c r="J232" s="344"/>
      <c r="K232" s="347"/>
      <c r="L232" s="347"/>
      <c r="M232" s="347"/>
      <c r="N232" s="347"/>
      <c r="O232" s="344"/>
      <c r="P232" s="382" t="str">
        <f>IFERROR(VLOOKUP(O232,Comp_Poda_Bar!A:B,2,0),"-")</f>
        <v>-</v>
      </c>
      <c r="Q232" s="385" t="str">
        <f t="shared" si="27"/>
        <v>-</v>
      </c>
      <c r="R232" s="386">
        <f t="shared" si="28"/>
        <v>0</v>
      </c>
      <c r="S232" s="387">
        <f t="shared" si="24"/>
        <v>0</v>
      </c>
      <c r="T232" s="387">
        <f t="shared" si="25"/>
        <v>0</v>
      </c>
      <c r="U232" s="386">
        <f t="shared" si="29"/>
        <v>0</v>
      </c>
      <c r="V232" s="386">
        <f t="shared" si="30"/>
        <v>0</v>
      </c>
      <c r="W232" s="388">
        <f>IFERROR(VLOOKUP(O232,'[1]Base Baremos'!A:D,4,0)*'Extra 1,7'!$D$3,0)</f>
        <v>0</v>
      </c>
      <c r="X232" s="389">
        <f t="shared" si="26"/>
        <v>0</v>
      </c>
      <c r="Y232" s="384"/>
      <c r="Z232" s="324"/>
      <c r="IS232" s="330"/>
      <c r="IT232" s="330"/>
    </row>
    <row r="233" spans="1:254" ht="17.25" customHeight="1" x14ac:dyDescent="0.2">
      <c r="A233" s="324"/>
      <c r="B233" s="344"/>
      <c r="C233" s="345"/>
      <c r="D233" s="346"/>
      <c r="E233" s="392" t="str">
        <f t="shared" si="31"/>
        <v/>
      </c>
      <c r="F233" s="344"/>
      <c r="G233" s="344"/>
      <c r="H233" s="344"/>
      <c r="I233" s="344"/>
      <c r="J233" s="344"/>
      <c r="K233" s="347"/>
      <c r="L233" s="347"/>
      <c r="M233" s="347"/>
      <c r="N233" s="347"/>
      <c r="O233" s="344"/>
      <c r="P233" s="382" t="str">
        <f>IFERROR(VLOOKUP(O233,Comp_Poda_Bar!A:B,2,0),"-")</f>
        <v>-</v>
      </c>
      <c r="Q233" s="385" t="str">
        <f t="shared" si="27"/>
        <v>-</v>
      </c>
      <c r="R233" s="386">
        <f t="shared" si="28"/>
        <v>0</v>
      </c>
      <c r="S233" s="387">
        <f t="shared" si="24"/>
        <v>0</v>
      </c>
      <c r="T233" s="387">
        <f t="shared" si="25"/>
        <v>0</v>
      </c>
      <c r="U233" s="386">
        <f t="shared" si="29"/>
        <v>0</v>
      </c>
      <c r="V233" s="386">
        <f t="shared" si="30"/>
        <v>0</v>
      </c>
      <c r="W233" s="388">
        <f>IFERROR(VLOOKUP(O233,'[1]Base Baremos'!A:D,4,0)*'Extra 1,7'!$D$3,0)</f>
        <v>0</v>
      </c>
      <c r="X233" s="389">
        <f t="shared" si="26"/>
        <v>0</v>
      </c>
      <c r="Y233" s="384"/>
      <c r="Z233" s="324"/>
      <c r="IS233" s="330"/>
      <c r="IT233" s="330"/>
    </row>
    <row r="234" spans="1:254" ht="17.25" customHeight="1" x14ac:dyDescent="0.2">
      <c r="A234" s="324"/>
      <c r="B234" s="344"/>
      <c r="C234" s="345"/>
      <c r="D234" s="346"/>
      <c r="E234" s="392" t="str">
        <f t="shared" si="31"/>
        <v/>
      </c>
      <c r="F234" s="344"/>
      <c r="G234" s="344"/>
      <c r="H234" s="344"/>
      <c r="I234" s="344"/>
      <c r="J234" s="344"/>
      <c r="K234" s="347"/>
      <c r="L234" s="347"/>
      <c r="M234" s="347"/>
      <c r="N234" s="347"/>
      <c r="O234" s="344"/>
      <c r="P234" s="382" t="str">
        <f>IFERROR(VLOOKUP(O234,Comp_Poda_Bar!A:B,2,0),"-")</f>
        <v>-</v>
      </c>
      <c r="Q234" s="385" t="str">
        <f t="shared" si="27"/>
        <v>-</v>
      </c>
      <c r="R234" s="386">
        <f t="shared" si="28"/>
        <v>0</v>
      </c>
      <c r="S234" s="387">
        <f t="shared" si="24"/>
        <v>0</v>
      </c>
      <c r="T234" s="387">
        <f t="shared" si="25"/>
        <v>0</v>
      </c>
      <c r="U234" s="386">
        <f t="shared" si="29"/>
        <v>0</v>
      </c>
      <c r="V234" s="386">
        <f t="shared" si="30"/>
        <v>0</v>
      </c>
      <c r="W234" s="388">
        <f>IFERROR(VLOOKUP(O234,'[1]Base Baremos'!A:D,4,0)*'Extra 1,7'!$D$3,0)</f>
        <v>0</v>
      </c>
      <c r="X234" s="389">
        <f t="shared" si="26"/>
        <v>0</v>
      </c>
      <c r="Y234" s="384"/>
      <c r="Z234" s="324"/>
      <c r="IS234" s="330"/>
      <c r="IT234" s="330"/>
    </row>
    <row r="235" spans="1:254" ht="17.25" customHeight="1" x14ac:dyDescent="0.2">
      <c r="A235" s="324"/>
      <c r="B235" s="344"/>
      <c r="C235" s="345"/>
      <c r="D235" s="346"/>
      <c r="E235" s="392" t="str">
        <f t="shared" si="31"/>
        <v/>
      </c>
      <c r="F235" s="344"/>
      <c r="G235" s="344"/>
      <c r="H235" s="344"/>
      <c r="I235" s="344"/>
      <c r="J235" s="344"/>
      <c r="K235" s="347"/>
      <c r="L235" s="347"/>
      <c r="M235" s="347"/>
      <c r="N235" s="347"/>
      <c r="O235" s="344"/>
      <c r="P235" s="382" t="str">
        <f>IFERROR(VLOOKUP(O235,Comp_Poda_Bar!A:B,2,0),"-")</f>
        <v>-</v>
      </c>
      <c r="Q235" s="385" t="str">
        <f t="shared" si="27"/>
        <v>-</v>
      </c>
      <c r="R235" s="386">
        <f t="shared" si="28"/>
        <v>0</v>
      </c>
      <c r="S235" s="387">
        <f t="shared" si="24"/>
        <v>0</v>
      </c>
      <c r="T235" s="387">
        <f t="shared" si="25"/>
        <v>0</v>
      </c>
      <c r="U235" s="386">
        <f t="shared" si="29"/>
        <v>0</v>
      </c>
      <c r="V235" s="386">
        <f t="shared" si="30"/>
        <v>0</v>
      </c>
      <c r="W235" s="388">
        <f>IFERROR(VLOOKUP(O235,'[1]Base Baremos'!A:D,4,0)*'Extra 1,7'!$D$3,0)</f>
        <v>0</v>
      </c>
      <c r="X235" s="389">
        <f t="shared" si="26"/>
        <v>0</v>
      </c>
      <c r="Y235" s="384"/>
      <c r="Z235" s="324"/>
      <c r="IS235" s="330"/>
      <c r="IT235" s="330"/>
    </row>
    <row r="236" spans="1:254" ht="17.25" customHeight="1" x14ac:dyDescent="0.2">
      <c r="A236" s="324"/>
      <c r="B236" s="344"/>
      <c r="C236" s="345"/>
      <c r="D236" s="346"/>
      <c r="E236" s="392" t="str">
        <f t="shared" si="31"/>
        <v/>
      </c>
      <c r="F236" s="344"/>
      <c r="G236" s="344"/>
      <c r="H236" s="344"/>
      <c r="I236" s="344"/>
      <c r="J236" s="344"/>
      <c r="K236" s="347"/>
      <c r="L236" s="347"/>
      <c r="M236" s="347"/>
      <c r="N236" s="347"/>
      <c r="O236" s="344"/>
      <c r="P236" s="382" t="str">
        <f>IFERROR(VLOOKUP(O236,Comp_Poda_Bar!A:B,2,0),"-")</f>
        <v>-</v>
      </c>
      <c r="Q236" s="385" t="str">
        <f t="shared" si="27"/>
        <v>-</v>
      </c>
      <c r="R236" s="386">
        <f t="shared" si="28"/>
        <v>0</v>
      </c>
      <c r="S236" s="387">
        <f t="shared" si="24"/>
        <v>0</v>
      </c>
      <c r="T236" s="387">
        <f t="shared" si="25"/>
        <v>0</v>
      </c>
      <c r="U236" s="386">
        <f t="shared" si="29"/>
        <v>0</v>
      </c>
      <c r="V236" s="386">
        <f t="shared" si="30"/>
        <v>0</v>
      </c>
      <c r="W236" s="388">
        <f>IFERROR(VLOOKUP(O236,'[1]Base Baremos'!A:D,4,0)*'Extra 1,7'!$D$3,0)</f>
        <v>0</v>
      </c>
      <c r="X236" s="389">
        <f t="shared" si="26"/>
        <v>0</v>
      </c>
      <c r="Y236" s="384"/>
      <c r="Z236" s="324"/>
      <c r="IS236" s="330"/>
      <c r="IT236" s="330"/>
    </row>
    <row r="237" spans="1:254" ht="17.25" customHeight="1" x14ac:dyDescent="0.2">
      <c r="A237" s="324"/>
      <c r="B237" s="344"/>
      <c r="C237" s="345"/>
      <c r="D237" s="346"/>
      <c r="E237" s="392" t="str">
        <f t="shared" si="31"/>
        <v/>
      </c>
      <c r="F237" s="344"/>
      <c r="G237" s="344"/>
      <c r="H237" s="344"/>
      <c r="I237" s="344"/>
      <c r="J237" s="344"/>
      <c r="K237" s="347"/>
      <c r="L237" s="347"/>
      <c r="M237" s="347"/>
      <c r="N237" s="347"/>
      <c r="O237" s="344"/>
      <c r="P237" s="382" t="str">
        <f>IFERROR(VLOOKUP(O237,Comp_Poda_Bar!A:B,2,0),"-")</f>
        <v>-</v>
      </c>
      <c r="Q237" s="385" t="str">
        <f t="shared" si="27"/>
        <v>-</v>
      </c>
      <c r="R237" s="386">
        <f t="shared" si="28"/>
        <v>0</v>
      </c>
      <c r="S237" s="387">
        <f t="shared" si="24"/>
        <v>0</v>
      </c>
      <c r="T237" s="387">
        <f t="shared" si="25"/>
        <v>0</v>
      </c>
      <c r="U237" s="386">
        <f t="shared" si="29"/>
        <v>0</v>
      </c>
      <c r="V237" s="386">
        <f t="shared" si="30"/>
        <v>0</v>
      </c>
      <c r="W237" s="388">
        <f>IFERROR(VLOOKUP(O237,'[1]Base Baremos'!A:D,4,0)*'Extra 1,7'!$D$3,0)</f>
        <v>0</v>
      </c>
      <c r="X237" s="389">
        <f t="shared" si="26"/>
        <v>0</v>
      </c>
      <c r="Y237" s="384"/>
      <c r="Z237" s="324"/>
      <c r="IS237" s="330"/>
      <c r="IT237" s="330"/>
    </row>
    <row r="238" spans="1:254" ht="17.25" customHeight="1" x14ac:dyDescent="0.2">
      <c r="A238" s="324"/>
      <c r="B238" s="344"/>
      <c r="C238" s="345"/>
      <c r="D238" s="346"/>
      <c r="E238" s="392" t="str">
        <f t="shared" si="31"/>
        <v/>
      </c>
      <c r="F238" s="344"/>
      <c r="G238" s="344"/>
      <c r="H238" s="344"/>
      <c r="I238" s="344"/>
      <c r="J238" s="344"/>
      <c r="K238" s="347"/>
      <c r="L238" s="347"/>
      <c r="M238" s="347"/>
      <c r="N238" s="347"/>
      <c r="O238" s="344"/>
      <c r="P238" s="382" t="str">
        <f>IFERROR(VLOOKUP(O238,Comp_Poda_Bar!A:B,2,0),"-")</f>
        <v>-</v>
      </c>
      <c r="Q238" s="385" t="str">
        <f t="shared" si="27"/>
        <v>-</v>
      </c>
      <c r="R238" s="386">
        <f t="shared" si="28"/>
        <v>0</v>
      </c>
      <c r="S238" s="387">
        <f t="shared" si="24"/>
        <v>0</v>
      </c>
      <c r="T238" s="387">
        <f t="shared" si="25"/>
        <v>0</v>
      </c>
      <c r="U238" s="386">
        <f t="shared" si="29"/>
        <v>0</v>
      </c>
      <c r="V238" s="386">
        <f t="shared" si="30"/>
        <v>0</v>
      </c>
      <c r="W238" s="388">
        <f>IFERROR(VLOOKUP(O238,'[1]Base Baremos'!A:D,4,0)*'Extra 1,7'!$D$3,0)</f>
        <v>0</v>
      </c>
      <c r="X238" s="389">
        <f t="shared" si="26"/>
        <v>0</v>
      </c>
      <c r="Y238" s="384"/>
      <c r="Z238" s="324"/>
      <c r="IS238" s="330"/>
      <c r="IT238" s="330"/>
    </row>
    <row r="239" spans="1:254" ht="17.25" customHeight="1" x14ac:dyDescent="0.2">
      <c r="A239" s="324"/>
      <c r="B239" s="344"/>
      <c r="C239" s="345"/>
      <c r="D239" s="346"/>
      <c r="E239" s="392" t="str">
        <f t="shared" si="31"/>
        <v/>
      </c>
      <c r="F239" s="344"/>
      <c r="G239" s="344"/>
      <c r="H239" s="344"/>
      <c r="I239" s="344"/>
      <c r="J239" s="344"/>
      <c r="K239" s="347"/>
      <c r="L239" s="347"/>
      <c r="M239" s="347"/>
      <c r="N239" s="347"/>
      <c r="O239" s="344"/>
      <c r="P239" s="382" t="str">
        <f>IFERROR(VLOOKUP(O239,Comp_Poda_Bar!A:B,2,0),"-")</f>
        <v>-</v>
      </c>
      <c r="Q239" s="385" t="str">
        <f t="shared" si="27"/>
        <v>-</v>
      </c>
      <c r="R239" s="386">
        <f t="shared" si="28"/>
        <v>0</v>
      </c>
      <c r="S239" s="387">
        <f t="shared" si="24"/>
        <v>0</v>
      </c>
      <c r="T239" s="387">
        <f t="shared" si="25"/>
        <v>0</v>
      </c>
      <c r="U239" s="386">
        <f t="shared" si="29"/>
        <v>0</v>
      </c>
      <c r="V239" s="386">
        <f t="shared" si="30"/>
        <v>0</v>
      </c>
      <c r="W239" s="388">
        <f>IFERROR(VLOOKUP(O239,'[1]Base Baremos'!A:D,4,0)*'Extra 1,7'!$D$3,0)</f>
        <v>0</v>
      </c>
      <c r="X239" s="389">
        <f t="shared" si="26"/>
        <v>0</v>
      </c>
      <c r="Y239" s="384"/>
      <c r="Z239" s="324"/>
      <c r="IS239" s="330"/>
      <c r="IT239" s="330"/>
    </row>
    <row r="240" spans="1:254" ht="17.25" customHeight="1" x14ac:dyDescent="0.2">
      <c r="A240" s="324"/>
      <c r="B240" s="344"/>
      <c r="C240" s="345"/>
      <c r="D240" s="346"/>
      <c r="E240" s="392" t="str">
        <f t="shared" si="31"/>
        <v/>
      </c>
      <c r="F240" s="344"/>
      <c r="G240" s="344"/>
      <c r="H240" s="344"/>
      <c r="I240" s="344"/>
      <c r="J240" s="344"/>
      <c r="K240" s="347"/>
      <c r="L240" s="347"/>
      <c r="M240" s="347"/>
      <c r="N240" s="347"/>
      <c r="O240" s="344"/>
      <c r="P240" s="382" t="str">
        <f>IFERROR(VLOOKUP(O240,Comp_Poda_Bar!A:B,2,0),"-")</f>
        <v>-</v>
      </c>
      <c r="Q240" s="385" t="str">
        <f t="shared" si="27"/>
        <v>-</v>
      </c>
      <c r="R240" s="386">
        <f t="shared" si="28"/>
        <v>0</v>
      </c>
      <c r="S240" s="387">
        <f t="shared" si="24"/>
        <v>0</v>
      </c>
      <c r="T240" s="387">
        <f t="shared" si="25"/>
        <v>0</v>
      </c>
      <c r="U240" s="386">
        <f t="shared" si="29"/>
        <v>0</v>
      </c>
      <c r="V240" s="386">
        <f t="shared" si="30"/>
        <v>0</v>
      </c>
      <c r="W240" s="388">
        <f>IFERROR(VLOOKUP(O240,'[1]Base Baremos'!A:D,4,0)*'Extra 1,7'!$D$3,0)</f>
        <v>0</v>
      </c>
      <c r="X240" s="389">
        <f t="shared" si="26"/>
        <v>0</v>
      </c>
      <c r="Y240" s="384"/>
      <c r="Z240" s="324"/>
      <c r="IS240" s="330"/>
      <c r="IT240" s="330"/>
    </row>
    <row r="241" spans="1:254" ht="17.25" customHeight="1" x14ac:dyDescent="0.2">
      <c r="A241" s="324"/>
      <c r="B241" s="344"/>
      <c r="C241" s="345"/>
      <c r="D241" s="346"/>
      <c r="E241" s="392" t="str">
        <f t="shared" si="31"/>
        <v/>
      </c>
      <c r="F241" s="344"/>
      <c r="G241" s="344"/>
      <c r="H241" s="344"/>
      <c r="I241" s="344"/>
      <c r="J241" s="344"/>
      <c r="K241" s="347"/>
      <c r="L241" s="347"/>
      <c r="M241" s="347"/>
      <c r="N241" s="347"/>
      <c r="O241" s="344"/>
      <c r="P241" s="382" t="str">
        <f>IFERROR(VLOOKUP(O241,Comp_Poda_Bar!A:B,2,0),"-")</f>
        <v>-</v>
      </c>
      <c r="Q241" s="385" t="str">
        <f t="shared" si="27"/>
        <v>-</v>
      </c>
      <c r="R241" s="386">
        <f t="shared" si="28"/>
        <v>0</v>
      </c>
      <c r="S241" s="387">
        <f t="shared" si="24"/>
        <v>0</v>
      </c>
      <c r="T241" s="387">
        <f t="shared" si="25"/>
        <v>0</v>
      </c>
      <c r="U241" s="386">
        <f t="shared" si="29"/>
        <v>0</v>
      </c>
      <c r="V241" s="386">
        <f t="shared" si="30"/>
        <v>0</v>
      </c>
      <c r="W241" s="388">
        <f>IFERROR(VLOOKUP(O241,'[1]Base Baremos'!A:D,4,0)*'Extra 1,7'!$D$3,0)</f>
        <v>0</v>
      </c>
      <c r="X241" s="389">
        <f t="shared" si="26"/>
        <v>0</v>
      </c>
      <c r="Y241" s="384"/>
      <c r="Z241" s="324"/>
      <c r="IS241" s="330"/>
      <c r="IT241" s="330"/>
    </row>
    <row r="242" spans="1:254" ht="17.25" customHeight="1" x14ac:dyDescent="0.2">
      <c r="A242" s="324"/>
      <c r="B242" s="344"/>
      <c r="C242" s="345"/>
      <c r="D242" s="346"/>
      <c r="E242" s="392" t="str">
        <f t="shared" si="31"/>
        <v/>
      </c>
      <c r="F242" s="344"/>
      <c r="G242" s="344"/>
      <c r="H242" s="344"/>
      <c r="I242" s="344"/>
      <c r="J242" s="344"/>
      <c r="K242" s="347"/>
      <c r="L242" s="347"/>
      <c r="M242" s="347"/>
      <c r="N242" s="347"/>
      <c r="O242" s="344"/>
      <c r="P242" s="382" t="str">
        <f>IFERROR(VLOOKUP(O242,Comp_Poda_Bar!A:B,2,0),"-")</f>
        <v>-</v>
      </c>
      <c r="Q242" s="385" t="str">
        <f t="shared" si="27"/>
        <v>-</v>
      </c>
      <c r="R242" s="386">
        <f t="shared" si="28"/>
        <v>0</v>
      </c>
      <c r="S242" s="387">
        <f t="shared" si="24"/>
        <v>0</v>
      </c>
      <c r="T242" s="387">
        <f t="shared" si="25"/>
        <v>0</v>
      </c>
      <c r="U242" s="386">
        <f t="shared" si="29"/>
        <v>0</v>
      </c>
      <c r="V242" s="386">
        <f t="shared" si="30"/>
        <v>0</v>
      </c>
      <c r="W242" s="388">
        <f>IFERROR(VLOOKUP(O242,'[1]Base Baremos'!A:D,4,0)*'Extra 1,7'!$D$3,0)</f>
        <v>0</v>
      </c>
      <c r="X242" s="389">
        <f t="shared" si="26"/>
        <v>0</v>
      </c>
      <c r="Y242" s="384"/>
      <c r="Z242" s="324"/>
      <c r="IS242" s="330"/>
      <c r="IT242" s="330"/>
    </row>
    <row r="243" spans="1:254" ht="17.25" customHeight="1" x14ac:dyDescent="0.2">
      <c r="A243" s="324"/>
      <c r="B243" s="344"/>
      <c r="C243" s="345"/>
      <c r="D243" s="346"/>
      <c r="E243" s="392" t="str">
        <f t="shared" si="31"/>
        <v/>
      </c>
      <c r="F243" s="344"/>
      <c r="G243" s="344"/>
      <c r="H243" s="344"/>
      <c r="I243" s="344"/>
      <c r="J243" s="344"/>
      <c r="K243" s="347"/>
      <c r="L243" s="347"/>
      <c r="M243" s="347"/>
      <c r="N243" s="347"/>
      <c r="O243" s="344"/>
      <c r="P243" s="382" t="str">
        <f>IFERROR(VLOOKUP(O243,Comp_Poda_Bar!A:B,2,0),"-")</f>
        <v>-</v>
      </c>
      <c r="Q243" s="385" t="str">
        <f t="shared" si="27"/>
        <v>-</v>
      </c>
      <c r="R243" s="386">
        <f t="shared" si="28"/>
        <v>0</v>
      </c>
      <c r="S243" s="387">
        <f t="shared" si="24"/>
        <v>0</v>
      </c>
      <c r="T243" s="387">
        <f t="shared" si="25"/>
        <v>0</v>
      </c>
      <c r="U243" s="386">
        <f t="shared" si="29"/>
        <v>0</v>
      </c>
      <c r="V243" s="386">
        <f t="shared" si="30"/>
        <v>0</v>
      </c>
      <c r="W243" s="388">
        <f>IFERROR(VLOOKUP(O243,'[1]Base Baremos'!A:D,4,0)*'Extra 1,7'!$D$3,0)</f>
        <v>0</v>
      </c>
      <c r="X243" s="389">
        <f t="shared" si="26"/>
        <v>0</v>
      </c>
      <c r="Y243" s="384"/>
      <c r="Z243" s="324"/>
      <c r="IS243" s="330"/>
      <c r="IT243" s="330"/>
    </row>
    <row r="244" spans="1:254" ht="17.25" customHeight="1" x14ac:dyDescent="0.2">
      <c r="A244" s="324"/>
      <c r="B244" s="344"/>
      <c r="C244" s="345"/>
      <c r="D244" s="346"/>
      <c r="E244" s="392" t="str">
        <f t="shared" si="31"/>
        <v/>
      </c>
      <c r="F244" s="344"/>
      <c r="G244" s="344"/>
      <c r="H244" s="344"/>
      <c r="I244" s="344"/>
      <c r="J244" s="344"/>
      <c r="K244" s="347"/>
      <c r="L244" s="347"/>
      <c r="M244" s="347"/>
      <c r="N244" s="347"/>
      <c r="O244" s="344"/>
      <c r="P244" s="382" t="str">
        <f>IFERROR(VLOOKUP(O244,Comp_Poda_Bar!A:B,2,0),"-")</f>
        <v>-</v>
      </c>
      <c r="Q244" s="385" t="str">
        <f t="shared" si="27"/>
        <v>-</v>
      </c>
      <c r="R244" s="386">
        <f t="shared" si="28"/>
        <v>0</v>
      </c>
      <c r="S244" s="387">
        <f t="shared" si="24"/>
        <v>0</v>
      </c>
      <c r="T244" s="387">
        <f t="shared" si="25"/>
        <v>0</v>
      </c>
      <c r="U244" s="386">
        <f t="shared" si="29"/>
        <v>0</v>
      </c>
      <c r="V244" s="386">
        <f t="shared" si="30"/>
        <v>0</v>
      </c>
      <c r="W244" s="388">
        <f>IFERROR(VLOOKUP(O244,'[1]Base Baremos'!A:D,4,0)*'Extra 1,7'!$D$3,0)</f>
        <v>0</v>
      </c>
      <c r="X244" s="389">
        <f t="shared" si="26"/>
        <v>0</v>
      </c>
      <c r="Y244" s="384"/>
      <c r="Z244" s="324"/>
      <c r="IS244" s="330"/>
      <c r="IT244" s="330"/>
    </row>
    <row r="245" spans="1:254" ht="17.25" customHeight="1" x14ac:dyDescent="0.2">
      <c r="A245" s="324"/>
      <c r="B245" s="344"/>
      <c r="C245" s="345"/>
      <c r="D245" s="346"/>
      <c r="E245" s="392" t="str">
        <f t="shared" si="31"/>
        <v/>
      </c>
      <c r="F245" s="344"/>
      <c r="G245" s="344"/>
      <c r="H245" s="344"/>
      <c r="I245" s="344"/>
      <c r="J245" s="344"/>
      <c r="K245" s="347"/>
      <c r="L245" s="347"/>
      <c r="M245" s="347"/>
      <c r="N245" s="347"/>
      <c r="O245" s="344"/>
      <c r="P245" s="382" t="str">
        <f>IFERROR(VLOOKUP(O245,Comp_Poda_Bar!A:B,2,0),"-")</f>
        <v>-</v>
      </c>
      <c r="Q245" s="385" t="str">
        <f t="shared" si="27"/>
        <v>-</v>
      </c>
      <c r="R245" s="386">
        <f t="shared" si="28"/>
        <v>0</v>
      </c>
      <c r="S245" s="387">
        <f t="shared" si="24"/>
        <v>0</v>
      </c>
      <c r="T245" s="387">
        <f t="shared" si="25"/>
        <v>0</v>
      </c>
      <c r="U245" s="386">
        <f t="shared" si="29"/>
        <v>0</v>
      </c>
      <c r="V245" s="386">
        <f t="shared" si="30"/>
        <v>0</v>
      </c>
      <c r="W245" s="388">
        <f>IFERROR(VLOOKUP(O245,'[1]Base Baremos'!A:D,4,0)*'Extra 1,7'!$D$3,0)</f>
        <v>0</v>
      </c>
      <c r="X245" s="389">
        <f t="shared" si="26"/>
        <v>0</v>
      </c>
      <c r="Y245" s="384"/>
      <c r="Z245" s="324"/>
      <c r="IS245" s="330"/>
      <c r="IT245" s="330"/>
    </row>
    <row r="246" spans="1:254" ht="17.25" customHeight="1" x14ac:dyDescent="0.2">
      <c r="A246" s="324"/>
      <c r="B246" s="344"/>
      <c r="C246" s="345"/>
      <c r="D246" s="346"/>
      <c r="E246" s="392" t="str">
        <f t="shared" si="31"/>
        <v/>
      </c>
      <c r="F246" s="344"/>
      <c r="G246" s="344"/>
      <c r="H246" s="344"/>
      <c r="I246" s="344"/>
      <c r="J246" s="344"/>
      <c r="K246" s="347"/>
      <c r="L246" s="347"/>
      <c r="M246" s="347"/>
      <c r="N246" s="347"/>
      <c r="O246" s="344"/>
      <c r="P246" s="382" t="str">
        <f>IFERROR(VLOOKUP(O246,Comp_Poda_Bar!A:B,2,0),"-")</f>
        <v>-</v>
      </c>
      <c r="Q246" s="385" t="str">
        <f t="shared" si="27"/>
        <v>-</v>
      </c>
      <c r="R246" s="386">
        <f t="shared" si="28"/>
        <v>0</v>
      </c>
      <c r="S246" s="387">
        <f t="shared" si="24"/>
        <v>0</v>
      </c>
      <c r="T246" s="387">
        <f t="shared" si="25"/>
        <v>0</v>
      </c>
      <c r="U246" s="386">
        <f t="shared" si="29"/>
        <v>0</v>
      </c>
      <c r="V246" s="386">
        <f t="shared" si="30"/>
        <v>0</v>
      </c>
      <c r="W246" s="388">
        <f>IFERROR(VLOOKUP(O246,'[1]Base Baremos'!A:D,4,0)*'Extra 1,7'!$D$3,0)</f>
        <v>0</v>
      </c>
      <c r="X246" s="389">
        <f t="shared" si="26"/>
        <v>0</v>
      </c>
      <c r="Y246" s="384"/>
      <c r="Z246" s="324"/>
      <c r="IS246" s="330"/>
      <c r="IT246" s="330"/>
    </row>
    <row r="247" spans="1:254" ht="17.25" customHeight="1" x14ac:dyDescent="0.2">
      <c r="A247" s="324"/>
      <c r="B247" s="344"/>
      <c r="C247" s="345"/>
      <c r="D247" s="346"/>
      <c r="E247" s="392" t="str">
        <f t="shared" si="31"/>
        <v/>
      </c>
      <c r="F247" s="344"/>
      <c r="G247" s="344"/>
      <c r="H247" s="344"/>
      <c r="I247" s="344"/>
      <c r="J247" s="344"/>
      <c r="K247" s="347"/>
      <c r="L247" s="347"/>
      <c r="M247" s="347"/>
      <c r="N247" s="347"/>
      <c r="O247" s="344"/>
      <c r="P247" s="382" t="str">
        <f>IFERROR(VLOOKUP(O247,Comp_Poda_Bar!A:B,2,0),"-")</f>
        <v>-</v>
      </c>
      <c r="Q247" s="385" t="str">
        <f t="shared" si="27"/>
        <v>-</v>
      </c>
      <c r="R247" s="386">
        <f t="shared" si="28"/>
        <v>0</v>
      </c>
      <c r="S247" s="387">
        <f t="shared" si="24"/>
        <v>0</v>
      </c>
      <c r="T247" s="387">
        <f t="shared" si="25"/>
        <v>0</v>
      </c>
      <c r="U247" s="386">
        <f t="shared" si="29"/>
        <v>0</v>
      </c>
      <c r="V247" s="386">
        <f t="shared" si="30"/>
        <v>0</v>
      </c>
      <c r="W247" s="388">
        <f>IFERROR(VLOOKUP(O247,'[1]Base Baremos'!A:D,4,0)*'Extra 1,7'!$D$3,0)</f>
        <v>0</v>
      </c>
      <c r="X247" s="389">
        <f t="shared" si="26"/>
        <v>0</v>
      </c>
      <c r="Y247" s="384"/>
      <c r="Z247" s="324"/>
      <c r="IS247" s="330"/>
      <c r="IT247" s="330"/>
    </row>
    <row r="248" spans="1:254" ht="17.25" customHeight="1" x14ac:dyDescent="0.2">
      <c r="A248" s="324"/>
      <c r="B248" s="344"/>
      <c r="C248" s="345"/>
      <c r="D248" s="346"/>
      <c r="E248" s="392" t="str">
        <f t="shared" si="31"/>
        <v/>
      </c>
      <c r="F248" s="344"/>
      <c r="G248" s="344"/>
      <c r="H248" s="344"/>
      <c r="I248" s="344"/>
      <c r="J248" s="344"/>
      <c r="K248" s="347"/>
      <c r="L248" s="347"/>
      <c r="M248" s="347"/>
      <c r="N248" s="347"/>
      <c r="O248" s="344"/>
      <c r="P248" s="382" t="str">
        <f>IFERROR(VLOOKUP(O248,Comp_Poda_Bar!A:B,2,0),"-")</f>
        <v>-</v>
      </c>
      <c r="Q248" s="385" t="str">
        <f t="shared" si="27"/>
        <v>-</v>
      </c>
      <c r="R248" s="386">
        <f t="shared" si="28"/>
        <v>0</v>
      </c>
      <c r="S248" s="387">
        <f t="shared" si="24"/>
        <v>0</v>
      </c>
      <c r="T248" s="387">
        <f t="shared" si="25"/>
        <v>0</v>
      </c>
      <c r="U248" s="386">
        <f t="shared" si="29"/>
        <v>0</v>
      </c>
      <c r="V248" s="386">
        <f t="shared" si="30"/>
        <v>0</v>
      </c>
      <c r="W248" s="388">
        <f>IFERROR(VLOOKUP(O248,'[1]Base Baremos'!A:D,4,0)*'Extra 1,7'!$D$3,0)</f>
        <v>0</v>
      </c>
      <c r="X248" s="389">
        <f t="shared" si="26"/>
        <v>0</v>
      </c>
      <c r="Y248" s="384"/>
      <c r="Z248" s="324"/>
      <c r="IS248" s="330"/>
      <c r="IT248" s="330"/>
    </row>
    <row r="249" spans="1:254" ht="17.25" customHeight="1" x14ac:dyDescent="0.2">
      <c r="A249" s="324"/>
      <c r="B249" s="344"/>
      <c r="C249" s="345"/>
      <c r="D249" s="346"/>
      <c r="E249" s="392" t="str">
        <f t="shared" si="31"/>
        <v/>
      </c>
      <c r="F249" s="344"/>
      <c r="G249" s="344"/>
      <c r="H249" s="344"/>
      <c r="I249" s="344"/>
      <c r="J249" s="344"/>
      <c r="K249" s="347"/>
      <c r="L249" s="347"/>
      <c r="M249" s="347"/>
      <c r="N249" s="347"/>
      <c r="O249" s="344"/>
      <c r="P249" s="382" t="str">
        <f>IFERROR(VLOOKUP(O249,Comp_Poda_Bar!A:B,2,0),"-")</f>
        <v>-</v>
      </c>
      <c r="Q249" s="385" t="str">
        <f t="shared" si="27"/>
        <v>-</v>
      </c>
      <c r="R249" s="386">
        <f t="shared" si="28"/>
        <v>0</v>
      </c>
      <c r="S249" s="387">
        <f t="shared" si="24"/>
        <v>0</v>
      </c>
      <c r="T249" s="387">
        <f t="shared" si="25"/>
        <v>0</v>
      </c>
      <c r="U249" s="386">
        <f t="shared" si="29"/>
        <v>0</v>
      </c>
      <c r="V249" s="386">
        <f t="shared" si="30"/>
        <v>0</v>
      </c>
      <c r="W249" s="388">
        <f>IFERROR(VLOOKUP(O249,'[1]Base Baremos'!A:D,4,0)*'Extra 1,7'!$D$3,0)</f>
        <v>0</v>
      </c>
      <c r="X249" s="389">
        <f t="shared" si="26"/>
        <v>0</v>
      </c>
      <c r="Y249" s="384"/>
      <c r="Z249" s="324"/>
      <c r="IS249" s="330"/>
      <c r="IT249" s="330"/>
    </row>
    <row r="250" spans="1:254" ht="17.25" customHeight="1" x14ac:dyDescent="0.2">
      <c r="A250" s="324"/>
      <c r="B250" s="344"/>
      <c r="C250" s="345"/>
      <c r="D250" s="346"/>
      <c r="E250" s="392" t="str">
        <f t="shared" si="31"/>
        <v/>
      </c>
      <c r="F250" s="344"/>
      <c r="G250" s="344"/>
      <c r="H250" s="344"/>
      <c r="I250" s="344"/>
      <c r="J250" s="344"/>
      <c r="K250" s="347"/>
      <c r="L250" s="347"/>
      <c r="M250" s="347"/>
      <c r="N250" s="347"/>
      <c r="O250" s="344"/>
      <c r="P250" s="382" t="str">
        <f>IFERROR(VLOOKUP(O250,Comp_Poda_Bar!A:B,2,0),"-")</f>
        <v>-</v>
      </c>
      <c r="Q250" s="385" t="str">
        <f t="shared" si="27"/>
        <v>-</v>
      </c>
      <c r="R250" s="386">
        <f t="shared" si="28"/>
        <v>0</v>
      </c>
      <c r="S250" s="387">
        <f t="shared" si="24"/>
        <v>0</v>
      </c>
      <c r="T250" s="387">
        <f t="shared" si="25"/>
        <v>0</v>
      </c>
      <c r="U250" s="386">
        <f t="shared" si="29"/>
        <v>0</v>
      </c>
      <c r="V250" s="386">
        <f t="shared" si="30"/>
        <v>0</v>
      </c>
      <c r="W250" s="388">
        <f>IFERROR(VLOOKUP(O250,'[1]Base Baremos'!A:D,4,0)*'Extra 1,7'!$D$3,0)</f>
        <v>0</v>
      </c>
      <c r="X250" s="389">
        <f t="shared" si="26"/>
        <v>0</v>
      </c>
      <c r="Y250" s="384"/>
      <c r="Z250" s="324"/>
      <c r="IS250" s="330"/>
      <c r="IT250" s="330"/>
    </row>
    <row r="251" spans="1:254" ht="17.25" customHeight="1" x14ac:dyDescent="0.2">
      <c r="A251" s="324"/>
      <c r="B251" s="344"/>
      <c r="C251" s="345"/>
      <c r="D251" s="346"/>
      <c r="E251" s="392" t="str">
        <f t="shared" si="31"/>
        <v/>
      </c>
      <c r="F251" s="344"/>
      <c r="G251" s="344"/>
      <c r="H251" s="344"/>
      <c r="I251" s="344"/>
      <c r="J251" s="344"/>
      <c r="K251" s="347"/>
      <c r="L251" s="347"/>
      <c r="M251" s="347"/>
      <c r="N251" s="347"/>
      <c r="O251" s="344"/>
      <c r="P251" s="382" t="str">
        <f>IFERROR(VLOOKUP(O251,Comp_Poda_Bar!A:B,2,0),"-")</f>
        <v>-</v>
      </c>
      <c r="Q251" s="385" t="str">
        <f t="shared" si="27"/>
        <v>-</v>
      </c>
      <c r="R251" s="386">
        <f t="shared" si="28"/>
        <v>0</v>
      </c>
      <c r="S251" s="387">
        <f t="shared" si="24"/>
        <v>0</v>
      </c>
      <c r="T251" s="387">
        <f t="shared" si="25"/>
        <v>0</v>
      </c>
      <c r="U251" s="386">
        <f t="shared" si="29"/>
        <v>0</v>
      </c>
      <c r="V251" s="386">
        <f t="shared" si="30"/>
        <v>0</v>
      </c>
      <c r="W251" s="388">
        <f>IFERROR(VLOOKUP(O251,'[1]Base Baremos'!A:D,4,0)*'Extra 1,7'!$D$3,0)</f>
        <v>0</v>
      </c>
      <c r="X251" s="389">
        <f t="shared" si="26"/>
        <v>0</v>
      </c>
      <c r="Y251" s="384"/>
      <c r="Z251" s="324"/>
      <c r="IS251" s="330"/>
      <c r="IT251" s="330"/>
    </row>
    <row r="252" spans="1:254" ht="17.25" customHeight="1" x14ac:dyDescent="0.2">
      <c r="A252" s="324"/>
      <c r="B252" s="344"/>
      <c r="C252" s="345"/>
      <c r="D252" s="346"/>
      <c r="E252" s="392" t="str">
        <f t="shared" si="31"/>
        <v/>
      </c>
      <c r="F252" s="344"/>
      <c r="G252" s="344"/>
      <c r="H252" s="344"/>
      <c r="I252" s="344"/>
      <c r="J252" s="344"/>
      <c r="K252" s="347"/>
      <c r="L252" s="347"/>
      <c r="M252" s="347"/>
      <c r="N252" s="347"/>
      <c r="O252" s="344"/>
      <c r="P252" s="382" t="str">
        <f>IFERROR(VLOOKUP(O252,Comp_Poda_Bar!A:B,2,0),"-")</f>
        <v>-</v>
      </c>
      <c r="Q252" s="385" t="str">
        <f t="shared" si="27"/>
        <v>-</v>
      </c>
      <c r="R252" s="386">
        <f t="shared" si="28"/>
        <v>0</v>
      </c>
      <c r="S252" s="387">
        <f t="shared" si="24"/>
        <v>0</v>
      </c>
      <c r="T252" s="387">
        <f t="shared" si="25"/>
        <v>0</v>
      </c>
      <c r="U252" s="386">
        <f t="shared" si="29"/>
        <v>0</v>
      </c>
      <c r="V252" s="386">
        <f t="shared" si="30"/>
        <v>0</v>
      </c>
      <c r="W252" s="388">
        <f>IFERROR(VLOOKUP(O252,'[1]Base Baremos'!A:D,4,0)*'Extra 1,7'!$D$3,0)</f>
        <v>0</v>
      </c>
      <c r="X252" s="389">
        <f t="shared" si="26"/>
        <v>0</v>
      </c>
      <c r="Y252" s="384"/>
      <c r="Z252" s="324"/>
      <c r="IS252" s="330"/>
      <c r="IT252" s="330"/>
    </row>
    <row r="253" spans="1:254" ht="17.25" customHeight="1" x14ac:dyDescent="0.2">
      <c r="A253" s="324"/>
      <c r="B253" s="344"/>
      <c r="C253" s="345"/>
      <c r="D253" s="346"/>
      <c r="E253" s="392" t="str">
        <f t="shared" si="31"/>
        <v/>
      </c>
      <c r="F253" s="344"/>
      <c r="G253" s="344"/>
      <c r="H253" s="344"/>
      <c r="I253" s="344"/>
      <c r="J253" s="344"/>
      <c r="K253" s="347"/>
      <c r="L253" s="347"/>
      <c r="M253" s="347"/>
      <c r="N253" s="347"/>
      <c r="O253" s="344"/>
      <c r="P253" s="382" t="str">
        <f>IFERROR(VLOOKUP(O253,Comp_Poda_Bar!A:B,2,0),"-")</f>
        <v>-</v>
      </c>
      <c r="Q253" s="385" t="str">
        <f t="shared" si="27"/>
        <v>-</v>
      </c>
      <c r="R253" s="386">
        <f t="shared" si="28"/>
        <v>0</v>
      </c>
      <c r="S253" s="387">
        <f t="shared" si="24"/>
        <v>0</v>
      </c>
      <c r="T253" s="387">
        <f t="shared" si="25"/>
        <v>0</v>
      </c>
      <c r="U253" s="386">
        <f t="shared" si="29"/>
        <v>0</v>
      </c>
      <c r="V253" s="386">
        <f t="shared" si="30"/>
        <v>0</v>
      </c>
      <c r="W253" s="388">
        <f>IFERROR(VLOOKUP(O253,'[1]Base Baremos'!A:D,4,0)*'Extra 1,7'!$D$3,0)</f>
        <v>0</v>
      </c>
      <c r="X253" s="389">
        <f t="shared" si="26"/>
        <v>0</v>
      </c>
      <c r="Y253" s="384"/>
      <c r="Z253" s="324"/>
      <c r="IS253" s="330"/>
      <c r="IT253" s="330"/>
    </row>
    <row r="254" spans="1:254" ht="17.25" customHeight="1" x14ac:dyDescent="0.2">
      <c r="A254" s="324"/>
      <c r="B254" s="344"/>
      <c r="C254" s="345"/>
      <c r="D254" s="346"/>
      <c r="E254" s="392" t="str">
        <f t="shared" si="31"/>
        <v/>
      </c>
      <c r="F254" s="344"/>
      <c r="G254" s="344"/>
      <c r="H254" s="344"/>
      <c r="I254" s="344"/>
      <c r="J254" s="344"/>
      <c r="K254" s="347"/>
      <c r="L254" s="347"/>
      <c r="M254" s="347"/>
      <c r="N254" s="347"/>
      <c r="O254" s="344"/>
      <c r="P254" s="382" t="str">
        <f>IFERROR(VLOOKUP(O254,Comp_Poda_Bar!A:B,2,0),"-")</f>
        <v>-</v>
      </c>
      <c r="Q254" s="385" t="str">
        <f t="shared" si="27"/>
        <v>-</v>
      </c>
      <c r="R254" s="386">
        <f t="shared" si="28"/>
        <v>0</v>
      </c>
      <c r="S254" s="387">
        <f t="shared" si="24"/>
        <v>0</v>
      </c>
      <c r="T254" s="387">
        <f t="shared" si="25"/>
        <v>0</v>
      </c>
      <c r="U254" s="386">
        <f t="shared" si="29"/>
        <v>0</v>
      </c>
      <c r="V254" s="386">
        <f t="shared" si="30"/>
        <v>0</v>
      </c>
      <c r="W254" s="388">
        <f>IFERROR(VLOOKUP(O254,'[1]Base Baremos'!A:D,4,0)*'Extra 1,7'!$D$3,0)</f>
        <v>0</v>
      </c>
      <c r="X254" s="389">
        <f t="shared" si="26"/>
        <v>0</v>
      </c>
      <c r="Y254" s="384"/>
      <c r="Z254" s="324"/>
      <c r="IS254" s="330"/>
      <c r="IT254" s="330"/>
    </row>
    <row r="255" spans="1:254" ht="17.25" customHeight="1" x14ac:dyDescent="0.2">
      <c r="A255" s="324"/>
      <c r="B255" s="344"/>
      <c r="C255" s="345"/>
      <c r="D255" s="346"/>
      <c r="E255" s="392" t="str">
        <f t="shared" si="31"/>
        <v/>
      </c>
      <c r="F255" s="344"/>
      <c r="G255" s="344"/>
      <c r="H255" s="344"/>
      <c r="I255" s="344"/>
      <c r="J255" s="344"/>
      <c r="K255" s="347"/>
      <c r="L255" s="347"/>
      <c r="M255" s="347"/>
      <c r="N255" s="347"/>
      <c r="O255" s="344"/>
      <c r="P255" s="382" t="str">
        <f>IFERROR(VLOOKUP(O255,Comp_Poda_Bar!A:B,2,0),"-")</f>
        <v>-</v>
      </c>
      <c r="Q255" s="385" t="str">
        <f t="shared" si="27"/>
        <v>-</v>
      </c>
      <c r="R255" s="386">
        <f t="shared" si="28"/>
        <v>0</v>
      </c>
      <c r="S255" s="387">
        <f t="shared" si="24"/>
        <v>0</v>
      </c>
      <c r="T255" s="387">
        <f t="shared" si="25"/>
        <v>0</v>
      </c>
      <c r="U255" s="386">
        <f t="shared" si="29"/>
        <v>0</v>
      </c>
      <c r="V255" s="386">
        <f t="shared" si="30"/>
        <v>0</v>
      </c>
      <c r="W255" s="388">
        <f>IFERROR(VLOOKUP(O255,'[1]Base Baremos'!A:D,4,0)*'Extra 1,7'!$D$3,0)</f>
        <v>0</v>
      </c>
      <c r="X255" s="389">
        <f t="shared" si="26"/>
        <v>0</v>
      </c>
      <c r="Y255" s="384"/>
      <c r="Z255" s="324"/>
      <c r="IS255" s="330"/>
      <c r="IT255" s="330"/>
    </row>
    <row r="256" spans="1:254" ht="17.25" customHeight="1" x14ac:dyDescent="0.2">
      <c r="A256" s="324"/>
      <c r="B256" s="344"/>
      <c r="C256" s="345"/>
      <c r="D256" s="346"/>
      <c r="E256" s="392" t="str">
        <f t="shared" si="31"/>
        <v/>
      </c>
      <c r="F256" s="344"/>
      <c r="G256" s="344"/>
      <c r="H256" s="344"/>
      <c r="I256" s="344"/>
      <c r="J256" s="344"/>
      <c r="K256" s="347"/>
      <c r="L256" s="347"/>
      <c r="M256" s="347"/>
      <c r="N256" s="347"/>
      <c r="O256" s="344"/>
      <c r="P256" s="382" t="str">
        <f>IFERROR(VLOOKUP(O256,Comp_Poda_Bar!A:B,2,0),"-")</f>
        <v>-</v>
      </c>
      <c r="Q256" s="385" t="str">
        <f t="shared" si="27"/>
        <v>-</v>
      </c>
      <c r="R256" s="386">
        <f t="shared" si="28"/>
        <v>0</v>
      </c>
      <c r="S256" s="387">
        <f t="shared" si="24"/>
        <v>0</v>
      </c>
      <c r="T256" s="387">
        <f t="shared" si="25"/>
        <v>0</v>
      </c>
      <c r="U256" s="386">
        <f t="shared" si="29"/>
        <v>0</v>
      </c>
      <c r="V256" s="386">
        <f t="shared" si="30"/>
        <v>0</v>
      </c>
      <c r="W256" s="388">
        <f>IFERROR(VLOOKUP(O256,'[1]Base Baremos'!A:D,4,0)*'Extra 1,7'!$D$3,0)</f>
        <v>0</v>
      </c>
      <c r="X256" s="389">
        <f t="shared" si="26"/>
        <v>0</v>
      </c>
      <c r="Y256" s="384"/>
      <c r="Z256" s="324"/>
      <c r="IS256" s="330"/>
      <c r="IT256" s="330"/>
    </row>
    <row r="257" spans="1:254" ht="17.25" customHeight="1" x14ac:dyDescent="0.2">
      <c r="A257" s="324"/>
      <c r="B257" s="344"/>
      <c r="C257" s="345"/>
      <c r="D257" s="346"/>
      <c r="E257" s="392" t="str">
        <f t="shared" si="31"/>
        <v/>
      </c>
      <c r="F257" s="344"/>
      <c r="G257" s="344"/>
      <c r="H257" s="344"/>
      <c r="I257" s="344"/>
      <c r="J257" s="344"/>
      <c r="K257" s="347"/>
      <c r="L257" s="347"/>
      <c r="M257" s="347"/>
      <c r="N257" s="347"/>
      <c r="O257" s="344"/>
      <c r="P257" s="382" t="str">
        <f>IFERROR(VLOOKUP(O257,Comp_Poda_Bar!A:B,2,0),"-")</f>
        <v>-</v>
      </c>
      <c r="Q257" s="385" t="str">
        <f t="shared" si="27"/>
        <v>-</v>
      </c>
      <c r="R257" s="386">
        <f t="shared" si="28"/>
        <v>0</v>
      </c>
      <c r="S257" s="387">
        <f t="shared" si="24"/>
        <v>0</v>
      </c>
      <c r="T257" s="387">
        <f t="shared" si="25"/>
        <v>0</v>
      </c>
      <c r="U257" s="386">
        <f t="shared" si="29"/>
        <v>0</v>
      </c>
      <c r="V257" s="386">
        <f t="shared" si="30"/>
        <v>0</v>
      </c>
      <c r="W257" s="388">
        <f>IFERROR(VLOOKUP(O257,'[1]Base Baremos'!A:D,4,0)*'Extra 1,7'!$D$3,0)</f>
        <v>0</v>
      </c>
      <c r="X257" s="389">
        <f t="shared" si="26"/>
        <v>0</v>
      </c>
      <c r="Y257" s="384"/>
      <c r="Z257" s="324"/>
      <c r="IS257" s="330"/>
      <c r="IT257" s="330"/>
    </row>
    <row r="258" spans="1:254" ht="17.25" customHeight="1" x14ac:dyDescent="0.2">
      <c r="A258" s="324"/>
      <c r="B258" s="344"/>
      <c r="C258" s="345"/>
      <c r="D258" s="346"/>
      <c r="E258" s="392" t="str">
        <f t="shared" si="31"/>
        <v/>
      </c>
      <c r="F258" s="344"/>
      <c r="G258" s="344"/>
      <c r="H258" s="344"/>
      <c r="I258" s="344"/>
      <c r="J258" s="344"/>
      <c r="K258" s="347"/>
      <c r="L258" s="347"/>
      <c r="M258" s="347"/>
      <c r="N258" s="347"/>
      <c r="O258" s="344"/>
      <c r="P258" s="382" t="str">
        <f>IFERROR(VLOOKUP(O258,Comp_Poda_Bar!A:B,2,0),"-")</f>
        <v>-</v>
      </c>
      <c r="Q258" s="385" t="str">
        <f t="shared" si="27"/>
        <v>-</v>
      </c>
      <c r="R258" s="386">
        <f t="shared" si="28"/>
        <v>0</v>
      </c>
      <c r="S258" s="387">
        <f t="shared" si="24"/>
        <v>0</v>
      </c>
      <c r="T258" s="387">
        <f t="shared" si="25"/>
        <v>0</v>
      </c>
      <c r="U258" s="386">
        <f t="shared" si="29"/>
        <v>0</v>
      </c>
      <c r="V258" s="386">
        <f t="shared" si="30"/>
        <v>0</v>
      </c>
      <c r="W258" s="388">
        <f>IFERROR(VLOOKUP(O258,'[1]Base Baremos'!A:D,4,0)*'Extra 1,7'!$D$3,0)</f>
        <v>0</v>
      </c>
      <c r="X258" s="389">
        <f t="shared" si="26"/>
        <v>0</v>
      </c>
      <c r="Y258" s="384"/>
      <c r="Z258" s="324"/>
      <c r="IS258" s="330"/>
      <c r="IT258" s="330"/>
    </row>
    <row r="259" spans="1:254" ht="17.25" customHeight="1" x14ac:dyDescent="0.2">
      <c r="A259" s="324"/>
      <c r="B259" s="344"/>
      <c r="C259" s="345"/>
      <c r="D259" s="346"/>
      <c r="E259" s="392" t="str">
        <f t="shared" si="31"/>
        <v/>
      </c>
      <c r="F259" s="344"/>
      <c r="G259" s="344"/>
      <c r="H259" s="344"/>
      <c r="I259" s="344"/>
      <c r="J259" s="344"/>
      <c r="K259" s="347"/>
      <c r="L259" s="347"/>
      <c r="M259" s="347"/>
      <c r="N259" s="347"/>
      <c r="O259" s="344"/>
      <c r="P259" s="382" t="str">
        <f>IFERROR(VLOOKUP(O259,Comp_Poda_Bar!A:B,2,0),"-")</f>
        <v>-</v>
      </c>
      <c r="Q259" s="385" t="str">
        <f t="shared" si="27"/>
        <v>-</v>
      </c>
      <c r="R259" s="386">
        <f t="shared" si="28"/>
        <v>0</v>
      </c>
      <c r="S259" s="387">
        <f t="shared" si="24"/>
        <v>0</v>
      </c>
      <c r="T259" s="387">
        <f t="shared" si="25"/>
        <v>0</v>
      </c>
      <c r="U259" s="386">
        <f t="shared" si="29"/>
        <v>0</v>
      </c>
      <c r="V259" s="386">
        <f t="shared" si="30"/>
        <v>0</v>
      </c>
      <c r="W259" s="388">
        <f>IFERROR(VLOOKUP(O259,'[1]Base Baremos'!A:D,4,0)*'Extra 1,7'!$D$3,0)</f>
        <v>0</v>
      </c>
      <c r="X259" s="389">
        <f t="shared" si="26"/>
        <v>0</v>
      </c>
      <c r="Y259" s="384"/>
      <c r="Z259" s="324"/>
      <c r="IS259" s="330"/>
      <c r="IT259" s="330"/>
    </row>
    <row r="260" spans="1:254" ht="17.25" customHeight="1" x14ac:dyDescent="0.2">
      <c r="A260" s="324"/>
      <c r="B260" s="344"/>
      <c r="C260" s="345"/>
      <c r="D260" s="346"/>
      <c r="E260" s="392" t="str">
        <f t="shared" si="31"/>
        <v/>
      </c>
      <c r="F260" s="344"/>
      <c r="G260" s="344"/>
      <c r="H260" s="344"/>
      <c r="I260" s="344"/>
      <c r="J260" s="344"/>
      <c r="K260" s="347"/>
      <c r="L260" s="347"/>
      <c r="M260" s="347"/>
      <c r="N260" s="347"/>
      <c r="O260" s="344"/>
      <c r="P260" s="382" t="str">
        <f>IFERROR(VLOOKUP(O260,Comp_Poda_Bar!A:B,2,0),"-")</f>
        <v>-</v>
      </c>
      <c r="Q260" s="385" t="str">
        <f t="shared" si="27"/>
        <v>-</v>
      </c>
      <c r="R260" s="386">
        <f t="shared" si="28"/>
        <v>0</v>
      </c>
      <c r="S260" s="387">
        <f t="shared" ref="S260:S323" si="32">K260*24</f>
        <v>0</v>
      </c>
      <c r="T260" s="387">
        <f t="shared" ref="T260:T323" si="33">IF(K260&gt;L260,(L260*24)+24,L260*24)</f>
        <v>0</v>
      </c>
      <c r="U260" s="386">
        <f t="shared" si="29"/>
        <v>0</v>
      </c>
      <c r="V260" s="386">
        <f t="shared" si="30"/>
        <v>0</v>
      </c>
      <c r="W260" s="388">
        <f>IFERROR(VLOOKUP(O260,'[1]Base Baremos'!A:D,4,0)*'Extra 1,7'!$D$3,0)</f>
        <v>0</v>
      </c>
      <c r="X260" s="389">
        <f t="shared" ref="X260:X323" si="34">IF(OR(D260="SIM",Q260=7,Q260=1),((V260*W260)-(U260*W260))*1.5,IF(V260&lt;=2,(V260*W260-(U260*W260))*1.25,IF(V260&gt;2,(V260*W260-(U260*W260))*1.35)))</f>
        <v>0</v>
      </c>
      <c r="Y260" s="384"/>
      <c r="Z260" s="324"/>
      <c r="IS260" s="330"/>
      <c r="IT260" s="330"/>
    </row>
    <row r="261" spans="1:254" ht="17.25" customHeight="1" x14ac:dyDescent="0.2">
      <c r="A261" s="324"/>
      <c r="B261" s="344"/>
      <c r="C261" s="345"/>
      <c r="D261" s="346"/>
      <c r="E261" s="392" t="str">
        <f t="shared" si="31"/>
        <v/>
      </c>
      <c r="F261" s="344"/>
      <c r="G261" s="344"/>
      <c r="H261" s="344"/>
      <c r="I261" s="344"/>
      <c r="J261" s="344"/>
      <c r="K261" s="347"/>
      <c r="L261" s="347"/>
      <c r="M261" s="347"/>
      <c r="N261" s="347"/>
      <c r="O261" s="344"/>
      <c r="P261" s="382" t="str">
        <f>IFERROR(VLOOKUP(O261,Comp_Poda_Bar!A:B,2,0),"-")</f>
        <v>-</v>
      </c>
      <c r="Q261" s="385" t="str">
        <f t="shared" ref="Q261:Q324" si="35">IF(C261&lt;&gt;"",WEEKDAY(C261),"-")</f>
        <v>-</v>
      </c>
      <c r="R261" s="386">
        <f t="shared" ref="R261:R324" si="36">T261-S261</f>
        <v>0</v>
      </c>
      <c r="S261" s="387">
        <f t="shared" si="32"/>
        <v>0</v>
      </c>
      <c r="T261" s="387">
        <f t="shared" si="33"/>
        <v>0</v>
      </c>
      <c r="U261" s="386">
        <f t="shared" ref="U261:U324" si="37">(N261-M261)*24</f>
        <v>0</v>
      </c>
      <c r="V261" s="386">
        <f t="shared" ref="V261:V324" si="38">R261</f>
        <v>0</v>
      </c>
      <c r="W261" s="388">
        <f>IFERROR(VLOOKUP(O261,'[1]Base Baremos'!A:D,4,0)*'Extra 1,7'!$D$3,0)</f>
        <v>0</v>
      </c>
      <c r="X261" s="389">
        <f t="shared" si="34"/>
        <v>0</v>
      </c>
      <c r="Y261" s="384"/>
      <c r="Z261" s="324"/>
      <c r="IS261" s="330"/>
      <c r="IT261" s="330"/>
    </row>
    <row r="262" spans="1:254" ht="17.25" customHeight="1" x14ac:dyDescent="0.2">
      <c r="A262" s="324"/>
      <c r="B262" s="344"/>
      <c r="C262" s="345"/>
      <c r="D262" s="346"/>
      <c r="E262" s="392" t="str">
        <f t="shared" ref="E262:E325" si="39">IF(O262="","",TEXT(C262,"MMMM"))</f>
        <v/>
      </c>
      <c r="F262" s="344"/>
      <c r="G262" s="344"/>
      <c r="H262" s="344"/>
      <c r="I262" s="344"/>
      <c r="J262" s="344"/>
      <c r="K262" s="347"/>
      <c r="L262" s="347"/>
      <c r="M262" s="347"/>
      <c r="N262" s="347"/>
      <c r="O262" s="344"/>
      <c r="P262" s="382" t="str">
        <f>IFERROR(VLOOKUP(O262,Comp_Poda_Bar!A:B,2,0),"-")</f>
        <v>-</v>
      </c>
      <c r="Q262" s="385" t="str">
        <f t="shared" si="35"/>
        <v>-</v>
      </c>
      <c r="R262" s="386">
        <f t="shared" si="36"/>
        <v>0</v>
      </c>
      <c r="S262" s="387">
        <f t="shared" si="32"/>
        <v>0</v>
      </c>
      <c r="T262" s="387">
        <f t="shared" si="33"/>
        <v>0</v>
      </c>
      <c r="U262" s="386">
        <f t="shared" si="37"/>
        <v>0</v>
      </c>
      <c r="V262" s="386">
        <f t="shared" si="38"/>
        <v>0</v>
      </c>
      <c r="W262" s="388">
        <f>IFERROR(VLOOKUP(O262,'[1]Base Baremos'!A:D,4,0)*'Extra 1,7'!$D$3,0)</f>
        <v>0</v>
      </c>
      <c r="X262" s="389">
        <f t="shared" si="34"/>
        <v>0</v>
      </c>
      <c r="Y262" s="384"/>
      <c r="Z262" s="324"/>
      <c r="IS262" s="330"/>
      <c r="IT262" s="330"/>
    </row>
    <row r="263" spans="1:254" ht="17.25" customHeight="1" x14ac:dyDescent="0.2">
      <c r="A263" s="324"/>
      <c r="B263" s="344"/>
      <c r="C263" s="345"/>
      <c r="D263" s="346"/>
      <c r="E263" s="392" t="str">
        <f t="shared" si="39"/>
        <v/>
      </c>
      <c r="F263" s="344"/>
      <c r="G263" s="344"/>
      <c r="H263" s="344"/>
      <c r="I263" s="344"/>
      <c r="J263" s="344"/>
      <c r="K263" s="347"/>
      <c r="L263" s="347"/>
      <c r="M263" s="347"/>
      <c r="N263" s="347"/>
      <c r="O263" s="344"/>
      <c r="P263" s="382" t="str">
        <f>IFERROR(VLOOKUP(O263,Comp_Poda_Bar!A:B,2,0),"-")</f>
        <v>-</v>
      </c>
      <c r="Q263" s="385" t="str">
        <f t="shared" si="35"/>
        <v>-</v>
      </c>
      <c r="R263" s="386">
        <f t="shared" si="36"/>
        <v>0</v>
      </c>
      <c r="S263" s="387">
        <f t="shared" si="32"/>
        <v>0</v>
      </c>
      <c r="T263" s="387">
        <f t="shared" si="33"/>
        <v>0</v>
      </c>
      <c r="U263" s="386">
        <f t="shared" si="37"/>
        <v>0</v>
      </c>
      <c r="V263" s="386">
        <f t="shared" si="38"/>
        <v>0</v>
      </c>
      <c r="W263" s="388">
        <f>IFERROR(VLOOKUP(O263,'[1]Base Baremos'!A:D,4,0)*'Extra 1,7'!$D$3,0)</f>
        <v>0</v>
      </c>
      <c r="X263" s="389">
        <f t="shared" si="34"/>
        <v>0</v>
      </c>
      <c r="Y263" s="384"/>
      <c r="Z263" s="324"/>
      <c r="IS263" s="330"/>
      <c r="IT263" s="330"/>
    </row>
    <row r="264" spans="1:254" ht="17.25" customHeight="1" x14ac:dyDescent="0.2">
      <c r="A264" s="324"/>
      <c r="B264" s="344"/>
      <c r="C264" s="345"/>
      <c r="D264" s="346"/>
      <c r="E264" s="392" t="str">
        <f t="shared" si="39"/>
        <v/>
      </c>
      <c r="F264" s="344"/>
      <c r="G264" s="344"/>
      <c r="H264" s="344"/>
      <c r="I264" s="344"/>
      <c r="J264" s="344"/>
      <c r="K264" s="347"/>
      <c r="L264" s="347"/>
      <c r="M264" s="347"/>
      <c r="N264" s="347"/>
      <c r="O264" s="344"/>
      <c r="P264" s="382" t="str">
        <f>IFERROR(VLOOKUP(O264,Comp_Poda_Bar!A:B,2,0),"-")</f>
        <v>-</v>
      </c>
      <c r="Q264" s="385" t="str">
        <f t="shared" si="35"/>
        <v>-</v>
      </c>
      <c r="R264" s="386">
        <f t="shared" si="36"/>
        <v>0</v>
      </c>
      <c r="S264" s="387">
        <f t="shared" si="32"/>
        <v>0</v>
      </c>
      <c r="T264" s="387">
        <f t="shared" si="33"/>
        <v>0</v>
      </c>
      <c r="U264" s="386">
        <f t="shared" si="37"/>
        <v>0</v>
      </c>
      <c r="V264" s="386">
        <f t="shared" si="38"/>
        <v>0</v>
      </c>
      <c r="W264" s="388">
        <f>IFERROR(VLOOKUP(O264,'[1]Base Baremos'!A:D,4,0)*'Extra 1,7'!$D$3,0)</f>
        <v>0</v>
      </c>
      <c r="X264" s="389">
        <f t="shared" si="34"/>
        <v>0</v>
      </c>
      <c r="Y264" s="384"/>
      <c r="Z264" s="324"/>
      <c r="IS264" s="330"/>
      <c r="IT264" s="330"/>
    </row>
    <row r="265" spans="1:254" ht="17.25" customHeight="1" x14ac:dyDescent="0.2">
      <c r="A265" s="324"/>
      <c r="B265" s="344"/>
      <c r="C265" s="345"/>
      <c r="D265" s="346"/>
      <c r="E265" s="392" t="str">
        <f t="shared" si="39"/>
        <v/>
      </c>
      <c r="F265" s="344"/>
      <c r="G265" s="344"/>
      <c r="H265" s="344"/>
      <c r="I265" s="344"/>
      <c r="J265" s="344"/>
      <c r="K265" s="347"/>
      <c r="L265" s="347"/>
      <c r="M265" s="347"/>
      <c r="N265" s="347"/>
      <c r="O265" s="344"/>
      <c r="P265" s="382" t="str">
        <f>IFERROR(VLOOKUP(O265,Comp_Poda_Bar!A:B,2,0),"-")</f>
        <v>-</v>
      </c>
      <c r="Q265" s="385" t="str">
        <f t="shared" si="35"/>
        <v>-</v>
      </c>
      <c r="R265" s="386">
        <f t="shared" si="36"/>
        <v>0</v>
      </c>
      <c r="S265" s="387">
        <f t="shared" si="32"/>
        <v>0</v>
      </c>
      <c r="T265" s="387">
        <f t="shared" si="33"/>
        <v>0</v>
      </c>
      <c r="U265" s="386">
        <f t="shared" si="37"/>
        <v>0</v>
      </c>
      <c r="V265" s="386">
        <f t="shared" si="38"/>
        <v>0</v>
      </c>
      <c r="W265" s="388">
        <f>IFERROR(VLOOKUP(O265,'[1]Base Baremos'!A:D,4,0)*'Extra 1,7'!$D$3,0)</f>
        <v>0</v>
      </c>
      <c r="X265" s="389">
        <f t="shared" si="34"/>
        <v>0</v>
      </c>
      <c r="Y265" s="384"/>
      <c r="Z265" s="324"/>
      <c r="IS265" s="330"/>
      <c r="IT265" s="330"/>
    </row>
    <row r="266" spans="1:254" ht="17.25" customHeight="1" x14ac:dyDescent="0.2">
      <c r="A266" s="324"/>
      <c r="B266" s="344"/>
      <c r="C266" s="345"/>
      <c r="D266" s="346"/>
      <c r="E266" s="392" t="str">
        <f t="shared" si="39"/>
        <v/>
      </c>
      <c r="F266" s="344"/>
      <c r="G266" s="344"/>
      <c r="H266" s="344"/>
      <c r="I266" s="344"/>
      <c r="J266" s="344"/>
      <c r="K266" s="347"/>
      <c r="L266" s="347"/>
      <c r="M266" s="347"/>
      <c r="N266" s="347"/>
      <c r="O266" s="344"/>
      <c r="P266" s="382" t="str">
        <f>IFERROR(VLOOKUP(O266,Comp_Poda_Bar!A:B,2,0),"-")</f>
        <v>-</v>
      </c>
      <c r="Q266" s="385" t="str">
        <f t="shared" si="35"/>
        <v>-</v>
      </c>
      <c r="R266" s="386">
        <f t="shared" si="36"/>
        <v>0</v>
      </c>
      <c r="S266" s="387">
        <f t="shared" si="32"/>
        <v>0</v>
      </c>
      <c r="T266" s="387">
        <f t="shared" si="33"/>
        <v>0</v>
      </c>
      <c r="U266" s="386">
        <f t="shared" si="37"/>
        <v>0</v>
      </c>
      <c r="V266" s="386">
        <f t="shared" si="38"/>
        <v>0</v>
      </c>
      <c r="W266" s="388">
        <f>IFERROR(VLOOKUP(O266,'[1]Base Baremos'!A:D,4,0)*'Extra 1,7'!$D$3,0)</f>
        <v>0</v>
      </c>
      <c r="X266" s="389">
        <f t="shared" si="34"/>
        <v>0</v>
      </c>
      <c r="Y266" s="384"/>
      <c r="Z266" s="324"/>
      <c r="IS266" s="330"/>
      <c r="IT266" s="330"/>
    </row>
    <row r="267" spans="1:254" ht="17.25" customHeight="1" x14ac:dyDescent="0.2">
      <c r="A267" s="324"/>
      <c r="B267" s="344"/>
      <c r="C267" s="345"/>
      <c r="D267" s="346"/>
      <c r="E267" s="392" t="str">
        <f t="shared" si="39"/>
        <v/>
      </c>
      <c r="F267" s="344"/>
      <c r="G267" s="344"/>
      <c r="H267" s="344"/>
      <c r="I267" s="344"/>
      <c r="J267" s="344"/>
      <c r="K267" s="347"/>
      <c r="L267" s="347"/>
      <c r="M267" s="347"/>
      <c r="N267" s="347"/>
      <c r="O267" s="344"/>
      <c r="P267" s="382" t="str">
        <f>IFERROR(VLOOKUP(O267,Comp_Poda_Bar!A:B,2,0),"-")</f>
        <v>-</v>
      </c>
      <c r="Q267" s="385" t="str">
        <f t="shared" si="35"/>
        <v>-</v>
      </c>
      <c r="R267" s="386">
        <f t="shared" si="36"/>
        <v>0</v>
      </c>
      <c r="S267" s="387">
        <f t="shared" si="32"/>
        <v>0</v>
      </c>
      <c r="T267" s="387">
        <f t="shared" si="33"/>
        <v>0</v>
      </c>
      <c r="U267" s="386">
        <f t="shared" si="37"/>
        <v>0</v>
      </c>
      <c r="V267" s="386">
        <f t="shared" si="38"/>
        <v>0</v>
      </c>
      <c r="W267" s="388">
        <f>IFERROR(VLOOKUP(O267,'[1]Base Baremos'!A:D,4,0)*'Extra 1,7'!$D$3,0)</f>
        <v>0</v>
      </c>
      <c r="X267" s="389">
        <f t="shared" si="34"/>
        <v>0</v>
      </c>
      <c r="Y267" s="384"/>
      <c r="Z267" s="324"/>
      <c r="IS267" s="330"/>
      <c r="IT267" s="330"/>
    </row>
    <row r="268" spans="1:254" ht="17.25" customHeight="1" x14ac:dyDescent="0.2">
      <c r="A268" s="324"/>
      <c r="B268" s="344"/>
      <c r="C268" s="345"/>
      <c r="D268" s="346"/>
      <c r="E268" s="392" t="str">
        <f t="shared" si="39"/>
        <v/>
      </c>
      <c r="F268" s="344"/>
      <c r="G268" s="344"/>
      <c r="H268" s="344"/>
      <c r="I268" s="344"/>
      <c r="J268" s="344"/>
      <c r="K268" s="347"/>
      <c r="L268" s="347"/>
      <c r="M268" s="347"/>
      <c r="N268" s="347"/>
      <c r="O268" s="344"/>
      <c r="P268" s="382" t="str">
        <f>IFERROR(VLOOKUP(O268,Comp_Poda_Bar!A:B,2,0),"-")</f>
        <v>-</v>
      </c>
      <c r="Q268" s="385" t="str">
        <f t="shared" si="35"/>
        <v>-</v>
      </c>
      <c r="R268" s="386">
        <f t="shared" si="36"/>
        <v>0</v>
      </c>
      <c r="S268" s="387">
        <f t="shared" si="32"/>
        <v>0</v>
      </c>
      <c r="T268" s="387">
        <f t="shared" si="33"/>
        <v>0</v>
      </c>
      <c r="U268" s="386">
        <f t="shared" si="37"/>
        <v>0</v>
      </c>
      <c r="V268" s="386">
        <f t="shared" si="38"/>
        <v>0</v>
      </c>
      <c r="W268" s="388">
        <f>IFERROR(VLOOKUP(O268,'[1]Base Baremos'!A:D,4,0)*'Extra 1,7'!$D$3,0)</f>
        <v>0</v>
      </c>
      <c r="X268" s="389">
        <f t="shared" si="34"/>
        <v>0</v>
      </c>
      <c r="Y268" s="384"/>
      <c r="Z268" s="324"/>
      <c r="IS268" s="330"/>
      <c r="IT268" s="330"/>
    </row>
    <row r="269" spans="1:254" ht="17.25" customHeight="1" x14ac:dyDescent="0.2">
      <c r="A269" s="324"/>
      <c r="B269" s="344"/>
      <c r="C269" s="345"/>
      <c r="D269" s="346"/>
      <c r="E269" s="392" t="str">
        <f t="shared" si="39"/>
        <v/>
      </c>
      <c r="F269" s="344"/>
      <c r="G269" s="344"/>
      <c r="H269" s="344"/>
      <c r="I269" s="344"/>
      <c r="J269" s="344"/>
      <c r="K269" s="347"/>
      <c r="L269" s="347"/>
      <c r="M269" s="347"/>
      <c r="N269" s="347"/>
      <c r="O269" s="344"/>
      <c r="P269" s="382" t="str">
        <f>IFERROR(VLOOKUP(O269,Comp_Poda_Bar!A:B,2,0),"-")</f>
        <v>-</v>
      </c>
      <c r="Q269" s="385" t="str">
        <f t="shared" si="35"/>
        <v>-</v>
      </c>
      <c r="R269" s="386">
        <f t="shared" si="36"/>
        <v>0</v>
      </c>
      <c r="S269" s="387">
        <f t="shared" si="32"/>
        <v>0</v>
      </c>
      <c r="T269" s="387">
        <f t="shared" si="33"/>
        <v>0</v>
      </c>
      <c r="U269" s="386">
        <f t="shared" si="37"/>
        <v>0</v>
      </c>
      <c r="V269" s="386">
        <f t="shared" si="38"/>
        <v>0</v>
      </c>
      <c r="W269" s="388">
        <f>IFERROR(VLOOKUP(O269,'[1]Base Baremos'!A:D,4,0)*'Extra 1,7'!$D$3,0)</f>
        <v>0</v>
      </c>
      <c r="X269" s="389">
        <f t="shared" si="34"/>
        <v>0</v>
      </c>
      <c r="Y269" s="384"/>
      <c r="Z269" s="324"/>
      <c r="IS269" s="330"/>
      <c r="IT269" s="330"/>
    </row>
    <row r="270" spans="1:254" ht="17.25" customHeight="1" x14ac:dyDescent="0.2">
      <c r="A270" s="324"/>
      <c r="B270" s="344"/>
      <c r="C270" s="345"/>
      <c r="D270" s="346"/>
      <c r="E270" s="392" t="str">
        <f t="shared" si="39"/>
        <v/>
      </c>
      <c r="F270" s="344"/>
      <c r="G270" s="344"/>
      <c r="H270" s="344"/>
      <c r="I270" s="344"/>
      <c r="J270" s="344"/>
      <c r="K270" s="347"/>
      <c r="L270" s="347"/>
      <c r="M270" s="347"/>
      <c r="N270" s="347"/>
      <c r="O270" s="344"/>
      <c r="P270" s="382" t="str">
        <f>IFERROR(VLOOKUP(O270,Comp_Poda_Bar!A:B,2,0),"-")</f>
        <v>-</v>
      </c>
      <c r="Q270" s="385" t="str">
        <f t="shared" si="35"/>
        <v>-</v>
      </c>
      <c r="R270" s="386">
        <f t="shared" si="36"/>
        <v>0</v>
      </c>
      <c r="S270" s="387">
        <f t="shared" si="32"/>
        <v>0</v>
      </c>
      <c r="T270" s="387">
        <f t="shared" si="33"/>
        <v>0</v>
      </c>
      <c r="U270" s="386">
        <f t="shared" si="37"/>
        <v>0</v>
      </c>
      <c r="V270" s="386">
        <f t="shared" si="38"/>
        <v>0</v>
      </c>
      <c r="W270" s="388">
        <f>IFERROR(VLOOKUP(O270,'[1]Base Baremos'!A:D,4,0)*'Extra 1,7'!$D$3,0)</f>
        <v>0</v>
      </c>
      <c r="X270" s="389">
        <f t="shared" si="34"/>
        <v>0</v>
      </c>
      <c r="Y270" s="384"/>
      <c r="Z270" s="324"/>
      <c r="IS270" s="330"/>
      <c r="IT270" s="330"/>
    </row>
    <row r="271" spans="1:254" ht="17.25" customHeight="1" x14ac:dyDescent="0.2">
      <c r="A271" s="324"/>
      <c r="B271" s="344"/>
      <c r="C271" s="345"/>
      <c r="D271" s="346"/>
      <c r="E271" s="392" t="str">
        <f t="shared" si="39"/>
        <v/>
      </c>
      <c r="F271" s="344"/>
      <c r="G271" s="344"/>
      <c r="H271" s="344"/>
      <c r="I271" s="344"/>
      <c r="J271" s="344"/>
      <c r="K271" s="347"/>
      <c r="L271" s="347"/>
      <c r="M271" s="347"/>
      <c r="N271" s="347"/>
      <c r="O271" s="344"/>
      <c r="P271" s="382" t="str">
        <f>IFERROR(VLOOKUP(O271,Comp_Poda_Bar!A:B,2,0),"-")</f>
        <v>-</v>
      </c>
      <c r="Q271" s="385" t="str">
        <f t="shared" si="35"/>
        <v>-</v>
      </c>
      <c r="R271" s="386">
        <f t="shared" si="36"/>
        <v>0</v>
      </c>
      <c r="S271" s="387">
        <f t="shared" si="32"/>
        <v>0</v>
      </c>
      <c r="T271" s="387">
        <f t="shared" si="33"/>
        <v>0</v>
      </c>
      <c r="U271" s="386">
        <f t="shared" si="37"/>
        <v>0</v>
      </c>
      <c r="V271" s="386">
        <f t="shared" si="38"/>
        <v>0</v>
      </c>
      <c r="W271" s="388">
        <f>IFERROR(VLOOKUP(O271,'[1]Base Baremos'!A:D,4,0)*'Extra 1,7'!$D$3,0)</f>
        <v>0</v>
      </c>
      <c r="X271" s="389">
        <f t="shared" si="34"/>
        <v>0</v>
      </c>
      <c r="Y271" s="384"/>
      <c r="Z271" s="324"/>
      <c r="IS271" s="330"/>
      <c r="IT271" s="330"/>
    </row>
    <row r="272" spans="1:254" ht="17.25" customHeight="1" x14ac:dyDescent="0.2">
      <c r="A272" s="324"/>
      <c r="B272" s="344"/>
      <c r="C272" s="345"/>
      <c r="D272" s="346"/>
      <c r="E272" s="392" t="str">
        <f t="shared" si="39"/>
        <v/>
      </c>
      <c r="F272" s="344"/>
      <c r="G272" s="344"/>
      <c r="H272" s="344"/>
      <c r="I272" s="344"/>
      <c r="J272" s="344"/>
      <c r="K272" s="347"/>
      <c r="L272" s="347"/>
      <c r="M272" s="347"/>
      <c r="N272" s="347"/>
      <c r="O272" s="344"/>
      <c r="P272" s="382" t="str">
        <f>IFERROR(VLOOKUP(O272,Comp_Poda_Bar!A:B,2,0),"-")</f>
        <v>-</v>
      </c>
      <c r="Q272" s="385" t="str">
        <f t="shared" si="35"/>
        <v>-</v>
      </c>
      <c r="R272" s="386">
        <f t="shared" si="36"/>
        <v>0</v>
      </c>
      <c r="S272" s="387">
        <f t="shared" si="32"/>
        <v>0</v>
      </c>
      <c r="T272" s="387">
        <f t="shared" si="33"/>
        <v>0</v>
      </c>
      <c r="U272" s="386">
        <f t="shared" si="37"/>
        <v>0</v>
      </c>
      <c r="V272" s="386">
        <f t="shared" si="38"/>
        <v>0</v>
      </c>
      <c r="W272" s="388">
        <f>IFERROR(VLOOKUP(O272,'[1]Base Baremos'!A:D,4,0)*'Extra 1,7'!$D$3,0)</f>
        <v>0</v>
      </c>
      <c r="X272" s="389">
        <f t="shared" si="34"/>
        <v>0</v>
      </c>
      <c r="Y272" s="384"/>
      <c r="Z272" s="324"/>
      <c r="IS272" s="330"/>
      <c r="IT272" s="330"/>
    </row>
    <row r="273" spans="1:254" ht="17.25" customHeight="1" x14ac:dyDescent="0.2">
      <c r="A273" s="324"/>
      <c r="B273" s="344"/>
      <c r="C273" s="345"/>
      <c r="D273" s="346"/>
      <c r="E273" s="392" t="str">
        <f t="shared" si="39"/>
        <v/>
      </c>
      <c r="F273" s="344"/>
      <c r="G273" s="344"/>
      <c r="H273" s="344"/>
      <c r="I273" s="344"/>
      <c r="J273" s="344"/>
      <c r="K273" s="347"/>
      <c r="L273" s="347"/>
      <c r="M273" s="347"/>
      <c r="N273" s="347"/>
      <c r="O273" s="344"/>
      <c r="P273" s="382" t="str">
        <f>IFERROR(VLOOKUP(O273,Comp_Poda_Bar!A:B,2,0),"-")</f>
        <v>-</v>
      </c>
      <c r="Q273" s="385" t="str">
        <f t="shared" si="35"/>
        <v>-</v>
      </c>
      <c r="R273" s="386">
        <f t="shared" si="36"/>
        <v>0</v>
      </c>
      <c r="S273" s="387">
        <f t="shared" si="32"/>
        <v>0</v>
      </c>
      <c r="T273" s="387">
        <f t="shared" si="33"/>
        <v>0</v>
      </c>
      <c r="U273" s="386">
        <f t="shared" si="37"/>
        <v>0</v>
      </c>
      <c r="V273" s="386">
        <f t="shared" si="38"/>
        <v>0</v>
      </c>
      <c r="W273" s="388">
        <f>IFERROR(VLOOKUP(O273,'[1]Base Baremos'!A:D,4,0)*'Extra 1,7'!$D$3,0)</f>
        <v>0</v>
      </c>
      <c r="X273" s="389">
        <f t="shared" si="34"/>
        <v>0</v>
      </c>
      <c r="Y273" s="384"/>
      <c r="Z273" s="324"/>
      <c r="IS273" s="330"/>
      <c r="IT273" s="330"/>
    </row>
    <row r="274" spans="1:254" ht="17.25" customHeight="1" x14ac:dyDescent="0.2">
      <c r="A274" s="324"/>
      <c r="B274" s="344"/>
      <c r="C274" s="345"/>
      <c r="D274" s="346"/>
      <c r="E274" s="392" t="str">
        <f t="shared" si="39"/>
        <v/>
      </c>
      <c r="F274" s="344"/>
      <c r="G274" s="344"/>
      <c r="H274" s="344"/>
      <c r="I274" s="344"/>
      <c r="J274" s="344"/>
      <c r="K274" s="347"/>
      <c r="L274" s="347"/>
      <c r="M274" s="347"/>
      <c r="N274" s="347"/>
      <c r="O274" s="344"/>
      <c r="P274" s="382" t="str">
        <f>IFERROR(VLOOKUP(O274,Comp_Poda_Bar!A:B,2,0),"-")</f>
        <v>-</v>
      </c>
      <c r="Q274" s="385" t="str">
        <f t="shared" si="35"/>
        <v>-</v>
      </c>
      <c r="R274" s="386">
        <f t="shared" si="36"/>
        <v>0</v>
      </c>
      <c r="S274" s="387">
        <f t="shared" si="32"/>
        <v>0</v>
      </c>
      <c r="T274" s="387">
        <f t="shared" si="33"/>
        <v>0</v>
      </c>
      <c r="U274" s="386">
        <f t="shared" si="37"/>
        <v>0</v>
      </c>
      <c r="V274" s="386">
        <f t="shared" si="38"/>
        <v>0</v>
      </c>
      <c r="W274" s="388">
        <f>IFERROR(VLOOKUP(O274,'[1]Base Baremos'!A:D,4,0)*'Extra 1,7'!$D$3,0)</f>
        <v>0</v>
      </c>
      <c r="X274" s="389">
        <f t="shared" si="34"/>
        <v>0</v>
      </c>
      <c r="Y274" s="384"/>
      <c r="Z274" s="324"/>
      <c r="IS274" s="330"/>
      <c r="IT274" s="330"/>
    </row>
    <row r="275" spans="1:254" ht="17.25" customHeight="1" x14ac:dyDescent="0.2">
      <c r="A275" s="324"/>
      <c r="B275" s="344"/>
      <c r="C275" s="345"/>
      <c r="D275" s="346"/>
      <c r="E275" s="392" t="str">
        <f t="shared" si="39"/>
        <v/>
      </c>
      <c r="F275" s="344"/>
      <c r="G275" s="344"/>
      <c r="H275" s="344"/>
      <c r="I275" s="344"/>
      <c r="J275" s="344"/>
      <c r="K275" s="347"/>
      <c r="L275" s="347"/>
      <c r="M275" s="347"/>
      <c r="N275" s="347"/>
      <c r="O275" s="344"/>
      <c r="P275" s="382" t="str">
        <f>IFERROR(VLOOKUP(O275,Comp_Poda_Bar!A:B,2,0),"-")</f>
        <v>-</v>
      </c>
      <c r="Q275" s="385" t="str">
        <f t="shared" si="35"/>
        <v>-</v>
      </c>
      <c r="R275" s="386">
        <f t="shared" si="36"/>
        <v>0</v>
      </c>
      <c r="S275" s="387">
        <f t="shared" si="32"/>
        <v>0</v>
      </c>
      <c r="T275" s="387">
        <f t="shared" si="33"/>
        <v>0</v>
      </c>
      <c r="U275" s="386">
        <f t="shared" si="37"/>
        <v>0</v>
      </c>
      <c r="V275" s="386">
        <f t="shared" si="38"/>
        <v>0</v>
      </c>
      <c r="W275" s="388">
        <f>IFERROR(VLOOKUP(O275,'[1]Base Baremos'!A:D,4,0)*'Extra 1,7'!$D$3,0)</f>
        <v>0</v>
      </c>
      <c r="X275" s="389">
        <f t="shared" si="34"/>
        <v>0</v>
      </c>
      <c r="Y275" s="384"/>
      <c r="Z275" s="324"/>
      <c r="IS275" s="330"/>
      <c r="IT275" s="330"/>
    </row>
    <row r="276" spans="1:254" ht="17.25" customHeight="1" x14ac:dyDescent="0.2">
      <c r="A276" s="324"/>
      <c r="B276" s="344"/>
      <c r="C276" s="345"/>
      <c r="D276" s="346"/>
      <c r="E276" s="392" t="str">
        <f t="shared" si="39"/>
        <v/>
      </c>
      <c r="F276" s="344"/>
      <c r="G276" s="344"/>
      <c r="H276" s="344"/>
      <c r="I276" s="344"/>
      <c r="J276" s="344"/>
      <c r="K276" s="347"/>
      <c r="L276" s="347"/>
      <c r="M276" s="347"/>
      <c r="N276" s="347"/>
      <c r="O276" s="344"/>
      <c r="P276" s="382" t="str">
        <f>IFERROR(VLOOKUP(O276,Comp_Poda_Bar!A:B,2,0),"-")</f>
        <v>-</v>
      </c>
      <c r="Q276" s="385" t="str">
        <f t="shared" si="35"/>
        <v>-</v>
      </c>
      <c r="R276" s="386">
        <f t="shared" si="36"/>
        <v>0</v>
      </c>
      <c r="S276" s="387">
        <f t="shared" si="32"/>
        <v>0</v>
      </c>
      <c r="T276" s="387">
        <f t="shared" si="33"/>
        <v>0</v>
      </c>
      <c r="U276" s="386">
        <f t="shared" si="37"/>
        <v>0</v>
      </c>
      <c r="V276" s="386">
        <f t="shared" si="38"/>
        <v>0</v>
      </c>
      <c r="W276" s="388">
        <f>IFERROR(VLOOKUP(O276,'[1]Base Baremos'!A:D,4,0)*'Extra 1,7'!$D$3,0)</f>
        <v>0</v>
      </c>
      <c r="X276" s="389">
        <f t="shared" si="34"/>
        <v>0</v>
      </c>
      <c r="Y276" s="384"/>
      <c r="Z276" s="324"/>
      <c r="IS276" s="330"/>
      <c r="IT276" s="330"/>
    </row>
    <row r="277" spans="1:254" ht="17.25" customHeight="1" x14ac:dyDescent="0.2">
      <c r="A277" s="324"/>
      <c r="B277" s="344"/>
      <c r="C277" s="345"/>
      <c r="D277" s="346"/>
      <c r="E277" s="392" t="str">
        <f t="shared" si="39"/>
        <v/>
      </c>
      <c r="F277" s="344"/>
      <c r="G277" s="344"/>
      <c r="H277" s="344"/>
      <c r="I277" s="344"/>
      <c r="J277" s="344"/>
      <c r="K277" s="347"/>
      <c r="L277" s="347"/>
      <c r="M277" s="347"/>
      <c r="N277" s="347"/>
      <c r="O277" s="344"/>
      <c r="P277" s="382" t="str">
        <f>IFERROR(VLOOKUP(O277,Comp_Poda_Bar!A:B,2,0),"-")</f>
        <v>-</v>
      </c>
      <c r="Q277" s="385" t="str">
        <f t="shared" si="35"/>
        <v>-</v>
      </c>
      <c r="R277" s="386">
        <f t="shared" si="36"/>
        <v>0</v>
      </c>
      <c r="S277" s="387">
        <f t="shared" si="32"/>
        <v>0</v>
      </c>
      <c r="T277" s="387">
        <f t="shared" si="33"/>
        <v>0</v>
      </c>
      <c r="U277" s="386">
        <f t="shared" si="37"/>
        <v>0</v>
      </c>
      <c r="V277" s="386">
        <f t="shared" si="38"/>
        <v>0</v>
      </c>
      <c r="W277" s="388">
        <f>IFERROR(VLOOKUP(O277,'[1]Base Baremos'!A:D,4,0)*'Extra 1,7'!$D$3,0)</f>
        <v>0</v>
      </c>
      <c r="X277" s="389">
        <f t="shared" si="34"/>
        <v>0</v>
      </c>
      <c r="Y277" s="384"/>
      <c r="Z277" s="324"/>
      <c r="IS277" s="330"/>
      <c r="IT277" s="330"/>
    </row>
    <row r="278" spans="1:254" ht="17.25" customHeight="1" x14ac:dyDescent="0.2">
      <c r="A278" s="324"/>
      <c r="B278" s="344"/>
      <c r="C278" s="345"/>
      <c r="D278" s="346"/>
      <c r="E278" s="392" t="str">
        <f t="shared" si="39"/>
        <v/>
      </c>
      <c r="F278" s="344"/>
      <c r="G278" s="344"/>
      <c r="H278" s="344"/>
      <c r="I278" s="344"/>
      <c r="J278" s="344"/>
      <c r="K278" s="347"/>
      <c r="L278" s="347"/>
      <c r="M278" s="347"/>
      <c r="N278" s="347"/>
      <c r="O278" s="344"/>
      <c r="P278" s="382" t="str">
        <f>IFERROR(VLOOKUP(O278,Comp_Poda_Bar!A:B,2,0),"-")</f>
        <v>-</v>
      </c>
      <c r="Q278" s="385" t="str">
        <f t="shared" si="35"/>
        <v>-</v>
      </c>
      <c r="R278" s="386">
        <f t="shared" si="36"/>
        <v>0</v>
      </c>
      <c r="S278" s="387">
        <f t="shared" si="32"/>
        <v>0</v>
      </c>
      <c r="T278" s="387">
        <f t="shared" si="33"/>
        <v>0</v>
      </c>
      <c r="U278" s="386">
        <f t="shared" si="37"/>
        <v>0</v>
      </c>
      <c r="V278" s="386">
        <f t="shared" si="38"/>
        <v>0</v>
      </c>
      <c r="W278" s="388">
        <f>IFERROR(VLOOKUP(O278,'[1]Base Baremos'!A:D,4,0)*'Extra 1,7'!$D$3,0)</f>
        <v>0</v>
      </c>
      <c r="X278" s="389">
        <f t="shared" si="34"/>
        <v>0</v>
      </c>
      <c r="Y278" s="384"/>
      <c r="Z278" s="324"/>
      <c r="IS278" s="330"/>
      <c r="IT278" s="330"/>
    </row>
    <row r="279" spans="1:254" ht="17.25" customHeight="1" x14ac:dyDescent="0.2">
      <c r="A279" s="324"/>
      <c r="B279" s="344"/>
      <c r="C279" s="345"/>
      <c r="D279" s="346"/>
      <c r="E279" s="392" t="str">
        <f t="shared" si="39"/>
        <v/>
      </c>
      <c r="F279" s="344"/>
      <c r="G279" s="344"/>
      <c r="H279" s="344"/>
      <c r="I279" s="344"/>
      <c r="J279" s="344"/>
      <c r="K279" s="347"/>
      <c r="L279" s="347"/>
      <c r="M279" s="347"/>
      <c r="N279" s="347"/>
      <c r="O279" s="344"/>
      <c r="P279" s="382" t="str">
        <f>IFERROR(VLOOKUP(O279,Comp_Poda_Bar!A:B,2,0),"-")</f>
        <v>-</v>
      </c>
      <c r="Q279" s="385" t="str">
        <f t="shared" si="35"/>
        <v>-</v>
      </c>
      <c r="R279" s="386">
        <f t="shared" si="36"/>
        <v>0</v>
      </c>
      <c r="S279" s="387">
        <f t="shared" si="32"/>
        <v>0</v>
      </c>
      <c r="T279" s="387">
        <f t="shared" si="33"/>
        <v>0</v>
      </c>
      <c r="U279" s="386">
        <f t="shared" si="37"/>
        <v>0</v>
      </c>
      <c r="V279" s="386">
        <f t="shared" si="38"/>
        <v>0</v>
      </c>
      <c r="W279" s="388">
        <f>IFERROR(VLOOKUP(O279,'[1]Base Baremos'!A:D,4,0)*'Extra 1,7'!$D$3,0)</f>
        <v>0</v>
      </c>
      <c r="X279" s="389">
        <f t="shared" si="34"/>
        <v>0</v>
      </c>
      <c r="Y279" s="384"/>
      <c r="Z279" s="324"/>
      <c r="IS279" s="330"/>
      <c r="IT279" s="330"/>
    </row>
    <row r="280" spans="1:254" ht="17.25" customHeight="1" x14ac:dyDescent="0.2">
      <c r="A280" s="324"/>
      <c r="B280" s="344"/>
      <c r="C280" s="345"/>
      <c r="D280" s="346"/>
      <c r="E280" s="392" t="str">
        <f t="shared" si="39"/>
        <v/>
      </c>
      <c r="F280" s="344"/>
      <c r="G280" s="344"/>
      <c r="H280" s="344"/>
      <c r="I280" s="344"/>
      <c r="J280" s="344"/>
      <c r="K280" s="347"/>
      <c r="L280" s="347"/>
      <c r="M280" s="347"/>
      <c r="N280" s="347"/>
      <c r="O280" s="344"/>
      <c r="P280" s="382" t="str">
        <f>IFERROR(VLOOKUP(O280,Comp_Poda_Bar!A:B,2,0),"-")</f>
        <v>-</v>
      </c>
      <c r="Q280" s="385" t="str">
        <f t="shared" si="35"/>
        <v>-</v>
      </c>
      <c r="R280" s="386">
        <f t="shared" si="36"/>
        <v>0</v>
      </c>
      <c r="S280" s="387">
        <f t="shared" si="32"/>
        <v>0</v>
      </c>
      <c r="T280" s="387">
        <f t="shared" si="33"/>
        <v>0</v>
      </c>
      <c r="U280" s="386">
        <f t="shared" si="37"/>
        <v>0</v>
      </c>
      <c r="V280" s="386">
        <f t="shared" si="38"/>
        <v>0</v>
      </c>
      <c r="W280" s="388">
        <f>IFERROR(VLOOKUP(O280,'[1]Base Baremos'!A:D,4,0)*'Extra 1,7'!$D$3,0)</f>
        <v>0</v>
      </c>
      <c r="X280" s="389">
        <f t="shared" si="34"/>
        <v>0</v>
      </c>
      <c r="Y280" s="384"/>
      <c r="Z280" s="324"/>
      <c r="IS280" s="330"/>
      <c r="IT280" s="330"/>
    </row>
    <row r="281" spans="1:254" ht="17.25" customHeight="1" x14ac:dyDescent="0.2">
      <c r="A281" s="324"/>
      <c r="B281" s="344"/>
      <c r="C281" s="345"/>
      <c r="D281" s="346"/>
      <c r="E281" s="392" t="str">
        <f t="shared" si="39"/>
        <v/>
      </c>
      <c r="F281" s="344"/>
      <c r="G281" s="344"/>
      <c r="H281" s="344"/>
      <c r="I281" s="344"/>
      <c r="J281" s="344"/>
      <c r="K281" s="347"/>
      <c r="L281" s="347"/>
      <c r="M281" s="347"/>
      <c r="N281" s="347"/>
      <c r="O281" s="344"/>
      <c r="P281" s="382" t="str">
        <f>IFERROR(VLOOKUP(O281,Comp_Poda_Bar!A:B,2,0),"-")</f>
        <v>-</v>
      </c>
      <c r="Q281" s="385" t="str">
        <f t="shared" si="35"/>
        <v>-</v>
      </c>
      <c r="R281" s="386">
        <f t="shared" si="36"/>
        <v>0</v>
      </c>
      <c r="S281" s="387">
        <f t="shared" si="32"/>
        <v>0</v>
      </c>
      <c r="T281" s="387">
        <f t="shared" si="33"/>
        <v>0</v>
      </c>
      <c r="U281" s="386">
        <f t="shared" si="37"/>
        <v>0</v>
      </c>
      <c r="V281" s="386">
        <f t="shared" si="38"/>
        <v>0</v>
      </c>
      <c r="W281" s="388">
        <f>IFERROR(VLOOKUP(O281,'[1]Base Baremos'!A:D,4,0)*'Extra 1,7'!$D$3,0)</f>
        <v>0</v>
      </c>
      <c r="X281" s="389">
        <f t="shared" si="34"/>
        <v>0</v>
      </c>
      <c r="Y281" s="384"/>
      <c r="Z281" s="324"/>
      <c r="IS281" s="330"/>
      <c r="IT281" s="330"/>
    </row>
    <row r="282" spans="1:254" ht="17.25" customHeight="1" x14ac:dyDescent="0.2">
      <c r="A282" s="324"/>
      <c r="B282" s="344"/>
      <c r="C282" s="345"/>
      <c r="D282" s="346"/>
      <c r="E282" s="392" t="str">
        <f t="shared" si="39"/>
        <v/>
      </c>
      <c r="F282" s="344"/>
      <c r="G282" s="344"/>
      <c r="H282" s="344"/>
      <c r="I282" s="344"/>
      <c r="J282" s="344"/>
      <c r="K282" s="347"/>
      <c r="L282" s="347"/>
      <c r="M282" s="347"/>
      <c r="N282" s="347"/>
      <c r="O282" s="344"/>
      <c r="P282" s="382" t="str">
        <f>IFERROR(VLOOKUP(O282,Comp_Poda_Bar!A:B,2,0),"-")</f>
        <v>-</v>
      </c>
      <c r="Q282" s="385" t="str">
        <f t="shared" si="35"/>
        <v>-</v>
      </c>
      <c r="R282" s="386">
        <f t="shared" si="36"/>
        <v>0</v>
      </c>
      <c r="S282" s="387">
        <f t="shared" si="32"/>
        <v>0</v>
      </c>
      <c r="T282" s="387">
        <f t="shared" si="33"/>
        <v>0</v>
      </c>
      <c r="U282" s="386">
        <f t="shared" si="37"/>
        <v>0</v>
      </c>
      <c r="V282" s="386">
        <f t="shared" si="38"/>
        <v>0</v>
      </c>
      <c r="W282" s="388">
        <f>IFERROR(VLOOKUP(O282,'[1]Base Baremos'!A:D,4,0)*'Extra 1,7'!$D$3,0)</f>
        <v>0</v>
      </c>
      <c r="X282" s="389">
        <f t="shared" si="34"/>
        <v>0</v>
      </c>
      <c r="Y282" s="384"/>
      <c r="Z282" s="324"/>
      <c r="IS282" s="330"/>
      <c r="IT282" s="330"/>
    </row>
    <row r="283" spans="1:254" ht="17.25" customHeight="1" x14ac:dyDescent="0.2">
      <c r="A283" s="324"/>
      <c r="B283" s="344"/>
      <c r="C283" s="345"/>
      <c r="D283" s="346"/>
      <c r="E283" s="392" t="str">
        <f t="shared" si="39"/>
        <v/>
      </c>
      <c r="F283" s="344"/>
      <c r="G283" s="344"/>
      <c r="H283" s="344"/>
      <c r="I283" s="344"/>
      <c r="J283" s="344"/>
      <c r="K283" s="347"/>
      <c r="L283" s="347"/>
      <c r="M283" s="347"/>
      <c r="N283" s="347"/>
      <c r="O283" s="344"/>
      <c r="P283" s="382" t="str">
        <f>IFERROR(VLOOKUP(O283,Comp_Poda_Bar!A:B,2,0),"-")</f>
        <v>-</v>
      </c>
      <c r="Q283" s="385" t="str">
        <f t="shared" si="35"/>
        <v>-</v>
      </c>
      <c r="R283" s="386">
        <f t="shared" si="36"/>
        <v>0</v>
      </c>
      <c r="S283" s="387">
        <f t="shared" si="32"/>
        <v>0</v>
      </c>
      <c r="T283" s="387">
        <f t="shared" si="33"/>
        <v>0</v>
      </c>
      <c r="U283" s="386">
        <f t="shared" si="37"/>
        <v>0</v>
      </c>
      <c r="V283" s="386">
        <f t="shared" si="38"/>
        <v>0</v>
      </c>
      <c r="W283" s="388">
        <f>IFERROR(VLOOKUP(O283,'[1]Base Baremos'!A:D,4,0)*'Extra 1,7'!$D$3,0)</f>
        <v>0</v>
      </c>
      <c r="X283" s="389">
        <f t="shared" si="34"/>
        <v>0</v>
      </c>
      <c r="Y283" s="384"/>
      <c r="Z283" s="324"/>
      <c r="IS283" s="330"/>
      <c r="IT283" s="330"/>
    </row>
    <row r="284" spans="1:254" ht="17.25" customHeight="1" x14ac:dyDescent="0.2">
      <c r="A284" s="324"/>
      <c r="B284" s="344"/>
      <c r="C284" s="345"/>
      <c r="D284" s="346"/>
      <c r="E284" s="392" t="str">
        <f t="shared" si="39"/>
        <v/>
      </c>
      <c r="F284" s="344"/>
      <c r="G284" s="344"/>
      <c r="H284" s="344"/>
      <c r="I284" s="344"/>
      <c r="J284" s="344"/>
      <c r="K284" s="347"/>
      <c r="L284" s="347"/>
      <c r="M284" s="347"/>
      <c r="N284" s="347"/>
      <c r="O284" s="344"/>
      <c r="P284" s="382" t="str">
        <f>IFERROR(VLOOKUP(O284,Comp_Poda_Bar!A:B,2,0),"-")</f>
        <v>-</v>
      </c>
      <c r="Q284" s="385" t="str">
        <f t="shared" si="35"/>
        <v>-</v>
      </c>
      <c r="R284" s="386">
        <f t="shared" si="36"/>
        <v>0</v>
      </c>
      <c r="S284" s="387">
        <f t="shared" si="32"/>
        <v>0</v>
      </c>
      <c r="T284" s="387">
        <f t="shared" si="33"/>
        <v>0</v>
      </c>
      <c r="U284" s="386">
        <f t="shared" si="37"/>
        <v>0</v>
      </c>
      <c r="V284" s="386">
        <f t="shared" si="38"/>
        <v>0</v>
      </c>
      <c r="W284" s="388">
        <f>IFERROR(VLOOKUP(O284,'[1]Base Baremos'!A:D,4,0)*'Extra 1,7'!$D$3,0)</f>
        <v>0</v>
      </c>
      <c r="X284" s="389">
        <f t="shared" si="34"/>
        <v>0</v>
      </c>
      <c r="Y284" s="384"/>
      <c r="Z284" s="324"/>
      <c r="IS284" s="330"/>
      <c r="IT284" s="330"/>
    </row>
    <row r="285" spans="1:254" ht="17.25" customHeight="1" x14ac:dyDescent="0.2">
      <c r="A285" s="324"/>
      <c r="B285" s="344"/>
      <c r="C285" s="345"/>
      <c r="D285" s="346"/>
      <c r="E285" s="392" t="str">
        <f t="shared" si="39"/>
        <v/>
      </c>
      <c r="F285" s="344"/>
      <c r="G285" s="344"/>
      <c r="H285" s="344"/>
      <c r="I285" s="344"/>
      <c r="J285" s="344"/>
      <c r="K285" s="347"/>
      <c r="L285" s="347"/>
      <c r="M285" s="347"/>
      <c r="N285" s="347"/>
      <c r="O285" s="344"/>
      <c r="P285" s="382" t="str">
        <f>IFERROR(VLOOKUP(O285,Comp_Poda_Bar!A:B,2,0),"-")</f>
        <v>-</v>
      </c>
      <c r="Q285" s="385" t="str">
        <f t="shared" si="35"/>
        <v>-</v>
      </c>
      <c r="R285" s="386">
        <f t="shared" si="36"/>
        <v>0</v>
      </c>
      <c r="S285" s="387">
        <f t="shared" si="32"/>
        <v>0</v>
      </c>
      <c r="T285" s="387">
        <f t="shared" si="33"/>
        <v>0</v>
      </c>
      <c r="U285" s="386">
        <f t="shared" si="37"/>
        <v>0</v>
      </c>
      <c r="V285" s="386">
        <f t="shared" si="38"/>
        <v>0</v>
      </c>
      <c r="W285" s="388">
        <f>IFERROR(VLOOKUP(O285,'[1]Base Baremos'!A:D,4,0)*'Extra 1,7'!$D$3,0)</f>
        <v>0</v>
      </c>
      <c r="X285" s="389">
        <f t="shared" si="34"/>
        <v>0</v>
      </c>
      <c r="Y285" s="384"/>
      <c r="Z285" s="324"/>
      <c r="IS285" s="330"/>
      <c r="IT285" s="330"/>
    </row>
    <row r="286" spans="1:254" ht="17.25" customHeight="1" x14ac:dyDescent="0.2">
      <c r="A286" s="324"/>
      <c r="B286" s="344"/>
      <c r="C286" s="345"/>
      <c r="D286" s="346"/>
      <c r="E286" s="392" t="str">
        <f t="shared" si="39"/>
        <v/>
      </c>
      <c r="F286" s="344"/>
      <c r="G286" s="344"/>
      <c r="H286" s="344"/>
      <c r="I286" s="344"/>
      <c r="J286" s="344"/>
      <c r="K286" s="347"/>
      <c r="L286" s="347"/>
      <c r="M286" s="347"/>
      <c r="N286" s="347"/>
      <c r="O286" s="344"/>
      <c r="P286" s="382" t="str">
        <f>IFERROR(VLOOKUP(O286,Comp_Poda_Bar!A:B,2,0),"-")</f>
        <v>-</v>
      </c>
      <c r="Q286" s="385" t="str">
        <f t="shared" si="35"/>
        <v>-</v>
      </c>
      <c r="R286" s="386">
        <f t="shared" si="36"/>
        <v>0</v>
      </c>
      <c r="S286" s="387">
        <f t="shared" si="32"/>
        <v>0</v>
      </c>
      <c r="T286" s="387">
        <f t="shared" si="33"/>
        <v>0</v>
      </c>
      <c r="U286" s="386">
        <f t="shared" si="37"/>
        <v>0</v>
      </c>
      <c r="V286" s="386">
        <f t="shared" si="38"/>
        <v>0</v>
      </c>
      <c r="W286" s="388">
        <f>IFERROR(VLOOKUP(O286,'[1]Base Baremos'!A:D,4,0)*'Extra 1,7'!$D$3,0)</f>
        <v>0</v>
      </c>
      <c r="X286" s="389">
        <f t="shared" si="34"/>
        <v>0</v>
      </c>
      <c r="Y286" s="384"/>
      <c r="Z286" s="324"/>
      <c r="IS286" s="330"/>
      <c r="IT286" s="330"/>
    </row>
    <row r="287" spans="1:254" ht="17.25" customHeight="1" x14ac:dyDescent="0.2">
      <c r="A287" s="324"/>
      <c r="B287" s="344"/>
      <c r="C287" s="345"/>
      <c r="D287" s="346"/>
      <c r="E287" s="392" t="str">
        <f t="shared" si="39"/>
        <v/>
      </c>
      <c r="F287" s="344"/>
      <c r="G287" s="344"/>
      <c r="H287" s="344"/>
      <c r="I287" s="344"/>
      <c r="J287" s="344"/>
      <c r="K287" s="347"/>
      <c r="L287" s="347"/>
      <c r="M287" s="347"/>
      <c r="N287" s="347"/>
      <c r="O287" s="344"/>
      <c r="P287" s="382" t="str">
        <f>IFERROR(VLOOKUP(O287,Comp_Poda_Bar!A:B,2,0),"-")</f>
        <v>-</v>
      </c>
      <c r="Q287" s="385" t="str">
        <f t="shared" si="35"/>
        <v>-</v>
      </c>
      <c r="R287" s="386">
        <f t="shared" si="36"/>
        <v>0</v>
      </c>
      <c r="S287" s="387">
        <f t="shared" si="32"/>
        <v>0</v>
      </c>
      <c r="T287" s="387">
        <f t="shared" si="33"/>
        <v>0</v>
      </c>
      <c r="U287" s="386">
        <f t="shared" si="37"/>
        <v>0</v>
      </c>
      <c r="V287" s="386">
        <f t="shared" si="38"/>
        <v>0</v>
      </c>
      <c r="W287" s="388">
        <f>IFERROR(VLOOKUP(O287,'[1]Base Baremos'!A:D,4,0)*'Extra 1,7'!$D$3,0)</f>
        <v>0</v>
      </c>
      <c r="X287" s="389">
        <f t="shared" si="34"/>
        <v>0</v>
      </c>
      <c r="Y287" s="384"/>
      <c r="Z287" s="324"/>
      <c r="IS287" s="330"/>
      <c r="IT287" s="330"/>
    </row>
    <row r="288" spans="1:254" ht="17.25" customHeight="1" x14ac:dyDescent="0.2">
      <c r="A288" s="324"/>
      <c r="B288" s="344"/>
      <c r="C288" s="345"/>
      <c r="D288" s="346"/>
      <c r="E288" s="392" t="str">
        <f t="shared" si="39"/>
        <v/>
      </c>
      <c r="F288" s="344"/>
      <c r="G288" s="344"/>
      <c r="H288" s="344"/>
      <c r="I288" s="344"/>
      <c r="J288" s="344"/>
      <c r="K288" s="347"/>
      <c r="L288" s="347"/>
      <c r="M288" s="347"/>
      <c r="N288" s="347"/>
      <c r="O288" s="344"/>
      <c r="P288" s="382" t="str">
        <f>IFERROR(VLOOKUP(O288,Comp_Poda_Bar!A:B,2,0),"-")</f>
        <v>-</v>
      </c>
      <c r="Q288" s="385" t="str">
        <f t="shared" si="35"/>
        <v>-</v>
      </c>
      <c r="R288" s="386">
        <f t="shared" si="36"/>
        <v>0</v>
      </c>
      <c r="S288" s="387">
        <f t="shared" si="32"/>
        <v>0</v>
      </c>
      <c r="T288" s="387">
        <f t="shared" si="33"/>
        <v>0</v>
      </c>
      <c r="U288" s="386">
        <f t="shared" si="37"/>
        <v>0</v>
      </c>
      <c r="V288" s="386">
        <f t="shared" si="38"/>
        <v>0</v>
      </c>
      <c r="W288" s="388">
        <f>IFERROR(VLOOKUP(O288,'[1]Base Baremos'!A:D,4,0)*'Extra 1,7'!$D$3,0)</f>
        <v>0</v>
      </c>
      <c r="X288" s="389">
        <f t="shared" si="34"/>
        <v>0</v>
      </c>
      <c r="Y288" s="384"/>
      <c r="Z288" s="324"/>
      <c r="IS288" s="330"/>
      <c r="IT288" s="330"/>
    </row>
    <row r="289" spans="1:254" ht="17.25" customHeight="1" x14ac:dyDescent="0.2">
      <c r="A289" s="324"/>
      <c r="B289" s="344"/>
      <c r="C289" s="345"/>
      <c r="D289" s="346"/>
      <c r="E289" s="392" t="str">
        <f t="shared" si="39"/>
        <v/>
      </c>
      <c r="F289" s="344"/>
      <c r="G289" s="344"/>
      <c r="H289" s="344"/>
      <c r="I289" s="344"/>
      <c r="J289" s="344"/>
      <c r="K289" s="347"/>
      <c r="L289" s="347"/>
      <c r="M289" s="347"/>
      <c r="N289" s="347"/>
      <c r="O289" s="344"/>
      <c r="P289" s="382" t="str">
        <f>IFERROR(VLOOKUP(O289,Comp_Poda_Bar!A:B,2,0),"-")</f>
        <v>-</v>
      </c>
      <c r="Q289" s="385" t="str">
        <f t="shared" si="35"/>
        <v>-</v>
      </c>
      <c r="R289" s="386">
        <f t="shared" si="36"/>
        <v>0</v>
      </c>
      <c r="S289" s="387">
        <f t="shared" si="32"/>
        <v>0</v>
      </c>
      <c r="T289" s="387">
        <f t="shared" si="33"/>
        <v>0</v>
      </c>
      <c r="U289" s="386">
        <f t="shared" si="37"/>
        <v>0</v>
      </c>
      <c r="V289" s="386">
        <f t="shared" si="38"/>
        <v>0</v>
      </c>
      <c r="W289" s="388">
        <f>IFERROR(VLOOKUP(O289,'[1]Base Baremos'!A:D,4,0)*'Extra 1,7'!$D$3,0)</f>
        <v>0</v>
      </c>
      <c r="X289" s="389">
        <f t="shared" si="34"/>
        <v>0</v>
      </c>
      <c r="Y289" s="384"/>
      <c r="Z289" s="324"/>
      <c r="IS289" s="330"/>
      <c r="IT289" s="330"/>
    </row>
    <row r="290" spans="1:254" ht="17.25" customHeight="1" x14ac:dyDescent="0.2">
      <c r="A290" s="324"/>
      <c r="B290" s="344"/>
      <c r="C290" s="345"/>
      <c r="D290" s="346"/>
      <c r="E290" s="392" t="str">
        <f t="shared" si="39"/>
        <v/>
      </c>
      <c r="F290" s="344"/>
      <c r="G290" s="344"/>
      <c r="H290" s="344"/>
      <c r="I290" s="344"/>
      <c r="J290" s="344"/>
      <c r="K290" s="347"/>
      <c r="L290" s="347"/>
      <c r="M290" s="347"/>
      <c r="N290" s="347"/>
      <c r="O290" s="344"/>
      <c r="P290" s="382" t="str">
        <f>IFERROR(VLOOKUP(O290,Comp_Poda_Bar!A:B,2,0),"-")</f>
        <v>-</v>
      </c>
      <c r="Q290" s="385" t="str">
        <f t="shared" si="35"/>
        <v>-</v>
      </c>
      <c r="R290" s="386">
        <f t="shared" si="36"/>
        <v>0</v>
      </c>
      <c r="S290" s="387">
        <f t="shared" si="32"/>
        <v>0</v>
      </c>
      <c r="T290" s="387">
        <f t="shared" si="33"/>
        <v>0</v>
      </c>
      <c r="U290" s="386">
        <f t="shared" si="37"/>
        <v>0</v>
      </c>
      <c r="V290" s="386">
        <f t="shared" si="38"/>
        <v>0</v>
      </c>
      <c r="W290" s="388">
        <f>IFERROR(VLOOKUP(O290,'[1]Base Baremos'!A:D,4,0)*'Extra 1,7'!$D$3,0)</f>
        <v>0</v>
      </c>
      <c r="X290" s="389">
        <f t="shared" si="34"/>
        <v>0</v>
      </c>
      <c r="Y290" s="384"/>
      <c r="Z290" s="324"/>
      <c r="IS290" s="330"/>
      <c r="IT290" s="330"/>
    </row>
    <row r="291" spans="1:254" ht="17.25" customHeight="1" x14ac:dyDescent="0.2">
      <c r="A291" s="324"/>
      <c r="B291" s="344"/>
      <c r="C291" s="345"/>
      <c r="D291" s="346"/>
      <c r="E291" s="392" t="str">
        <f t="shared" si="39"/>
        <v/>
      </c>
      <c r="F291" s="344"/>
      <c r="G291" s="344"/>
      <c r="H291" s="344"/>
      <c r="I291" s="344"/>
      <c r="J291" s="344"/>
      <c r="K291" s="347"/>
      <c r="L291" s="347"/>
      <c r="M291" s="347"/>
      <c r="N291" s="347"/>
      <c r="O291" s="344"/>
      <c r="P291" s="382" t="str">
        <f>IFERROR(VLOOKUP(O291,Comp_Poda_Bar!A:B,2,0),"-")</f>
        <v>-</v>
      </c>
      <c r="Q291" s="385" t="str">
        <f t="shared" si="35"/>
        <v>-</v>
      </c>
      <c r="R291" s="386">
        <f t="shared" si="36"/>
        <v>0</v>
      </c>
      <c r="S291" s="387">
        <f t="shared" si="32"/>
        <v>0</v>
      </c>
      <c r="T291" s="387">
        <f t="shared" si="33"/>
        <v>0</v>
      </c>
      <c r="U291" s="386">
        <f t="shared" si="37"/>
        <v>0</v>
      </c>
      <c r="V291" s="386">
        <f t="shared" si="38"/>
        <v>0</v>
      </c>
      <c r="W291" s="388">
        <f>IFERROR(VLOOKUP(O291,'[1]Base Baremos'!A:D,4,0)*'Extra 1,7'!$D$3,0)</f>
        <v>0</v>
      </c>
      <c r="X291" s="389">
        <f t="shared" si="34"/>
        <v>0</v>
      </c>
      <c r="Y291" s="384"/>
      <c r="Z291" s="324"/>
      <c r="IS291" s="330"/>
      <c r="IT291" s="330"/>
    </row>
    <row r="292" spans="1:254" ht="17.25" customHeight="1" x14ac:dyDescent="0.2">
      <c r="A292" s="324"/>
      <c r="B292" s="344"/>
      <c r="C292" s="345"/>
      <c r="D292" s="346"/>
      <c r="E292" s="392" t="str">
        <f t="shared" si="39"/>
        <v/>
      </c>
      <c r="F292" s="344"/>
      <c r="G292" s="344"/>
      <c r="H292" s="344"/>
      <c r="I292" s="344"/>
      <c r="J292" s="344"/>
      <c r="K292" s="347"/>
      <c r="L292" s="347"/>
      <c r="M292" s="347"/>
      <c r="N292" s="347"/>
      <c r="O292" s="344"/>
      <c r="P292" s="382" t="str">
        <f>IFERROR(VLOOKUP(O292,Comp_Poda_Bar!A:B,2,0),"-")</f>
        <v>-</v>
      </c>
      <c r="Q292" s="385" t="str">
        <f t="shared" si="35"/>
        <v>-</v>
      </c>
      <c r="R292" s="386">
        <f t="shared" si="36"/>
        <v>0</v>
      </c>
      <c r="S292" s="387">
        <f t="shared" si="32"/>
        <v>0</v>
      </c>
      <c r="T292" s="387">
        <f t="shared" si="33"/>
        <v>0</v>
      </c>
      <c r="U292" s="386">
        <f t="shared" si="37"/>
        <v>0</v>
      </c>
      <c r="V292" s="386">
        <f t="shared" si="38"/>
        <v>0</v>
      </c>
      <c r="W292" s="388">
        <f>IFERROR(VLOOKUP(O292,'[1]Base Baremos'!A:D,4,0)*'Extra 1,7'!$D$3,0)</f>
        <v>0</v>
      </c>
      <c r="X292" s="389">
        <f t="shared" si="34"/>
        <v>0</v>
      </c>
      <c r="Y292" s="384"/>
      <c r="Z292" s="324"/>
      <c r="IS292" s="330"/>
      <c r="IT292" s="330"/>
    </row>
    <row r="293" spans="1:254" ht="17.25" customHeight="1" x14ac:dyDescent="0.2">
      <c r="A293" s="324"/>
      <c r="B293" s="344"/>
      <c r="C293" s="345"/>
      <c r="D293" s="346"/>
      <c r="E293" s="392" t="str">
        <f t="shared" si="39"/>
        <v/>
      </c>
      <c r="F293" s="344"/>
      <c r="G293" s="344"/>
      <c r="H293" s="344"/>
      <c r="I293" s="344"/>
      <c r="J293" s="344"/>
      <c r="K293" s="347"/>
      <c r="L293" s="347"/>
      <c r="M293" s="347"/>
      <c r="N293" s="347"/>
      <c r="O293" s="344"/>
      <c r="P293" s="382" t="str">
        <f>IFERROR(VLOOKUP(O293,Comp_Poda_Bar!A:B,2,0),"-")</f>
        <v>-</v>
      </c>
      <c r="Q293" s="385" t="str">
        <f t="shared" si="35"/>
        <v>-</v>
      </c>
      <c r="R293" s="386">
        <f t="shared" si="36"/>
        <v>0</v>
      </c>
      <c r="S293" s="387">
        <f t="shared" si="32"/>
        <v>0</v>
      </c>
      <c r="T293" s="387">
        <f t="shared" si="33"/>
        <v>0</v>
      </c>
      <c r="U293" s="386">
        <f t="shared" si="37"/>
        <v>0</v>
      </c>
      <c r="V293" s="386">
        <f t="shared" si="38"/>
        <v>0</v>
      </c>
      <c r="W293" s="388">
        <f>IFERROR(VLOOKUP(O293,'[1]Base Baremos'!A:D,4,0)*'Extra 1,7'!$D$3,0)</f>
        <v>0</v>
      </c>
      <c r="X293" s="389">
        <f t="shared" si="34"/>
        <v>0</v>
      </c>
      <c r="Y293" s="384"/>
      <c r="Z293" s="324"/>
      <c r="IS293" s="330"/>
      <c r="IT293" s="330"/>
    </row>
    <row r="294" spans="1:254" ht="17.25" customHeight="1" x14ac:dyDescent="0.2">
      <c r="A294" s="324"/>
      <c r="B294" s="344"/>
      <c r="C294" s="345"/>
      <c r="D294" s="346"/>
      <c r="E294" s="392" t="str">
        <f t="shared" si="39"/>
        <v/>
      </c>
      <c r="F294" s="344"/>
      <c r="G294" s="344"/>
      <c r="H294" s="344"/>
      <c r="I294" s="344"/>
      <c r="J294" s="344"/>
      <c r="K294" s="347"/>
      <c r="L294" s="347"/>
      <c r="M294" s="347"/>
      <c r="N294" s="347"/>
      <c r="O294" s="344"/>
      <c r="P294" s="382" t="str">
        <f>IFERROR(VLOOKUP(O294,Comp_Poda_Bar!A:B,2,0),"-")</f>
        <v>-</v>
      </c>
      <c r="Q294" s="385" t="str">
        <f t="shared" si="35"/>
        <v>-</v>
      </c>
      <c r="R294" s="386">
        <f t="shared" si="36"/>
        <v>0</v>
      </c>
      <c r="S294" s="387">
        <f t="shared" si="32"/>
        <v>0</v>
      </c>
      <c r="T294" s="387">
        <f t="shared" si="33"/>
        <v>0</v>
      </c>
      <c r="U294" s="386">
        <f t="shared" si="37"/>
        <v>0</v>
      </c>
      <c r="V294" s="386">
        <f t="shared" si="38"/>
        <v>0</v>
      </c>
      <c r="W294" s="388">
        <f>IFERROR(VLOOKUP(O294,'[1]Base Baremos'!A:D,4,0)*'Extra 1,7'!$D$3,0)</f>
        <v>0</v>
      </c>
      <c r="X294" s="389">
        <f t="shared" si="34"/>
        <v>0</v>
      </c>
      <c r="Y294" s="384"/>
      <c r="Z294" s="324"/>
      <c r="IS294" s="330"/>
      <c r="IT294" s="330"/>
    </row>
    <row r="295" spans="1:254" ht="17.25" customHeight="1" x14ac:dyDescent="0.2">
      <c r="A295" s="324"/>
      <c r="B295" s="344"/>
      <c r="C295" s="345"/>
      <c r="D295" s="346"/>
      <c r="E295" s="392" t="str">
        <f t="shared" si="39"/>
        <v/>
      </c>
      <c r="F295" s="344"/>
      <c r="G295" s="344"/>
      <c r="H295" s="344"/>
      <c r="I295" s="344"/>
      <c r="J295" s="344"/>
      <c r="K295" s="347"/>
      <c r="L295" s="347"/>
      <c r="M295" s="347"/>
      <c r="N295" s="347"/>
      <c r="O295" s="344"/>
      <c r="P295" s="382" t="str">
        <f>IFERROR(VLOOKUP(O295,Comp_Poda_Bar!A:B,2,0),"-")</f>
        <v>-</v>
      </c>
      <c r="Q295" s="385" t="str">
        <f t="shared" si="35"/>
        <v>-</v>
      </c>
      <c r="R295" s="386">
        <f t="shared" si="36"/>
        <v>0</v>
      </c>
      <c r="S295" s="387">
        <f t="shared" si="32"/>
        <v>0</v>
      </c>
      <c r="T295" s="387">
        <f t="shared" si="33"/>
        <v>0</v>
      </c>
      <c r="U295" s="386">
        <f t="shared" si="37"/>
        <v>0</v>
      </c>
      <c r="V295" s="386">
        <f t="shared" si="38"/>
        <v>0</v>
      </c>
      <c r="W295" s="388">
        <f>IFERROR(VLOOKUP(O295,'[1]Base Baremos'!A:D,4,0)*'Extra 1,7'!$D$3,0)</f>
        <v>0</v>
      </c>
      <c r="X295" s="389">
        <f t="shared" si="34"/>
        <v>0</v>
      </c>
      <c r="Y295" s="384"/>
      <c r="Z295" s="324"/>
      <c r="IS295" s="330"/>
      <c r="IT295" s="330"/>
    </row>
    <row r="296" spans="1:254" ht="17.25" customHeight="1" x14ac:dyDescent="0.2">
      <c r="A296" s="324"/>
      <c r="B296" s="344"/>
      <c r="C296" s="345"/>
      <c r="D296" s="346"/>
      <c r="E296" s="392" t="str">
        <f t="shared" si="39"/>
        <v/>
      </c>
      <c r="F296" s="344"/>
      <c r="G296" s="344"/>
      <c r="H296" s="344"/>
      <c r="I296" s="344"/>
      <c r="J296" s="344"/>
      <c r="K296" s="347"/>
      <c r="L296" s="347"/>
      <c r="M296" s="347"/>
      <c r="N296" s="347"/>
      <c r="O296" s="344"/>
      <c r="P296" s="382" t="str">
        <f>IFERROR(VLOOKUP(O296,Comp_Poda_Bar!A:B,2,0),"-")</f>
        <v>-</v>
      </c>
      <c r="Q296" s="385" t="str">
        <f t="shared" si="35"/>
        <v>-</v>
      </c>
      <c r="R296" s="386">
        <f t="shared" si="36"/>
        <v>0</v>
      </c>
      <c r="S296" s="387">
        <f t="shared" si="32"/>
        <v>0</v>
      </c>
      <c r="T296" s="387">
        <f t="shared" si="33"/>
        <v>0</v>
      </c>
      <c r="U296" s="386">
        <f t="shared" si="37"/>
        <v>0</v>
      </c>
      <c r="V296" s="386">
        <f t="shared" si="38"/>
        <v>0</v>
      </c>
      <c r="W296" s="388">
        <f>IFERROR(VLOOKUP(O296,'[1]Base Baremos'!A:D,4,0)*'Extra 1,7'!$D$3,0)</f>
        <v>0</v>
      </c>
      <c r="X296" s="389">
        <f t="shared" si="34"/>
        <v>0</v>
      </c>
      <c r="Y296" s="384"/>
      <c r="Z296" s="324"/>
      <c r="IS296" s="330"/>
      <c r="IT296" s="330"/>
    </row>
    <row r="297" spans="1:254" ht="17.25" customHeight="1" x14ac:dyDescent="0.2">
      <c r="A297" s="324"/>
      <c r="B297" s="344"/>
      <c r="C297" s="345"/>
      <c r="D297" s="346"/>
      <c r="E297" s="392" t="str">
        <f t="shared" si="39"/>
        <v/>
      </c>
      <c r="F297" s="344"/>
      <c r="G297" s="344"/>
      <c r="H297" s="344"/>
      <c r="I297" s="344"/>
      <c r="J297" s="344"/>
      <c r="K297" s="347"/>
      <c r="L297" s="347"/>
      <c r="M297" s="347"/>
      <c r="N297" s="347"/>
      <c r="O297" s="344"/>
      <c r="P297" s="382" t="str">
        <f>IFERROR(VLOOKUP(O297,Comp_Poda_Bar!A:B,2,0),"-")</f>
        <v>-</v>
      </c>
      <c r="Q297" s="385" t="str">
        <f t="shared" si="35"/>
        <v>-</v>
      </c>
      <c r="R297" s="386">
        <f t="shared" si="36"/>
        <v>0</v>
      </c>
      <c r="S297" s="387">
        <f t="shared" si="32"/>
        <v>0</v>
      </c>
      <c r="T297" s="387">
        <f t="shared" si="33"/>
        <v>0</v>
      </c>
      <c r="U297" s="386">
        <f t="shared" si="37"/>
        <v>0</v>
      </c>
      <c r="V297" s="386">
        <f t="shared" si="38"/>
        <v>0</v>
      </c>
      <c r="W297" s="388">
        <f>IFERROR(VLOOKUP(O297,'[1]Base Baremos'!A:D,4,0)*'Extra 1,7'!$D$3,0)</f>
        <v>0</v>
      </c>
      <c r="X297" s="389">
        <f t="shared" si="34"/>
        <v>0</v>
      </c>
      <c r="Y297" s="384"/>
      <c r="Z297" s="324"/>
      <c r="IS297" s="330"/>
      <c r="IT297" s="330"/>
    </row>
    <row r="298" spans="1:254" ht="17.25" customHeight="1" x14ac:dyDescent="0.2">
      <c r="A298" s="324"/>
      <c r="B298" s="344"/>
      <c r="C298" s="345"/>
      <c r="D298" s="346"/>
      <c r="E298" s="392" t="str">
        <f t="shared" si="39"/>
        <v/>
      </c>
      <c r="F298" s="344"/>
      <c r="G298" s="344"/>
      <c r="H298" s="344"/>
      <c r="I298" s="344"/>
      <c r="J298" s="344"/>
      <c r="K298" s="347"/>
      <c r="L298" s="347"/>
      <c r="M298" s="347"/>
      <c r="N298" s="347"/>
      <c r="O298" s="344"/>
      <c r="P298" s="382" t="str">
        <f>IFERROR(VLOOKUP(O298,Comp_Poda_Bar!A:B,2,0),"-")</f>
        <v>-</v>
      </c>
      <c r="Q298" s="385" t="str">
        <f t="shared" si="35"/>
        <v>-</v>
      </c>
      <c r="R298" s="386">
        <f t="shared" si="36"/>
        <v>0</v>
      </c>
      <c r="S298" s="387">
        <f t="shared" si="32"/>
        <v>0</v>
      </c>
      <c r="T298" s="387">
        <f t="shared" si="33"/>
        <v>0</v>
      </c>
      <c r="U298" s="386">
        <f t="shared" si="37"/>
        <v>0</v>
      </c>
      <c r="V298" s="386">
        <f t="shared" si="38"/>
        <v>0</v>
      </c>
      <c r="W298" s="388">
        <f>IFERROR(VLOOKUP(O298,'[1]Base Baremos'!A:D,4,0)*'Extra 1,7'!$D$3,0)</f>
        <v>0</v>
      </c>
      <c r="X298" s="389">
        <f t="shared" si="34"/>
        <v>0</v>
      </c>
      <c r="Y298" s="384"/>
      <c r="Z298" s="324"/>
      <c r="IS298" s="330"/>
      <c r="IT298" s="330"/>
    </row>
    <row r="299" spans="1:254" ht="17.25" customHeight="1" x14ac:dyDescent="0.2">
      <c r="A299" s="324"/>
      <c r="B299" s="344"/>
      <c r="C299" s="345"/>
      <c r="D299" s="346"/>
      <c r="E299" s="392" t="str">
        <f t="shared" si="39"/>
        <v/>
      </c>
      <c r="F299" s="344"/>
      <c r="G299" s="344"/>
      <c r="H299" s="344"/>
      <c r="I299" s="344"/>
      <c r="J299" s="344"/>
      <c r="K299" s="347"/>
      <c r="L299" s="347"/>
      <c r="M299" s="347"/>
      <c r="N299" s="347"/>
      <c r="O299" s="344"/>
      <c r="P299" s="382" t="str">
        <f>IFERROR(VLOOKUP(O299,Comp_Poda_Bar!A:B,2,0),"-")</f>
        <v>-</v>
      </c>
      <c r="Q299" s="385" t="str">
        <f t="shared" si="35"/>
        <v>-</v>
      </c>
      <c r="R299" s="386">
        <f t="shared" si="36"/>
        <v>0</v>
      </c>
      <c r="S299" s="387">
        <f t="shared" si="32"/>
        <v>0</v>
      </c>
      <c r="T299" s="387">
        <f t="shared" si="33"/>
        <v>0</v>
      </c>
      <c r="U299" s="386">
        <f t="shared" si="37"/>
        <v>0</v>
      </c>
      <c r="V299" s="386">
        <f t="shared" si="38"/>
        <v>0</v>
      </c>
      <c r="W299" s="388">
        <f>IFERROR(VLOOKUP(O299,'[1]Base Baremos'!A:D,4,0)*'Extra 1,7'!$D$3,0)</f>
        <v>0</v>
      </c>
      <c r="X299" s="389">
        <f t="shared" si="34"/>
        <v>0</v>
      </c>
      <c r="Y299" s="384"/>
      <c r="Z299" s="324"/>
      <c r="IS299" s="330"/>
      <c r="IT299" s="330"/>
    </row>
    <row r="300" spans="1:254" ht="17.25" customHeight="1" x14ac:dyDescent="0.2">
      <c r="A300" s="324"/>
      <c r="B300" s="344"/>
      <c r="C300" s="345"/>
      <c r="D300" s="346"/>
      <c r="E300" s="392" t="str">
        <f t="shared" si="39"/>
        <v/>
      </c>
      <c r="F300" s="344"/>
      <c r="G300" s="344"/>
      <c r="H300" s="344"/>
      <c r="I300" s="344"/>
      <c r="J300" s="344"/>
      <c r="K300" s="347"/>
      <c r="L300" s="347"/>
      <c r="M300" s="347"/>
      <c r="N300" s="347"/>
      <c r="O300" s="344"/>
      <c r="P300" s="382" t="str">
        <f>IFERROR(VLOOKUP(O300,Comp_Poda_Bar!A:B,2,0),"-")</f>
        <v>-</v>
      </c>
      <c r="Q300" s="385" t="str">
        <f t="shared" si="35"/>
        <v>-</v>
      </c>
      <c r="R300" s="386">
        <f t="shared" si="36"/>
        <v>0</v>
      </c>
      <c r="S300" s="387">
        <f t="shared" si="32"/>
        <v>0</v>
      </c>
      <c r="T300" s="387">
        <f t="shared" si="33"/>
        <v>0</v>
      </c>
      <c r="U300" s="386">
        <f t="shared" si="37"/>
        <v>0</v>
      </c>
      <c r="V300" s="386">
        <f t="shared" si="38"/>
        <v>0</v>
      </c>
      <c r="W300" s="388">
        <f>IFERROR(VLOOKUP(O300,'[1]Base Baremos'!A:D,4,0)*'Extra 1,7'!$D$3,0)</f>
        <v>0</v>
      </c>
      <c r="X300" s="389">
        <f t="shared" si="34"/>
        <v>0</v>
      </c>
      <c r="Y300" s="384"/>
      <c r="Z300" s="324"/>
      <c r="IS300" s="330"/>
      <c r="IT300" s="330"/>
    </row>
    <row r="301" spans="1:254" ht="17.25" customHeight="1" x14ac:dyDescent="0.2">
      <c r="A301" s="324"/>
      <c r="B301" s="344"/>
      <c r="C301" s="345"/>
      <c r="D301" s="346"/>
      <c r="E301" s="392" t="str">
        <f t="shared" si="39"/>
        <v/>
      </c>
      <c r="F301" s="344"/>
      <c r="G301" s="344"/>
      <c r="H301" s="344"/>
      <c r="I301" s="344"/>
      <c r="J301" s="344"/>
      <c r="K301" s="347"/>
      <c r="L301" s="347"/>
      <c r="M301" s="347"/>
      <c r="N301" s="347"/>
      <c r="O301" s="344"/>
      <c r="P301" s="382" t="str">
        <f>IFERROR(VLOOKUP(O301,Comp_Poda_Bar!A:B,2,0),"-")</f>
        <v>-</v>
      </c>
      <c r="Q301" s="385" t="str">
        <f t="shared" si="35"/>
        <v>-</v>
      </c>
      <c r="R301" s="386">
        <f t="shared" si="36"/>
        <v>0</v>
      </c>
      <c r="S301" s="387">
        <f t="shared" si="32"/>
        <v>0</v>
      </c>
      <c r="T301" s="387">
        <f t="shared" si="33"/>
        <v>0</v>
      </c>
      <c r="U301" s="386">
        <f t="shared" si="37"/>
        <v>0</v>
      </c>
      <c r="V301" s="386">
        <f t="shared" si="38"/>
        <v>0</v>
      </c>
      <c r="W301" s="388">
        <f>IFERROR(VLOOKUP(O301,'[1]Base Baremos'!A:D,4,0)*'Extra 1,7'!$D$3,0)</f>
        <v>0</v>
      </c>
      <c r="X301" s="389">
        <f t="shared" si="34"/>
        <v>0</v>
      </c>
      <c r="Y301" s="384"/>
      <c r="Z301" s="324"/>
      <c r="IS301" s="330"/>
      <c r="IT301" s="330"/>
    </row>
    <row r="302" spans="1:254" ht="17.25" customHeight="1" x14ac:dyDescent="0.2">
      <c r="A302" s="324"/>
      <c r="B302" s="344"/>
      <c r="C302" s="345"/>
      <c r="D302" s="346"/>
      <c r="E302" s="392" t="str">
        <f t="shared" si="39"/>
        <v/>
      </c>
      <c r="F302" s="344"/>
      <c r="G302" s="344"/>
      <c r="H302" s="344"/>
      <c r="I302" s="344"/>
      <c r="J302" s="344"/>
      <c r="K302" s="347"/>
      <c r="L302" s="347"/>
      <c r="M302" s="347"/>
      <c r="N302" s="347"/>
      <c r="O302" s="344"/>
      <c r="P302" s="382" t="str">
        <f>IFERROR(VLOOKUP(O302,Comp_Poda_Bar!A:B,2,0),"-")</f>
        <v>-</v>
      </c>
      <c r="Q302" s="385" t="str">
        <f t="shared" si="35"/>
        <v>-</v>
      </c>
      <c r="R302" s="386">
        <f t="shared" si="36"/>
        <v>0</v>
      </c>
      <c r="S302" s="387">
        <f t="shared" si="32"/>
        <v>0</v>
      </c>
      <c r="T302" s="387">
        <f t="shared" si="33"/>
        <v>0</v>
      </c>
      <c r="U302" s="386">
        <f t="shared" si="37"/>
        <v>0</v>
      </c>
      <c r="V302" s="386">
        <f t="shared" si="38"/>
        <v>0</v>
      </c>
      <c r="W302" s="388">
        <f>IFERROR(VLOOKUP(O302,'[1]Base Baremos'!A:D,4,0)*'Extra 1,7'!$D$3,0)</f>
        <v>0</v>
      </c>
      <c r="X302" s="389">
        <f t="shared" si="34"/>
        <v>0</v>
      </c>
      <c r="Y302" s="384"/>
      <c r="Z302" s="324"/>
      <c r="IS302" s="330"/>
      <c r="IT302" s="330"/>
    </row>
    <row r="303" spans="1:254" ht="17.25" customHeight="1" x14ac:dyDescent="0.2">
      <c r="A303" s="324"/>
      <c r="B303" s="344"/>
      <c r="C303" s="345"/>
      <c r="D303" s="346"/>
      <c r="E303" s="392" t="str">
        <f t="shared" si="39"/>
        <v/>
      </c>
      <c r="F303" s="344"/>
      <c r="G303" s="344"/>
      <c r="H303" s="344"/>
      <c r="I303" s="344"/>
      <c r="J303" s="344"/>
      <c r="K303" s="347"/>
      <c r="L303" s="347"/>
      <c r="M303" s="347"/>
      <c r="N303" s="347"/>
      <c r="O303" s="344"/>
      <c r="P303" s="382" t="str">
        <f>IFERROR(VLOOKUP(O303,Comp_Poda_Bar!A:B,2,0),"-")</f>
        <v>-</v>
      </c>
      <c r="Q303" s="385" t="str">
        <f t="shared" si="35"/>
        <v>-</v>
      </c>
      <c r="R303" s="386">
        <f t="shared" si="36"/>
        <v>0</v>
      </c>
      <c r="S303" s="387">
        <f t="shared" si="32"/>
        <v>0</v>
      </c>
      <c r="T303" s="387">
        <f t="shared" si="33"/>
        <v>0</v>
      </c>
      <c r="U303" s="386">
        <f t="shared" si="37"/>
        <v>0</v>
      </c>
      <c r="V303" s="386">
        <f t="shared" si="38"/>
        <v>0</v>
      </c>
      <c r="W303" s="388">
        <f>IFERROR(VLOOKUP(O303,'[1]Base Baremos'!A:D,4,0)*'Extra 1,7'!$D$3,0)</f>
        <v>0</v>
      </c>
      <c r="X303" s="389">
        <f t="shared" si="34"/>
        <v>0</v>
      </c>
      <c r="Y303" s="384"/>
      <c r="Z303" s="324"/>
      <c r="IS303" s="330"/>
      <c r="IT303" s="330"/>
    </row>
    <row r="304" spans="1:254" ht="17.25" customHeight="1" x14ac:dyDescent="0.2">
      <c r="A304" s="324"/>
      <c r="B304" s="344"/>
      <c r="C304" s="345"/>
      <c r="D304" s="346"/>
      <c r="E304" s="392" t="str">
        <f t="shared" si="39"/>
        <v/>
      </c>
      <c r="F304" s="344"/>
      <c r="G304" s="344"/>
      <c r="H304" s="344"/>
      <c r="I304" s="344"/>
      <c r="J304" s="344"/>
      <c r="K304" s="347"/>
      <c r="L304" s="347"/>
      <c r="M304" s="347"/>
      <c r="N304" s="347"/>
      <c r="O304" s="344"/>
      <c r="P304" s="382" t="str">
        <f>IFERROR(VLOOKUP(O304,Comp_Poda_Bar!A:B,2,0),"-")</f>
        <v>-</v>
      </c>
      <c r="Q304" s="385" t="str">
        <f t="shared" si="35"/>
        <v>-</v>
      </c>
      <c r="R304" s="386">
        <f t="shared" si="36"/>
        <v>0</v>
      </c>
      <c r="S304" s="387">
        <f t="shared" si="32"/>
        <v>0</v>
      </c>
      <c r="T304" s="387">
        <f t="shared" si="33"/>
        <v>0</v>
      </c>
      <c r="U304" s="386">
        <f t="shared" si="37"/>
        <v>0</v>
      </c>
      <c r="V304" s="386">
        <f t="shared" si="38"/>
        <v>0</v>
      </c>
      <c r="W304" s="388">
        <f>IFERROR(VLOOKUP(O304,'[1]Base Baremos'!A:D,4,0)*'Extra 1,7'!$D$3,0)</f>
        <v>0</v>
      </c>
      <c r="X304" s="389">
        <f t="shared" si="34"/>
        <v>0</v>
      </c>
      <c r="Y304" s="384"/>
      <c r="Z304" s="324"/>
      <c r="IS304" s="330"/>
      <c r="IT304" s="330"/>
    </row>
    <row r="305" spans="1:254" ht="17.25" customHeight="1" x14ac:dyDescent="0.2">
      <c r="A305" s="324"/>
      <c r="B305" s="344"/>
      <c r="C305" s="345"/>
      <c r="D305" s="346"/>
      <c r="E305" s="392" t="str">
        <f t="shared" si="39"/>
        <v/>
      </c>
      <c r="F305" s="344"/>
      <c r="G305" s="344"/>
      <c r="H305" s="344"/>
      <c r="I305" s="344"/>
      <c r="J305" s="344"/>
      <c r="K305" s="347"/>
      <c r="L305" s="347"/>
      <c r="M305" s="347"/>
      <c r="N305" s="347"/>
      <c r="O305" s="344"/>
      <c r="P305" s="382" t="str">
        <f>IFERROR(VLOOKUP(O305,Comp_Poda_Bar!A:B,2,0),"-")</f>
        <v>-</v>
      </c>
      <c r="Q305" s="385" t="str">
        <f t="shared" si="35"/>
        <v>-</v>
      </c>
      <c r="R305" s="386">
        <f t="shared" si="36"/>
        <v>0</v>
      </c>
      <c r="S305" s="387">
        <f t="shared" si="32"/>
        <v>0</v>
      </c>
      <c r="T305" s="387">
        <f t="shared" si="33"/>
        <v>0</v>
      </c>
      <c r="U305" s="386">
        <f t="shared" si="37"/>
        <v>0</v>
      </c>
      <c r="V305" s="386">
        <f t="shared" si="38"/>
        <v>0</v>
      </c>
      <c r="W305" s="388">
        <f>IFERROR(VLOOKUP(O305,'[1]Base Baremos'!A:D,4,0)*'Extra 1,7'!$D$3,0)</f>
        <v>0</v>
      </c>
      <c r="X305" s="389">
        <f t="shared" si="34"/>
        <v>0</v>
      </c>
      <c r="Y305" s="384"/>
      <c r="Z305" s="324"/>
      <c r="IS305" s="330"/>
      <c r="IT305" s="330"/>
    </row>
    <row r="306" spans="1:254" ht="17.25" customHeight="1" x14ac:dyDescent="0.2">
      <c r="A306" s="324"/>
      <c r="B306" s="344"/>
      <c r="C306" s="345"/>
      <c r="D306" s="346"/>
      <c r="E306" s="392" t="str">
        <f t="shared" si="39"/>
        <v/>
      </c>
      <c r="F306" s="344"/>
      <c r="G306" s="344"/>
      <c r="H306" s="344"/>
      <c r="I306" s="344"/>
      <c r="J306" s="344"/>
      <c r="K306" s="347"/>
      <c r="L306" s="347"/>
      <c r="M306" s="347"/>
      <c r="N306" s="347"/>
      <c r="O306" s="344"/>
      <c r="P306" s="382" t="str">
        <f>IFERROR(VLOOKUP(O306,Comp_Poda_Bar!A:B,2,0),"-")</f>
        <v>-</v>
      </c>
      <c r="Q306" s="385" t="str">
        <f t="shared" si="35"/>
        <v>-</v>
      </c>
      <c r="R306" s="386">
        <f t="shared" si="36"/>
        <v>0</v>
      </c>
      <c r="S306" s="387">
        <f t="shared" si="32"/>
        <v>0</v>
      </c>
      <c r="T306" s="387">
        <f t="shared" si="33"/>
        <v>0</v>
      </c>
      <c r="U306" s="386">
        <f t="shared" si="37"/>
        <v>0</v>
      </c>
      <c r="V306" s="386">
        <f t="shared" si="38"/>
        <v>0</v>
      </c>
      <c r="W306" s="388">
        <f>IFERROR(VLOOKUP(O306,'[1]Base Baremos'!A:D,4,0)*'Extra 1,7'!$D$3,0)</f>
        <v>0</v>
      </c>
      <c r="X306" s="389">
        <f t="shared" si="34"/>
        <v>0</v>
      </c>
      <c r="Y306" s="384"/>
      <c r="Z306" s="324"/>
      <c r="IS306" s="330"/>
      <c r="IT306" s="330"/>
    </row>
    <row r="307" spans="1:254" ht="17.25" customHeight="1" x14ac:dyDescent="0.2">
      <c r="A307" s="324"/>
      <c r="B307" s="344"/>
      <c r="C307" s="345"/>
      <c r="D307" s="346"/>
      <c r="E307" s="392" t="str">
        <f t="shared" si="39"/>
        <v/>
      </c>
      <c r="F307" s="344"/>
      <c r="G307" s="344"/>
      <c r="H307" s="344"/>
      <c r="I307" s="344"/>
      <c r="J307" s="344"/>
      <c r="K307" s="347"/>
      <c r="L307" s="347"/>
      <c r="M307" s="347"/>
      <c r="N307" s="347"/>
      <c r="O307" s="344"/>
      <c r="P307" s="382" t="str">
        <f>IFERROR(VLOOKUP(O307,Comp_Poda_Bar!A:B,2,0),"-")</f>
        <v>-</v>
      </c>
      <c r="Q307" s="385" t="str">
        <f t="shared" si="35"/>
        <v>-</v>
      </c>
      <c r="R307" s="386">
        <f t="shared" si="36"/>
        <v>0</v>
      </c>
      <c r="S307" s="387">
        <f t="shared" si="32"/>
        <v>0</v>
      </c>
      <c r="T307" s="387">
        <f t="shared" si="33"/>
        <v>0</v>
      </c>
      <c r="U307" s="386">
        <f t="shared" si="37"/>
        <v>0</v>
      </c>
      <c r="V307" s="386">
        <f t="shared" si="38"/>
        <v>0</v>
      </c>
      <c r="W307" s="388">
        <f>IFERROR(VLOOKUP(O307,'[1]Base Baremos'!A:D,4,0)*'Extra 1,7'!$D$3,0)</f>
        <v>0</v>
      </c>
      <c r="X307" s="389">
        <f t="shared" si="34"/>
        <v>0</v>
      </c>
      <c r="Y307" s="384"/>
      <c r="Z307" s="324"/>
      <c r="IS307" s="330"/>
      <c r="IT307" s="330"/>
    </row>
    <row r="308" spans="1:254" ht="17.25" customHeight="1" x14ac:dyDescent="0.2">
      <c r="A308" s="324"/>
      <c r="B308" s="344"/>
      <c r="C308" s="345"/>
      <c r="D308" s="346"/>
      <c r="E308" s="392" t="str">
        <f t="shared" si="39"/>
        <v/>
      </c>
      <c r="F308" s="344"/>
      <c r="G308" s="344"/>
      <c r="H308" s="344"/>
      <c r="I308" s="344"/>
      <c r="J308" s="344"/>
      <c r="K308" s="347"/>
      <c r="L308" s="347"/>
      <c r="M308" s="347"/>
      <c r="N308" s="347"/>
      <c r="O308" s="344"/>
      <c r="P308" s="382" t="str">
        <f>IFERROR(VLOOKUP(O308,Comp_Poda_Bar!A:B,2,0),"-")</f>
        <v>-</v>
      </c>
      <c r="Q308" s="385" t="str">
        <f t="shared" si="35"/>
        <v>-</v>
      </c>
      <c r="R308" s="386">
        <f t="shared" si="36"/>
        <v>0</v>
      </c>
      <c r="S308" s="387">
        <f t="shared" si="32"/>
        <v>0</v>
      </c>
      <c r="T308" s="387">
        <f t="shared" si="33"/>
        <v>0</v>
      </c>
      <c r="U308" s="386">
        <f t="shared" si="37"/>
        <v>0</v>
      </c>
      <c r="V308" s="386">
        <f t="shared" si="38"/>
        <v>0</v>
      </c>
      <c r="W308" s="388">
        <f>IFERROR(VLOOKUP(O308,'[1]Base Baremos'!A:D,4,0)*'Extra 1,7'!$D$3,0)</f>
        <v>0</v>
      </c>
      <c r="X308" s="389">
        <f t="shared" si="34"/>
        <v>0</v>
      </c>
      <c r="Y308" s="384"/>
      <c r="Z308" s="324"/>
      <c r="IS308" s="330"/>
      <c r="IT308" s="330"/>
    </row>
    <row r="309" spans="1:254" ht="17.25" customHeight="1" x14ac:dyDescent="0.2">
      <c r="A309" s="324"/>
      <c r="B309" s="344"/>
      <c r="C309" s="345"/>
      <c r="D309" s="346"/>
      <c r="E309" s="392" t="str">
        <f t="shared" si="39"/>
        <v/>
      </c>
      <c r="F309" s="344"/>
      <c r="G309" s="344"/>
      <c r="H309" s="344"/>
      <c r="I309" s="344"/>
      <c r="J309" s="344"/>
      <c r="K309" s="347"/>
      <c r="L309" s="347"/>
      <c r="M309" s="347"/>
      <c r="N309" s="347"/>
      <c r="O309" s="344"/>
      <c r="P309" s="382" t="str">
        <f>IFERROR(VLOOKUP(O309,Comp_Poda_Bar!A:B,2,0),"-")</f>
        <v>-</v>
      </c>
      <c r="Q309" s="385" t="str">
        <f t="shared" si="35"/>
        <v>-</v>
      </c>
      <c r="R309" s="386">
        <f t="shared" si="36"/>
        <v>0</v>
      </c>
      <c r="S309" s="387">
        <f t="shared" si="32"/>
        <v>0</v>
      </c>
      <c r="T309" s="387">
        <f t="shared" si="33"/>
        <v>0</v>
      </c>
      <c r="U309" s="386">
        <f t="shared" si="37"/>
        <v>0</v>
      </c>
      <c r="V309" s="386">
        <f t="shared" si="38"/>
        <v>0</v>
      </c>
      <c r="W309" s="388">
        <f>IFERROR(VLOOKUP(O309,'[1]Base Baremos'!A:D,4,0)*'Extra 1,7'!$D$3,0)</f>
        <v>0</v>
      </c>
      <c r="X309" s="389">
        <f t="shared" si="34"/>
        <v>0</v>
      </c>
      <c r="Y309" s="384"/>
      <c r="Z309" s="324"/>
      <c r="IS309" s="330"/>
      <c r="IT309" s="330"/>
    </row>
    <row r="310" spans="1:254" ht="17.25" customHeight="1" x14ac:dyDescent="0.2">
      <c r="A310" s="324"/>
      <c r="B310" s="344"/>
      <c r="C310" s="345"/>
      <c r="D310" s="346"/>
      <c r="E310" s="392" t="str">
        <f t="shared" si="39"/>
        <v/>
      </c>
      <c r="F310" s="344"/>
      <c r="G310" s="344"/>
      <c r="H310" s="344"/>
      <c r="I310" s="344"/>
      <c r="J310" s="344"/>
      <c r="K310" s="347"/>
      <c r="L310" s="347"/>
      <c r="M310" s="347"/>
      <c r="N310" s="347"/>
      <c r="O310" s="344"/>
      <c r="P310" s="382" t="str">
        <f>IFERROR(VLOOKUP(O310,Comp_Poda_Bar!A:B,2,0),"-")</f>
        <v>-</v>
      </c>
      <c r="Q310" s="385" t="str">
        <f t="shared" si="35"/>
        <v>-</v>
      </c>
      <c r="R310" s="386">
        <f t="shared" si="36"/>
        <v>0</v>
      </c>
      <c r="S310" s="387">
        <f t="shared" si="32"/>
        <v>0</v>
      </c>
      <c r="T310" s="387">
        <f t="shared" si="33"/>
        <v>0</v>
      </c>
      <c r="U310" s="386">
        <f t="shared" si="37"/>
        <v>0</v>
      </c>
      <c r="V310" s="386">
        <f t="shared" si="38"/>
        <v>0</v>
      </c>
      <c r="W310" s="388">
        <f>IFERROR(VLOOKUP(O310,'[1]Base Baremos'!A:D,4,0)*'Extra 1,7'!$D$3,0)</f>
        <v>0</v>
      </c>
      <c r="X310" s="389">
        <f t="shared" si="34"/>
        <v>0</v>
      </c>
      <c r="Y310" s="384"/>
      <c r="Z310" s="324"/>
      <c r="IS310" s="330"/>
      <c r="IT310" s="330"/>
    </row>
    <row r="311" spans="1:254" ht="17.25" customHeight="1" x14ac:dyDescent="0.2">
      <c r="A311" s="324"/>
      <c r="B311" s="344"/>
      <c r="C311" s="345"/>
      <c r="D311" s="346"/>
      <c r="E311" s="392" t="str">
        <f t="shared" si="39"/>
        <v/>
      </c>
      <c r="F311" s="344"/>
      <c r="G311" s="344"/>
      <c r="H311" s="344"/>
      <c r="I311" s="344"/>
      <c r="J311" s="344"/>
      <c r="K311" s="347"/>
      <c r="L311" s="347"/>
      <c r="M311" s="347"/>
      <c r="N311" s="347"/>
      <c r="O311" s="344"/>
      <c r="P311" s="382" t="str">
        <f>IFERROR(VLOOKUP(O311,Comp_Poda_Bar!A:B,2,0),"-")</f>
        <v>-</v>
      </c>
      <c r="Q311" s="385" t="str">
        <f t="shared" si="35"/>
        <v>-</v>
      </c>
      <c r="R311" s="386">
        <f t="shared" si="36"/>
        <v>0</v>
      </c>
      <c r="S311" s="387">
        <f t="shared" si="32"/>
        <v>0</v>
      </c>
      <c r="T311" s="387">
        <f t="shared" si="33"/>
        <v>0</v>
      </c>
      <c r="U311" s="386">
        <f t="shared" si="37"/>
        <v>0</v>
      </c>
      <c r="V311" s="386">
        <f t="shared" si="38"/>
        <v>0</v>
      </c>
      <c r="W311" s="388">
        <f>IFERROR(VLOOKUP(O311,'[1]Base Baremos'!A:D,4,0)*'Extra 1,7'!$D$3,0)</f>
        <v>0</v>
      </c>
      <c r="X311" s="389">
        <f t="shared" si="34"/>
        <v>0</v>
      </c>
      <c r="Y311" s="384"/>
      <c r="Z311" s="324"/>
      <c r="IS311" s="330"/>
      <c r="IT311" s="330"/>
    </row>
    <row r="312" spans="1:254" ht="17.25" customHeight="1" x14ac:dyDescent="0.2">
      <c r="A312" s="324"/>
      <c r="B312" s="344"/>
      <c r="C312" s="345"/>
      <c r="D312" s="346"/>
      <c r="E312" s="392" t="str">
        <f t="shared" si="39"/>
        <v/>
      </c>
      <c r="F312" s="344"/>
      <c r="G312" s="344"/>
      <c r="H312" s="344"/>
      <c r="I312" s="344"/>
      <c r="J312" s="344"/>
      <c r="K312" s="347"/>
      <c r="L312" s="347"/>
      <c r="M312" s="347"/>
      <c r="N312" s="347"/>
      <c r="O312" s="344"/>
      <c r="P312" s="382" t="str">
        <f>IFERROR(VLOOKUP(O312,Comp_Poda_Bar!A:B,2,0),"-")</f>
        <v>-</v>
      </c>
      <c r="Q312" s="385" t="str">
        <f t="shared" si="35"/>
        <v>-</v>
      </c>
      <c r="R312" s="386">
        <f t="shared" si="36"/>
        <v>0</v>
      </c>
      <c r="S312" s="387">
        <f t="shared" si="32"/>
        <v>0</v>
      </c>
      <c r="T312" s="387">
        <f t="shared" si="33"/>
        <v>0</v>
      </c>
      <c r="U312" s="386">
        <f t="shared" si="37"/>
        <v>0</v>
      </c>
      <c r="V312" s="386">
        <f t="shared" si="38"/>
        <v>0</v>
      </c>
      <c r="W312" s="388">
        <f>IFERROR(VLOOKUP(O312,'[1]Base Baremos'!A:D,4,0)*'Extra 1,7'!$D$3,0)</f>
        <v>0</v>
      </c>
      <c r="X312" s="389">
        <f t="shared" si="34"/>
        <v>0</v>
      </c>
      <c r="Y312" s="384"/>
      <c r="Z312" s="324"/>
      <c r="IS312" s="330"/>
      <c r="IT312" s="330"/>
    </row>
    <row r="313" spans="1:254" ht="17.25" customHeight="1" x14ac:dyDescent="0.2">
      <c r="A313" s="324"/>
      <c r="B313" s="344"/>
      <c r="C313" s="345"/>
      <c r="D313" s="346"/>
      <c r="E313" s="392" t="str">
        <f t="shared" si="39"/>
        <v/>
      </c>
      <c r="F313" s="344"/>
      <c r="G313" s="344"/>
      <c r="H313" s="344"/>
      <c r="I313" s="344"/>
      <c r="J313" s="344"/>
      <c r="K313" s="347"/>
      <c r="L313" s="347"/>
      <c r="M313" s="347"/>
      <c r="N313" s="347"/>
      <c r="O313" s="344"/>
      <c r="P313" s="382" t="str">
        <f>IFERROR(VLOOKUP(O313,Comp_Poda_Bar!A:B,2,0),"-")</f>
        <v>-</v>
      </c>
      <c r="Q313" s="385" t="str">
        <f t="shared" si="35"/>
        <v>-</v>
      </c>
      <c r="R313" s="386">
        <f t="shared" si="36"/>
        <v>0</v>
      </c>
      <c r="S313" s="387">
        <f t="shared" si="32"/>
        <v>0</v>
      </c>
      <c r="T313" s="387">
        <f t="shared" si="33"/>
        <v>0</v>
      </c>
      <c r="U313" s="386">
        <f t="shared" si="37"/>
        <v>0</v>
      </c>
      <c r="V313" s="386">
        <f t="shared" si="38"/>
        <v>0</v>
      </c>
      <c r="W313" s="388">
        <f>IFERROR(VLOOKUP(O313,'[1]Base Baremos'!A:D,4,0)*'Extra 1,7'!$D$3,0)</f>
        <v>0</v>
      </c>
      <c r="X313" s="389">
        <f t="shared" si="34"/>
        <v>0</v>
      </c>
      <c r="Y313" s="384"/>
      <c r="Z313" s="324"/>
      <c r="IS313" s="330"/>
      <c r="IT313" s="330"/>
    </row>
    <row r="314" spans="1:254" ht="17.25" customHeight="1" x14ac:dyDescent="0.2">
      <c r="A314" s="324"/>
      <c r="B314" s="344"/>
      <c r="C314" s="345"/>
      <c r="D314" s="346"/>
      <c r="E314" s="392" t="str">
        <f t="shared" si="39"/>
        <v/>
      </c>
      <c r="F314" s="344"/>
      <c r="G314" s="344"/>
      <c r="H314" s="344"/>
      <c r="I314" s="344"/>
      <c r="J314" s="344"/>
      <c r="K314" s="347"/>
      <c r="L314" s="347"/>
      <c r="M314" s="347"/>
      <c r="N314" s="347"/>
      <c r="O314" s="344"/>
      <c r="P314" s="382" t="str">
        <f>IFERROR(VLOOKUP(O314,Comp_Poda_Bar!A:B,2,0),"-")</f>
        <v>-</v>
      </c>
      <c r="Q314" s="385" t="str">
        <f t="shared" si="35"/>
        <v>-</v>
      </c>
      <c r="R314" s="386">
        <f t="shared" si="36"/>
        <v>0</v>
      </c>
      <c r="S314" s="387">
        <f t="shared" si="32"/>
        <v>0</v>
      </c>
      <c r="T314" s="387">
        <f t="shared" si="33"/>
        <v>0</v>
      </c>
      <c r="U314" s="386">
        <f t="shared" si="37"/>
        <v>0</v>
      </c>
      <c r="V314" s="386">
        <f t="shared" si="38"/>
        <v>0</v>
      </c>
      <c r="W314" s="388">
        <f>IFERROR(VLOOKUP(O314,'[1]Base Baremos'!A:D,4,0)*'Extra 1,7'!$D$3,0)</f>
        <v>0</v>
      </c>
      <c r="X314" s="389">
        <f t="shared" si="34"/>
        <v>0</v>
      </c>
      <c r="Y314" s="384"/>
      <c r="Z314" s="324"/>
      <c r="IS314" s="330"/>
      <c r="IT314" s="330"/>
    </row>
    <row r="315" spans="1:254" ht="17.25" customHeight="1" x14ac:dyDescent="0.2">
      <c r="A315" s="324"/>
      <c r="B315" s="344"/>
      <c r="C315" s="345"/>
      <c r="D315" s="346"/>
      <c r="E315" s="392" t="str">
        <f t="shared" si="39"/>
        <v/>
      </c>
      <c r="F315" s="344"/>
      <c r="G315" s="344"/>
      <c r="H315" s="344"/>
      <c r="I315" s="344"/>
      <c r="J315" s="344"/>
      <c r="K315" s="347"/>
      <c r="L315" s="347"/>
      <c r="M315" s="347"/>
      <c r="N315" s="347"/>
      <c r="O315" s="344"/>
      <c r="P315" s="382" t="str">
        <f>IFERROR(VLOOKUP(O315,Comp_Poda_Bar!A:B,2,0),"-")</f>
        <v>-</v>
      </c>
      <c r="Q315" s="385" t="str">
        <f t="shared" si="35"/>
        <v>-</v>
      </c>
      <c r="R315" s="386">
        <f t="shared" si="36"/>
        <v>0</v>
      </c>
      <c r="S315" s="387">
        <f t="shared" si="32"/>
        <v>0</v>
      </c>
      <c r="T315" s="387">
        <f t="shared" si="33"/>
        <v>0</v>
      </c>
      <c r="U315" s="386">
        <f t="shared" si="37"/>
        <v>0</v>
      </c>
      <c r="V315" s="386">
        <f t="shared" si="38"/>
        <v>0</v>
      </c>
      <c r="W315" s="388">
        <f>IFERROR(VLOOKUP(O315,'[1]Base Baremos'!A:D,4,0)*'Extra 1,7'!$D$3,0)</f>
        <v>0</v>
      </c>
      <c r="X315" s="389">
        <f t="shared" si="34"/>
        <v>0</v>
      </c>
      <c r="Y315" s="384"/>
      <c r="Z315" s="324"/>
      <c r="IS315" s="330"/>
      <c r="IT315" s="330"/>
    </row>
    <row r="316" spans="1:254" ht="17.25" customHeight="1" x14ac:dyDescent="0.2">
      <c r="A316" s="324"/>
      <c r="B316" s="344"/>
      <c r="C316" s="345"/>
      <c r="D316" s="346"/>
      <c r="E316" s="392" t="str">
        <f t="shared" si="39"/>
        <v/>
      </c>
      <c r="F316" s="344"/>
      <c r="G316" s="344"/>
      <c r="H316" s="344"/>
      <c r="I316" s="344"/>
      <c r="J316" s="344"/>
      <c r="K316" s="347"/>
      <c r="L316" s="347"/>
      <c r="M316" s="347"/>
      <c r="N316" s="347"/>
      <c r="O316" s="344"/>
      <c r="P316" s="382" t="str">
        <f>IFERROR(VLOOKUP(O316,Comp_Poda_Bar!A:B,2,0),"-")</f>
        <v>-</v>
      </c>
      <c r="Q316" s="385" t="str">
        <f t="shared" si="35"/>
        <v>-</v>
      </c>
      <c r="R316" s="386">
        <f t="shared" si="36"/>
        <v>0</v>
      </c>
      <c r="S316" s="387">
        <f t="shared" si="32"/>
        <v>0</v>
      </c>
      <c r="T316" s="387">
        <f t="shared" si="33"/>
        <v>0</v>
      </c>
      <c r="U316" s="386">
        <f t="shared" si="37"/>
        <v>0</v>
      </c>
      <c r="V316" s="386">
        <f t="shared" si="38"/>
        <v>0</v>
      </c>
      <c r="W316" s="388">
        <f>IFERROR(VLOOKUP(O316,'[1]Base Baremos'!A:D,4,0)*'Extra 1,7'!$D$3,0)</f>
        <v>0</v>
      </c>
      <c r="X316" s="389">
        <f t="shared" si="34"/>
        <v>0</v>
      </c>
      <c r="Y316" s="384"/>
      <c r="Z316" s="324"/>
      <c r="IS316" s="330"/>
      <c r="IT316" s="330"/>
    </row>
    <row r="317" spans="1:254" ht="17.25" customHeight="1" x14ac:dyDescent="0.2">
      <c r="A317" s="324"/>
      <c r="B317" s="344"/>
      <c r="C317" s="345"/>
      <c r="D317" s="346"/>
      <c r="E317" s="392" t="str">
        <f t="shared" si="39"/>
        <v/>
      </c>
      <c r="F317" s="344"/>
      <c r="G317" s="344"/>
      <c r="H317" s="344"/>
      <c r="I317" s="344"/>
      <c r="J317" s="344"/>
      <c r="K317" s="347"/>
      <c r="L317" s="347"/>
      <c r="M317" s="347"/>
      <c r="N317" s="347"/>
      <c r="O317" s="344"/>
      <c r="P317" s="382" t="str">
        <f>IFERROR(VLOOKUP(O317,Comp_Poda_Bar!A:B,2,0),"-")</f>
        <v>-</v>
      </c>
      <c r="Q317" s="385" t="str">
        <f t="shared" si="35"/>
        <v>-</v>
      </c>
      <c r="R317" s="386">
        <f t="shared" si="36"/>
        <v>0</v>
      </c>
      <c r="S317" s="387">
        <f t="shared" si="32"/>
        <v>0</v>
      </c>
      <c r="T317" s="387">
        <f t="shared" si="33"/>
        <v>0</v>
      </c>
      <c r="U317" s="386">
        <f t="shared" si="37"/>
        <v>0</v>
      </c>
      <c r="V317" s="386">
        <f t="shared" si="38"/>
        <v>0</v>
      </c>
      <c r="W317" s="388">
        <f>IFERROR(VLOOKUP(O317,'[1]Base Baremos'!A:D,4,0)*'Extra 1,7'!$D$3,0)</f>
        <v>0</v>
      </c>
      <c r="X317" s="389">
        <f t="shared" si="34"/>
        <v>0</v>
      </c>
      <c r="Y317" s="384"/>
      <c r="Z317" s="324"/>
      <c r="IS317" s="330"/>
      <c r="IT317" s="330"/>
    </row>
    <row r="318" spans="1:254" ht="17.25" customHeight="1" x14ac:dyDescent="0.2">
      <c r="A318" s="324"/>
      <c r="B318" s="344"/>
      <c r="C318" s="345"/>
      <c r="D318" s="346"/>
      <c r="E318" s="392" t="str">
        <f t="shared" si="39"/>
        <v/>
      </c>
      <c r="F318" s="344"/>
      <c r="G318" s="344"/>
      <c r="H318" s="344"/>
      <c r="I318" s="344"/>
      <c r="J318" s="344"/>
      <c r="K318" s="347"/>
      <c r="L318" s="347"/>
      <c r="M318" s="347"/>
      <c r="N318" s="347"/>
      <c r="O318" s="344"/>
      <c r="P318" s="382" t="str">
        <f>IFERROR(VLOOKUP(O318,Comp_Poda_Bar!A:B,2,0),"-")</f>
        <v>-</v>
      </c>
      <c r="Q318" s="385" t="str">
        <f t="shared" si="35"/>
        <v>-</v>
      </c>
      <c r="R318" s="386">
        <f t="shared" si="36"/>
        <v>0</v>
      </c>
      <c r="S318" s="387">
        <f t="shared" si="32"/>
        <v>0</v>
      </c>
      <c r="T318" s="387">
        <f t="shared" si="33"/>
        <v>0</v>
      </c>
      <c r="U318" s="386">
        <f t="shared" si="37"/>
        <v>0</v>
      </c>
      <c r="V318" s="386">
        <f t="shared" si="38"/>
        <v>0</v>
      </c>
      <c r="W318" s="388">
        <f>IFERROR(VLOOKUP(O318,'[1]Base Baremos'!A:D,4,0)*'Extra 1,7'!$D$3,0)</f>
        <v>0</v>
      </c>
      <c r="X318" s="389">
        <f t="shared" si="34"/>
        <v>0</v>
      </c>
      <c r="Y318" s="384"/>
      <c r="Z318" s="324"/>
      <c r="IS318" s="330"/>
      <c r="IT318" s="330"/>
    </row>
    <row r="319" spans="1:254" ht="17.25" customHeight="1" x14ac:dyDescent="0.2">
      <c r="A319" s="324"/>
      <c r="B319" s="344"/>
      <c r="C319" s="345"/>
      <c r="D319" s="346"/>
      <c r="E319" s="392" t="str">
        <f t="shared" si="39"/>
        <v/>
      </c>
      <c r="F319" s="344"/>
      <c r="G319" s="344"/>
      <c r="H319" s="344"/>
      <c r="I319" s="344"/>
      <c r="J319" s="344"/>
      <c r="K319" s="347"/>
      <c r="L319" s="347"/>
      <c r="M319" s="347"/>
      <c r="N319" s="347"/>
      <c r="O319" s="344"/>
      <c r="P319" s="382" t="str">
        <f>IFERROR(VLOOKUP(O319,Comp_Poda_Bar!A:B,2,0),"-")</f>
        <v>-</v>
      </c>
      <c r="Q319" s="385" t="str">
        <f t="shared" si="35"/>
        <v>-</v>
      </c>
      <c r="R319" s="386">
        <f t="shared" si="36"/>
        <v>0</v>
      </c>
      <c r="S319" s="387">
        <f t="shared" si="32"/>
        <v>0</v>
      </c>
      <c r="T319" s="387">
        <f t="shared" si="33"/>
        <v>0</v>
      </c>
      <c r="U319" s="386">
        <f t="shared" si="37"/>
        <v>0</v>
      </c>
      <c r="V319" s="386">
        <f t="shared" si="38"/>
        <v>0</v>
      </c>
      <c r="W319" s="388">
        <f>IFERROR(VLOOKUP(O319,'[1]Base Baremos'!A:D,4,0)*'Extra 1,7'!$D$3,0)</f>
        <v>0</v>
      </c>
      <c r="X319" s="389">
        <f t="shared" si="34"/>
        <v>0</v>
      </c>
      <c r="Y319" s="384"/>
      <c r="Z319" s="324"/>
      <c r="IS319" s="330"/>
      <c r="IT319" s="330"/>
    </row>
    <row r="320" spans="1:254" ht="17.25" customHeight="1" x14ac:dyDescent="0.2">
      <c r="A320" s="324"/>
      <c r="B320" s="344"/>
      <c r="C320" s="345"/>
      <c r="D320" s="346"/>
      <c r="E320" s="392" t="str">
        <f t="shared" si="39"/>
        <v/>
      </c>
      <c r="F320" s="344"/>
      <c r="G320" s="344"/>
      <c r="H320" s="344"/>
      <c r="I320" s="344"/>
      <c r="J320" s="344"/>
      <c r="K320" s="347"/>
      <c r="L320" s="347"/>
      <c r="M320" s="347"/>
      <c r="N320" s="347"/>
      <c r="O320" s="344"/>
      <c r="P320" s="382" t="str">
        <f>IFERROR(VLOOKUP(O320,Comp_Poda_Bar!A:B,2,0),"-")</f>
        <v>-</v>
      </c>
      <c r="Q320" s="385" t="str">
        <f t="shared" si="35"/>
        <v>-</v>
      </c>
      <c r="R320" s="386">
        <f t="shared" si="36"/>
        <v>0</v>
      </c>
      <c r="S320" s="387">
        <f t="shared" si="32"/>
        <v>0</v>
      </c>
      <c r="T320" s="387">
        <f t="shared" si="33"/>
        <v>0</v>
      </c>
      <c r="U320" s="386">
        <f t="shared" si="37"/>
        <v>0</v>
      </c>
      <c r="V320" s="386">
        <f t="shared" si="38"/>
        <v>0</v>
      </c>
      <c r="W320" s="388">
        <f>IFERROR(VLOOKUP(O320,'[1]Base Baremos'!A:D,4,0)*'Extra 1,7'!$D$3,0)</f>
        <v>0</v>
      </c>
      <c r="X320" s="389">
        <f t="shared" si="34"/>
        <v>0</v>
      </c>
      <c r="Y320" s="384"/>
      <c r="Z320" s="324"/>
      <c r="IS320" s="330"/>
      <c r="IT320" s="330"/>
    </row>
    <row r="321" spans="1:254" ht="17.25" customHeight="1" x14ac:dyDescent="0.2">
      <c r="A321" s="324"/>
      <c r="B321" s="344"/>
      <c r="C321" s="345"/>
      <c r="D321" s="346"/>
      <c r="E321" s="392" t="str">
        <f t="shared" si="39"/>
        <v/>
      </c>
      <c r="F321" s="344"/>
      <c r="G321" s="344"/>
      <c r="H321" s="344"/>
      <c r="I321" s="344"/>
      <c r="J321" s="344"/>
      <c r="K321" s="347"/>
      <c r="L321" s="347"/>
      <c r="M321" s="347"/>
      <c r="N321" s="347"/>
      <c r="O321" s="344"/>
      <c r="P321" s="382" t="str">
        <f>IFERROR(VLOOKUP(O321,Comp_Poda_Bar!A:B,2,0),"-")</f>
        <v>-</v>
      </c>
      <c r="Q321" s="385" t="str">
        <f t="shared" si="35"/>
        <v>-</v>
      </c>
      <c r="R321" s="386">
        <f t="shared" si="36"/>
        <v>0</v>
      </c>
      <c r="S321" s="387">
        <f t="shared" si="32"/>
        <v>0</v>
      </c>
      <c r="T321" s="387">
        <f t="shared" si="33"/>
        <v>0</v>
      </c>
      <c r="U321" s="386">
        <f t="shared" si="37"/>
        <v>0</v>
      </c>
      <c r="V321" s="386">
        <f t="shared" si="38"/>
        <v>0</v>
      </c>
      <c r="W321" s="388">
        <f>IFERROR(VLOOKUP(O321,'[1]Base Baremos'!A:D,4,0)*'Extra 1,7'!$D$3,0)</f>
        <v>0</v>
      </c>
      <c r="X321" s="389">
        <f t="shared" si="34"/>
        <v>0</v>
      </c>
      <c r="Y321" s="384"/>
      <c r="Z321" s="324"/>
      <c r="IS321" s="330"/>
      <c r="IT321" s="330"/>
    </row>
    <row r="322" spans="1:254" ht="17.25" customHeight="1" x14ac:dyDescent="0.2">
      <c r="A322" s="324"/>
      <c r="B322" s="344"/>
      <c r="C322" s="345"/>
      <c r="D322" s="346"/>
      <c r="E322" s="392" t="str">
        <f t="shared" si="39"/>
        <v/>
      </c>
      <c r="F322" s="344"/>
      <c r="G322" s="344"/>
      <c r="H322" s="344"/>
      <c r="I322" s="344"/>
      <c r="J322" s="344"/>
      <c r="K322" s="347"/>
      <c r="L322" s="347"/>
      <c r="M322" s="347"/>
      <c r="N322" s="347"/>
      <c r="O322" s="344"/>
      <c r="P322" s="382" t="str">
        <f>IFERROR(VLOOKUP(O322,Comp_Poda_Bar!A:B,2,0),"-")</f>
        <v>-</v>
      </c>
      <c r="Q322" s="385" t="str">
        <f t="shared" si="35"/>
        <v>-</v>
      </c>
      <c r="R322" s="386">
        <f t="shared" si="36"/>
        <v>0</v>
      </c>
      <c r="S322" s="387">
        <f t="shared" si="32"/>
        <v>0</v>
      </c>
      <c r="T322" s="387">
        <f t="shared" si="33"/>
        <v>0</v>
      </c>
      <c r="U322" s="386">
        <f t="shared" si="37"/>
        <v>0</v>
      </c>
      <c r="V322" s="386">
        <f t="shared" si="38"/>
        <v>0</v>
      </c>
      <c r="W322" s="388">
        <f>IFERROR(VLOOKUP(O322,'[1]Base Baremos'!A:D,4,0)*'Extra 1,7'!$D$3,0)</f>
        <v>0</v>
      </c>
      <c r="X322" s="389">
        <f t="shared" si="34"/>
        <v>0</v>
      </c>
      <c r="Y322" s="384"/>
      <c r="Z322" s="324"/>
      <c r="IS322" s="330"/>
      <c r="IT322" s="330"/>
    </row>
    <row r="323" spans="1:254" ht="17.25" customHeight="1" x14ac:dyDescent="0.2">
      <c r="A323" s="324"/>
      <c r="B323" s="344"/>
      <c r="C323" s="345"/>
      <c r="D323" s="346"/>
      <c r="E323" s="392" t="str">
        <f t="shared" si="39"/>
        <v/>
      </c>
      <c r="F323" s="344"/>
      <c r="G323" s="344"/>
      <c r="H323" s="344"/>
      <c r="I323" s="344"/>
      <c r="J323" s="344"/>
      <c r="K323" s="347"/>
      <c r="L323" s="347"/>
      <c r="M323" s="347"/>
      <c r="N323" s="347"/>
      <c r="O323" s="344"/>
      <c r="P323" s="382" t="str">
        <f>IFERROR(VLOOKUP(O323,Comp_Poda_Bar!A:B,2,0),"-")</f>
        <v>-</v>
      </c>
      <c r="Q323" s="385" t="str">
        <f t="shared" si="35"/>
        <v>-</v>
      </c>
      <c r="R323" s="386">
        <f t="shared" si="36"/>
        <v>0</v>
      </c>
      <c r="S323" s="387">
        <f t="shared" si="32"/>
        <v>0</v>
      </c>
      <c r="T323" s="387">
        <f t="shared" si="33"/>
        <v>0</v>
      </c>
      <c r="U323" s="386">
        <f t="shared" si="37"/>
        <v>0</v>
      </c>
      <c r="V323" s="386">
        <f t="shared" si="38"/>
        <v>0</v>
      </c>
      <c r="W323" s="388">
        <f>IFERROR(VLOOKUP(O323,'[1]Base Baremos'!A:D,4,0)*'Extra 1,7'!$D$3,0)</f>
        <v>0</v>
      </c>
      <c r="X323" s="389">
        <f t="shared" si="34"/>
        <v>0</v>
      </c>
      <c r="Y323" s="384"/>
      <c r="Z323" s="324"/>
      <c r="IS323" s="330"/>
      <c r="IT323" s="330"/>
    </row>
    <row r="324" spans="1:254" ht="17.25" customHeight="1" x14ac:dyDescent="0.2">
      <c r="A324" s="324"/>
      <c r="B324" s="344"/>
      <c r="C324" s="345"/>
      <c r="D324" s="346"/>
      <c r="E324" s="392" t="str">
        <f t="shared" si="39"/>
        <v/>
      </c>
      <c r="F324" s="344"/>
      <c r="G324" s="344"/>
      <c r="H324" s="344"/>
      <c r="I324" s="344"/>
      <c r="J324" s="344"/>
      <c r="K324" s="347"/>
      <c r="L324" s="347"/>
      <c r="M324" s="347"/>
      <c r="N324" s="347"/>
      <c r="O324" s="344"/>
      <c r="P324" s="382" t="str">
        <f>IFERROR(VLOOKUP(O324,Comp_Poda_Bar!A:B,2,0),"-")</f>
        <v>-</v>
      </c>
      <c r="Q324" s="385" t="str">
        <f t="shared" si="35"/>
        <v>-</v>
      </c>
      <c r="R324" s="386">
        <f t="shared" si="36"/>
        <v>0</v>
      </c>
      <c r="S324" s="387">
        <f t="shared" ref="S324:S387" si="40">K324*24</f>
        <v>0</v>
      </c>
      <c r="T324" s="387">
        <f t="shared" ref="T324:T387" si="41">IF(K324&gt;L324,(L324*24)+24,L324*24)</f>
        <v>0</v>
      </c>
      <c r="U324" s="386">
        <f t="shared" si="37"/>
        <v>0</v>
      </c>
      <c r="V324" s="386">
        <f t="shared" si="38"/>
        <v>0</v>
      </c>
      <c r="W324" s="388">
        <f>IFERROR(VLOOKUP(O324,'[1]Base Baremos'!A:D,4,0)*'Extra 1,7'!$D$3,0)</f>
        <v>0</v>
      </c>
      <c r="X324" s="389">
        <f t="shared" ref="X324:X387" si="42">IF(OR(D324="SIM",Q324=7,Q324=1),((V324*W324)-(U324*W324))*1.5,IF(V324&lt;=2,(V324*W324-(U324*W324))*1.25,IF(V324&gt;2,(V324*W324-(U324*W324))*1.35)))</f>
        <v>0</v>
      </c>
      <c r="Y324" s="384"/>
      <c r="Z324" s="324"/>
      <c r="IS324" s="330"/>
      <c r="IT324" s="330"/>
    </row>
    <row r="325" spans="1:254" ht="17.25" customHeight="1" x14ac:dyDescent="0.2">
      <c r="A325" s="324"/>
      <c r="B325" s="344"/>
      <c r="C325" s="345"/>
      <c r="D325" s="346"/>
      <c r="E325" s="392" t="str">
        <f t="shared" si="39"/>
        <v/>
      </c>
      <c r="F325" s="344"/>
      <c r="G325" s="344"/>
      <c r="H325" s="344"/>
      <c r="I325" s="344"/>
      <c r="J325" s="344"/>
      <c r="K325" s="347"/>
      <c r="L325" s="347"/>
      <c r="M325" s="347"/>
      <c r="N325" s="347"/>
      <c r="O325" s="344"/>
      <c r="P325" s="382" t="str">
        <f>IFERROR(VLOOKUP(O325,Comp_Poda_Bar!A:B,2,0),"-")</f>
        <v>-</v>
      </c>
      <c r="Q325" s="385" t="str">
        <f t="shared" ref="Q325:Q389" si="43">IF(C325&lt;&gt;"",WEEKDAY(C325),"-")</f>
        <v>-</v>
      </c>
      <c r="R325" s="386">
        <f t="shared" ref="R325:R388" si="44">T325-S325</f>
        <v>0</v>
      </c>
      <c r="S325" s="387">
        <f t="shared" si="40"/>
        <v>0</v>
      </c>
      <c r="T325" s="387">
        <f t="shared" si="41"/>
        <v>0</v>
      </c>
      <c r="U325" s="386">
        <f t="shared" ref="U325:U388" si="45">(N325-M325)*24</f>
        <v>0</v>
      </c>
      <c r="V325" s="386">
        <f t="shared" ref="V325:V388" si="46">R325</f>
        <v>0</v>
      </c>
      <c r="W325" s="388">
        <f>IFERROR(VLOOKUP(O325,'[1]Base Baremos'!A:D,4,0)*'Extra 1,7'!$D$3,0)</f>
        <v>0</v>
      </c>
      <c r="X325" s="389">
        <f t="shared" si="42"/>
        <v>0</v>
      </c>
      <c r="Y325" s="384"/>
      <c r="Z325" s="324"/>
      <c r="IS325" s="330"/>
      <c r="IT325" s="330"/>
    </row>
    <row r="326" spans="1:254" ht="17.25" customHeight="1" x14ac:dyDescent="0.2">
      <c r="A326" s="324"/>
      <c r="B326" s="344"/>
      <c r="C326" s="345"/>
      <c r="D326" s="346"/>
      <c r="E326" s="392" t="str">
        <f t="shared" ref="E326:E389" si="47">IF(O326="","",TEXT(C326,"MMMM"))</f>
        <v/>
      </c>
      <c r="F326" s="344"/>
      <c r="G326" s="344"/>
      <c r="H326" s="344"/>
      <c r="I326" s="344"/>
      <c r="J326" s="344"/>
      <c r="K326" s="347"/>
      <c r="L326" s="347"/>
      <c r="M326" s="347"/>
      <c r="N326" s="347"/>
      <c r="O326" s="344"/>
      <c r="P326" s="382" t="str">
        <f>IFERROR(VLOOKUP(O326,Comp_Poda_Bar!A:B,2,0),"-")</f>
        <v>-</v>
      </c>
      <c r="Q326" s="385" t="str">
        <f t="shared" si="43"/>
        <v>-</v>
      </c>
      <c r="R326" s="386">
        <f t="shared" si="44"/>
        <v>0</v>
      </c>
      <c r="S326" s="387">
        <f t="shared" si="40"/>
        <v>0</v>
      </c>
      <c r="T326" s="387">
        <f t="shared" si="41"/>
        <v>0</v>
      </c>
      <c r="U326" s="386">
        <f t="shared" si="45"/>
        <v>0</v>
      </c>
      <c r="V326" s="386">
        <f t="shared" si="46"/>
        <v>0</v>
      </c>
      <c r="W326" s="388">
        <f>IFERROR(VLOOKUP(O326,'[1]Base Baremos'!A:D,4,0)*'Extra 1,7'!$D$3,0)</f>
        <v>0</v>
      </c>
      <c r="X326" s="389">
        <f t="shared" si="42"/>
        <v>0</v>
      </c>
      <c r="Y326" s="384"/>
      <c r="Z326" s="324"/>
      <c r="IS326" s="330"/>
      <c r="IT326" s="330"/>
    </row>
    <row r="327" spans="1:254" ht="17.25" customHeight="1" x14ac:dyDescent="0.2">
      <c r="A327" s="324"/>
      <c r="B327" s="344"/>
      <c r="C327" s="345"/>
      <c r="D327" s="346"/>
      <c r="E327" s="392" t="str">
        <f t="shared" si="47"/>
        <v/>
      </c>
      <c r="F327" s="344"/>
      <c r="G327" s="344"/>
      <c r="H327" s="344"/>
      <c r="I327" s="344"/>
      <c r="J327" s="344"/>
      <c r="K327" s="347"/>
      <c r="L327" s="347"/>
      <c r="M327" s="347"/>
      <c r="N327" s="347"/>
      <c r="O327" s="344"/>
      <c r="P327" s="382" t="str">
        <f>IFERROR(VLOOKUP(O327,Comp_Poda_Bar!A:B,2,0),"-")</f>
        <v>-</v>
      </c>
      <c r="Q327" s="385" t="str">
        <f t="shared" si="43"/>
        <v>-</v>
      </c>
      <c r="R327" s="386">
        <f t="shared" si="44"/>
        <v>0</v>
      </c>
      <c r="S327" s="387">
        <f t="shared" si="40"/>
        <v>0</v>
      </c>
      <c r="T327" s="387">
        <f t="shared" si="41"/>
        <v>0</v>
      </c>
      <c r="U327" s="386">
        <f t="shared" si="45"/>
        <v>0</v>
      </c>
      <c r="V327" s="386">
        <f t="shared" si="46"/>
        <v>0</v>
      </c>
      <c r="W327" s="388">
        <f>IFERROR(VLOOKUP(O327,'[1]Base Baremos'!A:D,4,0)*'Extra 1,7'!$D$3,0)</f>
        <v>0</v>
      </c>
      <c r="X327" s="389">
        <f t="shared" si="42"/>
        <v>0</v>
      </c>
      <c r="Y327" s="384"/>
      <c r="Z327" s="324"/>
      <c r="IS327" s="330"/>
      <c r="IT327" s="330"/>
    </row>
    <row r="328" spans="1:254" ht="17.25" customHeight="1" x14ac:dyDescent="0.2">
      <c r="A328" s="324"/>
      <c r="B328" s="344"/>
      <c r="C328" s="345"/>
      <c r="D328" s="346"/>
      <c r="E328" s="392" t="str">
        <f t="shared" si="47"/>
        <v/>
      </c>
      <c r="F328" s="344"/>
      <c r="G328" s="344"/>
      <c r="H328" s="344"/>
      <c r="I328" s="344"/>
      <c r="J328" s="344"/>
      <c r="K328" s="347"/>
      <c r="L328" s="347"/>
      <c r="M328" s="347"/>
      <c r="N328" s="347"/>
      <c r="O328" s="344"/>
      <c r="P328" s="382" t="str">
        <f>IFERROR(VLOOKUP(O328,Comp_Poda_Bar!A:B,2,0),"-")</f>
        <v>-</v>
      </c>
      <c r="Q328" s="385" t="str">
        <f t="shared" si="43"/>
        <v>-</v>
      </c>
      <c r="R328" s="386">
        <f t="shared" si="44"/>
        <v>0</v>
      </c>
      <c r="S328" s="387">
        <f t="shared" si="40"/>
        <v>0</v>
      </c>
      <c r="T328" s="387">
        <f t="shared" si="41"/>
        <v>0</v>
      </c>
      <c r="U328" s="386">
        <f t="shared" si="45"/>
        <v>0</v>
      </c>
      <c r="V328" s="386">
        <f t="shared" si="46"/>
        <v>0</v>
      </c>
      <c r="W328" s="388">
        <f>IFERROR(VLOOKUP(O328,'[1]Base Baremos'!A:D,4,0)*'Extra 1,7'!$D$3,0)</f>
        <v>0</v>
      </c>
      <c r="X328" s="389">
        <f t="shared" si="42"/>
        <v>0</v>
      </c>
      <c r="Y328" s="384"/>
      <c r="Z328" s="324"/>
      <c r="IS328" s="330"/>
      <c r="IT328" s="330"/>
    </row>
    <row r="329" spans="1:254" ht="17.25" customHeight="1" x14ac:dyDescent="0.2">
      <c r="A329" s="324"/>
      <c r="B329" s="344"/>
      <c r="C329" s="345"/>
      <c r="D329" s="346"/>
      <c r="E329" s="392" t="str">
        <f t="shared" si="47"/>
        <v/>
      </c>
      <c r="F329" s="344"/>
      <c r="G329" s="344"/>
      <c r="H329" s="344"/>
      <c r="I329" s="344"/>
      <c r="J329" s="344"/>
      <c r="K329" s="347"/>
      <c r="L329" s="347"/>
      <c r="M329" s="347"/>
      <c r="N329" s="347"/>
      <c r="O329" s="344"/>
      <c r="P329" s="382" t="str">
        <f>IFERROR(VLOOKUP(O329,Comp_Poda_Bar!A:B,2,0),"-")</f>
        <v>-</v>
      </c>
      <c r="Q329" s="385" t="str">
        <f t="shared" si="43"/>
        <v>-</v>
      </c>
      <c r="R329" s="386">
        <f t="shared" si="44"/>
        <v>0</v>
      </c>
      <c r="S329" s="387">
        <f t="shared" si="40"/>
        <v>0</v>
      </c>
      <c r="T329" s="387">
        <f t="shared" si="41"/>
        <v>0</v>
      </c>
      <c r="U329" s="386">
        <f t="shared" si="45"/>
        <v>0</v>
      </c>
      <c r="V329" s="386">
        <f t="shared" si="46"/>
        <v>0</v>
      </c>
      <c r="W329" s="388">
        <f>IFERROR(VLOOKUP(O329,'[1]Base Baremos'!A:D,4,0)*'Extra 1,7'!$D$3,0)</f>
        <v>0</v>
      </c>
      <c r="X329" s="389">
        <f t="shared" si="42"/>
        <v>0</v>
      </c>
      <c r="Y329" s="384"/>
      <c r="Z329" s="324"/>
      <c r="IS329" s="330"/>
      <c r="IT329" s="330"/>
    </row>
    <row r="330" spans="1:254" ht="17.25" customHeight="1" x14ac:dyDescent="0.2">
      <c r="A330" s="324"/>
      <c r="B330" s="344"/>
      <c r="C330" s="345"/>
      <c r="D330" s="346"/>
      <c r="E330" s="392" t="str">
        <f t="shared" si="47"/>
        <v/>
      </c>
      <c r="F330" s="344"/>
      <c r="G330" s="344"/>
      <c r="H330" s="344"/>
      <c r="I330" s="344"/>
      <c r="J330" s="344"/>
      <c r="K330" s="347"/>
      <c r="L330" s="347"/>
      <c r="M330" s="347"/>
      <c r="N330" s="347"/>
      <c r="O330" s="344"/>
      <c r="P330" s="382" t="str">
        <f>IFERROR(VLOOKUP(O330,Comp_Poda_Bar!A:B,2,0),"-")</f>
        <v>-</v>
      </c>
      <c r="Q330" s="385" t="str">
        <f t="shared" si="43"/>
        <v>-</v>
      </c>
      <c r="R330" s="386">
        <f t="shared" si="44"/>
        <v>0</v>
      </c>
      <c r="S330" s="387">
        <f t="shared" si="40"/>
        <v>0</v>
      </c>
      <c r="T330" s="387">
        <f t="shared" si="41"/>
        <v>0</v>
      </c>
      <c r="U330" s="386">
        <f t="shared" si="45"/>
        <v>0</v>
      </c>
      <c r="V330" s="386">
        <f t="shared" si="46"/>
        <v>0</v>
      </c>
      <c r="W330" s="388">
        <f>IFERROR(VLOOKUP(O330,'[1]Base Baremos'!A:D,4,0)*'Extra 1,7'!$D$3,0)</f>
        <v>0</v>
      </c>
      <c r="X330" s="389">
        <f t="shared" si="42"/>
        <v>0</v>
      </c>
      <c r="Y330" s="384"/>
      <c r="Z330" s="324"/>
      <c r="IS330" s="330"/>
      <c r="IT330" s="330"/>
    </row>
    <row r="331" spans="1:254" ht="17.25" customHeight="1" x14ac:dyDescent="0.2">
      <c r="A331" s="324"/>
      <c r="B331" s="344"/>
      <c r="C331" s="345"/>
      <c r="D331" s="346"/>
      <c r="E331" s="392" t="str">
        <f t="shared" si="47"/>
        <v/>
      </c>
      <c r="F331" s="344"/>
      <c r="G331" s="344"/>
      <c r="H331" s="344"/>
      <c r="I331" s="344"/>
      <c r="J331" s="344"/>
      <c r="K331" s="347"/>
      <c r="L331" s="347"/>
      <c r="M331" s="347"/>
      <c r="N331" s="347"/>
      <c r="O331" s="344"/>
      <c r="P331" s="382" t="str">
        <f>IFERROR(VLOOKUP(O331,Comp_Poda_Bar!A:B,2,0),"-")</f>
        <v>-</v>
      </c>
      <c r="Q331" s="385" t="str">
        <f t="shared" si="43"/>
        <v>-</v>
      </c>
      <c r="R331" s="386">
        <f t="shared" si="44"/>
        <v>0</v>
      </c>
      <c r="S331" s="387">
        <f t="shared" si="40"/>
        <v>0</v>
      </c>
      <c r="T331" s="387">
        <f t="shared" si="41"/>
        <v>0</v>
      </c>
      <c r="U331" s="386">
        <f t="shared" si="45"/>
        <v>0</v>
      </c>
      <c r="V331" s="386">
        <f t="shared" si="46"/>
        <v>0</v>
      </c>
      <c r="W331" s="388">
        <f>IFERROR(VLOOKUP(O331,'[1]Base Baremos'!A:D,4,0)*'Extra 1,7'!$D$3,0)</f>
        <v>0</v>
      </c>
      <c r="X331" s="389">
        <f t="shared" si="42"/>
        <v>0</v>
      </c>
      <c r="Y331" s="384"/>
      <c r="Z331" s="324"/>
      <c r="IS331" s="330"/>
      <c r="IT331" s="330"/>
    </row>
    <row r="332" spans="1:254" ht="17.25" customHeight="1" x14ac:dyDescent="0.2">
      <c r="A332" s="324"/>
      <c r="B332" s="344"/>
      <c r="C332" s="345"/>
      <c r="D332" s="346"/>
      <c r="E332" s="392" t="str">
        <f t="shared" si="47"/>
        <v/>
      </c>
      <c r="F332" s="344"/>
      <c r="G332" s="344"/>
      <c r="H332" s="344"/>
      <c r="I332" s="344"/>
      <c r="J332" s="344"/>
      <c r="K332" s="347"/>
      <c r="L332" s="347"/>
      <c r="M332" s="347"/>
      <c r="N332" s="347"/>
      <c r="O332" s="344"/>
      <c r="P332" s="382" t="str">
        <f>IFERROR(VLOOKUP(O332,Comp_Poda_Bar!A:B,2,0),"-")</f>
        <v>-</v>
      </c>
      <c r="Q332" s="385" t="str">
        <f t="shared" si="43"/>
        <v>-</v>
      </c>
      <c r="R332" s="386">
        <f t="shared" si="44"/>
        <v>0</v>
      </c>
      <c r="S332" s="387">
        <f t="shared" si="40"/>
        <v>0</v>
      </c>
      <c r="T332" s="387">
        <f t="shared" si="41"/>
        <v>0</v>
      </c>
      <c r="U332" s="386">
        <f t="shared" si="45"/>
        <v>0</v>
      </c>
      <c r="V332" s="386">
        <f t="shared" si="46"/>
        <v>0</v>
      </c>
      <c r="W332" s="388">
        <f>IFERROR(VLOOKUP(O332,'[1]Base Baremos'!A:D,4,0)*'Extra 1,7'!$D$3,0)</f>
        <v>0</v>
      </c>
      <c r="X332" s="389">
        <f t="shared" si="42"/>
        <v>0</v>
      </c>
      <c r="Y332" s="384"/>
      <c r="Z332" s="324"/>
      <c r="IS332" s="330"/>
      <c r="IT332" s="330"/>
    </row>
    <row r="333" spans="1:254" ht="17.25" customHeight="1" x14ac:dyDescent="0.2">
      <c r="A333" s="324"/>
      <c r="B333" s="344"/>
      <c r="C333" s="345"/>
      <c r="D333" s="346"/>
      <c r="E333" s="392" t="str">
        <f t="shared" si="47"/>
        <v/>
      </c>
      <c r="F333" s="344"/>
      <c r="G333" s="344"/>
      <c r="H333" s="344"/>
      <c r="I333" s="344"/>
      <c r="J333" s="344"/>
      <c r="K333" s="347"/>
      <c r="L333" s="347"/>
      <c r="M333" s="347"/>
      <c r="N333" s="347"/>
      <c r="O333" s="344"/>
      <c r="P333" s="382" t="str">
        <f>IFERROR(VLOOKUP(O333,Comp_Poda_Bar!A:B,2,0),"-")</f>
        <v>-</v>
      </c>
      <c r="Q333" s="385" t="str">
        <f t="shared" si="43"/>
        <v>-</v>
      </c>
      <c r="R333" s="386">
        <f t="shared" si="44"/>
        <v>0</v>
      </c>
      <c r="S333" s="387">
        <f t="shared" si="40"/>
        <v>0</v>
      </c>
      <c r="T333" s="387">
        <f t="shared" si="41"/>
        <v>0</v>
      </c>
      <c r="U333" s="386">
        <f t="shared" si="45"/>
        <v>0</v>
      </c>
      <c r="V333" s="386">
        <f t="shared" si="46"/>
        <v>0</v>
      </c>
      <c r="W333" s="388">
        <f>IFERROR(VLOOKUP(O333,'[1]Base Baremos'!A:D,4,0)*'Extra 1,7'!$D$3,0)</f>
        <v>0</v>
      </c>
      <c r="X333" s="389">
        <f t="shared" si="42"/>
        <v>0</v>
      </c>
      <c r="Y333" s="384"/>
      <c r="Z333" s="324"/>
      <c r="IS333" s="330"/>
      <c r="IT333" s="330"/>
    </row>
    <row r="334" spans="1:254" ht="17.25" customHeight="1" x14ac:dyDescent="0.2">
      <c r="A334" s="324"/>
      <c r="B334" s="344"/>
      <c r="C334" s="345"/>
      <c r="D334" s="346"/>
      <c r="E334" s="392" t="str">
        <f t="shared" si="47"/>
        <v/>
      </c>
      <c r="F334" s="344"/>
      <c r="G334" s="344"/>
      <c r="H334" s="344"/>
      <c r="I334" s="344"/>
      <c r="J334" s="344"/>
      <c r="K334" s="347"/>
      <c r="L334" s="347"/>
      <c r="M334" s="347"/>
      <c r="N334" s="347"/>
      <c r="O334" s="344"/>
      <c r="P334" s="382" t="str">
        <f>IFERROR(VLOOKUP(O334,Comp_Poda_Bar!A:B,2,0),"-")</f>
        <v>-</v>
      </c>
      <c r="Q334" s="385" t="str">
        <f t="shared" si="43"/>
        <v>-</v>
      </c>
      <c r="R334" s="386">
        <f t="shared" si="44"/>
        <v>0</v>
      </c>
      <c r="S334" s="387">
        <f t="shared" si="40"/>
        <v>0</v>
      </c>
      <c r="T334" s="387">
        <f t="shared" si="41"/>
        <v>0</v>
      </c>
      <c r="U334" s="386">
        <f t="shared" si="45"/>
        <v>0</v>
      </c>
      <c r="V334" s="386">
        <f t="shared" si="46"/>
        <v>0</v>
      </c>
      <c r="W334" s="388">
        <f>IFERROR(VLOOKUP(O334,'[1]Base Baremos'!A:D,4,0)*'Extra 1,7'!$D$3,0)</f>
        <v>0</v>
      </c>
      <c r="X334" s="389">
        <f t="shared" si="42"/>
        <v>0</v>
      </c>
      <c r="Y334" s="384"/>
      <c r="Z334" s="324"/>
      <c r="IS334" s="330"/>
      <c r="IT334" s="330"/>
    </row>
    <row r="335" spans="1:254" ht="17.25" customHeight="1" x14ac:dyDescent="0.2">
      <c r="A335" s="324"/>
      <c r="B335" s="344"/>
      <c r="C335" s="345"/>
      <c r="D335" s="346"/>
      <c r="E335" s="392" t="str">
        <f t="shared" si="47"/>
        <v/>
      </c>
      <c r="F335" s="344"/>
      <c r="G335" s="344"/>
      <c r="H335" s="344"/>
      <c r="I335" s="344"/>
      <c r="J335" s="344"/>
      <c r="K335" s="347"/>
      <c r="L335" s="347"/>
      <c r="M335" s="347"/>
      <c r="N335" s="347"/>
      <c r="O335" s="344"/>
      <c r="P335" s="382" t="str">
        <f>IFERROR(VLOOKUP(O335,Comp_Poda_Bar!A:B,2,0),"-")</f>
        <v>-</v>
      </c>
      <c r="Q335" s="385" t="str">
        <f t="shared" si="43"/>
        <v>-</v>
      </c>
      <c r="R335" s="386">
        <f t="shared" si="44"/>
        <v>0</v>
      </c>
      <c r="S335" s="387">
        <f t="shared" si="40"/>
        <v>0</v>
      </c>
      <c r="T335" s="387">
        <f t="shared" si="41"/>
        <v>0</v>
      </c>
      <c r="U335" s="386">
        <f t="shared" si="45"/>
        <v>0</v>
      </c>
      <c r="V335" s="386">
        <f t="shared" si="46"/>
        <v>0</v>
      </c>
      <c r="W335" s="388">
        <f>IFERROR(VLOOKUP(O335,'[1]Base Baremos'!A:D,4,0)*'Extra 1,7'!$D$3,0)</f>
        <v>0</v>
      </c>
      <c r="X335" s="389">
        <f t="shared" si="42"/>
        <v>0</v>
      </c>
      <c r="Y335" s="384"/>
      <c r="Z335" s="324"/>
      <c r="IS335" s="330"/>
      <c r="IT335" s="330"/>
    </row>
    <row r="336" spans="1:254" ht="17.25" customHeight="1" x14ac:dyDescent="0.2">
      <c r="A336" s="324"/>
      <c r="B336" s="344"/>
      <c r="C336" s="345"/>
      <c r="D336" s="346"/>
      <c r="E336" s="392" t="str">
        <f t="shared" si="47"/>
        <v/>
      </c>
      <c r="F336" s="344"/>
      <c r="G336" s="344"/>
      <c r="H336" s="344"/>
      <c r="I336" s="344"/>
      <c r="J336" s="344"/>
      <c r="K336" s="347"/>
      <c r="L336" s="347"/>
      <c r="M336" s="347"/>
      <c r="N336" s="347"/>
      <c r="O336" s="344"/>
      <c r="P336" s="382" t="str">
        <f>IFERROR(VLOOKUP(O336,Comp_Poda_Bar!A:B,2,0),"-")</f>
        <v>-</v>
      </c>
      <c r="Q336" s="385" t="str">
        <f t="shared" si="43"/>
        <v>-</v>
      </c>
      <c r="R336" s="386">
        <f t="shared" si="44"/>
        <v>0</v>
      </c>
      <c r="S336" s="387">
        <f t="shared" si="40"/>
        <v>0</v>
      </c>
      <c r="T336" s="387">
        <f t="shared" si="41"/>
        <v>0</v>
      </c>
      <c r="U336" s="386">
        <f t="shared" si="45"/>
        <v>0</v>
      </c>
      <c r="V336" s="386">
        <f t="shared" si="46"/>
        <v>0</v>
      </c>
      <c r="W336" s="388">
        <f>IFERROR(VLOOKUP(O336,'[1]Base Baremos'!A:D,4,0)*'Extra 1,7'!$D$3,0)</f>
        <v>0</v>
      </c>
      <c r="X336" s="389">
        <f t="shared" si="42"/>
        <v>0</v>
      </c>
      <c r="Y336" s="384"/>
      <c r="Z336" s="324"/>
      <c r="IS336" s="330"/>
      <c r="IT336" s="330"/>
    </row>
    <row r="337" spans="1:254" ht="17.25" customHeight="1" x14ac:dyDescent="0.2">
      <c r="A337" s="324"/>
      <c r="B337" s="344"/>
      <c r="C337" s="345"/>
      <c r="D337" s="346"/>
      <c r="E337" s="392" t="str">
        <f t="shared" si="47"/>
        <v/>
      </c>
      <c r="F337" s="344"/>
      <c r="G337" s="344"/>
      <c r="H337" s="344"/>
      <c r="I337" s="344"/>
      <c r="J337" s="344"/>
      <c r="K337" s="347"/>
      <c r="L337" s="347"/>
      <c r="M337" s="347"/>
      <c r="N337" s="347"/>
      <c r="O337" s="344"/>
      <c r="P337" s="382" t="str">
        <f>IFERROR(VLOOKUP(O337,Comp_Poda_Bar!A:B,2,0),"-")</f>
        <v>-</v>
      </c>
      <c r="Q337" s="385" t="str">
        <f t="shared" si="43"/>
        <v>-</v>
      </c>
      <c r="R337" s="386">
        <f t="shared" si="44"/>
        <v>0</v>
      </c>
      <c r="S337" s="387">
        <f t="shared" si="40"/>
        <v>0</v>
      </c>
      <c r="T337" s="387">
        <f t="shared" si="41"/>
        <v>0</v>
      </c>
      <c r="U337" s="386">
        <f t="shared" si="45"/>
        <v>0</v>
      </c>
      <c r="V337" s="386">
        <f t="shared" si="46"/>
        <v>0</v>
      </c>
      <c r="W337" s="388">
        <f>IFERROR(VLOOKUP(O337,'[1]Base Baremos'!A:D,4,0)*'Extra 1,7'!$D$3,0)</f>
        <v>0</v>
      </c>
      <c r="X337" s="389">
        <f t="shared" si="42"/>
        <v>0</v>
      </c>
      <c r="Y337" s="384"/>
      <c r="Z337" s="324"/>
      <c r="IS337" s="330"/>
      <c r="IT337" s="330"/>
    </row>
    <row r="338" spans="1:254" ht="17.25" customHeight="1" x14ac:dyDescent="0.2">
      <c r="A338" s="324"/>
      <c r="B338" s="344"/>
      <c r="C338" s="345"/>
      <c r="D338" s="346"/>
      <c r="E338" s="392" t="str">
        <f t="shared" si="47"/>
        <v/>
      </c>
      <c r="F338" s="344"/>
      <c r="G338" s="344"/>
      <c r="H338" s="344"/>
      <c r="I338" s="344"/>
      <c r="J338" s="344"/>
      <c r="K338" s="347"/>
      <c r="L338" s="347"/>
      <c r="M338" s="347"/>
      <c r="N338" s="347"/>
      <c r="O338" s="344"/>
      <c r="P338" s="382" t="str">
        <f>IFERROR(VLOOKUP(O338,Comp_Poda_Bar!A:B,2,0),"-")</f>
        <v>-</v>
      </c>
      <c r="Q338" s="385" t="str">
        <f t="shared" si="43"/>
        <v>-</v>
      </c>
      <c r="R338" s="386">
        <f t="shared" si="44"/>
        <v>0</v>
      </c>
      <c r="S338" s="387">
        <f t="shared" si="40"/>
        <v>0</v>
      </c>
      <c r="T338" s="387">
        <f t="shared" si="41"/>
        <v>0</v>
      </c>
      <c r="U338" s="386">
        <f t="shared" si="45"/>
        <v>0</v>
      </c>
      <c r="V338" s="386">
        <f t="shared" si="46"/>
        <v>0</v>
      </c>
      <c r="W338" s="388">
        <f>IFERROR(VLOOKUP(O338,'[1]Base Baremos'!A:D,4,0)*'Extra 1,7'!$D$3,0)</f>
        <v>0</v>
      </c>
      <c r="X338" s="389">
        <f t="shared" si="42"/>
        <v>0</v>
      </c>
      <c r="Y338" s="384"/>
      <c r="Z338" s="324"/>
      <c r="IS338" s="330"/>
      <c r="IT338" s="330"/>
    </row>
    <row r="339" spans="1:254" ht="17.25" customHeight="1" x14ac:dyDescent="0.2">
      <c r="A339" s="324"/>
      <c r="B339" s="344"/>
      <c r="C339" s="345"/>
      <c r="D339" s="346"/>
      <c r="E339" s="392" t="str">
        <f t="shared" si="47"/>
        <v/>
      </c>
      <c r="F339" s="344"/>
      <c r="G339" s="344"/>
      <c r="H339" s="344"/>
      <c r="I339" s="344"/>
      <c r="J339" s="344"/>
      <c r="K339" s="347"/>
      <c r="L339" s="347"/>
      <c r="M339" s="347"/>
      <c r="N339" s="347"/>
      <c r="O339" s="344"/>
      <c r="P339" s="382" t="str">
        <f>IFERROR(VLOOKUP(O339,Comp_Poda_Bar!A:B,2,0),"-")</f>
        <v>-</v>
      </c>
      <c r="Q339" s="385" t="str">
        <f t="shared" si="43"/>
        <v>-</v>
      </c>
      <c r="R339" s="386">
        <f t="shared" si="44"/>
        <v>0</v>
      </c>
      <c r="S339" s="387">
        <f t="shared" si="40"/>
        <v>0</v>
      </c>
      <c r="T339" s="387">
        <f t="shared" si="41"/>
        <v>0</v>
      </c>
      <c r="U339" s="386">
        <f t="shared" si="45"/>
        <v>0</v>
      </c>
      <c r="V339" s="386">
        <f t="shared" si="46"/>
        <v>0</v>
      </c>
      <c r="W339" s="388">
        <f>IFERROR(VLOOKUP(O339,'[1]Base Baremos'!A:D,4,0)*'Extra 1,7'!$D$3,0)</f>
        <v>0</v>
      </c>
      <c r="X339" s="389">
        <f t="shared" si="42"/>
        <v>0</v>
      </c>
      <c r="Y339" s="384"/>
      <c r="Z339" s="324"/>
      <c r="IS339" s="330"/>
      <c r="IT339" s="330"/>
    </row>
    <row r="340" spans="1:254" ht="17.25" customHeight="1" x14ac:dyDescent="0.2">
      <c r="A340" s="324"/>
      <c r="B340" s="344"/>
      <c r="C340" s="345"/>
      <c r="D340" s="346"/>
      <c r="E340" s="392" t="str">
        <f t="shared" si="47"/>
        <v/>
      </c>
      <c r="F340" s="344"/>
      <c r="G340" s="344"/>
      <c r="H340" s="344"/>
      <c r="I340" s="344"/>
      <c r="J340" s="344"/>
      <c r="K340" s="347"/>
      <c r="L340" s="347"/>
      <c r="M340" s="347"/>
      <c r="N340" s="347"/>
      <c r="O340" s="344"/>
      <c r="P340" s="382" t="str">
        <f>IFERROR(VLOOKUP(O340,Comp_Poda_Bar!A:B,2,0),"-")</f>
        <v>-</v>
      </c>
      <c r="Q340" s="385" t="str">
        <f t="shared" si="43"/>
        <v>-</v>
      </c>
      <c r="R340" s="386">
        <f t="shared" si="44"/>
        <v>0</v>
      </c>
      <c r="S340" s="387">
        <f t="shared" si="40"/>
        <v>0</v>
      </c>
      <c r="T340" s="387">
        <f t="shared" si="41"/>
        <v>0</v>
      </c>
      <c r="U340" s="386">
        <f t="shared" si="45"/>
        <v>0</v>
      </c>
      <c r="V340" s="386">
        <f t="shared" si="46"/>
        <v>0</v>
      </c>
      <c r="W340" s="388">
        <f>IFERROR(VLOOKUP(O340,'[1]Base Baremos'!A:D,4,0)*'Extra 1,7'!$D$3,0)</f>
        <v>0</v>
      </c>
      <c r="X340" s="389">
        <f t="shared" si="42"/>
        <v>0</v>
      </c>
      <c r="Y340" s="384"/>
      <c r="Z340" s="324"/>
      <c r="IS340" s="330"/>
      <c r="IT340" s="330"/>
    </row>
    <row r="341" spans="1:254" ht="17.25" customHeight="1" x14ac:dyDescent="0.2">
      <c r="A341" s="324"/>
      <c r="B341" s="344"/>
      <c r="C341" s="345"/>
      <c r="D341" s="346"/>
      <c r="E341" s="392" t="str">
        <f t="shared" si="47"/>
        <v/>
      </c>
      <c r="F341" s="344"/>
      <c r="G341" s="344"/>
      <c r="H341" s="344"/>
      <c r="I341" s="344"/>
      <c r="J341" s="344"/>
      <c r="K341" s="347"/>
      <c r="L341" s="347"/>
      <c r="M341" s="347"/>
      <c r="N341" s="347"/>
      <c r="O341" s="344"/>
      <c r="P341" s="382" t="str">
        <f>IFERROR(VLOOKUP(O341,Comp_Poda_Bar!A:B,2,0),"-")</f>
        <v>-</v>
      </c>
      <c r="Q341" s="385" t="str">
        <f t="shared" si="43"/>
        <v>-</v>
      </c>
      <c r="R341" s="386">
        <f t="shared" si="44"/>
        <v>0</v>
      </c>
      <c r="S341" s="387">
        <f t="shared" si="40"/>
        <v>0</v>
      </c>
      <c r="T341" s="387">
        <f t="shared" si="41"/>
        <v>0</v>
      </c>
      <c r="U341" s="386">
        <f t="shared" si="45"/>
        <v>0</v>
      </c>
      <c r="V341" s="386">
        <f t="shared" si="46"/>
        <v>0</v>
      </c>
      <c r="W341" s="388">
        <f>IFERROR(VLOOKUP(O341,'[1]Base Baremos'!A:D,4,0)*'Extra 1,7'!$D$3,0)</f>
        <v>0</v>
      </c>
      <c r="X341" s="389">
        <f t="shared" si="42"/>
        <v>0</v>
      </c>
      <c r="Y341" s="384"/>
      <c r="Z341" s="324"/>
      <c r="IS341" s="330"/>
      <c r="IT341" s="330"/>
    </row>
    <row r="342" spans="1:254" ht="17.25" customHeight="1" x14ac:dyDescent="0.2">
      <c r="A342" s="324"/>
      <c r="B342" s="344"/>
      <c r="C342" s="345"/>
      <c r="D342" s="346"/>
      <c r="E342" s="392" t="str">
        <f t="shared" si="47"/>
        <v/>
      </c>
      <c r="F342" s="344"/>
      <c r="G342" s="344"/>
      <c r="H342" s="344"/>
      <c r="I342" s="344"/>
      <c r="J342" s="344"/>
      <c r="K342" s="347"/>
      <c r="L342" s="347"/>
      <c r="M342" s="347"/>
      <c r="N342" s="347"/>
      <c r="O342" s="344"/>
      <c r="P342" s="382" t="str">
        <f>IFERROR(VLOOKUP(O342,Comp_Poda_Bar!A:B,2,0),"-")</f>
        <v>-</v>
      </c>
      <c r="Q342" s="385" t="str">
        <f t="shared" si="43"/>
        <v>-</v>
      </c>
      <c r="R342" s="386">
        <f t="shared" si="44"/>
        <v>0</v>
      </c>
      <c r="S342" s="387">
        <f t="shared" si="40"/>
        <v>0</v>
      </c>
      <c r="T342" s="387">
        <f t="shared" si="41"/>
        <v>0</v>
      </c>
      <c r="U342" s="386">
        <f t="shared" si="45"/>
        <v>0</v>
      </c>
      <c r="V342" s="386">
        <f t="shared" si="46"/>
        <v>0</v>
      </c>
      <c r="W342" s="388">
        <f>IFERROR(VLOOKUP(O342,'[1]Base Baremos'!A:D,4,0)*'Extra 1,7'!$D$3,0)</f>
        <v>0</v>
      </c>
      <c r="X342" s="389">
        <f t="shared" si="42"/>
        <v>0</v>
      </c>
      <c r="Y342" s="384"/>
      <c r="Z342" s="324"/>
      <c r="IS342" s="330"/>
      <c r="IT342" s="330"/>
    </row>
    <row r="343" spans="1:254" ht="17.25" customHeight="1" x14ac:dyDescent="0.2">
      <c r="A343" s="324"/>
      <c r="B343" s="344"/>
      <c r="C343" s="345"/>
      <c r="D343" s="346"/>
      <c r="E343" s="392" t="str">
        <f t="shared" si="47"/>
        <v/>
      </c>
      <c r="F343" s="344"/>
      <c r="G343" s="344"/>
      <c r="H343" s="344"/>
      <c r="I343" s="344"/>
      <c r="J343" s="344"/>
      <c r="K343" s="347"/>
      <c r="L343" s="347"/>
      <c r="M343" s="347"/>
      <c r="N343" s="347"/>
      <c r="O343" s="344"/>
      <c r="P343" s="382" t="str">
        <f>IFERROR(VLOOKUP(O343,Comp_Poda_Bar!A:B,2,0),"-")</f>
        <v>-</v>
      </c>
      <c r="Q343" s="385" t="str">
        <f t="shared" si="43"/>
        <v>-</v>
      </c>
      <c r="R343" s="386">
        <f t="shared" si="44"/>
        <v>0</v>
      </c>
      <c r="S343" s="387">
        <f t="shared" si="40"/>
        <v>0</v>
      </c>
      <c r="T343" s="387">
        <f t="shared" si="41"/>
        <v>0</v>
      </c>
      <c r="U343" s="386">
        <f t="shared" si="45"/>
        <v>0</v>
      </c>
      <c r="V343" s="386">
        <f t="shared" si="46"/>
        <v>0</v>
      </c>
      <c r="W343" s="388">
        <f>IFERROR(VLOOKUP(O343,'[1]Base Baremos'!A:D,4,0)*'Extra 1,7'!$D$3,0)</f>
        <v>0</v>
      </c>
      <c r="X343" s="389">
        <f t="shared" si="42"/>
        <v>0</v>
      </c>
      <c r="Y343" s="384"/>
      <c r="Z343" s="324"/>
      <c r="IS343" s="330"/>
      <c r="IT343" s="330"/>
    </row>
    <row r="344" spans="1:254" ht="17.25" customHeight="1" x14ac:dyDescent="0.2">
      <c r="A344" s="324"/>
      <c r="B344" s="344"/>
      <c r="C344" s="345"/>
      <c r="D344" s="346"/>
      <c r="E344" s="392" t="str">
        <f t="shared" si="47"/>
        <v/>
      </c>
      <c r="F344" s="344"/>
      <c r="G344" s="344"/>
      <c r="H344" s="344"/>
      <c r="I344" s="344"/>
      <c r="J344" s="344"/>
      <c r="K344" s="347"/>
      <c r="L344" s="347"/>
      <c r="M344" s="347"/>
      <c r="N344" s="347"/>
      <c r="O344" s="344"/>
      <c r="P344" s="382" t="str">
        <f>IFERROR(VLOOKUP(O344,Comp_Poda_Bar!A:B,2,0),"-")</f>
        <v>-</v>
      </c>
      <c r="Q344" s="385" t="str">
        <f t="shared" si="43"/>
        <v>-</v>
      </c>
      <c r="R344" s="386">
        <f t="shared" si="44"/>
        <v>0</v>
      </c>
      <c r="S344" s="387">
        <f t="shared" si="40"/>
        <v>0</v>
      </c>
      <c r="T344" s="387">
        <f t="shared" si="41"/>
        <v>0</v>
      </c>
      <c r="U344" s="386">
        <f t="shared" si="45"/>
        <v>0</v>
      </c>
      <c r="V344" s="386">
        <f t="shared" si="46"/>
        <v>0</v>
      </c>
      <c r="W344" s="388">
        <f>IFERROR(VLOOKUP(O344,'[1]Base Baremos'!A:D,4,0)*'Extra 1,7'!$D$3,0)</f>
        <v>0</v>
      </c>
      <c r="X344" s="389">
        <f t="shared" si="42"/>
        <v>0</v>
      </c>
      <c r="Y344" s="384"/>
      <c r="Z344" s="324"/>
      <c r="IS344" s="330"/>
      <c r="IT344" s="330"/>
    </row>
    <row r="345" spans="1:254" ht="17.25" customHeight="1" x14ac:dyDescent="0.2">
      <c r="A345" s="324"/>
      <c r="B345" s="344"/>
      <c r="C345" s="345"/>
      <c r="D345" s="346"/>
      <c r="E345" s="392" t="str">
        <f t="shared" si="47"/>
        <v/>
      </c>
      <c r="F345" s="344"/>
      <c r="G345" s="344"/>
      <c r="H345" s="344"/>
      <c r="I345" s="344"/>
      <c r="J345" s="344"/>
      <c r="K345" s="347"/>
      <c r="L345" s="347"/>
      <c r="M345" s="347"/>
      <c r="N345" s="347"/>
      <c r="O345" s="344"/>
      <c r="P345" s="382" t="str">
        <f>IFERROR(VLOOKUP(O345,Comp_Poda_Bar!A:B,2,0),"-")</f>
        <v>-</v>
      </c>
      <c r="Q345" s="385" t="str">
        <f t="shared" si="43"/>
        <v>-</v>
      </c>
      <c r="R345" s="386">
        <f t="shared" si="44"/>
        <v>0</v>
      </c>
      <c r="S345" s="387">
        <f t="shared" si="40"/>
        <v>0</v>
      </c>
      <c r="T345" s="387">
        <f t="shared" si="41"/>
        <v>0</v>
      </c>
      <c r="U345" s="386">
        <f t="shared" si="45"/>
        <v>0</v>
      </c>
      <c r="V345" s="386">
        <f t="shared" si="46"/>
        <v>0</v>
      </c>
      <c r="W345" s="388">
        <f>IFERROR(VLOOKUP(O345,'[1]Base Baremos'!A:D,4,0)*'Extra 1,7'!$D$3,0)</f>
        <v>0</v>
      </c>
      <c r="X345" s="389">
        <f t="shared" si="42"/>
        <v>0</v>
      </c>
      <c r="Y345" s="384"/>
      <c r="Z345" s="324"/>
      <c r="IS345" s="330"/>
      <c r="IT345" s="330"/>
    </row>
    <row r="346" spans="1:254" ht="17.25" customHeight="1" x14ac:dyDescent="0.2">
      <c r="A346" s="324"/>
      <c r="B346" s="344"/>
      <c r="C346" s="345"/>
      <c r="D346" s="346"/>
      <c r="E346" s="392" t="str">
        <f t="shared" si="47"/>
        <v/>
      </c>
      <c r="F346" s="344"/>
      <c r="G346" s="344"/>
      <c r="H346" s="344"/>
      <c r="I346" s="344"/>
      <c r="J346" s="344"/>
      <c r="K346" s="347"/>
      <c r="L346" s="347"/>
      <c r="M346" s="347"/>
      <c r="N346" s="347"/>
      <c r="O346" s="344"/>
      <c r="P346" s="382" t="str">
        <f>IFERROR(VLOOKUP(O346,Comp_Poda_Bar!A:B,2,0),"-")</f>
        <v>-</v>
      </c>
      <c r="Q346" s="385" t="str">
        <f t="shared" si="43"/>
        <v>-</v>
      </c>
      <c r="R346" s="386">
        <f t="shared" si="44"/>
        <v>0</v>
      </c>
      <c r="S346" s="387">
        <f t="shared" si="40"/>
        <v>0</v>
      </c>
      <c r="T346" s="387">
        <f t="shared" si="41"/>
        <v>0</v>
      </c>
      <c r="U346" s="386">
        <f t="shared" si="45"/>
        <v>0</v>
      </c>
      <c r="V346" s="386">
        <f t="shared" si="46"/>
        <v>0</v>
      </c>
      <c r="W346" s="388">
        <f>IFERROR(VLOOKUP(O346,'[1]Base Baremos'!A:D,4,0)*'Extra 1,7'!$D$3,0)</f>
        <v>0</v>
      </c>
      <c r="X346" s="389">
        <f t="shared" si="42"/>
        <v>0</v>
      </c>
      <c r="Y346" s="384"/>
      <c r="Z346" s="324"/>
      <c r="IS346" s="330"/>
      <c r="IT346" s="330"/>
    </row>
    <row r="347" spans="1:254" ht="17.25" customHeight="1" x14ac:dyDescent="0.2">
      <c r="A347" s="324"/>
      <c r="B347" s="344"/>
      <c r="C347" s="345"/>
      <c r="D347" s="346"/>
      <c r="E347" s="392" t="str">
        <f t="shared" si="47"/>
        <v/>
      </c>
      <c r="F347" s="344"/>
      <c r="G347" s="344"/>
      <c r="H347" s="344"/>
      <c r="I347" s="344"/>
      <c r="J347" s="344"/>
      <c r="K347" s="347"/>
      <c r="L347" s="347"/>
      <c r="M347" s="347"/>
      <c r="N347" s="347"/>
      <c r="O347" s="344"/>
      <c r="P347" s="382" t="str">
        <f>IFERROR(VLOOKUP(O347,Comp_Poda_Bar!A:B,2,0),"-")</f>
        <v>-</v>
      </c>
      <c r="Q347" s="385" t="str">
        <f t="shared" si="43"/>
        <v>-</v>
      </c>
      <c r="R347" s="386">
        <f t="shared" si="44"/>
        <v>0</v>
      </c>
      <c r="S347" s="387">
        <f t="shared" si="40"/>
        <v>0</v>
      </c>
      <c r="T347" s="387">
        <f t="shared" si="41"/>
        <v>0</v>
      </c>
      <c r="U347" s="386">
        <f t="shared" si="45"/>
        <v>0</v>
      </c>
      <c r="V347" s="386">
        <f t="shared" si="46"/>
        <v>0</v>
      </c>
      <c r="W347" s="388">
        <f>IFERROR(VLOOKUP(O347,'[1]Base Baremos'!A:D,4,0)*'Extra 1,7'!$D$3,0)</f>
        <v>0</v>
      </c>
      <c r="X347" s="389">
        <f t="shared" si="42"/>
        <v>0</v>
      </c>
      <c r="Y347" s="384"/>
      <c r="Z347" s="324"/>
      <c r="IS347" s="330"/>
      <c r="IT347" s="330"/>
    </row>
    <row r="348" spans="1:254" ht="17.25" customHeight="1" x14ac:dyDescent="0.2">
      <c r="A348" s="324"/>
      <c r="B348" s="344"/>
      <c r="C348" s="345"/>
      <c r="D348" s="346"/>
      <c r="E348" s="392" t="str">
        <f t="shared" si="47"/>
        <v/>
      </c>
      <c r="F348" s="344"/>
      <c r="G348" s="344"/>
      <c r="H348" s="344"/>
      <c r="I348" s="344"/>
      <c r="J348" s="344"/>
      <c r="K348" s="347"/>
      <c r="L348" s="347"/>
      <c r="M348" s="347"/>
      <c r="N348" s="347"/>
      <c r="O348" s="344"/>
      <c r="P348" s="382" t="str">
        <f>IFERROR(VLOOKUP(O348,Comp_Poda_Bar!A:B,2,0),"-")</f>
        <v>-</v>
      </c>
      <c r="Q348" s="385" t="str">
        <f t="shared" si="43"/>
        <v>-</v>
      </c>
      <c r="R348" s="386">
        <f t="shared" si="44"/>
        <v>0</v>
      </c>
      <c r="S348" s="387">
        <f t="shared" si="40"/>
        <v>0</v>
      </c>
      <c r="T348" s="387">
        <f t="shared" si="41"/>
        <v>0</v>
      </c>
      <c r="U348" s="386">
        <f t="shared" si="45"/>
        <v>0</v>
      </c>
      <c r="V348" s="386">
        <f t="shared" si="46"/>
        <v>0</v>
      </c>
      <c r="W348" s="388">
        <f>IFERROR(VLOOKUP(O348,'[1]Base Baremos'!A:D,4,0)*'Extra 1,7'!$D$3,0)</f>
        <v>0</v>
      </c>
      <c r="X348" s="389">
        <f t="shared" si="42"/>
        <v>0</v>
      </c>
      <c r="Y348" s="384"/>
      <c r="Z348" s="324"/>
      <c r="IS348" s="330"/>
      <c r="IT348" s="330"/>
    </row>
    <row r="349" spans="1:254" ht="17.25" customHeight="1" x14ac:dyDescent="0.2">
      <c r="A349" s="324"/>
      <c r="B349" s="344"/>
      <c r="C349" s="345"/>
      <c r="D349" s="346"/>
      <c r="E349" s="392" t="str">
        <f t="shared" si="47"/>
        <v/>
      </c>
      <c r="F349" s="344"/>
      <c r="G349" s="344"/>
      <c r="H349" s="344"/>
      <c r="I349" s="344"/>
      <c r="J349" s="344"/>
      <c r="K349" s="347"/>
      <c r="L349" s="347"/>
      <c r="M349" s="347"/>
      <c r="N349" s="347"/>
      <c r="O349" s="344"/>
      <c r="P349" s="382" t="str">
        <f>IFERROR(VLOOKUP(O349,Comp_Poda_Bar!A:B,2,0),"-")</f>
        <v>-</v>
      </c>
      <c r="Q349" s="385" t="str">
        <f t="shared" si="43"/>
        <v>-</v>
      </c>
      <c r="R349" s="386">
        <f t="shared" si="44"/>
        <v>0</v>
      </c>
      <c r="S349" s="387">
        <f t="shared" si="40"/>
        <v>0</v>
      </c>
      <c r="T349" s="387">
        <f t="shared" si="41"/>
        <v>0</v>
      </c>
      <c r="U349" s="386">
        <f t="shared" si="45"/>
        <v>0</v>
      </c>
      <c r="V349" s="386">
        <f t="shared" si="46"/>
        <v>0</v>
      </c>
      <c r="W349" s="388">
        <f>IFERROR(VLOOKUP(O349,'[1]Base Baremos'!A:D,4,0)*'Extra 1,7'!$D$3,0)</f>
        <v>0</v>
      </c>
      <c r="X349" s="389">
        <f t="shared" si="42"/>
        <v>0</v>
      </c>
      <c r="Y349" s="384"/>
      <c r="Z349" s="324"/>
      <c r="IS349" s="330"/>
      <c r="IT349" s="330"/>
    </row>
    <row r="350" spans="1:254" ht="17.25" customHeight="1" x14ac:dyDescent="0.2">
      <c r="A350" s="324"/>
      <c r="B350" s="344"/>
      <c r="C350" s="345"/>
      <c r="D350" s="346"/>
      <c r="E350" s="392" t="str">
        <f t="shared" si="47"/>
        <v/>
      </c>
      <c r="F350" s="344"/>
      <c r="G350" s="344"/>
      <c r="H350" s="344"/>
      <c r="I350" s="344"/>
      <c r="J350" s="344"/>
      <c r="K350" s="347"/>
      <c r="L350" s="347"/>
      <c r="M350" s="347"/>
      <c r="N350" s="347"/>
      <c r="O350" s="344"/>
      <c r="P350" s="382" t="str">
        <f>IFERROR(VLOOKUP(O350,Comp_Poda_Bar!A:B,2,0),"-")</f>
        <v>-</v>
      </c>
      <c r="Q350" s="385" t="str">
        <f t="shared" si="43"/>
        <v>-</v>
      </c>
      <c r="R350" s="386">
        <f t="shared" si="44"/>
        <v>0</v>
      </c>
      <c r="S350" s="387">
        <f t="shared" si="40"/>
        <v>0</v>
      </c>
      <c r="T350" s="387">
        <f t="shared" si="41"/>
        <v>0</v>
      </c>
      <c r="U350" s="386">
        <f t="shared" si="45"/>
        <v>0</v>
      </c>
      <c r="V350" s="386">
        <f t="shared" si="46"/>
        <v>0</v>
      </c>
      <c r="W350" s="388">
        <f>IFERROR(VLOOKUP(O350,'[1]Base Baremos'!A:D,4,0)*'Extra 1,7'!$D$3,0)</f>
        <v>0</v>
      </c>
      <c r="X350" s="389">
        <f t="shared" si="42"/>
        <v>0</v>
      </c>
      <c r="Y350" s="384"/>
      <c r="Z350" s="324"/>
      <c r="IS350" s="330"/>
      <c r="IT350" s="330"/>
    </row>
    <row r="351" spans="1:254" ht="17.25" customHeight="1" x14ac:dyDescent="0.2">
      <c r="A351" s="324"/>
      <c r="B351" s="344"/>
      <c r="C351" s="345"/>
      <c r="D351" s="346"/>
      <c r="E351" s="392" t="str">
        <f t="shared" si="47"/>
        <v/>
      </c>
      <c r="F351" s="344"/>
      <c r="G351" s="344"/>
      <c r="H351" s="344"/>
      <c r="I351" s="344"/>
      <c r="J351" s="344"/>
      <c r="K351" s="347"/>
      <c r="L351" s="347"/>
      <c r="M351" s="347"/>
      <c r="N351" s="347"/>
      <c r="O351" s="344"/>
      <c r="P351" s="382" t="str">
        <f>IFERROR(VLOOKUP(O351,Comp_Poda_Bar!A:B,2,0),"-")</f>
        <v>-</v>
      </c>
      <c r="Q351" s="385" t="str">
        <f t="shared" si="43"/>
        <v>-</v>
      </c>
      <c r="R351" s="386">
        <f t="shared" si="44"/>
        <v>0</v>
      </c>
      <c r="S351" s="387">
        <f t="shared" si="40"/>
        <v>0</v>
      </c>
      <c r="T351" s="387">
        <f t="shared" si="41"/>
        <v>0</v>
      </c>
      <c r="U351" s="386">
        <f t="shared" si="45"/>
        <v>0</v>
      </c>
      <c r="V351" s="386">
        <f t="shared" si="46"/>
        <v>0</v>
      </c>
      <c r="W351" s="388">
        <f>IFERROR(VLOOKUP(O351,'[1]Base Baremos'!A:D,4,0)*'Extra 1,7'!$D$3,0)</f>
        <v>0</v>
      </c>
      <c r="X351" s="389">
        <f t="shared" si="42"/>
        <v>0</v>
      </c>
      <c r="Y351" s="384"/>
      <c r="Z351" s="324"/>
      <c r="IS351" s="330"/>
      <c r="IT351" s="330"/>
    </row>
    <row r="352" spans="1:254" ht="17.25" customHeight="1" x14ac:dyDescent="0.2">
      <c r="A352" s="324"/>
      <c r="B352" s="344"/>
      <c r="C352" s="345"/>
      <c r="D352" s="346"/>
      <c r="E352" s="392" t="str">
        <f t="shared" si="47"/>
        <v/>
      </c>
      <c r="F352" s="344"/>
      <c r="G352" s="344"/>
      <c r="H352" s="344"/>
      <c r="I352" s="344"/>
      <c r="J352" s="344"/>
      <c r="K352" s="347"/>
      <c r="L352" s="347"/>
      <c r="M352" s="347"/>
      <c r="N352" s="347"/>
      <c r="O352" s="344"/>
      <c r="P352" s="382" t="str">
        <f>IFERROR(VLOOKUP(O352,Comp_Poda_Bar!A:B,2,0),"-")</f>
        <v>-</v>
      </c>
      <c r="Q352" s="385" t="str">
        <f t="shared" si="43"/>
        <v>-</v>
      </c>
      <c r="R352" s="386">
        <f t="shared" si="44"/>
        <v>0</v>
      </c>
      <c r="S352" s="387">
        <f t="shared" si="40"/>
        <v>0</v>
      </c>
      <c r="T352" s="387">
        <f t="shared" si="41"/>
        <v>0</v>
      </c>
      <c r="U352" s="386">
        <f t="shared" si="45"/>
        <v>0</v>
      </c>
      <c r="V352" s="386">
        <f t="shared" si="46"/>
        <v>0</v>
      </c>
      <c r="W352" s="388">
        <f>IFERROR(VLOOKUP(O352,'[1]Base Baremos'!A:D,4,0)*'Extra 1,7'!$D$3,0)</f>
        <v>0</v>
      </c>
      <c r="X352" s="389">
        <f t="shared" si="42"/>
        <v>0</v>
      </c>
      <c r="Y352" s="384"/>
      <c r="Z352" s="324"/>
      <c r="IS352" s="330"/>
      <c r="IT352" s="330"/>
    </row>
    <row r="353" spans="1:254" ht="17.25" customHeight="1" x14ac:dyDescent="0.2">
      <c r="A353" s="324"/>
      <c r="B353" s="344"/>
      <c r="C353" s="345"/>
      <c r="D353" s="346"/>
      <c r="E353" s="392" t="str">
        <f t="shared" si="47"/>
        <v/>
      </c>
      <c r="F353" s="344"/>
      <c r="G353" s="344"/>
      <c r="H353" s="344"/>
      <c r="I353" s="344"/>
      <c r="J353" s="344"/>
      <c r="K353" s="347"/>
      <c r="L353" s="347"/>
      <c r="M353" s="347"/>
      <c r="N353" s="347"/>
      <c r="O353" s="344"/>
      <c r="P353" s="382" t="str">
        <f>IFERROR(VLOOKUP(O353,Comp_Poda_Bar!A:B,2,0),"-")</f>
        <v>-</v>
      </c>
      <c r="Q353" s="385" t="str">
        <f t="shared" si="43"/>
        <v>-</v>
      </c>
      <c r="R353" s="386">
        <f t="shared" si="44"/>
        <v>0</v>
      </c>
      <c r="S353" s="387">
        <f t="shared" si="40"/>
        <v>0</v>
      </c>
      <c r="T353" s="387">
        <f t="shared" si="41"/>
        <v>0</v>
      </c>
      <c r="U353" s="386">
        <f t="shared" si="45"/>
        <v>0</v>
      </c>
      <c r="V353" s="386">
        <f t="shared" si="46"/>
        <v>0</v>
      </c>
      <c r="W353" s="388">
        <f>IFERROR(VLOOKUP(O353,'[1]Base Baremos'!A:D,4,0)*'Extra 1,7'!$D$3,0)</f>
        <v>0</v>
      </c>
      <c r="X353" s="389">
        <f t="shared" si="42"/>
        <v>0</v>
      </c>
      <c r="Y353" s="384"/>
      <c r="Z353" s="324"/>
      <c r="IS353" s="330"/>
      <c r="IT353" s="330"/>
    </row>
    <row r="354" spans="1:254" ht="17.25" customHeight="1" x14ac:dyDescent="0.2">
      <c r="A354" s="324"/>
      <c r="B354" s="344"/>
      <c r="C354" s="345"/>
      <c r="D354" s="346"/>
      <c r="E354" s="392" t="str">
        <f t="shared" si="47"/>
        <v/>
      </c>
      <c r="F354" s="344"/>
      <c r="G354" s="344"/>
      <c r="H354" s="344"/>
      <c r="I354" s="344"/>
      <c r="J354" s="344"/>
      <c r="K354" s="347"/>
      <c r="L354" s="347"/>
      <c r="M354" s="347"/>
      <c r="N354" s="347"/>
      <c r="O354" s="344"/>
      <c r="P354" s="382" t="str">
        <f>IFERROR(VLOOKUP(O354,Comp_Poda_Bar!A:B,2,0),"-")</f>
        <v>-</v>
      </c>
      <c r="Q354" s="385" t="str">
        <f t="shared" si="43"/>
        <v>-</v>
      </c>
      <c r="R354" s="386">
        <f t="shared" si="44"/>
        <v>0</v>
      </c>
      <c r="S354" s="387">
        <f t="shared" si="40"/>
        <v>0</v>
      </c>
      <c r="T354" s="387">
        <f t="shared" si="41"/>
        <v>0</v>
      </c>
      <c r="U354" s="386">
        <f t="shared" si="45"/>
        <v>0</v>
      </c>
      <c r="V354" s="386">
        <f t="shared" si="46"/>
        <v>0</v>
      </c>
      <c r="W354" s="388">
        <f>IFERROR(VLOOKUP(O354,'[1]Base Baremos'!A:D,4,0)*'Extra 1,7'!$D$3,0)</f>
        <v>0</v>
      </c>
      <c r="X354" s="389">
        <f t="shared" si="42"/>
        <v>0</v>
      </c>
      <c r="Y354" s="384"/>
      <c r="Z354" s="324"/>
      <c r="IS354" s="330"/>
      <c r="IT354" s="330"/>
    </row>
    <row r="355" spans="1:254" ht="17.25" customHeight="1" x14ac:dyDescent="0.2">
      <c r="A355" s="324"/>
      <c r="B355" s="344"/>
      <c r="C355" s="345"/>
      <c r="D355" s="346"/>
      <c r="E355" s="392" t="str">
        <f t="shared" si="47"/>
        <v/>
      </c>
      <c r="F355" s="344"/>
      <c r="G355" s="344"/>
      <c r="H355" s="344"/>
      <c r="I355" s="344"/>
      <c r="J355" s="344"/>
      <c r="K355" s="347"/>
      <c r="L355" s="347"/>
      <c r="M355" s="347"/>
      <c r="N355" s="347"/>
      <c r="O355" s="344"/>
      <c r="P355" s="382" t="str">
        <f>IFERROR(VLOOKUP(O355,Comp_Poda_Bar!A:B,2,0),"-")</f>
        <v>-</v>
      </c>
      <c r="Q355" s="385" t="str">
        <f t="shared" si="43"/>
        <v>-</v>
      </c>
      <c r="R355" s="386">
        <f t="shared" si="44"/>
        <v>0</v>
      </c>
      <c r="S355" s="387">
        <f t="shared" si="40"/>
        <v>0</v>
      </c>
      <c r="T355" s="387">
        <f t="shared" si="41"/>
        <v>0</v>
      </c>
      <c r="U355" s="386">
        <f t="shared" si="45"/>
        <v>0</v>
      </c>
      <c r="V355" s="386">
        <f t="shared" si="46"/>
        <v>0</v>
      </c>
      <c r="W355" s="388">
        <f>IFERROR(VLOOKUP(O355,'[1]Base Baremos'!A:D,4,0)*'Extra 1,7'!$D$3,0)</f>
        <v>0</v>
      </c>
      <c r="X355" s="389">
        <f t="shared" si="42"/>
        <v>0</v>
      </c>
      <c r="Y355" s="384"/>
      <c r="Z355" s="324"/>
      <c r="IS355" s="330"/>
      <c r="IT355" s="330"/>
    </row>
    <row r="356" spans="1:254" ht="17.25" customHeight="1" x14ac:dyDescent="0.2">
      <c r="A356" s="324"/>
      <c r="B356" s="344"/>
      <c r="C356" s="345"/>
      <c r="D356" s="346"/>
      <c r="E356" s="392" t="str">
        <f t="shared" si="47"/>
        <v/>
      </c>
      <c r="F356" s="344"/>
      <c r="G356" s="344"/>
      <c r="H356" s="344"/>
      <c r="I356" s="344"/>
      <c r="J356" s="344"/>
      <c r="K356" s="347"/>
      <c r="L356" s="347"/>
      <c r="M356" s="347"/>
      <c r="N356" s="347"/>
      <c r="O356" s="344"/>
      <c r="P356" s="382" t="str">
        <f>IFERROR(VLOOKUP(O356,Comp_Poda_Bar!A:B,2,0),"-")</f>
        <v>-</v>
      </c>
      <c r="Q356" s="385" t="str">
        <f t="shared" si="43"/>
        <v>-</v>
      </c>
      <c r="R356" s="386">
        <f t="shared" si="44"/>
        <v>0</v>
      </c>
      <c r="S356" s="387">
        <f t="shared" si="40"/>
        <v>0</v>
      </c>
      <c r="T356" s="387">
        <f t="shared" si="41"/>
        <v>0</v>
      </c>
      <c r="U356" s="386">
        <f t="shared" si="45"/>
        <v>0</v>
      </c>
      <c r="V356" s="386">
        <f t="shared" si="46"/>
        <v>0</v>
      </c>
      <c r="W356" s="388">
        <f>IFERROR(VLOOKUP(O356,'[1]Base Baremos'!A:D,4,0)*'Extra 1,7'!$D$3,0)</f>
        <v>0</v>
      </c>
      <c r="X356" s="389">
        <f t="shared" si="42"/>
        <v>0</v>
      </c>
      <c r="Y356" s="384"/>
      <c r="Z356" s="324"/>
      <c r="IS356" s="330"/>
      <c r="IT356" s="330"/>
    </row>
    <row r="357" spans="1:254" ht="17.25" customHeight="1" x14ac:dyDescent="0.2">
      <c r="A357" s="324"/>
      <c r="B357" s="344"/>
      <c r="C357" s="345"/>
      <c r="D357" s="346"/>
      <c r="E357" s="392" t="str">
        <f t="shared" si="47"/>
        <v/>
      </c>
      <c r="F357" s="344"/>
      <c r="G357" s="344"/>
      <c r="H357" s="344"/>
      <c r="I357" s="344"/>
      <c r="J357" s="344"/>
      <c r="K357" s="347"/>
      <c r="L357" s="347"/>
      <c r="M357" s="347"/>
      <c r="N357" s="347"/>
      <c r="O357" s="344"/>
      <c r="P357" s="382" t="str">
        <f>IFERROR(VLOOKUP(O357,Comp_Poda_Bar!A:B,2,0),"-")</f>
        <v>-</v>
      </c>
      <c r="Q357" s="385" t="str">
        <f t="shared" si="43"/>
        <v>-</v>
      </c>
      <c r="R357" s="386">
        <f t="shared" si="44"/>
        <v>0</v>
      </c>
      <c r="S357" s="387">
        <f t="shared" si="40"/>
        <v>0</v>
      </c>
      <c r="T357" s="387">
        <f t="shared" si="41"/>
        <v>0</v>
      </c>
      <c r="U357" s="386">
        <f t="shared" si="45"/>
        <v>0</v>
      </c>
      <c r="V357" s="386">
        <f t="shared" si="46"/>
        <v>0</v>
      </c>
      <c r="W357" s="388">
        <f>IFERROR(VLOOKUP(O357,'[1]Base Baremos'!A:D,4,0)*'Extra 1,7'!$D$3,0)</f>
        <v>0</v>
      </c>
      <c r="X357" s="389">
        <f t="shared" si="42"/>
        <v>0</v>
      </c>
      <c r="Y357" s="384"/>
      <c r="Z357" s="324"/>
      <c r="IS357" s="330"/>
      <c r="IT357" s="330"/>
    </row>
    <row r="358" spans="1:254" ht="17.25" customHeight="1" x14ac:dyDescent="0.2">
      <c r="A358" s="324"/>
      <c r="B358" s="344"/>
      <c r="C358" s="345"/>
      <c r="D358" s="346"/>
      <c r="E358" s="392" t="str">
        <f t="shared" si="47"/>
        <v/>
      </c>
      <c r="F358" s="344"/>
      <c r="G358" s="344"/>
      <c r="H358" s="344"/>
      <c r="I358" s="344"/>
      <c r="J358" s="344"/>
      <c r="K358" s="347"/>
      <c r="L358" s="347"/>
      <c r="M358" s="347"/>
      <c r="N358" s="347"/>
      <c r="O358" s="344"/>
      <c r="P358" s="382" t="str">
        <f>IFERROR(VLOOKUP(O358,Comp_Poda_Bar!A:B,2,0),"-")</f>
        <v>-</v>
      </c>
      <c r="Q358" s="385" t="str">
        <f t="shared" si="43"/>
        <v>-</v>
      </c>
      <c r="R358" s="386">
        <f t="shared" si="44"/>
        <v>0</v>
      </c>
      <c r="S358" s="387">
        <f t="shared" si="40"/>
        <v>0</v>
      </c>
      <c r="T358" s="387">
        <f t="shared" si="41"/>
        <v>0</v>
      </c>
      <c r="U358" s="386">
        <f t="shared" si="45"/>
        <v>0</v>
      </c>
      <c r="V358" s="386">
        <f t="shared" si="46"/>
        <v>0</v>
      </c>
      <c r="W358" s="388">
        <f>IFERROR(VLOOKUP(O358,'[1]Base Baremos'!A:D,4,0)*'Extra 1,7'!$D$3,0)</f>
        <v>0</v>
      </c>
      <c r="X358" s="389">
        <f t="shared" si="42"/>
        <v>0</v>
      </c>
      <c r="Y358" s="384"/>
      <c r="Z358" s="324"/>
      <c r="IS358" s="330"/>
      <c r="IT358" s="330"/>
    </row>
    <row r="359" spans="1:254" ht="17.25" customHeight="1" x14ac:dyDescent="0.2">
      <c r="A359" s="324"/>
      <c r="B359" s="344"/>
      <c r="C359" s="345"/>
      <c r="D359" s="346"/>
      <c r="E359" s="392" t="str">
        <f t="shared" si="47"/>
        <v/>
      </c>
      <c r="F359" s="344"/>
      <c r="G359" s="344"/>
      <c r="H359" s="344"/>
      <c r="I359" s="344"/>
      <c r="J359" s="344"/>
      <c r="K359" s="347"/>
      <c r="L359" s="347"/>
      <c r="M359" s="347"/>
      <c r="N359" s="347"/>
      <c r="O359" s="344"/>
      <c r="P359" s="382" t="str">
        <f>IFERROR(VLOOKUP(O359,Comp_Poda_Bar!A:B,2,0),"-")</f>
        <v>-</v>
      </c>
      <c r="Q359" s="385" t="str">
        <f t="shared" si="43"/>
        <v>-</v>
      </c>
      <c r="R359" s="386">
        <f t="shared" si="44"/>
        <v>0</v>
      </c>
      <c r="S359" s="387">
        <f t="shared" si="40"/>
        <v>0</v>
      </c>
      <c r="T359" s="387">
        <f t="shared" si="41"/>
        <v>0</v>
      </c>
      <c r="U359" s="386">
        <f t="shared" si="45"/>
        <v>0</v>
      </c>
      <c r="V359" s="386">
        <f t="shared" si="46"/>
        <v>0</v>
      </c>
      <c r="W359" s="388">
        <f>IFERROR(VLOOKUP(O359,'[1]Base Baremos'!A:D,4,0)*'Extra 1,7'!$D$3,0)</f>
        <v>0</v>
      </c>
      <c r="X359" s="389">
        <f t="shared" si="42"/>
        <v>0</v>
      </c>
      <c r="Y359" s="384"/>
      <c r="Z359" s="324"/>
      <c r="IS359" s="330"/>
      <c r="IT359" s="330"/>
    </row>
    <row r="360" spans="1:254" ht="17.25" customHeight="1" x14ac:dyDescent="0.2">
      <c r="A360" s="324"/>
      <c r="B360" s="344"/>
      <c r="C360" s="345"/>
      <c r="D360" s="346"/>
      <c r="E360" s="392" t="str">
        <f t="shared" si="47"/>
        <v/>
      </c>
      <c r="F360" s="344"/>
      <c r="G360" s="344"/>
      <c r="H360" s="344"/>
      <c r="I360" s="344"/>
      <c r="J360" s="344"/>
      <c r="K360" s="347"/>
      <c r="L360" s="347"/>
      <c r="M360" s="347"/>
      <c r="N360" s="347"/>
      <c r="O360" s="344"/>
      <c r="P360" s="382" t="str">
        <f>IFERROR(VLOOKUP(O360,Comp_Poda_Bar!A:B,2,0),"-")</f>
        <v>-</v>
      </c>
      <c r="Q360" s="385" t="str">
        <f t="shared" si="43"/>
        <v>-</v>
      </c>
      <c r="R360" s="386">
        <f t="shared" si="44"/>
        <v>0</v>
      </c>
      <c r="S360" s="387">
        <f t="shared" si="40"/>
        <v>0</v>
      </c>
      <c r="T360" s="387">
        <f t="shared" si="41"/>
        <v>0</v>
      </c>
      <c r="U360" s="386">
        <f t="shared" si="45"/>
        <v>0</v>
      </c>
      <c r="V360" s="386">
        <f t="shared" si="46"/>
        <v>0</v>
      </c>
      <c r="W360" s="388">
        <f>IFERROR(VLOOKUP(O360,'[1]Base Baremos'!A:D,4,0)*'Extra 1,7'!$D$3,0)</f>
        <v>0</v>
      </c>
      <c r="X360" s="389">
        <f t="shared" si="42"/>
        <v>0</v>
      </c>
      <c r="Y360" s="384"/>
      <c r="Z360" s="324"/>
      <c r="IS360" s="330"/>
      <c r="IT360" s="330"/>
    </row>
    <row r="361" spans="1:254" ht="17.25" customHeight="1" x14ac:dyDescent="0.2">
      <c r="A361" s="324"/>
      <c r="B361" s="344"/>
      <c r="C361" s="345"/>
      <c r="D361" s="346"/>
      <c r="E361" s="392" t="str">
        <f t="shared" si="47"/>
        <v/>
      </c>
      <c r="F361" s="344"/>
      <c r="G361" s="344"/>
      <c r="H361" s="344"/>
      <c r="I361" s="344"/>
      <c r="J361" s="344"/>
      <c r="K361" s="347"/>
      <c r="L361" s="347"/>
      <c r="M361" s="347"/>
      <c r="N361" s="347"/>
      <c r="O361" s="344"/>
      <c r="P361" s="382" t="str">
        <f>IFERROR(VLOOKUP(O361,Comp_Poda_Bar!A:B,2,0),"-")</f>
        <v>-</v>
      </c>
      <c r="Q361" s="385" t="str">
        <f t="shared" si="43"/>
        <v>-</v>
      </c>
      <c r="R361" s="386">
        <f t="shared" si="44"/>
        <v>0</v>
      </c>
      <c r="S361" s="387">
        <f t="shared" si="40"/>
        <v>0</v>
      </c>
      <c r="T361" s="387">
        <f t="shared" si="41"/>
        <v>0</v>
      </c>
      <c r="U361" s="386">
        <f t="shared" si="45"/>
        <v>0</v>
      </c>
      <c r="V361" s="386">
        <f t="shared" si="46"/>
        <v>0</v>
      </c>
      <c r="W361" s="388">
        <f>IFERROR(VLOOKUP(O361,'[1]Base Baremos'!A:D,4,0)*'Extra 1,7'!$D$3,0)</f>
        <v>0</v>
      </c>
      <c r="X361" s="389">
        <f t="shared" si="42"/>
        <v>0</v>
      </c>
      <c r="Y361" s="384"/>
      <c r="Z361" s="324"/>
      <c r="IS361" s="330"/>
      <c r="IT361" s="330"/>
    </row>
    <row r="362" spans="1:254" ht="17.25" customHeight="1" x14ac:dyDescent="0.2">
      <c r="A362" s="324"/>
      <c r="B362" s="344"/>
      <c r="C362" s="345"/>
      <c r="D362" s="346"/>
      <c r="E362" s="392" t="str">
        <f t="shared" si="47"/>
        <v/>
      </c>
      <c r="F362" s="344"/>
      <c r="G362" s="344"/>
      <c r="H362" s="344"/>
      <c r="I362" s="344"/>
      <c r="J362" s="344"/>
      <c r="K362" s="347"/>
      <c r="L362" s="347"/>
      <c r="M362" s="347"/>
      <c r="N362" s="347"/>
      <c r="O362" s="344"/>
      <c r="P362" s="382" t="str">
        <f>IFERROR(VLOOKUP(O362,Comp_Poda_Bar!A:B,2,0),"-")</f>
        <v>-</v>
      </c>
      <c r="Q362" s="385" t="str">
        <f t="shared" si="43"/>
        <v>-</v>
      </c>
      <c r="R362" s="386">
        <f t="shared" si="44"/>
        <v>0</v>
      </c>
      <c r="S362" s="387">
        <f t="shared" si="40"/>
        <v>0</v>
      </c>
      <c r="T362" s="387">
        <f t="shared" si="41"/>
        <v>0</v>
      </c>
      <c r="U362" s="386">
        <f t="shared" si="45"/>
        <v>0</v>
      </c>
      <c r="V362" s="386">
        <f t="shared" si="46"/>
        <v>0</v>
      </c>
      <c r="W362" s="388">
        <f>IFERROR(VLOOKUP(O362,'[1]Base Baremos'!A:D,4,0)*'Extra 1,7'!$D$3,0)</f>
        <v>0</v>
      </c>
      <c r="X362" s="389">
        <f t="shared" si="42"/>
        <v>0</v>
      </c>
      <c r="Y362" s="384"/>
      <c r="Z362" s="324"/>
      <c r="IS362" s="330"/>
      <c r="IT362" s="330"/>
    </row>
    <row r="363" spans="1:254" ht="17.25" customHeight="1" x14ac:dyDescent="0.2">
      <c r="A363" s="324"/>
      <c r="B363" s="344"/>
      <c r="C363" s="345"/>
      <c r="D363" s="346"/>
      <c r="E363" s="392" t="str">
        <f t="shared" si="47"/>
        <v/>
      </c>
      <c r="F363" s="344"/>
      <c r="G363" s="344"/>
      <c r="H363" s="344"/>
      <c r="I363" s="344"/>
      <c r="J363" s="344"/>
      <c r="K363" s="347"/>
      <c r="L363" s="347"/>
      <c r="M363" s="347"/>
      <c r="N363" s="347"/>
      <c r="O363" s="344"/>
      <c r="P363" s="382" t="str">
        <f>IFERROR(VLOOKUP(O363,Comp_Poda_Bar!A:B,2,0),"-")</f>
        <v>-</v>
      </c>
      <c r="Q363" s="385" t="str">
        <f t="shared" si="43"/>
        <v>-</v>
      </c>
      <c r="R363" s="386">
        <f t="shared" si="44"/>
        <v>0</v>
      </c>
      <c r="S363" s="387">
        <f t="shared" si="40"/>
        <v>0</v>
      </c>
      <c r="T363" s="387">
        <f t="shared" si="41"/>
        <v>0</v>
      </c>
      <c r="U363" s="386">
        <f t="shared" si="45"/>
        <v>0</v>
      </c>
      <c r="V363" s="386">
        <f t="shared" si="46"/>
        <v>0</v>
      </c>
      <c r="W363" s="388">
        <f>IFERROR(VLOOKUP(O363,'[1]Base Baremos'!A:D,4,0)*'Extra 1,7'!$D$3,0)</f>
        <v>0</v>
      </c>
      <c r="X363" s="389">
        <f t="shared" si="42"/>
        <v>0</v>
      </c>
      <c r="Y363" s="384"/>
      <c r="Z363" s="324"/>
      <c r="IS363" s="330"/>
      <c r="IT363" s="330"/>
    </row>
    <row r="364" spans="1:254" ht="17.25" customHeight="1" x14ac:dyDescent="0.2">
      <c r="A364" s="324"/>
      <c r="B364" s="344"/>
      <c r="C364" s="345"/>
      <c r="D364" s="346"/>
      <c r="E364" s="392" t="str">
        <f t="shared" si="47"/>
        <v/>
      </c>
      <c r="F364" s="344"/>
      <c r="G364" s="344"/>
      <c r="H364" s="344"/>
      <c r="I364" s="344"/>
      <c r="J364" s="344"/>
      <c r="K364" s="347"/>
      <c r="L364" s="347"/>
      <c r="M364" s="347"/>
      <c r="N364" s="347"/>
      <c r="O364" s="344"/>
      <c r="P364" s="382" t="str">
        <f>IFERROR(VLOOKUP(O364,Comp_Poda_Bar!A:B,2,0),"-")</f>
        <v>-</v>
      </c>
      <c r="Q364" s="385" t="str">
        <f t="shared" si="43"/>
        <v>-</v>
      </c>
      <c r="R364" s="386">
        <f t="shared" si="44"/>
        <v>0</v>
      </c>
      <c r="S364" s="387">
        <f t="shared" si="40"/>
        <v>0</v>
      </c>
      <c r="T364" s="387">
        <f t="shared" si="41"/>
        <v>0</v>
      </c>
      <c r="U364" s="386">
        <f t="shared" si="45"/>
        <v>0</v>
      </c>
      <c r="V364" s="386">
        <f t="shared" si="46"/>
        <v>0</v>
      </c>
      <c r="W364" s="388">
        <f>IFERROR(VLOOKUP(O364,'[1]Base Baremos'!A:D,4,0)*'Extra 1,7'!$D$3,0)</f>
        <v>0</v>
      </c>
      <c r="X364" s="389">
        <f t="shared" si="42"/>
        <v>0</v>
      </c>
      <c r="Y364" s="384"/>
      <c r="Z364" s="324"/>
      <c r="IS364" s="330"/>
      <c r="IT364" s="330"/>
    </row>
    <row r="365" spans="1:254" ht="17.25" customHeight="1" x14ac:dyDescent="0.2">
      <c r="A365" s="324"/>
      <c r="B365" s="344"/>
      <c r="C365" s="345"/>
      <c r="D365" s="346"/>
      <c r="E365" s="392" t="str">
        <f t="shared" si="47"/>
        <v/>
      </c>
      <c r="F365" s="344"/>
      <c r="G365" s="344"/>
      <c r="H365" s="344"/>
      <c r="I365" s="344"/>
      <c r="J365" s="344"/>
      <c r="K365" s="347"/>
      <c r="L365" s="347"/>
      <c r="M365" s="347"/>
      <c r="N365" s="347"/>
      <c r="O365" s="344"/>
      <c r="P365" s="382" t="str">
        <f>IFERROR(VLOOKUP(O365,Comp_Poda_Bar!A:B,2,0),"-")</f>
        <v>-</v>
      </c>
      <c r="Q365" s="385" t="str">
        <f t="shared" si="43"/>
        <v>-</v>
      </c>
      <c r="R365" s="386">
        <f t="shared" si="44"/>
        <v>0</v>
      </c>
      <c r="S365" s="387">
        <f t="shared" si="40"/>
        <v>0</v>
      </c>
      <c r="T365" s="387">
        <f t="shared" si="41"/>
        <v>0</v>
      </c>
      <c r="U365" s="386">
        <f t="shared" si="45"/>
        <v>0</v>
      </c>
      <c r="V365" s="386">
        <f t="shared" si="46"/>
        <v>0</v>
      </c>
      <c r="W365" s="388">
        <f>IFERROR(VLOOKUP(O365,'[1]Base Baremos'!A:D,4,0)*'Extra 1,7'!$D$3,0)</f>
        <v>0</v>
      </c>
      <c r="X365" s="389">
        <f t="shared" si="42"/>
        <v>0</v>
      </c>
      <c r="Y365" s="384"/>
      <c r="Z365" s="324"/>
      <c r="IS365" s="330"/>
      <c r="IT365" s="330"/>
    </row>
    <row r="366" spans="1:254" ht="17.25" customHeight="1" x14ac:dyDescent="0.2">
      <c r="A366" s="324"/>
      <c r="B366" s="344"/>
      <c r="C366" s="345"/>
      <c r="D366" s="346"/>
      <c r="E366" s="392" t="str">
        <f t="shared" si="47"/>
        <v/>
      </c>
      <c r="F366" s="344"/>
      <c r="G366" s="344"/>
      <c r="H366" s="344"/>
      <c r="I366" s="344"/>
      <c r="J366" s="344"/>
      <c r="K366" s="347"/>
      <c r="L366" s="347"/>
      <c r="M366" s="347"/>
      <c r="N366" s="347"/>
      <c r="O366" s="344"/>
      <c r="P366" s="382" t="str">
        <f>IFERROR(VLOOKUP(O366,Comp_Poda_Bar!A:B,2,0),"-")</f>
        <v>-</v>
      </c>
      <c r="Q366" s="385" t="str">
        <f t="shared" si="43"/>
        <v>-</v>
      </c>
      <c r="R366" s="386">
        <f t="shared" si="44"/>
        <v>0</v>
      </c>
      <c r="S366" s="387">
        <f t="shared" si="40"/>
        <v>0</v>
      </c>
      <c r="T366" s="387">
        <f t="shared" si="41"/>
        <v>0</v>
      </c>
      <c r="U366" s="386">
        <f t="shared" si="45"/>
        <v>0</v>
      </c>
      <c r="V366" s="386">
        <f t="shared" si="46"/>
        <v>0</v>
      </c>
      <c r="W366" s="388">
        <f>IFERROR(VLOOKUP(O366,'[1]Base Baremos'!A:D,4,0)*'Extra 1,7'!$D$3,0)</f>
        <v>0</v>
      </c>
      <c r="X366" s="389">
        <f t="shared" si="42"/>
        <v>0</v>
      </c>
      <c r="Y366" s="384"/>
      <c r="Z366" s="324"/>
      <c r="IS366" s="330"/>
      <c r="IT366" s="330"/>
    </row>
    <row r="367" spans="1:254" ht="17.25" customHeight="1" x14ac:dyDescent="0.2">
      <c r="A367" s="324"/>
      <c r="B367" s="344"/>
      <c r="C367" s="345"/>
      <c r="D367" s="346"/>
      <c r="E367" s="392" t="str">
        <f t="shared" si="47"/>
        <v/>
      </c>
      <c r="F367" s="344"/>
      <c r="G367" s="344"/>
      <c r="H367" s="344"/>
      <c r="I367" s="344"/>
      <c r="J367" s="344"/>
      <c r="K367" s="347"/>
      <c r="L367" s="347"/>
      <c r="M367" s="347"/>
      <c r="N367" s="347"/>
      <c r="O367" s="344"/>
      <c r="P367" s="382" t="str">
        <f>IFERROR(VLOOKUP(O367,Comp_Poda_Bar!A:B,2,0),"-")</f>
        <v>-</v>
      </c>
      <c r="Q367" s="385" t="str">
        <f t="shared" si="43"/>
        <v>-</v>
      </c>
      <c r="R367" s="386">
        <f t="shared" si="44"/>
        <v>0</v>
      </c>
      <c r="S367" s="387">
        <f t="shared" si="40"/>
        <v>0</v>
      </c>
      <c r="T367" s="387">
        <f t="shared" si="41"/>
        <v>0</v>
      </c>
      <c r="U367" s="386">
        <f t="shared" si="45"/>
        <v>0</v>
      </c>
      <c r="V367" s="386">
        <f t="shared" si="46"/>
        <v>0</v>
      </c>
      <c r="W367" s="388">
        <f>IFERROR(VLOOKUP(O367,'[1]Base Baremos'!A:D,4,0)*'Extra 1,7'!$D$3,0)</f>
        <v>0</v>
      </c>
      <c r="X367" s="389">
        <f t="shared" si="42"/>
        <v>0</v>
      </c>
      <c r="Y367" s="384"/>
      <c r="Z367" s="324"/>
      <c r="IS367" s="330"/>
      <c r="IT367" s="330"/>
    </row>
    <row r="368" spans="1:254" ht="17.25" customHeight="1" x14ac:dyDescent="0.2">
      <c r="A368" s="324"/>
      <c r="B368" s="344"/>
      <c r="C368" s="345"/>
      <c r="D368" s="346"/>
      <c r="E368" s="392" t="str">
        <f t="shared" si="47"/>
        <v/>
      </c>
      <c r="F368" s="344"/>
      <c r="G368" s="344"/>
      <c r="H368" s="344"/>
      <c r="I368" s="344"/>
      <c r="J368" s="344"/>
      <c r="K368" s="347"/>
      <c r="L368" s="347"/>
      <c r="M368" s="347"/>
      <c r="N368" s="347"/>
      <c r="O368" s="344"/>
      <c r="P368" s="382" t="str">
        <f>IFERROR(VLOOKUP(O368,Comp_Poda_Bar!A:B,2,0),"-")</f>
        <v>-</v>
      </c>
      <c r="Q368" s="385" t="str">
        <f t="shared" si="43"/>
        <v>-</v>
      </c>
      <c r="R368" s="386">
        <f t="shared" si="44"/>
        <v>0</v>
      </c>
      <c r="S368" s="387">
        <f t="shared" si="40"/>
        <v>0</v>
      </c>
      <c r="T368" s="387">
        <f t="shared" si="41"/>
        <v>0</v>
      </c>
      <c r="U368" s="386">
        <f t="shared" si="45"/>
        <v>0</v>
      </c>
      <c r="V368" s="386">
        <f t="shared" si="46"/>
        <v>0</v>
      </c>
      <c r="W368" s="388">
        <f>IFERROR(VLOOKUP(O368,'[1]Base Baremos'!A:D,4,0)*'Extra 1,7'!$D$3,0)</f>
        <v>0</v>
      </c>
      <c r="X368" s="389">
        <f t="shared" si="42"/>
        <v>0</v>
      </c>
      <c r="Y368" s="384"/>
      <c r="Z368" s="324"/>
      <c r="IS368" s="330"/>
      <c r="IT368" s="330"/>
    </row>
    <row r="369" spans="1:254" ht="17.25" customHeight="1" x14ac:dyDescent="0.2">
      <c r="A369" s="324"/>
      <c r="B369" s="344"/>
      <c r="C369" s="345"/>
      <c r="D369" s="346"/>
      <c r="E369" s="392" t="str">
        <f t="shared" si="47"/>
        <v/>
      </c>
      <c r="F369" s="344"/>
      <c r="G369" s="344"/>
      <c r="H369" s="344"/>
      <c r="I369" s="344"/>
      <c r="J369" s="344"/>
      <c r="K369" s="347"/>
      <c r="L369" s="347"/>
      <c r="M369" s="347"/>
      <c r="N369" s="347"/>
      <c r="O369" s="344"/>
      <c r="P369" s="382" t="str">
        <f>IFERROR(VLOOKUP(O369,Comp_Poda_Bar!A:B,2,0),"-")</f>
        <v>-</v>
      </c>
      <c r="Q369" s="385" t="str">
        <f t="shared" si="43"/>
        <v>-</v>
      </c>
      <c r="R369" s="386">
        <f t="shared" si="44"/>
        <v>0</v>
      </c>
      <c r="S369" s="387">
        <f t="shared" si="40"/>
        <v>0</v>
      </c>
      <c r="T369" s="387">
        <f t="shared" si="41"/>
        <v>0</v>
      </c>
      <c r="U369" s="386">
        <f t="shared" si="45"/>
        <v>0</v>
      </c>
      <c r="V369" s="386">
        <f t="shared" si="46"/>
        <v>0</v>
      </c>
      <c r="W369" s="388">
        <f>IFERROR(VLOOKUP(O369,'[1]Base Baremos'!A:D,4,0)*'Extra 1,7'!$D$3,0)</f>
        <v>0</v>
      </c>
      <c r="X369" s="389">
        <f t="shared" si="42"/>
        <v>0</v>
      </c>
      <c r="Y369" s="384"/>
      <c r="Z369" s="324"/>
      <c r="IS369" s="330"/>
      <c r="IT369" s="330"/>
    </row>
    <row r="370" spans="1:254" ht="17.25" customHeight="1" x14ac:dyDescent="0.2">
      <c r="A370" s="324"/>
      <c r="B370" s="344"/>
      <c r="C370" s="345"/>
      <c r="D370" s="346"/>
      <c r="E370" s="392" t="str">
        <f t="shared" si="47"/>
        <v/>
      </c>
      <c r="F370" s="344"/>
      <c r="G370" s="344"/>
      <c r="H370" s="344"/>
      <c r="I370" s="344"/>
      <c r="J370" s="344"/>
      <c r="K370" s="347"/>
      <c r="L370" s="347"/>
      <c r="M370" s="347"/>
      <c r="N370" s="347"/>
      <c r="O370" s="344"/>
      <c r="P370" s="382" t="str">
        <f>IFERROR(VLOOKUP(O370,Comp_Poda_Bar!A:B,2,0),"-")</f>
        <v>-</v>
      </c>
      <c r="Q370" s="385" t="str">
        <f t="shared" si="43"/>
        <v>-</v>
      </c>
      <c r="R370" s="386">
        <f t="shared" si="44"/>
        <v>0</v>
      </c>
      <c r="S370" s="387">
        <f t="shared" si="40"/>
        <v>0</v>
      </c>
      <c r="T370" s="387">
        <f t="shared" si="41"/>
        <v>0</v>
      </c>
      <c r="U370" s="386">
        <f t="shared" si="45"/>
        <v>0</v>
      </c>
      <c r="V370" s="386">
        <f t="shared" si="46"/>
        <v>0</v>
      </c>
      <c r="W370" s="388">
        <f>IFERROR(VLOOKUP(O370,'[1]Base Baremos'!A:D,4,0)*'Extra 1,7'!$D$3,0)</f>
        <v>0</v>
      </c>
      <c r="X370" s="389">
        <f t="shared" si="42"/>
        <v>0</v>
      </c>
      <c r="Y370" s="384"/>
      <c r="Z370" s="324"/>
      <c r="IS370" s="330"/>
      <c r="IT370" s="330"/>
    </row>
    <row r="371" spans="1:254" ht="17.25" customHeight="1" x14ac:dyDescent="0.2">
      <c r="A371" s="324"/>
      <c r="B371" s="344"/>
      <c r="C371" s="345"/>
      <c r="D371" s="346"/>
      <c r="E371" s="392" t="str">
        <f t="shared" si="47"/>
        <v/>
      </c>
      <c r="F371" s="344"/>
      <c r="G371" s="344"/>
      <c r="H371" s="344"/>
      <c r="I371" s="344"/>
      <c r="J371" s="344"/>
      <c r="K371" s="347"/>
      <c r="L371" s="347"/>
      <c r="M371" s="347"/>
      <c r="N371" s="347"/>
      <c r="O371" s="344"/>
      <c r="P371" s="382" t="str">
        <f>IFERROR(VLOOKUP(O371,Comp_Poda_Bar!A:B,2,0),"-")</f>
        <v>-</v>
      </c>
      <c r="Q371" s="385" t="str">
        <f t="shared" si="43"/>
        <v>-</v>
      </c>
      <c r="R371" s="386">
        <f t="shared" si="44"/>
        <v>0</v>
      </c>
      <c r="S371" s="387">
        <f t="shared" si="40"/>
        <v>0</v>
      </c>
      <c r="T371" s="387">
        <f t="shared" si="41"/>
        <v>0</v>
      </c>
      <c r="U371" s="386">
        <f t="shared" si="45"/>
        <v>0</v>
      </c>
      <c r="V371" s="386">
        <f t="shared" si="46"/>
        <v>0</v>
      </c>
      <c r="W371" s="388">
        <f>IFERROR(VLOOKUP(O371,'[1]Base Baremos'!A:D,4,0)*'Extra 1,7'!$D$3,0)</f>
        <v>0</v>
      </c>
      <c r="X371" s="389">
        <f t="shared" si="42"/>
        <v>0</v>
      </c>
      <c r="Y371" s="384"/>
      <c r="Z371" s="324"/>
      <c r="IS371" s="330"/>
      <c r="IT371" s="330"/>
    </row>
    <row r="372" spans="1:254" ht="17.25" customHeight="1" x14ac:dyDescent="0.2">
      <c r="A372" s="324"/>
      <c r="B372" s="344"/>
      <c r="C372" s="345"/>
      <c r="D372" s="346"/>
      <c r="E372" s="392" t="str">
        <f t="shared" si="47"/>
        <v/>
      </c>
      <c r="F372" s="344"/>
      <c r="G372" s="344"/>
      <c r="H372" s="344"/>
      <c r="I372" s="344"/>
      <c r="J372" s="344"/>
      <c r="K372" s="347"/>
      <c r="L372" s="347"/>
      <c r="M372" s="347"/>
      <c r="N372" s="347"/>
      <c r="O372" s="344"/>
      <c r="P372" s="382" t="str">
        <f>IFERROR(VLOOKUP(O372,Comp_Poda_Bar!A:B,2,0),"-")</f>
        <v>-</v>
      </c>
      <c r="Q372" s="385" t="str">
        <f t="shared" si="43"/>
        <v>-</v>
      </c>
      <c r="R372" s="386">
        <f t="shared" si="44"/>
        <v>0</v>
      </c>
      <c r="S372" s="387">
        <f t="shared" si="40"/>
        <v>0</v>
      </c>
      <c r="T372" s="387">
        <f t="shared" si="41"/>
        <v>0</v>
      </c>
      <c r="U372" s="386">
        <f t="shared" si="45"/>
        <v>0</v>
      </c>
      <c r="V372" s="386">
        <f t="shared" si="46"/>
        <v>0</v>
      </c>
      <c r="W372" s="388">
        <f>IFERROR(VLOOKUP(O372,'[1]Base Baremos'!A:D,4,0)*'Extra 1,7'!$D$3,0)</f>
        <v>0</v>
      </c>
      <c r="X372" s="389">
        <f t="shared" si="42"/>
        <v>0</v>
      </c>
      <c r="Y372" s="384"/>
      <c r="Z372" s="324"/>
      <c r="IS372" s="330"/>
      <c r="IT372" s="330"/>
    </row>
    <row r="373" spans="1:254" ht="17.25" customHeight="1" x14ac:dyDescent="0.2">
      <c r="A373" s="324"/>
      <c r="B373" s="344"/>
      <c r="C373" s="345"/>
      <c r="D373" s="346"/>
      <c r="E373" s="392" t="str">
        <f t="shared" si="47"/>
        <v/>
      </c>
      <c r="F373" s="344"/>
      <c r="G373" s="344"/>
      <c r="H373" s="344"/>
      <c r="I373" s="344"/>
      <c r="J373" s="344"/>
      <c r="K373" s="347"/>
      <c r="L373" s="347"/>
      <c r="M373" s="347"/>
      <c r="N373" s="347"/>
      <c r="O373" s="344"/>
      <c r="P373" s="382" t="str">
        <f>IFERROR(VLOOKUP(O373,Comp_Poda_Bar!A:B,2,0),"-")</f>
        <v>-</v>
      </c>
      <c r="Q373" s="385" t="str">
        <f t="shared" si="43"/>
        <v>-</v>
      </c>
      <c r="R373" s="386">
        <f t="shared" si="44"/>
        <v>0</v>
      </c>
      <c r="S373" s="387">
        <f t="shared" si="40"/>
        <v>0</v>
      </c>
      <c r="T373" s="387">
        <f t="shared" si="41"/>
        <v>0</v>
      </c>
      <c r="U373" s="386">
        <f t="shared" si="45"/>
        <v>0</v>
      </c>
      <c r="V373" s="386">
        <f t="shared" si="46"/>
        <v>0</v>
      </c>
      <c r="W373" s="388">
        <f>IFERROR(VLOOKUP(O373,'[1]Base Baremos'!A:D,4,0)*'Extra 1,7'!$D$3,0)</f>
        <v>0</v>
      </c>
      <c r="X373" s="389">
        <f t="shared" si="42"/>
        <v>0</v>
      </c>
      <c r="Y373" s="384"/>
      <c r="Z373" s="324"/>
      <c r="IS373" s="330"/>
      <c r="IT373" s="330"/>
    </row>
    <row r="374" spans="1:254" ht="17.25" customHeight="1" x14ac:dyDescent="0.2">
      <c r="A374" s="324"/>
      <c r="B374" s="344"/>
      <c r="C374" s="345"/>
      <c r="D374" s="346"/>
      <c r="E374" s="392" t="str">
        <f t="shared" si="47"/>
        <v/>
      </c>
      <c r="F374" s="344"/>
      <c r="G374" s="344"/>
      <c r="H374" s="344"/>
      <c r="I374" s="344"/>
      <c r="J374" s="344"/>
      <c r="K374" s="347"/>
      <c r="L374" s="347"/>
      <c r="M374" s="347"/>
      <c r="N374" s="347"/>
      <c r="O374" s="344"/>
      <c r="P374" s="382" t="str">
        <f>IFERROR(VLOOKUP(O374,Comp_Poda_Bar!A:B,2,0),"-")</f>
        <v>-</v>
      </c>
      <c r="Q374" s="385" t="str">
        <f t="shared" si="43"/>
        <v>-</v>
      </c>
      <c r="R374" s="386">
        <f t="shared" si="44"/>
        <v>0</v>
      </c>
      <c r="S374" s="387">
        <f t="shared" si="40"/>
        <v>0</v>
      </c>
      <c r="T374" s="387">
        <f t="shared" si="41"/>
        <v>0</v>
      </c>
      <c r="U374" s="386">
        <f t="shared" si="45"/>
        <v>0</v>
      </c>
      <c r="V374" s="386">
        <f t="shared" si="46"/>
        <v>0</v>
      </c>
      <c r="W374" s="388">
        <f>IFERROR(VLOOKUP(O374,'[1]Base Baremos'!A:D,4,0)*'Extra 1,7'!$D$3,0)</f>
        <v>0</v>
      </c>
      <c r="X374" s="389">
        <f t="shared" si="42"/>
        <v>0</v>
      </c>
      <c r="Y374" s="384"/>
      <c r="Z374" s="324"/>
      <c r="IS374" s="330"/>
      <c r="IT374" s="330"/>
    </row>
    <row r="375" spans="1:254" ht="17.25" customHeight="1" x14ac:dyDescent="0.2">
      <c r="A375" s="324"/>
      <c r="B375" s="344"/>
      <c r="C375" s="345"/>
      <c r="D375" s="346"/>
      <c r="E375" s="392" t="str">
        <f t="shared" si="47"/>
        <v/>
      </c>
      <c r="F375" s="344"/>
      <c r="G375" s="344"/>
      <c r="H375" s="344"/>
      <c r="I375" s="344"/>
      <c r="J375" s="344"/>
      <c r="K375" s="347"/>
      <c r="L375" s="347"/>
      <c r="M375" s="347"/>
      <c r="N375" s="347"/>
      <c r="O375" s="344"/>
      <c r="P375" s="382" t="str">
        <f>IFERROR(VLOOKUP(O375,Comp_Poda_Bar!A:B,2,0),"-")</f>
        <v>-</v>
      </c>
      <c r="Q375" s="385" t="str">
        <f t="shared" si="43"/>
        <v>-</v>
      </c>
      <c r="R375" s="386">
        <f t="shared" si="44"/>
        <v>0</v>
      </c>
      <c r="S375" s="387">
        <f t="shared" si="40"/>
        <v>0</v>
      </c>
      <c r="T375" s="387">
        <f t="shared" si="41"/>
        <v>0</v>
      </c>
      <c r="U375" s="386">
        <f t="shared" si="45"/>
        <v>0</v>
      </c>
      <c r="V375" s="386">
        <f t="shared" si="46"/>
        <v>0</v>
      </c>
      <c r="W375" s="388">
        <f>IFERROR(VLOOKUP(O375,'[1]Base Baremos'!A:D,4,0)*'Extra 1,7'!$D$3,0)</f>
        <v>0</v>
      </c>
      <c r="X375" s="389">
        <f t="shared" si="42"/>
        <v>0</v>
      </c>
      <c r="Y375" s="384"/>
      <c r="Z375" s="324"/>
      <c r="IS375" s="330"/>
      <c r="IT375" s="330"/>
    </row>
    <row r="376" spans="1:254" ht="17.25" customHeight="1" x14ac:dyDescent="0.2">
      <c r="A376" s="324"/>
      <c r="B376" s="344"/>
      <c r="C376" s="345"/>
      <c r="D376" s="346"/>
      <c r="E376" s="392" t="str">
        <f t="shared" si="47"/>
        <v/>
      </c>
      <c r="F376" s="344"/>
      <c r="G376" s="344"/>
      <c r="H376" s="344"/>
      <c r="I376" s="344"/>
      <c r="J376" s="344"/>
      <c r="K376" s="347"/>
      <c r="L376" s="347"/>
      <c r="M376" s="347"/>
      <c r="N376" s="347"/>
      <c r="O376" s="344"/>
      <c r="P376" s="382" t="str">
        <f>IFERROR(VLOOKUP(O376,Comp_Poda_Bar!A:B,2,0),"-")</f>
        <v>-</v>
      </c>
      <c r="Q376" s="385" t="str">
        <f t="shared" si="43"/>
        <v>-</v>
      </c>
      <c r="R376" s="386">
        <f t="shared" si="44"/>
        <v>0</v>
      </c>
      <c r="S376" s="387">
        <f t="shared" si="40"/>
        <v>0</v>
      </c>
      <c r="T376" s="387">
        <f t="shared" si="41"/>
        <v>0</v>
      </c>
      <c r="U376" s="386">
        <f t="shared" si="45"/>
        <v>0</v>
      </c>
      <c r="V376" s="386">
        <f t="shared" si="46"/>
        <v>0</v>
      </c>
      <c r="W376" s="388">
        <f>IFERROR(VLOOKUP(O376,'[1]Base Baremos'!A:D,4,0)*'Extra 1,7'!$D$3,0)</f>
        <v>0</v>
      </c>
      <c r="X376" s="389">
        <f t="shared" si="42"/>
        <v>0</v>
      </c>
      <c r="Y376" s="384"/>
      <c r="Z376" s="324"/>
      <c r="IS376" s="330"/>
      <c r="IT376" s="330"/>
    </row>
    <row r="377" spans="1:254" ht="17.25" customHeight="1" x14ac:dyDescent="0.2">
      <c r="A377" s="324"/>
      <c r="B377" s="344"/>
      <c r="C377" s="345"/>
      <c r="D377" s="346"/>
      <c r="E377" s="392" t="str">
        <f t="shared" si="47"/>
        <v/>
      </c>
      <c r="F377" s="344"/>
      <c r="G377" s="344"/>
      <c r="H377" s="344"/>
      <c r="I377" s="344"/>
      <c r="J377" s="344"/>
      <c r="K377" s="347"/>
      <c r="L377" s="347"/>
      <c r="M377" s="347"/>
      <c r="N377" s="347"/>
      <c r="O377" s="344"/>
      <c r="P377" s="382" t="str">
        <f>IFERROR(VLOOKUP(O377,Comp_Poda_Bar!A:B,2,0),"-")</f>
        <v>-</v>
      </c>
      <c r="Q377" s="385" t="str">
        <f t="shared" si="43"/>
        <v>-</v>
      </c>
      <c r="R377" s="386">
        <f t="shared" si="44"/>
        <v>0</v>
      </c>
      <c r="S377" s="387">
        <f t="shared" si="40"/>
        <v>0</v>
      </c>
      <c r="T377" s="387">
        <f t="shared" si="41"/>
        <v>0</v>
      </c>
      <c r="U377" s="386">
        <f t="shared" si="45"/>
        <v>0</v>
      </c>
      <c r="V377" s="386">
        <f t="shared" si="46"/>
        <v>0</v>
      </c>
      <c r="W377" s="388">
        <f>IFERROR(VLOOKUP(O377,'[1]Base Baremos'!A:D,4,0)*'Extra 1,7'!$D$3,0)</f>
        <v>0</v>
      </c>
      <c r="X377" s="389">
        <f t="shared" si="42"/>
        <v>0</v>
      </c>
      <c r="Y377" s="384"/>
      <c r="Z377" s="324"/>
      <c r="IS377" s="330"/>
      <c r="IT377" s="330"/>
    </row>
    <row r="378" spans="1:254" ht="17.25" customHeight="1" x14ac:dyDescent="0.2">
      <c r="A378" s="324"/>
      <c r="B378" s="344"/>
      <c r="C378" s="345"/>
      <c r="D378" s="346"/>
      <c r="E378" s="392" t="str">
        <f t="shared" si="47"/>
        <v/>
      </c>
      <c r="F378" s="344"/>
      <c r="G378" s="344"/>
      <c r="H378" s="344"/>
      <c r="I378" s="344"/>
      <c r="J378" s="344"/>
      <c r="K378" s="347"/>
      <c r="L378" s="347"/>
      <c r="M378" s="347"/>
      <c r="N378" s="347"/>
      <c r="O378" s="344"/>
      <c r="P378" s="382" t="str">
        <f>IFERROR(VLOOKUP(O378,Comp_Poda_Bar!A:B,2,0),"-")</f>
        <v>-</v>
      </c>
      <c r="Q378" s="385" t="str">
        <f t="shared" si="43"/>
        <v>-</v>
      </c>
      <c r="R378" s="386">
        <f t="shared" si="44"/>
        <v>0</v>
      </c>
      <c r="S378" s="387">
        <f t="shared" si="40"/>
        <v>0</v>
      </c>
      <c r="T378" s="387">
        <f t="shared" si="41"/>
        <v>0</v>
      </c>
      <c r="U378" s="386">
        <f t="shared" si="45"/>
        <v>0</v>
      </c>
      <c r="V378" s="386">
        <f t="shared" si="46"/>
        <v>0</v>
      </c>
      <c r="W378" s="388">
        <f>IFERROR(VLOOKUP(O378,'[1]Base Baremos'!A:D,4,0)*'Extra 1,7'!$D$3,0)</f>
        <v>0</v>
      </c>
      <c r="X378" s="389">
        <f t="shared" si="42"/>
        <v>0</v>
      </c>
      <c r="Y378" s="384"/>
      <c r="Z378" s="324"/>
      <c r="IS378" s="330"/>
      <c r="IT378" s="330"/>
    </row>
    <row r="379" spans="1:254" ht="17.25" customHeight="1" x14ac:dyDescent="0.2">
      <c r="A379" s="324"/>
      <c r="B379" s="344"/>
      <c r="C379" s="345"/>
      <c r="D379" s="346"/>
      <c r="E379" s="392" t="str">
        <f t="shared" si="47"/>
        <v/>
      </c>
      <c r="F379" s="344"/>
      <c r="G379" s="344"/>
      <c r="H379" s="344"/>
      <c r="I379" s="344"/>
      <c r="J379" s="344"/>
      <c r="K379" s="347"/>
      <c r="L379" s="347"/>
      <c r="M379" s="347"/>
      <c r="N379" s="347"/>
      <c r="O379" s="344"/>
      <c r="P379" s="382" t="str">
        <f>IFERROR(VLOOKUP(O379,Comp_Poda_Bar!A:B,2,0),"-")</f>
        <v>-</v>
      </c>
      <c r="Q379" s="385" t="str">
        <f t="shared" si="43"/>
        <v>-</v>
      </c>
      <c r="R379" s="386">
        <f t="shared" si="44"/>
        <v>0</v>
      </c>
      <c r="S379" s="387">
        <f t="shared" si="40"/>
        <v>0</v>
      </c>
      <c r="T379" s="387">
        <f t="shared" si="41"/>
        <v>0</v>
      </c>
      <c r="U379" s="386">
        <f t="shared" si="45"/>
        <v>0</v>
      </c>
      <c r="V379" s="386">
        <f t="shared" si="46"/>
        <v>0</v>
      </c>
      <c r="W379" s="388">
        <f>IFERROR(VLOOKUP(O379,'[1]Base Baremos'!A:D,4,0)*'Extra 1,7'!$D$3,0)</f>
        <v>0</v>
      </c>
      <c r="X379" s="389">
        <f t="shared" si="42"/>
        <v>0</v>
      </c>
      <c r="Y379" s="384"/>
      <c r="Z379" s="324"/>
      <c r="IS379" s="330"/>
      <c r="IT379" s="330"/>
    </row>
    <row r="380" spans="1:254" ht="17.25" customHeight="1" x14ac:dyDescent="0.2">
      <c r="A380" s="324"/>
      <c r="B380" s="344"/>
      <c r="C380" s="345"/>
      <c r="D380" s="346"/>
      <c r="E380" s="392" t="str">
        <f t="shared" si="47"/>
        <v/>
      </c>
      <c r="F380" s="344"/>
      <c r="G380" s="344"/>
      <c r="H380" s="344"/>
      <c r="I380" s="344"/>
      <c r="J380" s="344"/>
      <c r="K380" s="347"/>
      <c r="L380" s="347"/>
      <c r="M380" s="347"/>
      <c r="N380" s="347"/>
      <c r="O380" s="344"/>
      <c r="P380" s="382" t="str">
        <f>IFERROR(VLOOKUP(O380,Comp_Poda_Bar!A:B,2,0),"-")</f>
        <v>-</v>
      </c>
      <c r="Q380" s="385" t="str">
        <f t="shared" si="43"/>
        <v>-</v>
      </c>
      <c r="R380" s="386">
        <f t="shared" si="44"/>
        <v>0</v>
      </c>
      <c r="S380" s="387">
        <f t="shared" si="40"/>
        <v>0</v>
      </c>
      <c r="T380" s="387">
        <f t="shared" si="41"/>
        <v>0</v>
      </c>
      <c r="U380" s="386">
        <f t="shared" si="45"/>
        <v>0</v>
      </c>
      <c r="V380" s="386">
        <f t="shared" si="46"/>
        <v>0</v>
      </c>
      <c r="W380" s="388">
        <f>IFERROR(VLOOKUP(O380,'[1]Base Baremos'!A:D,4,0)*'Extra 1,7'!$D$3,0)</f>
        <v>0</v>
      </c>
      <c r="X380" s="389">
        <f t="shared" si="42"/>
        <v>0</v>
      </c>
      <c r="Y380" s="384"/>
      <c r="Z380" s="324"/>
      <c r="IS380" s="330"/>
      <c r="IT380" s="330"/>
    </row>
    <row r="381" spans="1:254" ht="17.25" customHeight="1" x14ac:dyDescent="0.2">
      <c r="A381" s="324"/>
      <c r="B381" s="344"/>
      <c r="C381" s="345"/>
      <c r="D381" s="346"/>
      <c r="E381" s="392" t="str">
        <f t="shared" si="47"/>
        <v/>
      </c>
      <c r="F381" s="344"/>
      <c r="G381" s="344"/>
      <c r="H381" s="344"/>
      <c r="I381" s="344"/>
      <c r="J381" s="344"/>
      <c r="K381" s="347"/>
      <c r="L381" s="347"/>
      <c r="M381" s="347"/>
      <c r="N381" s="347"/>
      <c r="O381" s="344"/>
      <c r="P381" s="382" t="str">
        <f>IFERROR(VLOOKUP(O381,Comp_Poda_Bar!A:B,2,0),"-")</f>
        <v>-</v>
      </c>
      <c r="Q381" s="385" t="str">
        <f t="shared" si="43"/>
        <v>-</v>
      </c>
      <c r="R381" s="386">
        <f t="shared" si="44"/>
        <v>0</v>
      </c>
      <c r="S381" s="387">
        <f t="shared" si="40"/>
        <v>0</v>
      </c>
      <c r="T381" s="387">
        <f t="shared" si="41"/>
        <v>0</v>
      </c>
      <c r="U381" s="386">
        <f t="shared" si="45"/>
        <v>0</v>
      </c>
      <c r="V381" s="386">
        <f t="shared" si="46"/>
        <v>0</v>
      </c>
      <c r="W381" s="388">
        <f>IFERROR(VLOOKUP(O381,'[1]Base Baremos'!A:D,4,0)*'Extra 1,7'!$D$3,0)</f>
        <v>0</v>
      </c>
      <c r="X381" s="389">
        <f t="shared" si="42"/>
        <v>0</v>
      </c>
      <c r="Y381" s="384"/>
      <c r="Z381" s="324"/>
      <c r="IS381" s="330"/>
      <c r="IT381" s="330"/>
    </row>
    <row r="382" spans="1:254" ht="17.25" customHeight="1" x14ac:dyDescent="0.2">
      <c r="A382" s="324"/>
      <c r="B382" s="344"/>
      <c r="C382" s="345"/>
      <c r="D382" s="346"/>
      <c r="E382" s="392" t="str">
        <f t="shared" si="47"/>
        <v/>
      </c>
      <c r="F382" s="344"/>
      <c r="G382" s="344"/>
      <c r="H382" s="344"/>
      <c r="I382" s="344"/>
      <c r="J382" s="344"/>
      <c r="K382" s="347"/>
      <c r="L382" s="347"/>
      <c r="M382" s="347"/>
      <c r="N382" s="347"/>
      <c r="O382" s="344"/>
      <c r="P382" s="382" t="str">
        <f>IFERROR(VLOOKUP(O382,Comp_Poda_Bar!A:B,2,0),"-")</f>
        <v>-</v>
      </c>
      <c r="Q382" s="385" t="str">
        <f t="shared" si="43"/>
        <v>-</v>
      </c>
      <c r="R382" s="386">
        <f t="shared" si="44"/>
        <v>0</v>
      </c>
      <c r="S382" s="387">
        <f t="shared" si="40"/>
        <v>0</v>
      </c>
      <c r="T382" s="387">
        <f t="shared" si="41"/>
        <v>0</v>
      </c>
      <c r="U382" s="386">
        <f t="shared" si="45"/>
        <v>0</v>
      </c>
      <c r="V382" s="386">
        <f t="shared" si="46"/>
        <v>0</v>
      </c>
      <c r="W382" s="388">
        <f>IFERROR(VLOOKUP(O382,'[1]Base Baremos'!A:D,4,0)*'Extra 1,7'!$D$3,0)</f>
        <v>0</v>
      </c>
      <c r="X382" s="389">
        <f t="shared" si="42"/>
        <v>0</v>
      </c>
      <c r="Y382" s="384"/>
      <c r="Z382" s="324"/>
      <c r="IS382" s="330"/>
      <c r="IT382" s="330"/>
    </row>
    <row r="383" spans="1:254" ht="17.25" customHeight="1" x14ac:dyDescent="0.2">
      <c r="A383" s="324"/>
      <c r="B383" s="344"/>
      <c r="C383" s="345"/>
      <c r="D383" s="346"/>
      <c r="E383" s="392" t="str">
        <f t="shared" si="47"/>
        <v/>
      </c>
      <c r="F383" s="344"/>
      <c r="G383" s="344"/>
      <c r="H383" s="344"/>
      <c r="I383" s="344"/>
      <c r="J383" s="344"/>
      <c r="K383" s="347"/>
      <c r="L383" s="347"/>
      <c r="M383" s="347"/>
      <c r="N383" s="347"/>
      <c r="O383" s="344"/>
      <c r="P383" s="382" t="str">
        <f>IFERROR(VLOOKUP(O383,Comp_Poda_Bar!A:B,2,0),"-")</f>
        <v>-</v>
      </c>
      <c r="Q383" s="385" t="str">
        <f t="shared" si="43"/>
        <v>-</v>
      </c>
      <c r="R383" s="386">
        <f t="shared" si="44"/>
        <v>0</v>
      </c>
      <c r="S383" s="387">
        <f t="shared" si="40"/>
        <v>0</v>
      </c>
      <c r="T383" s="387">
        <f t="shared" si="41"/>
        <v>0</v>
      </c>
      <c r="U383" s="386">
        <f t="shared" si="45"/>
        <v>0</v>
      </c>
      <c r="V383" s="386">
        <f t="shared" si="46"/>
        <v>0</v>
      </c>
      <c r="W383" s="388">
        <f>IFERROR(VLOOKUP(O383,'[1]Base Baremos'!A:D,4,0)*'Extra 1,7'!$D$3,0)</f>
        <v>0</v>
      </c>
      <c r="X383" s="389">
        <f t="shared" si="42"/>
        <v>0</v>
      </c>
      <c r="Y383" s="384"/>
      <c r="Z383" s="324"/>
      <c r="IS383" s="330"/>
      <c r="IT383" s="330"/>
    </row>
    <row r="384" spans="1:254" ht="17.25" customHeight="1" x14ac:dyDescent="0.2">
      <c r="A384" s="324"/>
      <c r="B384" s="344"/>
      <c r="C384" s="345"/>
      <c r="D384" s="346"/>
      <c r="E384" s="392" t="str">
        <f t="shared" si="47"/>
        <v/>
      </c>
      <c r="F384" s="344"/>
      <c r="G384" s="344"/>
      <c r="H384" s="344"/>
      <c r="I384" s="344"/>
      <c r="J384" s="344"/>
      <c r="K384" s="347"/>
      <c r="L384" s="347"/>
      <c r="M384" s="347"/>
      <c r="N384" s="347"/>
      <c r="O384" s="344"/>
      <c r="P384" s="382" t="str">
        <f>IFERROR(VLOOKUP(O384,Comp_Poda_Bar!A:B,2,0),"-")</f>
        <v>-</v>
      </c>
      <c r="Q384" s="385" t="str">
        <f t="shared" si="43"/>
        <v>-</v>
      </c>
      <c r="R384" s="386">
        <f t="shared" si="44"/>
        <v>0</v>
      </c>
      <c r="S384" s="387">
        <f t="shared" si="40"/>
        <v>0</v>
      </c>
      <c r="T384" s="387">
        <f t="shared" si="41"/>
        <v>0</v>
      </c>
      <c r="U384" s="386">
        <f t="shared" si="45"/>
        <v>0</v>
      </c>
      <c r="V384" s="386">
        <f t="shared" si="46"/>
        <v>0</v>
      </c>
      <c r="W384" s="388">
        <f>IFERROR(VLOOKUP(O384,'[1]Base Baremos'!A:D,4,0)*'Extra 1,7'!$D$3,0)</f>
        <v>0</v>
      </c>
      <c r="X384" s="389">
        <f t="shared" si="42"/>
        <v>0</v>
      </c>
      <c r="Y384" s="384"/>
      <c r="Z384" s="324"/>
      <c r="IS384" s="330"/>
      <c r="IT384" s="330"/>
    </row>
    <row r="385" spans="1:254" ht="17.25" customHeight="1" x14ac:dyDescent="0.2">
      <c r="A385" s="324"/>
      <c r="B385" s="344"/>
      <c r="C385" s="345"/>
      <c r="D385" s="346"/>
      <c r="E385" s="392" t="str">
        <f t="shared" si="47"/>
        <v/>
      </c>
      <c r="F385" s="344"/>
      <c r="G385" s="344"/>
      <c r="H385" s="344"/>
      <c r="I385" s="344"/>
      <c r="J385" s="344"/>
      <c r="K385" s="347"/>
      <c r="L385" s="347"/>
      <c r="M385" s="347"/>
      <c r="N385" s="347"/>
      <c r="O385" s="344"/>
      <c r="P385" s="382" t="str">
        <f>IFERROR(VLOOKUP(O385,Comp_Poda_Bar!A:B,2,0),"-")</f>
        <v>-</v>
      </c>
      <c r="Q385" s="385" t="str">
        <f t="shared" si="43"/>
        <v>-</v>
      </c>
      <c r="R385" s="386">
        <f t="shared" si="44"/>
        <v>0</v>
      </c>
      <c r="S385" s="387">
        <f t="shared" si="40"/>
        <v>0</v>
      </c>
      <c r="T385" s="387">
        <f t="shared" si="41"/>
        <v>0</v>
      </c>
      <c r="U385" s="386">
        <f t="shared" si="45"/>
        <v>0</v>
      </c>
      <c r="V385" s="386">
        <f t="shared" si="46"/>
        <v>0</v>
      </c>
      <c r="W385" s="388">
        <f>IFERROR(VLOOKUP(O385,'[1]Base Baremos'!A:D,4,0)*'Extra 1,7'!$D$3,0)</f>
        <v>0</v>
      </c>
      <c r="X385" s="389">
        <f t="shared" si="42"/>
        <v>0</v>
      </c>
      <c r="Y385" s="384"/>
      <c r="Z385" s="324"/>
      <c r="IS385" s="330"/>
      <c r="IT385" s="330"/>
    </row>
    <row r="386" spans="1:254" ht="17.25" customHeight="1" x14ac:dyDescent="0.2">
      <c r="A386" s="324"/>
      <c r="B386" s="344"/>
      <c r="C386" s="345"/>
      <c r="D386" s="346"/>
      <c r="E386" s="392" t="str">
        <f t="shared" si="47"/>
        <v/>
      </c>
      <c r="F386" s="344"/>
      <c r="G386" s="344"/>
      <c r="H386" s="344"/>
      <c r="I386" s="344"/>
      <c r="J386" s="344"/>
      <c r="K386" s="347"/>
      <c r="L386" s="347"/>
      <c r="M386" s="347"/>
      <c r="N386" s="347"/>
      <c r="O386" s="344"/>
      <c r="P386" s="382" t="str">
        <f>IFERROR(VLOOKUP(O386,Comp_Poda_Bar!A:B,2,0),"-")</f>
        <v>-</v>
      </c>
      <c r="Q386" s="385" t="str">
        <f t="shared" si="43"/>
        <v>-</v>
      </c>
      <c r="R386" s="386">
        <f t="shared" si="44"/>
        <v>0</v>
      </c>
      <c r="S386" s="387">
        <f t="shared" si="40"/>
        <v>0</v>
      </c>
      <c r="T386" s="387">
        <f t="shared" si="41"/>
        <v>0</v>
      </c>
      <c r="U386" s="386">
        <f t="shared" si="45"/>
        <v>0</v>
      </c>
      <c r="V386" s="386">
        <f t="shared" si="46"/>
        <v>0</v>
      </c>
      <c r="W386" s="388">
        <f>IFERROR(VLOOKUP(O386,'[1]Base Baremos'!A:D,4,0)*'Extra 1,7'!$D$3,0)</f>
        <v>0</v>
      </c>
      <c r="X386" s="389">
        <f t="shared" si="42"/>
        <v>0</v>
      </c>
      <c r="Y386" s="384"/>
      <c r="Z386" s="324"/>
      <c r="IS386" s="330"/>
      <c r="IT386" s="330"/>
    </row>
    <row r="387" spans="1:254" ht="17.25" customHeight="1" x14ac:dyDescent="0.2">
      <c r="A387" s="324"/>
      <c r="B387" s="344"/>
      <c r="C387" s="345"/>
      <c r="D387" s="346"/>
      <c r="E387" s="392" t="str">
        <f t="shared" si="47"/>
        <v/>
      </c>
      <c r="F387" s="344"/>
      <c r="G387" s="344"/>
      <c r="H387" s="344"/>
      <c r="I387" s="344"/>
      <c r="J387" s="344"/>
      <c r="K387" s="347"/>
      <c r="L387" s="347"/>
      <c r="M387" s="347"/>
      <c r="N387" s="347"/>
      <c r="O387" s="344"/>
      <c r="P387" s="382" t="str">
        <f>IFERROR(VLOOKUP(O387,Comp_Poda_Bar!A:B,2,0),"-")</f>
        <v>-</v>
      </c>
      <c r="Q387" s="385" t="str">
        <f t="shared" si="43"/>
        <v>-</v>
      </c>
      <c r="R387" s="386">
        <f t="shared" si="44"/>
        <v>0</v>
      </c>
      <c r="S387" s="387">
        <f t="shared" si="40"/>
        <v>0</v>
      </c>
      <c r="T387" s="387">
        <f t="shared" si="41"/>
        <v>0</v>
      </c>
      <c r="U387" s="386">
        <f t="shared" si="45"/>
        <v>0</v>
      </c>
      <c r="V387" s="386">
        <f t="shared" si="46"/>
        <v>0</v>
      </c>
      <c r="W387" s="388">
        <f>IFERROR(VLOOKUP(O387,'[1]Base Baremos'!A:D,4,0)*'Extra 1,7'!$D$3,0)</f>
        <v>0</v>
      </c>
      <c r="X387" s="389">
        <f t="shared" si="42"/>
        <v>0</v>
      </c>
      <c r="Y387" s="384"/>
      <c r="Z387" s="324"/>
      <c r="IS387" s="330"/>
      <c r="IT387" s="330"/>
    </row>
    <row r="388" spans="1:254" ht="17.25" customHeight="1" x14ac:dyDescent="0.2">
      <c r="A388" s="324"/>
      <c r="B388" s="344"/>
      <c r="C388" s="345"/>
      <c r="D388" s="346"/>
      <c r="E388" s="392" t="str">
        <f t="shared" si="47"/>
        <v/>
      </c>
      <c r="F388" s="344"/>
      <c r="G388" s="344"/>
      <c r="H388" s="344"/>
      <c r="I388" s="344"/>
      <c r="J388" s="344"/>
      <c r="K388" s="347"/>
      <c r="L388" s="347"/>
      <c r="M388" s="347"/>
      <c r="N388" s="347"/>
      <c r="O388" s="344"/>
      <c r="P388" s="382" t="str">
        <f>IFERROR(VLOOKUP(O388,Comp_Poda_Bar!A:B,2,0),"-")</f>
        <v>-</v>
      </c>
      <c r="Q388" s="385" t="str">
        <f t="shared" si="43"/>
        <v>-</v>
      </c>
      <c r="R388" s="386">
        <f t="shared" si="44"/>
        <v>0</v>
      </c>
      <c r="S388" s="387">
        <f t="shared" ref="S388:S400" si="48">K388*24</f>
        <v>0</v>
      </c>
      <c r="T388" s="387">
        <f t="shared" ref="T388:T400" si="49">IF(K388&gt;L388,(L388*24)+24,L388*24)</f>
        <v>0</v>
      </c>
      <c r="U388" s="386">
        <f t="shared" si="45"/>
        <v>0</v>
      </c>
      <c r="V388" s="386">
        <f t="shared" si="46"/>
        <v>0</v>
      </c>
      <c r="W388" s="388">
        <f>IFERROR(VLOOKUP(O388,'[1]Base Baremos'!A:D,4,0)*'Extra 1,7'!$D$3,0)</f>
        <v>0</v>
      </c>
      <c r="X388" s="389">
        <f t="shared" ref="X388:X400" si="50">IF(OR(D388="SIM",Q388=7,Q388=1),((V388*W388)-(U388*W388))*1.5,IF(V388&lt;=2,(V388*W388-(U388*W388))*1.25,IF(V388&gt;2,(V388*W388-(U388*W388))*1.35)))</f>
        <v>0</v>
      </c>
      <c r="Y388" s="384"/>
      <c r="Z388" s="324"/>
      <c r="IS388" s="330"/>
      <c r="IT388" s="330"/>
    </row>
    <row r="389" spans="1:254" ht="17.25" customHeight="1" x14ac:dyDescent="0.2">
      <c r="A389" s="324"/>
      <c r="B389" s="344"/>
      <c r="C389" s="345"/>
      <c r="D389" s="346"/>
      <c r="E389" s="392" t="str">
        <f t="shared" si="47"/>
        <v/>
      </c>
      <c r="F389" s="344"/>
      <c r="G389" s="344"/>
      <c r="H389" s="344"/>
      <c r="I389" s="344"/>
      <c r="J389" s="344"/>
      <c r="K389" s="347"/>
      <c r="L389" s="347"/>
      <c r="M389" s="347"/>
      <c r="N389" s="347"/>
      <c r="O389" s="344"/>
      <c r="P389" s="382" t="str">
        <f>IFERROR(VLOOKUP(O389,Comp_Poda_Bar!A:B,2,0),"-")</f>
        <v>-</v>
      </c>
      <c r="Q389" s="385" t="str">
        <f t="shared" si="43"/>
        <v>-</v>
      </c>
      <c r="R389" s="386">
        <f t="shared" ref="R389:R400" si="51">T389-S389</f>
        <v>0</v>
      </c>
      <c r="S389" s="387">
        <f t="shared" si="48"/>
        <v>0</v>
      </c>
      <c r="T389" s="387">
        <f t="shared" si="49"/>
        <v>0</v>
      </c>
      <c r="U389" s="386">
        <f t="shared" ref="U389:U400" si="52">(N389-M389)*24</f>
        <v>0</v>
      </c>
      <c r="V389" s="386">
        <f t="shared" ref="V389:V400" si="53">R389</f>
        <v>0</v>
      </c>
      <c r="W389" s="388">
        <f>IFERROR(VLOOKUP(O389,'[1]Base Baremos'!A:D,4,0)*'Extra 1,7'!$D$3,0)</f>
        <v>0</v>
      </c>
      <c r="X389" s="389">
        <f t="shared" si="50"/>
        <v>0</v>
      </c>
      <c r="Y389" s="384"/>
      <c r="Z389" s="324"/>
      <c r="IS389" s="330"/>
      <c r="IT389" s="330"/>
    </row>
    <row r="390" spans="1:254" ht="17.25" customHeight="1" x14ac:dyDescent="0.2">
      <c r="A390" s="324"/>
      <c r="B390" s="344"/>
      <c r="C390" s="345"/>
      <c r="D390" s="346"/>
      <c r="E390" s="392" t="str">
        <f t="shared" ref="E390:E400" si="54">IF(O390="","",TEXT(C390,"MMMM"))</f>
        <v/>
      </c>
      <c r="F390" s="344"/>
      <c r="G390" s="344"/>
      <c r="H390" s="344"/>
      <c r="I390" s="344"/>
      <c r="J390" s="344"/>
      <c r="K390" s="347"/>
      <c r="L390" s="347"/>
      <c r="M390" s="347"/>
      <c r="N390" s="347"/>
      <c r="O390" s="344"/>
      <c r="P390" s="382" t="str">
        <f>IFERROR(VLOOKUP(O390,Comp_Poda_Bar!A:B,2,0),"-")</f>
        <v>-</v>
      </c>
      <c r="Q390" s="385" t="str">
        <f t="shared" ref="Q390:Q400" si="55">IF(C390&lt;&gt;"",WEEKDAY(C390),"-")</f>
        <v>-</v>
      </c>
      <c r="R390" s="386">
        <f t="shared" si="51"/>
        <v>0</v>
      </c>
      <c r="S390" s="387">
        <f t="shared" si="48"/>
        <v>0</v>
      </c>
      <c r="T390" s="387">
        <f t="shared" si="49"/>
        <v>0</v>
      </c>
      <c r="U390" s="386">
        <f t="shared" si="52"/>
        <v>0</v>
      </c>
      <c r="V390" s="386">
        <f t="shared" si="53"/>
        <v>0</v>
      </c>
      <c r="W390" s="388">
        <f>IFERROR(VLOOKUP(O390,'[1]Base Baremos'!A:D,4,0)*'Extra 1,7'!$D$3,0)</f>
        <v>0</v>
      </c>
      <c r="X390" s="389">
        <f t="shared" si="50"/>
        <v>0</v>
      </c>
      <c r="Y390" s="384"/>
      <c r="Z390" s="324"/>
      <c r="IS390" s="330"/>
      <c r="IT390" s="330"/>
    </row>
    <row r="391" spans="1:254" ht="17.25" customHeight="1" x14ac:dyDescent="0.2">
      <c r="A391" s="324"/>
      <c r="B391" s="344"/>
      <c r="C391" s="345"/>
      <c r="D391" s="346"/>
      <c r="E391" s="392" t="str">
        <f t="shared" si="54"/>
        <v/>
      </c>
      <c r="F391" s="344"/>
      <c r="G391" s="344"/>
      <c r="H391" s="344"/>
      <c r="I391" s="344"/>
      <c r="J391" s="344"/>
      <c r="K391" s="347"/>
      <c r="L391" s="347"/>
      <c r="M391" s="347"/>
      <c r="N391" s="347"/>
      <c r="O391" s="344"/>
      <c r="P391" s="382" t="str">
        <f>IFERROR(VLOOKUP(O391,Comp_Poda_Bar!A:B,2,0),"-")</f>
        <v>-</v>
      </c>
      <c r="Q391" s="385" t="str">
        <f t="shared" si="55"/>
        <v>-</v>
      </c>
      <c r="R391" s="386">
        <f t="shared" si="51"/>
        <v>0</v>
      </c>
      <c r="S391" s="387">
        <f t="shared" si="48"/>
        <v>0</v>
      </c>
      <c r="T391" s="387">
        <f t="shared" si="49"/>
        <v>0</v>
      </c>
      <c r="U391" s="386">
        <f t="shared" si="52"/>
        <v>0</v>
      </c>
      <c r="V391" s="386">
        <f t="shared" si="53"/>
        <v>0</v>
      </c>
      <c r="W391" s="388">
        <f>IFERROR(VLOOKUP(O391,'[1]Base Baremos'!A:D,4,0)*'Extra 1,7'!$D$3,0)</f>
        <v>0</v>
      </c>
      <c r="X391" s="389">
        <f t="shared" si="50"/>
        <v>0</v>
      </c>
      <c r="Y391" s="384"/>
      <c r="Z391" s="324"/>
      <c r="IS391" s="330"/>
      <c r="IT391" s="330"/>
    </row>
    <row r="392" spans="1:254" ht="17.25" customHeight="1" x14ac:dyDescent="0.2">
      <c r="A392" s="324"/>
      <c r="B392" s="344"/>
      <c r="C392" s="345"/>
      <c r="D392" s="346"/>
      <c r="E392" s="392" t="str">
        <f t="shared" si="54"/>
        <v/>
      </c>
      <c r="F392" s="344"/>
      <c r="G392" s="344"/>
      <c r="H392" s="344"/>
      <c r="I392" s="344"/>
      <c r="J392" s="344"/>
      <c r="K392" s="347"/>
      <c r="L392" s="347"/>
      <c r="M392" s="347"/>
      <c r="N392" s="347"/>
      <c r="O392" s="344"/>
      <c r="P392" s="382" t="str">
        <f>IFERROR(VLOOKUP(O392,Comp_Poda_Bar!A:B,2,0),"-")</f>
        <v>-</v>
      </c>
      <c r="Q392" s="385" t="str">
        <f t="shared" si="55"/>
        <v>-</v>
      </c>
      <c r="R392" s="386">
        <f t="shared" si="51"/>
        <v>0</v>
      </c>
      <c r="S392" s="387">
        <f t="shared" si="48"/>
        <v>0</v>
      </c>
      <c r="T392" s="387">
        <f t="shared" si="49"/>
        <v>0</v>
      </c>
      <c r="U392" s="386">
        <f t="shared" si="52"/>
        <v>0</v>
      </c>
      <c r="V392" s="386">
        <f t="shared" si="53"/>
        <v>0</v>
      </c>
      <c r="W392" s="388">
        <f>IFERROR(VLOOKUP(O392,'[1]Base Baremos'!A:D,4,0)*'Extra 1,7'!$D$3,0)</f>
        <v>0</v>
      </c>
      <c r="X392" s="389">
        <f t="shared" si="50"/>
        <v>0</v>
      </c>
      <c r="Y392" s="384"/>
      <c r="Z392" s="324"/>
      <c r="IS392" s="330"/>
      <c r="IT392" s="330"/>
    </row>
    <row r="393" spans="1:254" ht="17.25" customHeight="1" x14ac:dyDescent="0.2">
      <c r="A393" s="324"/>
      <c r="B393" s="344"/>
      <c r="C393" s="345"/>
      <c r="D393" s="346"/>
      <c r="E393" s="392" t="str">
        <f t="shared" si="54"/>
        <v/>
      </c>
      <c r="F393" s="344"/>
      <c r="G393" s="344"/>
      <c r="H393" s="344"/>
      <c r="I393" s="344"/>
      <c r="J393" s="344"/>
      <c r="K393" s="347"/>
      <c r="L393" s="347"/>
      <c r="M393" s="347"/>
      <c r="N393" s="347"/>
      <c r="O393" s="344"/>
      <c r="P393" s="382" t="str">
        <f>IFERROR(VLOOKUP(O393,Comp_Poda_Bar!A:B,2,0),"-")</f>
        <v>-</v>
      </c>
      <c r="Q393" s="385" t="str">
        <f t="shared" si="55"/>
        <v>-</v>
      </c>
      <c r="R393" s="386">
        <f t="shared" si="51"/>
        <v>0</v>
      </c>
      <c r="S393" s="387">
        <f t="shared" si="48"/>
        <v>0</v>
      </c>
      <c r="T393" s="387">
        <f t="shared" si="49"/>
        <v>0</v>
      </c>
      <c r="U393" s="386">
        <f t="shared" si="52"/>
        <v>0</v>
      </c>
      <c r="V393" s="386">
        <f t="shared" si="53"/>
        <v>0</v>
      </c>
      <c r="W393" s="388">
        <f>IFERROR(VLOOKUP(O393,'[1]Base Baremos'!A:D,4,0)*'Extra 1,7'!$D$3,0)</f>
        <v>0</v>
      </c>
      <c r="X393" s="389">
        <f t="shared" si="50"/>
        <v>0</v>
      </c>
      <c r="Y393" s="384"/>
      <c r="Z393" s="324"/>
      <c r="IS393" s="330"/>
      <c r="IT393" s="330"/>
    </row>
    <row r="394" spans="1:254" ht="17.25" customHeight="1" x14ac:dyDescent="0.2">
      <c r="A394" s="324"/>
      <c r="B394" s="344"/>
      <c r="C394" s="345"/>
      <c r="D394" s="346"/>
      <c r="E394" s="392" t="str">
        <f t="shared" si="54"/>
        <v/>
      </c>
      <c r="F394" s="344"/>
      <c r="G394" s="344"/>
      <c r="H394" s="344"/>
      <c r="I394" s="344"/>
      <c r="J394" s="344"/>
      <c r="K394" s="347"/>
      <c r="L394" s="347"/>
      <c r="M394" s="347"/>
      <c r="N394" s="347"/>
      <c r="O394" s="344"/>
      <c r="P394" s="382" t="str">
        <f>IFERROR(VLOOKUP(O394,Comp_Poda_Bar!A:B,2,0),"-")</f>
        <v>-</v>
      </c>
      <c r="Q394" s="385" t="str">
        <f t="shared" si="55"/>
        <v>-</v>
      </c>
      <c r="R394" s="386">
        <f t="shared" si="51"/>
        <v>0</v>
      </c>
      <c r="S394" s="387">
        <f t="shared" si="48"/>
        <v>0</v>
      </c>
      <c r="T394" s="387">
        <f t="shared" si="49"/>
        <v>0</v>
      </c>
      <c r="U394" s="386">
        <f t="shared" si="52"/>
        <v>0</v>
      </c>
      <c r="V394" s="386">
        <f t="shared" si="53"/>
        <v>0</v>
      </c>
      <c r="W394" s="388">
        <f>IFERROR(VLOOKUP(O394,'[1]Base Baremos'!A:D,4,0)*'Extra 1,7'!$D$3,0)</f>
        <v>0</v>
      </c>
      <c r="X394" s="389">
        <f t="shared" si="50"/>
        <v>0</v>
      </c>
      <c r="Y394" s="384"/>
      <c r="Z394" s="324"/>
      <c r="IS394" s="330"/>
      <c r="IT394" s="330"/>
    </row>
    <row r="395" spans="1:254" ht="17.25" customHeight="1" x14ac:dyDescent="0.2">
      <c r="A395" s="324"/>
      <c r="B395" s="344"/>
      <c r="C395" s="345"/>
      <c r="D395" s="346"/>
      <c r="E395" s="392" t="str">
        <f t="shared" si="54"/>
        <v/>
      </c>
      <c r="F395" s="344"/>
      <c r="G395" s="344"/>
      <c r="H395" s="344"/>
      <c r="I395" s="344"/>
      <c r="J395" s="344"/>
      <c r="K395" s="347"/>
      <c r="L395" s="347"/>
      <c r="M395" s="347"/>
      <c r="N395" s="347"/>
      <c r="O395" s="344"/>
      <c r="P395" s="382" t="str">
        <f>IFERROR(VLOOKUP(O395,Comp_Poda_Bar!A:B,2,0),"-")</f>
        <v>-</v>
      </c>
      <c r="Q395" s="385" t="str">
        <f t="shared" si="55"/>
        <v>-</v>
      </c>
      <c r="R395" s="386">
        <f t="shared" si="51"/>
        <v>0</v>
      </c>
      <c r="S395" s="387">
        <f t="shared" si="48"/>
        <v>0</v>
      </c>
      <c r="T395" s="387">
        <f t="shared" si="49"/>
        <v>0</v>
      </c>
      <c r="U395" s="386">
        <f t="shared" si="52"/>
        <v>0</v>
      </c>
      <c r="V395" s="386">
        <f t="shared" si="53"/>
        <v>0</v>
      </c>
      <c r="W395" s="388">
        <f>IFERROR(VLOOKUP(O395,'[1]Base Baremos'!A:D,4,0)*'Extra 1,7'!$D$3,0)</f>
        <v>0</v>
      </c>
      <c r="X395" s="389">
        <f t="shared" si="50"/>
        <v>0</v>
      </c>
      <c r="Y395" s="384"/>
      <c r="Z395" s="324"/>
      <c r="IS395" s="330"/>
      <c r="IT395" s="330"/>
    </row>
    <row r="396" spans="1:254" ht="17.25" customHeight="1" x14ac:dyDescent="0.2">
      <c r="A396" s="324"/>
      <c r="B396" s="344"/>
      <c r="C396" s="345"/>
      <c r="D396" s="346"/>
      <c r="E396" s="392" t="str">
        <f t="shared" si="54"/>
        <v/>
      </c>
      <c r="F396" s="344"/>
      <c r="G396" s="344"/>
      <c r="H396" s="344"/>
      <c r="I396" s="344"/>
      <c r="J396" s="344"/>
      <c r="K396" s="347"/>
      <c r="L396" s="347"/>
      <c r="M396" s="347"/>
      <c r="N396" s="347"/>
      <c r="O396" s="344"/>
      <c r="P396" s="382" t="str">
        <f>IFERROR(VLOOKUP(O396,Comp_Poda_Bar!A:B,2,0),"-")</f>
        <v>-</v>
      </c>
      <c r="Q396" s="385" t="str">
        <f t="shared" si="55"/>
        <v>-</v>
      </c>
      <c r="R396" s="386">
        <f t="shared" si="51"/>
        <v>0</v>
      </c>
      <c r="S396" s="387">
        <f t="shared" si="48"/>
        <v>0</v>
      </c>
      <c r="T396" s="387">
        <f t="shared" si="49"/>
        <v>0</v>
      </c>
      <c r="U396" s="386">
        <f t="shared" si="52"/>
        <v>0</v>
      </c>
      <c r="V396" s="386">
        <f t="shared" si="53"/>
        <v>0</v>
      </c>
      <c r="W396" s="388">
        <f>IFERROR(VLOOKUP(O396,'[1]Base Baremos'!A:D,4,0)*'Extra 1,7'!$D$3,0)</f>
        <v>0</v>
      </c>
      <c r="X396" s="389">
        <f t="shared" si="50"/>
        <v>0</v>
      </c>
      <c r="Y396" s="384"/>
      <c r="Z396" s="324"/>
      <c r="IS396" s="330"/>
      <c r="IT396" s="330"/>
    </row>
    <row r="397" spans="1:254" ht="17.25" customHeight="1" x14ac:dyDescent="0.2">
      <c r="A397" s="324"/>
      <c r="B397" s="344"/>
      <c r="C397" s="345"/>
      <c r="D397" s="346"/>
      <c r="E397" s="392" t="str">
        <f t="shared" si="54"/>
        <v/>
      </c>
      <c r="F397" s="344"/>
      <c r="G397" s="344"/>
      <c r="H397" s="344"/>
      <c r="I397" s="344"/>
      <c r="J397" s="344"/>
      <c r="K397" s="347"/>
      <c r="L397" s="347"/>
      <c r="M397" s="347"/>
      <c r="N397" s="347"/>
      <c r="O397" s="344"/>
      <c r="P397" s="382" t="str">
        <f>IFERROR(VLOOKUP(O397,Comp_Poda_Bar!A:B,2,0),"-")</f>
        <v>-</v>
      </c>
      <c r="Q397" s="385" t="str">
        <f t="shared" si="55"/>
        <v>-</v>
      </c>
      <c r="R397" s="386">
        <f t="shared" si="51"/>
        <v>0</v>
      </c>
      <c r="S397" s="387">
        <f t="shared" si="48"/>
        <v>0</v>
      </c>
      <c r="T397" s="387">
        <f t="shared" si="49"/>
        <v>0</v>
      </c>
      <c r="U397" s="386">
        <f t="shared" si="52"/>
        <v>0</v>
      </c>
      <c r="V397" s="386">
        <f t="shared" si="53"/>
        <v>0</v>
      </c>
      <c r="W397" s="388">
        <f>IFERROR(VLOOKUP(O397,'[1]Base Baremos'!A:D,4,0)*'Extra 1,7'!$D$3,0)</f>
        <v>0</v>
      </c>
      <c r="X397" s="389">
        <f t="shared" si="50"/>
        <v>0</v>
      </c>
      <c r="Y397" s="384"/>
      <c r="Z397" s="324"/>
      <c r="IS397" s="330"/>
      <c r="IT397" s="330"/>
    </row>
    <row r="398" spans="1:254" ht="17.25" customHeight="1" x14ac:dyDescent="0.2">
      <c r="A398" s="324"/>
      <c r="B398" s="344"/>
      <c r="C398" s="345"/>
      <c r="D398" s="346"/>
      <c r="E398" s="392" t="str">
        <f t="shared" si="54"/>
        <v/>
      </c>
      <c r="F398" s="344"/>
      <c r="G398" s="344"/>
      <c r="H398" s="344"/>
      <c r="I398" s="344"/>
      <c r="J398" s="344"/>
      <c r="K398" s="347"/>
      <c r="L398" s="347"/>
      <c r="M398" s="347"/>
      <c r="N398" s="347"/>
      <c r="O398" s="344"/>
      <c r="P398" s="382" t="str">
        <f>IFERROR(VLOOKUP(O398,Comp_Poda_Bar!A:B,2,0),"-")</f>
        <v>-</v>
      </c>
      <c r="Q398" s="385" t="str">
        <f t="shared" si="55"/>
        <v>-</v>
      </c>
      <c r="R398" s="386">
        <f t="shared" si="51"/>
        <v>0</v>
      </c>
      <c r="S398" s="387">
        <f t="shared" si="48"/>
        <v>0</v>
      </c>
      <c r="T398" s="387">
        <f t="shared" si="49"/>
        <v>0</v>
      </c>
      <c r="U398" s="386">
        <f t="shared" si="52"/>
        <v>0</v>
      </c>
      <c r="V398" s="386">
        <f t="shared" si="53"/>
        <v>0</v>
      </c>
      <c r="W398" s="388">
        <f>IFERROR(VLOOKUP(O398,'[1]Base Baremos'!A:D,4,0)*'Extra 1,7'!$D$3,0)</f>
        <v>0</v>
      </c>
      <c r="X398" s="389">
        <f t="shared" si="50"/>
        <v>0</v>
      </c>
      <c r="Y398" s="384"/>
      <c r="Z398" s="324"/>
      <c r="IS398" s="330"/>
      <c r="IT398" s="330"/>
    </row>
    <row r="399" spans="1:254" ht="17.25" customHeight="1" x14ac:dyDescent="0.2">
      <c r="A399" s="324"/>
      <c r="B399" s="344"/>
      <c r="C399" s="345"/>
      <c r="D399" s="346"/>
      <c r="E399" s="392" t="str">
        <f t="shared" si="54"/>
        <v/>
      </c>
      <c r="F399" s="344"/>
      <c r="G399" s="344"/>
      <c r="H399" s="344"/>
      <c r="I399" s="344"/>
      <c r="J399" s="344"/>
      <c r="K399" s="347"/>
      <c r="L399" s="347"/>
      <c r="M399" s="347"/>
      <c r="N399" s="347"/>
      <c r="O399" s="344"/>
      <c r="P399" s="382" t="str">
        <f>IFERROR(VLOOKUP(O399,Comp_Poda_Bar!A:B,2,0),"-")</f>
        <v>-</v>
      </c>
      <c r="Q399" s="385" t="str">
        <f t="shared" si="55"/>
        <v>-</v>
      </c>
      <c r="R399" s="386">
        <f t="shared" si="51"/>
        <v>0</v>
      </c>
      <c r="S399" s="387">
        <f t="shared" si="48"/>
        <v>0</v>
      </c>
      <c r="T399" s="387">
        <f t="shared" si="49"/>
        <v>0</v>
      </c>
      <c r="U399" s="386">
        <f t="shared" si="52"/>
        <v>0</v>
      </c>
      <c r="V399" s="386">
        <f t="shared" si="53"/>
        <v>0</v>
      </c>
      <c r="W399" s="388">
        <f>IFERROR(VLOOKUP(O399,'[1]Base Baremos'!A:D,4,0)*'Extra 1,7'!$D$3,0)</f>
        <v>0</v>
      </c>
      <c r="X399" s="389">
        <f t="shared" si="50"/>
        <v>0</v>
      </c>
      <c r="Y399" s="384"/>
      <c r="Z399" s="324"/>
      <c r="IS399" s="330"/>
      <c r="IT399" s="330"/>
    </row>
    <row r="400" spans="1:254" ht="17.25" customHeight="1" x14ac:dyDescent="0.2">
      <c r="A400" s="324"/>
      <c r="B400" s="344"/>
      <c r="C400" s="345"/>
      <c r="D400" s="346"/>
      <c r="E400" s="392" t="str">
        <f t="shared" si="54"/>
        <v/>
      </c>
      <c r="F400" s="344"/>
      <c r="G400" s="344"/>
      <c r="H400" s="344"/>
      <c r="I400" s="344"/>
      <c r="J400" s="344"/>
      <c r="K400" s="347"/>
      <c r="L400" s="347"/>
      <c r="M400" s="347"/>
      <c r="N400" s="347"/>
      <c r="O400" s="344"/>
      <c r="P400" s="382" t="str">
        <f>IFERROR(VLOOKUP(O400,Comp_Poda_Bar!A:B,2,0),"-")</f>
        <v>-</v>
      </c>
      <c r="Q400" s="385" t="str">
        <f t="shared" si="55"/>
        <v>-</v>
      </c>
      <c r="R400" s="386">
        <f t="shared" si="51"/>
        <v>0</v>
      </c>
      <c r="S400" s="387">
        <f t="shared" si="48"/>
        <v>0</v>
      </c>
      <c r="T400" s="387">
        <f t="shared" si="49"/>
        <v>0</v>
      </c>
      <c r="U400" s="386">
        <f t="shared" si="52"/>
        <v>0</v>
      </c>
      <c r="V400" s="386">
        <f t="shared" si="53"/>
        <v>0</v>
      </c>
      <c r="W400" s="388">
        <f>IFERROR(VLOOKUP(O400,'[1]Base Baremos'!A:D,4,0)*'Extra 1,7'!$D$3,0)</f>
        <v>0</v>
      </c>
      <c r="X400" s="389">
        <f t="shared" si="50"/>
        <v>0</v>
      </c>
      <c r="Y400" s="384"/>
      <c r="Z400" s="324"/>
      <c r="IS400" s="330"/>
      <c r="IT400" s="330"/>
    </row>
    <row r="401" spans="1:26" s="330" customFormat="1" x14ac:dyDescent="0.25">
      <c r="A401" s="372"/>
      <c r="B401" s="372"/>
      <c r="C401" s="373"/>
      <c r="D401" s="373"/>
      <c r="E401" s="373"/>
      <c r="F401" s="372"/>
      <c r="G401" s="372"/>
      <c r="H401" s="374"/>
      <c r="I401" s="372"/>
      <c r="J401" s="372"/>
      <c r="K401" s="375"/>
      <c r="L401" s="375"/>
      <c r="M401" s="375"/>
      <c r="N401" s="375"/>
      <c r="O401" s="372"/>
      <c r="P401" s="372"/>
      <c r="Q401" s="376"/>
      <c r="R401" s="377"/>
      <c r="S401" s="377"/>
      <c r="T401" s="377"/>
      <c r="U401" s="377"/>
      <c r="V401" s="377"/>
      <c r="W401" s="378"/>
      <c r="X401" s="379"/>
      <c r="Y401" s="380"/>
      <c r="Z401" s="372"/>
    </row>
    <row r="402" spans="1:26" s="330" customFormat="1" hidden="1" x14ac:dyDescent="0.25">
      <c r="C402" s="331"/>
      <c r="D402" s="331"/>
      <c r="E402" s="331"/>
      <c r="H402" s="332"/>
      <c r="K402" s="333"/>
      <c r="L402" s="333"/>
      <c r="M402" s="333"/>
      <c r="N402" s="333"/>
      <c r="Q402" s="334"/>
      <c r="R402" s="335"/>
      <c r="S402" s="335"/>
      <c r="T402" s="335"/>
      <c r="U402" s="335"/>
      <c r="V402" s="335"/>
      <c r="W402" s="336"/>
      <c r="X402" s="337"/>
      <c r="Y402" s="338"/>
    </row>
    <row r="403" spans="1:26" s="330" customFormat="1" hidden="1" x14ac:dyDescent="0.25">
      <c r="C403" s="331"/>
      <c r="D403" s="331"/>
      <c r="E403" s="331"/>
      <c r="H403" s="332"/>
      <c r="K403" s="333"/>
      <c r="L403" s="333"/>
      <c r="M403" s="333"/>
      <c r="N403" s="333"/>
      <c r="Q403" s="334"/>
      <c r="R403" s="335"/>
      <c r="S403" s="335"/>
      <c r="T403" s="335"/>
      <c r="U403" s="335"/>
      <c r="V403" s="335"/>
      <c r="W403" s="336"/>
      <c r="X403" s="337"/>
      <c r="Y403" s="338"/>
    </row>
    <row r="404" spans="1:26" s="330" customFormat="1" hidden="1" x14ac:dyDescent="0.25">
      <c r="C404" s="331"/>
      <c r="D404" s="331"/>
      <c r="E404" s="331"/>
      <c r="H404" s="332"/>
      <c r="K404" s="333"/>
      <c r="L404" s="333"/>
      <c r="M404" s="333"/>
      <c r="N404" s="333"/>
      <c r="Q404" s="334"/>
      <c r="R404" s="335"/>
      <c r="S404" s="335"/>
      <c r="T404" s="335"/>
      <c r="U404" s="335"/>
      <c r="V404" s="335"/>
      <c r="W404" s="336"/>
      <c r="X404" s="337"/>
      <c r="Y404" s="338"/>
    </row>
    <row r="405" spans="1:26" s="330" customFormat="1" hidden="1" x14ac:dyDescent="0.25">
      <c r="C405" s="331"/>
      <c r="D405" s="331"/>
      <c r="E405" s="331"/>
      <c r="H405" s="332"/>
      <c r="K405" s="333"/>
      <c r="L405" s="333"/>
      <c r="M405" s="333"/>
      <c r="N405" s="333"/>
      <c r="Q405" s="334"/>
      <c r="R405" s="335"/>
      <c r="S405" s="335"/>
      <c r="T405" s="335"/>
      <c r="U405" s="335"/>
      <c r="V405" s="335"/>
      <c r="W405" s="336"/>
      <c r="X405" s="337"/>
      <c r="Y405" s="338"/>
    </row>
    <row r="406" spans="1:26" s="330" customFormat="1" hidden="1" x14ac:dyDescent="0.25">
      <c r="C406" s="331"/>
      <c r="D406" s="331"/>
      <c r="E406" s="331"/>
      <c r="H406" s="332"/>
      <c r="K406" s="333"/>
      <c r="L406" s="333"/>
      <c r="M406" s="333"/>
      <c r="N406" s="333"/>
      <c r="Q406" s="334"/>
      <c r="R406" s="335"/>
      <c r="S406" s="335"/>
      <c r="T406" s="335"/>
      <c r="U406" s="335"/>
      <c r="V406" s="335"/>
      <c r="W406" s="336"/>
      <c r="X406" s="337"/>
      <c r="Y406" s="338"/>
    </row>
    <row r="407" spans="1:26" s="330" customFormat="1" hidden="1" x14ac:dyDescent="0.25">
      <c r="C407" s="331"/>
      <c r="D407" s="331"/>
      <c r="E407" s="331"/>
      <c r="H407" s="332"/>
      <c r="K407" s="333"/>
      <c r="L407" s="333"/>
      <c r="M407" s="333"/>
      <c r="N407" s="333"/>
      <c r="Q407" s="334"/>
      <c r="R407" s="335"/>
      <c r="S407" s="335"/>
      <c r="T407" s="335"/>
      <c r="U407" s="335"/>
      <c r="V407" s="335"/>
      <c r="W407" s="336"/>
      <c r="X407" s="337"/>
      <c r="Y407" s="338"/>
    </row>
    <row r="408" spans="1:26" s="330" customFormat="1" hidden="1" x14ac:dyDescent="0.25">
      <c r="C408" s="331"/>
      <c r="D408" s="331"/>
      <c r="E408" s="331"/>
      <c r="H408" s="332"/>
      <c r="K408" s="333"/>
      <c r="L408" s="333"/>
      <c r="M408" s="333"/>
      <c r="N408" s="333"/>
      <c r="Q408" s="334"/>
      <c r="R408" s="335"/>
      <c r="S408" s="335"/>
      <c r="T408" s="335"/>
      <c r="U408" s="335"/>
      <c r="V408" s="335"/>
      <c r="W408" s="336"/>
      <c r="X408" s="337"/>
      <c r="Y408" s="338"/>
    </row>
    <row r="409" spans="1:26" s="330" customFormat="1" hidden="1" x14ac:dyDescent="0.25">
      <c r="C409" s="331"/>
      <c r="D409" s="331"/>
      <c r="E409" s="331"/>
      <c r="H409" s="332"/>
      <c r="K409" s="333"/>
      <c r="L409" s="333"/>
      <c r="M409" s="333"/>
      <c r="N409" s="333"/>
      <c r="Q409" s="334"/>
      <c r="R409" s="335"/>
      <c r="S409" s="335"/>
      <c r="T409" s="335"/>
      <c r="U409" s="335"/>
      <c r="V409" s="335"/>
      <c r="W409" s="336"/>
      <c r="X409" s="337"/>
      <c r="Y409" s="338"/>
    </row>
    <row r="410" spans="1:26" s="330" customFormat="1" hidden="1" x14ac:dyDescent="0.25">
      <c r="C410" s="331"/>
      <c r="D410" s="331"/>
      <c r="E410" s="331"/>
      <c r="H410" s="332"/>
      <c r="K410" s="333"/>
      <c r="L410" s="333"/>
      <c r="M410" s="333"/>
      <c r="N410" s="333"/>
      <c r="Q410" s="334"/>
      <c r="R410" s="335"/>
      <c r="S410" s="335"/>
      <c r="T410" s="335"/>
      <c r="U410" s="335"/>
      <c r="V410" s="335"/>
      <c r="W410" s="336"/>
      <c r="X410" s="337"/>
      <c r="Y410" s="338"/>
    </row>
    <row r="411" spans="1:26" s="330" customFormat="1" hidden="1" x14ac:dyDescent="0.25">
      <c r="C411" s="331"/>
      <c r="D411" s="331"/>
      <c r="E411" s="331"/>
      <c r="H411" s="332"/>
      <c r="K411" s="333"/>
      <c r="L411" s="333"/>
      <c r="M411" s="333"/>
      <c r="N411" s="333"/>
      <c r="Q411" s="334"/>
      <c r="R411" s="335"/>
      <c r="S411" s="335"/>
      <c r="T411" s="335"/>
      <c r="U411" s="335"/>
      <c r="V411" s="335"/>
      <c r="W411" s="336"/>
      <c r="X411" s="337"/>
      <c r="Y411" s="338"/>
    </row>
    <row r="412" spans="1:26" s="330" customFormat="1" hidden="1" x14ac:dyDescent="0.25">
      <c r="C412" s="331"/>
      <c r="D412" s="331"/>
      <c r="E412" s="331"/>
      <c r="H412" s="332"/>
      <c r="K412" s="333"/>
      <c r="L412" s="333"/>
      <c r="M412" s="333"/>
      <c r="N412" s="333"/>
      <c r="Q412" s="334"/>
      <c r="R412" s="335"/>
      <c r="S412" s="335"/>
      <c r="T412" s="335"/>
      <c r="U412" s="335"/>
      <c r="V412" s="335"/>
      <c r="W412" s="336"/>
      <c r="X412" s="337"/>
      <c r="Y412" s="338"/>
    </row>
    <row r="413" spans="1:26" s="330" customFormat="1" hidden="1" x14ac:dyDescent="0.25">
      <c r="C413" s="331"/>
      <c r="D413" s="331"/>
      <c r="E413" s="331"/>
      <c r="H413" s="332"/>
      <c r="K413" s="333"/>
      <c r="L413" s="333"/>
      <c r="M413" s="333"/>
      <c r="N413" s="333"/>
      <c r="Q413" s="334"/>
      <c r="R413" s="335"/>
      <c r="S413" s="335"/>
      <c r="T413" s="335"/>
      <c r="U413" s="335"/>
      <c r="V413" s="335"/>
      <c r="W413" s="336"/>
      <c r="X413" s="337"/>
      <c r="Y413" s="338"/>
    </row>
    <row r="414" spans="1:26" s="330" customFormat="1" hidden="1" x14ac:dyDescent="0.25">
      <c r="C414" s="331"/>
      <c r="D414" s="331"/>
      <c r="E414" s="331"/>
      <c r="H414" s="332"/>
      <c r="K414" s="333"/>
      <c r="L414" s="333"/>
      <c r="M414" s="333"/>
      <c r="N414" s="333"/>
      <c r="Q414" s="334"/>
      <c r="R414" s="335"/>
      <c r="S414" s="335"/>
      <c r="T414" s="335"/>
      <c r="U414" s="335"/>
      <c r="V414" s="335"/>
      <c r="W414" s="336"/>
      <c r="X414" s="337"/>
      <c r="Y414" s="338"/>
    </row>
    <row r="415" spans="1:26" s="330" customFormat="1" hidden="1" x14ac:dyDescent="0.25">
      <c r="C415" s="331"/>
      <c r="D415" s="331"/>
      <c r="E415" s="331"/>
      <c r="H415" s="332"/>
      <c r="K415" s="333"/>
      <c r="L415" s="333"/>
      <c r="M415" s="333"/>
      <c r="N415" s="333"/>
      <c r="Q415" s="334"/>
      <c r="R415" s="335"/>
      <c r="S415" s="335"/>
      <c r="T415" s="335"/>
      <c r="U415" s="335"/>
      <c r="V415" s="335"/>
      <c r="W415" s="336"/>
      <c r="X415" s="337"/>
      <c r="Y415" s="338"/>
    </row>
    <row r="416" spans="1:26" s="330" customFormat="1" hidden="1" x14ac:dyDescent="0.25">
      <c r="C416" s="331"/>
      <c r="D416" s="331"/>
      <c r="E416" s="331"/>
      <c r="H416" s="332"/>
      <c r="K416" s="333"/>
      <c r="L416" s="333"/>
      <c r="M416" s="333"/>
      <c r="N416" s="333"/>
      <c r="Q416" s="334"/>
      <c r="R416" s="335"/>
      <c r="S416" s="335"/>
      <c r="T416" s="335"/>
      <c r="U416" s="335"/>
      <c r="V416" s="335"/>
      <c r="W416" s="336"/>
      <c r="X416" s="337"/>
      <c r="Y416" s="338"/>
    </row>
    <row r="417" spans="3:25" s="330" customFormat="1" hidden="1" x14ac:dyDescent="0.25">
      <c r="C417" s="331"/>
      <c r="D417" s="331"/>
      <c r="E417" s="331"/>
      <c r="H417" s="332"/>
      <c r="K417" s="333"/>
      <c r="L417" s="333"/>
      <c r="M417" s="333"/>
      <c r="N417" s="333"/>
      <c r="Q417" s="334"/>
      <c r="R417" s="335"/>
      <c r="S417" s="335"/>
      <c r="T417" s="335"/>
      <c r="U417" s="335"/>
      <c r="V417" s="335"/>
      <c r="W417" s="336"/>
      <c r="X417" s="337"/>
      <c r="Y417" s="338"/>
    </row>
    <row r="418" spans="3:25" s="330" customFormat="1" hidden="1" x14ac:dyDescent="0.25">
      <c r="C418" s="331"/>
      <c r="D418" s="331"/>
      <c r="E418" s="331"/>
      <c r="H418" s="332"/>
      <c r="K418" s="333"/>
      <c r="L418" s="333"/>
      <c r="M418" s="333"/>
      <c r="N418" s="333"/>
      <c r="Q418" s="334"/>
      <c r="R418" s="335"/>
      <c r="S418" s="335"/>
      <c r="T418" s="335"/>
      <c r="U418" s="335"/>
      <c r="V418" s="335"/>
      <c r="W418" s="336"/>
      <c r="X418" s="337"/>
      <c r="Y418" s="338"/>
    </row>
    <row r="419" spans="3:25" s="330" customFormat="1" hidden="1" x14ac:dyDescent="0.25">
      <c r="C419" s="331"/>
      <c r="D419" s="331"/>
      <c r="E419" s="331"/>
      <c r="H419" s="332"/>
      <c r="K419" s="333"/>
      <c r="L419" s="333"/>
      <c r="M419" s="333"/>
      <c r="N419" s="333"/>
      <c r="Q419" s="334"/>
      <c r="R419" s="335"/>
      <c r="S419" s="335"/>
      <c r="T419" s="335"/>
      <c r="U419" s="335"/>
      <c r="V419" s="335"/>
      <c r="W419" s="336"/>
      <c r="X419" s="337"/>
      <c r="Y419" s="338"/>
    </row>
    <row r="420" spans="3:25" s="330" customFormat="1" hidden="1" x14ac:dyDescent="0.25">
      <c r="C420" s="331"/>
      <c r="D420" s="331"/>
      <c r="E420" s="331"/>
      <c r="H420" s="332"/>
      <c r="K420" s="333"/>
      <c r="L420" s="333"/>
      <c r="M420" s="333"/>
      <c r="N420" s="333"/>
      <c r="Q420" s="334"/>
      <c r="R420" s="335"/>
      <c r="S420" s="335"/>
      <c r="T420" s="335"/>
      <c r="U420" s="335"/>
      <c r="V420" s="335"/>
      <c r="W420" s="336"/>
      <c r="X420" s="337"/>
      <c r="Y420" s="338"/>
    </row>
    <row r="421" spans="3:25" s="330" customFormat="1" hidden="1" x14ac:dyDescent="0.25">
      <c r="C421" s="331"/>
      <c r="D421" s="331"/>
      <c r="E421" s="331"/>
      <c r="H421" s="332"/>
      <c r="K421" s="333"/>
      <c r="L421" s="333"/>
      <c r="M421" s="333"/>
      <c r="N421" s="333"/>
      <c r="Q421" s="334"/>
      <c r="R421" s="335"/>
      <c r="S421" s="335"/>
      <c r="T421" s="335"/>
      <c r="U421" s="335"/>
      <c r="V421" s="335"/>
      <c r="W421" s="336"/>
      <c r="X421" s="337"/>
      <c r="Y421" s="338"/>
    </row>
    <row r="422" spans="3:25" s="330" customFormat="1" hidden="1" x14ac:dyDescent="0.25">
      <c r="C422" s="331"/>
      <c r="D422" s="331"/>
      <c r="E422" s="331"/>
      <c r="H422" s="332"/>
      <c r="K422" s="333"/>
      <c r="L422" s="333"/>
      <c r="M422" s="333"/>
      <c r="N422" s="333"/>
      <c r="Q422" s="334"/>
      <c r="R422" s="335"/>
      <c r="S422" s="335"/>
      <c r="T422" s="335"/>
      <c r="U422" s="335"/>
      <c r="V422" s="335"/>
      <c r="W422" s="336"/>
      <c r="X422" s="337"/>
      <c r="Y422" s="338"/>
    </row>
    <row r="423" spans="3:25" s="330" customFormat="1" hidden="1" x14ac:dyDescent="0.25">
      <c r="C423" s="331"/>
      <c r="D423" s="331"/>
      <c r="E423" s="331"/>
      <c r="H423" s="332"/>
      <c r="K423" s="333"/>
      <c r="L423" s="333"/>
      <c r="M423" s="333"/>
      <c r="N423" s="333"/>
      <c r="Q423" s="334"/>
      <c r="R423" s="335"/>
      <c r="S423" s="335"/>
      <c r="T423" s="335"/>
      <c r="U423" s="335"/>
      <c r="V423" s="335"/>
      <c r="W423" s="336"/>
      <c r="X423" s="337"/>
      <c r="Y423" s="338"/>
    </row>
    <row r="424" spans="3:25" s="330" customFormat="1" hidden="1" x14ac:dyDescent="0.25">
      <c r="C424" s="331"/>
      <c r="D424" s="331"/>
      <c r="E424" s="331"/>
      <c r="H424" s="332"/>
      <c r="K424" s="333"/>
      <c r="L424" s="333"/>
      <c r="M424" s="333"/>
      <c r="N424" s="333"/>
      <c r="Q424" s="334"/>
      <c r="R424" s="335"/>
      <c r="S424" s="335"/>
      <c r="T424" s="335"/>
      <c r="U424" s="335"/>
      <c r="V424" s="335"/>
      <c r="W424" s="336"/>
      <c r="X424" s="337"/>
      <c r="Y424" s="338"/>
    </row>
    <row r="425" spans="3:25" s="330" customFormat="1" hidden="1" x14ac:dyDescent="0.25">
      <c r="C425" s="331"/>
      <c r="D425" s="331"/>
      <c r="E425" s="331"/>
      <c r="H425" s="332"/>
      <c r="K425" s="333"/>
      <c r="L425" s="333"/>
      <c r="M425" s="333"/>
      <c r="N425" s="333"/>
      <c r="Q425" s="334"/>
      <c r="R425" s="335"/>
      <c r="S425" s="335"/>
      <c r="T425" s="335"/>
      <c r="U425" s="335"/>
      <c r="V425" s="335"/>
      <c r="W425" s="336"/>
      <c r="X425" s="337"/>
      <c r="Y425" s="338"/>
    </row>
    <row r="426" spans="3:25" s="330" customFormat="1" hidden="1" x14ac:dyDescent="0.25">
      <c r="C426" s="331"/>
      <c r="D426" s="331"/>
      <c r="E426" s="331"/>
      <c r="H426" s="332"/>
      <c r="K426" s="333"/>
      <c r="L426" s="333"/>
      <c r="M426" s="333"/>
      <c r="N426" s="333"/>
      <c r="Q426" s="334"/>
      <c r="R426" s="335"/>
      <c r="S426" s="335"/>
      <c r="T426" s="335"/>
      <c r="U426" s="335"/>
      <c r="V426" s="335"/>
      <c r="W426" s="336"/>
      <c r="X426" s="337"/>
      <c r="Y426" s="338"/>
    </row>
    <row r="427" spans="3:25" s="330" customFormat="1" hidden="1" x14ac:dyDescent="0.25">
      <c r="C427" s="331"/>
      <c r="D427" s="331"/>
      <c r="E427" s="331"/>
      <c r="H427" s="332"/>
      <c r="K427" s="333"/>
      <c r="L427" s="333"/>
      <c r="M427" s="333"/>
      <c r="N427" s="333"/>
      <c r="Q427" s="334"/>
      <c r="R427" s="335"/>
      <c r="S427" s="335"/>
      <c r="T427" s="335"/>
      <c r="U427" s="335"/>
      <c r="V427" s="335"/>
      <c r="W427" s="336"/>
      <c r="X427" s="337"/>
      <c r="Y427" s="338"/>
    </row>
    <row r="428" spans="3:25" s="330" customFormat="1" hidden="1" x14ac:dyDescent="0.25">
      <c r="C428" s="331"/>
      <c r="D428" s="331"/>
      <c r="E428" s="331"/>
      <c r="H428" s="332"/>
      <c r="K428" s="333"/>
      <c r="L428" s="333"/>
      <c r="M428" s="333"/>
      <c r="N428" s="333"/>
      <c r="Q428" s="334"/>
      <c r="R428" s="335"/>
      <c r="S428" s="335"/>
      <c r="T428" s="335"/>
      <c r="U428" s="335"/>
      <c r="V428" s="335"/>
      <c r="W428" s="336"/>
      <c r="X428" s="337"/>
      <c r="Y428" s="338"/>
    </row>
    <row r="429" spans="3:25" s="330" customFormat="1" hidden="1" x14ac:dyDescent="0.25">
      <c r="C429" s="331"/>
      <c r="D429" s="331"/>
      <c r="E429" s="331"/>
      <c r="H429" s="332"/>
      <c r="K429" s="333"/>
      <c r="L429" s="333"/>
      <c r="M429" s="333"/>
      <c r="N429" s="333"/>
      <c r="Q429" s="334"/>
      <c r="R429" s="335"/>
      <c r="S429" s="335"/>
      <c r="T429" s="335"/>
      <c r="U429" s="335"/>
      <c r="V429" s="335"/>
      <c r="W429" s="336"/>
      <c r="X429" s="337"/>
      <c r="Y429" s="338"/>
    </row>
    <row r="430" spans="3:25" s="330" customFormat="1" hidden="1" x14ac:dyDescent="0.25">
      <c r="C430" s="331"/>
      <c r="D430" s="331"/>
      <c r="E430" s="331"/>
      <c r="H430" s="332"/>
      <c r="K430" s="333"/>
      <c r="L430" s="333"/>
      <c r="M430" s="333"/>
      <c r="N430" s="333"/>
      <c r="Q430" s="334"/>
      <c r="R430" s="335"/>
      <c r="S430" s="335"/>
      <c r="T430" s="335"/>
      <c r="U430" s="335"/>
      <c r="V430" s="335"/>
      <c r="W430" s="336"/>
      <c r="X430" s="337"/>
      <c r="Y430" s="338"/>
    </row>
    <row r="431" spans="3:25" s="330" customFormat="1" hidden="1" x14ac:dyDescent="0.25">
      <c r="C431" s="331"/>
      <c r="D431" s="331"/>
      <c r="E431" s="331"/>
      <c r="H431" s="332"/>
      <c r="K431" s="333"/>
      <c r="L431" s="333"/>
      <c r="M431" s="333"/>
      <c r="N431" s="333"/>
      <c r="Q431" s="334"/>
      <c r="R431" s="335"/>
      <c r="S431" s="335"/>
      <c r="T431" s="335"/>
      <c r="U431" s="335"/>
      <c r="V431" s="335"/>
      <c r="W431" s="336"/>
      <c r="X431" s="337"/>
      <c r="Y431" s="338"/>
    </row>
    <row r="432" spans="3:25" s="330" customFormat="1" hidden="1" x14ac:dyDescent="0.25">
      <c r="C432" s="331"/>
      <c r="D432" s="331"/>
      <c r="E432" s="331"/>
      <c r="H432" s="332"/>
      <c r="K432" s="333"/>
      <c r="L432" s="333"/>
      <c r="M432" s="333"/>
      <c r="N432" s="333"/>
      <c r="Q432" s="334"/>
      <c r="R432" s="335"/>
      <c r="S432" s="335"/>
      <c r="T432" s="335"/>
      <c r="U432" s="335"/>
      <c r="V432" s="335"/>
      <c r="W432" s="336"/>
      <c r="X432" s="337"/>
      <c r="Y432" s="338"/>
    </row>
    <row r="433" spans="3:25" s="330" customFormat="1" hidden="1" x14ac:dyDescent="0.25">
      <c r="C433" s="331"/>
      <c r="D433" s="331"/>
      <c r="E433" s="331"/>
      <c r="H433" s="332"/>
      <c r="K433" s="333"/>
      <c r="L433" s="333"/>
      <c r="M433" s="333"/>
      <c r="N433" s="333"/>
      <c r="Q433" s="334"/>
      <c r="R433" s="335"/>
      <c r="S433" s="335"/>
      <c r="T433" s="335"/>
      <c r="U433" s="335"/>
      <c r="V433" s="335"/>
      <c r="W433" s="336"/>
      <c r="X433" s="337"/>
      <c r="Y433" s="338"/>
    </row>
    <row r="434" spans="3:25" s="330" customFormat="1" hidden="1" x14ac:dyDescent="0.25">
      <c r="C434" s="331"/>
      <c r="D434" s="331"/>
      <c r="E434" s="331"/>
      <c r="H434" s="332"/>
      <c r="K434" s="333"/>
      <c r="L434" s="333"/>
      <c r="M434" s="333"/>
      <c r="N434" s="333"/>
      <c r="Q434" s="334"/>
      <c r="R434" s="335"/>
      <c r="S434" s="335"/>
      <c r="T434" s="335"/>
      <c r="U434" s="335"/>
      <c r="V434" s="335"/>
      <c r="W434" s="336"/>
      <c r="X434" s="337"/>
      <c r="Y434" s="338"/>
    </row>
    <row r="435" spans="3:25" s="330" customFormat="1" hidden="1" x14ac:dyDescent="0.25">
      <c r="C435" s="331"/>
      <c r="D435" s="331"/>
      <c r="E435" s="331"/>
      <c r="H435" s="332"/>
      <c r="K435" s="333"/>
      <c r="L435" s="333"/>
      <c r="M435" s="333"/>
      <c r="N435" s="333"/>
      <c r="Q435" s="334"/>
      <c r="R435" s="335"/>
      <c r="S435" s="335"/>
      <c r="T435" s="335"/>
      <c r="U435" s="335"/>
      <c r="V435" s="335"/>
      <c r="W435" s="336"/>
      <c r="X435" s="337"/>
      <c r="Y435" s="338"/>
    </row>
    <row r="436" spans="3:25" s="330" customFormat="1" hidden="1" x14ac:dyDescent="0.25">
      <c r="C436" s="331"/>
      <c r="D436" s="331"/>
      <c r="E436" s="331"/>
      <c r="H436" s="332"/>
      <c r="K436" s="333"/>
      <c r="L436" s="333"/>
      <c r="M436" s="333"/>
      <c r="N436" s="333"/>
      <c r="Q436" s="334"/>
      <c r="R436" s="335"/>
      <c r="S436" s="335"/>
      <c r="T436" s="335"/>
      <c r="U436" s="335"/>
      <c r="V436" s="335"/>
      <c r="W436" s="336"/>
      <c r="X436" s="337"/>
      <c r="Y436" s="338"/>
    </row>
    <row r="437" spans="3:25" s="330" customFormat="1" hidden="1" x14ac:dyDescent="0.25">
      <c r="C437" s="331"/>
      <c r="D437" s="331"/>
      <c r="E437" s="331"/>
      <c r="H437" s="332"/>
      <c r="K437" s="333"/>
      <c r="L437" s="333"/>
      <c r="M437" s="333"/>
      <c r="N437" s="333"/>
      <c r="Q437" s="334"/>
      <c r="R437" s="335"/>
      <c r="S437" s="335"/>
      <c r="T437" s="335"/>
      <c r="U437" s="335"/>
      <c r="V437" s="335"/>
      <c r="W437" s="336"/>
      <c r="X437" s="337"/>
      <c r="Y437" s="338"/>
    </row>
    <row r="438" spans="3:25" s="330" customFormat="1" hidden="1" x14ac:dyDescent="0.25">
      <c r="C438" s="331"/>
      <c r="D438" s="331"/>
      <c r="E438" s="331"/>
      <c r="H438" s="332"/>
      <c r="K438" s="333"/>
      <c r="L438" s="333"/>
      <c r="M438" s="333"/>
      <c r="N438" s="333"/>
      <c r="Q438" s="334"/>
      <c r="R438" s="335"/>
      <c r="S438" s="335"/>
      <c r="T438" s="335"/>
      <c r="U438" s="335"/>
      <c r="V438" s="335"/>
      <c r="W438" s="336"/>
      <c r="X438" s="337"/>
      <c r="Y438" s="338"/>
    </row>
    <row r="439" spans="3:25" s="330" customFormat="1" hidden="1" x14ac:dyDescent="0.25">
      <c r="C439" s="331"/>
      <c r="D439" s="331"/>
      <c r="E439" s="331"/>
      <c r="H439" s="332"/>
      <c r="K439" s="333"/>
      <c r="L439" s="333"/>
      <c r="M439" s="333"/>
      <c r="N439" s="333"/>
      <c r="Q439" s="334"/>
      <c r="R439" s="335"/>
      <c r="S439" s="335"/>
      <c r="T439" s="335"/>
      <c r="U439" s="335"/>
      <c r="V439" s="335"/>
      <c r="W439" s="336"/>
      <c r="X439" s="337"/>
      <c r="Y439" s="338"/>
    </row>
    <row r="440" spans="3:25" s="330" customFormat="1" hidden="1" x14ac:dyDescent="0.25">
      <c r="C440" s="331"/>
      <c r="D440" s="331"/>
      <c r="E440" s="331"/>
      <c r="H440" s="332"/>
      <c r="K440" s="333"/>
      <c r="L440" s="333"/>
      <c r="M440" s="333"/>
      <c r="N440" s="333"/>
      <c r="Q440" s="334"/>
      <c r="R440" s="335"/>
      <c r="S440" s="335"/>
      <c r="T440" s="335"/>
      <c r="U440" s="335"/>
      <c r="V440" s="335"/>
      <c r="W440" s="336"/>
      <c r="X440" s="337"/>
      <c r="Y440" s="338"/>
    </row>
    <row r="441" spans="3:25" s="330" customFormat="1" hidden="1" x14ac:dyDescent="0.25">
      <c r="C441" s="331"/>
      <c r="D441" s="331"/>
      <c r="E441" s="331"/>
      <c r="H441" s="332"/>
      <c r="K441" s="333"/>
      <c r="L441" s="333"/>
      <c r="M441" s="333"/>
      <c r="N441" s="333"/>
      <c r="Q441" s="334"/>
      <c r="R441" s="335"/>
      <c r="S441" s="335"/>
      <c r="T441" s="335"/>
      <c r="U441" s="335"/>
      <c r="V441" s="335"/>
      <c r="W441" s="336"/>
      <c r="X441" s="337"/>
      <c r="Y441" s="338"/>
    </row>
    <row r="442" spans="3:25" s="330" customFormat="1" hidden="1" x14ac:dyDescent="0.25">
      <c r="C442" s="331"/>
      <c r="D442" s="331"/>
      <c r="E442" s="331"/>
      <c r="H442" s="332"/>
      <c r="K442" s="333"/>
      <c r="L442" s="333"/>
      <c r="M442" s="333"/>
      <c r="N442" s="333"/>
      <c r="Q442" s="334"/>
      <c r="R442" s="335"/>
      <c r="S442" s="335"/>
      <c r="T442" s="335"/>
      <c r="U442" s="335"/>
      <c r="V442" s="335"/>
      <c r="W442" s="336"/>
      <c r="X442" s="337"/>
      <c r="Y442" s="338"/>
    </row>
    <row r="443" spans="3:25" s="330" customFormat="1" hidden="1" x14ac:dyDescent="0.25">
      <c r="C443" s="331"/>
      <c r="D443" s="331"/>
      <c r="E443" s="331"/>
      <c r="H443" s="332"/>
      <c r="K443" s="333"/>
      <c r="L443" s="333"/>
      <c r="M443" s="333"/>
      <c r="N443" s="333"/>
      <c r="Q443" s="334"/>
      <c r="R443" s="335"/>
      <c r="S443" s="335"/>
      <c r="T443" s="335"/>
      <c r="U443" s="335"/>
      <c r="V443" s="335"/>
      <c r="W443" s="336"/>
      <c r="X443" s="337"/>
      <c r="Y443" s="338"/>
    </row>
    <row r="444" spans="3:25" s="330" customFormat="1" hidden="1" x14ac:dyDescent="0.25">
      <c r="C444" s="331"/>
      <c r="D444" s="331"/>
      <c r="E444" s="331"/>
      <c r="H444" s="332"/>
      <c r="K444" s="333"/>
      <c r="L444" s="333"/>
      <c r="M444" s="333"/>
      <c r="N444" s="333"/>
      <c r="Q444" s="334"/>
      <c r="R444" s="335"/>
      <c r="S444" s="335"/>
      <c r="T444" s="335"/>
      <c r="U444" s="335"/>
      <c r="V444" s="335"/>
      <c r="W444" s="336"/>
      <c r="X444" s="337"/>
      <c r="Y444" s="338"/>
    </row>
    <row r="445" spans="3:25" s="330" customFormat="1" hidden="1" x14ac:dyDescent="0.25">
      <c r="C445" s="331"/>
      <c r="D445" s="331"/>
      <c r="E445" s="331"/>
      <c r="H445" s="332"/>
      <c r="K445" s="333"/>
      <c r="L445" s="333"/>
      <c r="M445" s="333"/>
      <c r="N445" s="333"/>
      <c r="Q445" s="334"/>
      <c r="R445" s="335"/>
      <c r="S445" s="335"/>
      <c r="T445" s="335"/>
      <c r="U445" s="335"/>
      <c r="V445" s="335"/>
      <c r="W445" s="336"/>
      <c r="X445" s="337"/>
      <c r="Y445" s="338"/>
    </row>
    <row r="446" spans="3:25" s="330" customFormat="1" hidden="1" x14ac:dyDescent="0.25">
      <c r="C446" s="331"/>
      <c r="D446" s="331"/>
      <c r="E446" s="331"/>
      <c r="H446" s="332"/>
      <c r="K446" s="333"/>
      <c r="L446" s="333"/>
      <c r="M446" s="333"/>
      <c r="N446" s="333"/>
      <c r="Q446" s="334"/>
      <c r="R446" s="335"/>
      <c r="S446" s="335"/>
      <c r="T446" s="335"/>
      <c r="U446" s="335"/>
      <c r="V446" s="335"/>
      <c r="W446" s="336"/>
      <c r="X446" s="337"/>
      <c r="Y446" s="338"/>
    </row>
    <row r="447" spans="3:25" s="330" customFormat="1" hidden="1" x14ac:dyDescent="0.25">
      <c r="C447" s="331"/>
      <c r="D447" s="331"/>
      <c r="E447" s="331"/>
      <c r="H447" s="332"/>
      <c r="K447" s="333"/>
      <c r="L447" s="333"/>
      <c r="M447" s="333"/>
      <c r="N447" s="333"/>
      <c r="Q447" s="334"/>
      <c r="R447" s="335"/>
      <c r="S447" s="335"/>
      <c r="T447" s="335"/>
      <c r="U447" s="335"/>
      <c r="V447" s="335"/>
      <c r="W447" s="336"/>
      <c r="X447" s="337"/>
      <c r="Y447" s="338"/>
    </row>
    <row r="448" spans="3:25" s="330" customFormat="1" hidden="1" x14ac:dyDescent="0.25">
      <c r="C448" s="331"/>
      <c r="D448" s="331"/>
      <c r="E448" s="331"/>
      <c r="H448" s="332"/>
      <c r="K448" s="333"/>
      <c r="L448" s="333"/>
      <c r="M448" s="333"/>
      <c r="N448" s="333"/>
      <c r="Q448" s="334"/>
      <c r="R448" s="335"/>
      <c r="S448" s="335"/>
      <c r="T448" s="335"/>
      <c r="U448" s="335"/>
      <c r="V448" s="335"/>
      <c r="W448" s="336"/>
      <c r="X448" s="337"/>
      <c r="Y448" s="338"/>
    </row>
    <row r="449" spans="3:25" s="330" customFormat="1" hidden="1" x14ac:dyDescent="0.25">
      <c r="C449" s="331"/>
      <c r="D449" s="331"/>
      <c r="E449" s="331"/>
      <c r="H449" s="332"/>
      <c r="K449" s="333"/>
      <c r="L449" s="333"/>
      <c r="M449" s="333"/>
      <c r="N449" s="333"/>
      <c r="Q449" s="334"/>
      <c r="R449" s="335"/>
      <c r="S449" s="335"/>
      <c r="T449" s="335"/>
      <c r="U449" s="335"/>
      <c r="V449" s="335"/>
      <c r="W449" s="336"/>
      <c r="X449" s="337"/>
      <c r="Y449" s="338"/>
    </row>
    <row r="450" spans="3:25" s="330" customFormat="1" hidden="1" x14ac:dyDescent="0.25">
      <c r="C450" s="331"/>
      <c r="D450" s="331"/>
      <c r="E450" s="331"/>
      <c r="H450" s="332"/>
      <c r="K450" s="333"/>
      <c r="L450" s="333"/>
      <c r="M450" s="333"/>
      <c r="N450" s="333"/>
      <c r="Q450" s="334"/>
      <c r="R450" s="335"/>
      <c r="S450" s="335"/>
      <c r="T450" s="335"/>
      <c r="U450" s="335"/>
      <c r="V450" s="335"/>
      <c r="W450" s="336"/>
      <c r="X450" s="337"/>
      <c r="Y450" s="338"/>
    </row>
    <row r="451" spans="3:25" s="330" customFormat="1" hidden="1" x14ac:dyDescent="0.25">
      <c r="C451" s="331"/>
      <c r="D451" s="331"/>
      <c r="E451" s="331"/>
      <c r="H451" s="332"/>
      <c r="K451" s="333"/>
      <c r="L451" s="333"/>
      <c r="M451" s="333"/>
      <c r="N451" s="333"/>
      <c r="Q451" s="334"/>
      <c r="R451" s="335"/>
      <c r="S451" s="335"/>
      <c r="T451" s="335"/>
      <c r="U451" s="335"/>
      <c r="V451" s="335"/>
      <c r="W451" s="336"/>
      <c r="X451" s="337"/>
      <c r="Y451" s="338"/>
    </row>
    <row r="452" spans="3:25" s="330" customFormat="1" hidden="1" x14ac:dyDescent="0.25">
      <c r="C452" s="331"/>
      <c r="D452" s="331"/>
      <c r="E452" s="331"/>
      <c r="H452" s="332"/>
      <c r="K452" s="333"/>
      <c r="L452" s="333"/>
      <c r="M452" s="333"/>
      <c r="N452" s="333"/>
      <c r="Q452" s="334"/>
      <c r="R452" s="335"/>
      <c r="S452" s="335"/>
      <c r="T452" s="335"/>
      <c r="U452" s="335"/>
      <c r="V452" s="335"/>
      <c r="W452" s="336"/>
      <c r="X452" s="337"/>
      <c r="Y452" s="338"/>
    </row>
    <row r="453" spans="3:25" s="330" customFormat="1" hidden="1" x14ac:dyDescent="0.25">
      <c r="C453" s="331"/>
      <c r="D453" s="331"/>
      <c r="E453" s="331"/>
      <c r="H453" s="332"/>
      <c r="K453" s="333"/>
      <c r="L453" s="333"/>
      <c r="M453" s="333"/>
      <c r="N453" s="333"/>
      <c r="Q453" s="334"/>
      <c r="R453" s="335"/>
      <c r="S453" s="335"/>
      <c r="T453" s="335"/>
      <c r="U453" s="335"/>
      <c r="V453" s="335"/>
      <c r="W453" s="336"/>
      <c r="X453" s="337"/>
      <c r="Y453" s="338"/>
    </row>
    <row r="454" spans="3:25" s="330" customFormat="1" hidden="1" x14ac:dyDescent="0.25">
      <c r="C454" s="331"/>
      <c r="D454" s="331"/>
      <c r="E454" s="331"/>
      <c r="H454" s="332"/>
      <c r="K454" s="333"/>
      <c r="L454" s="333"/>
      <c r="M454" s="333"/>
      <c r="N454" s="333"/>
      <c r="Q454" s="334"/>
      <c r="R454" s="335"/>
      <c r="S454" s="335"/>
      <c r="T454" s="335"/>
      <c r="U454" s="335"/>
      <c r="V454" s="335"/>
      <c r="W454" s="336"/>
      <c r="X454" s="337"/>
      <c r="Y454" s="338"/>
    </row>
    <row r="455" spans="3:25" s="330" customFormat="1" hidden="1" x14ac:dyDescent="0.25">
      <c r="C455" s="331"/>
      <c r="D455" s="331"/>
      <c r="E455" s="331"/>
      <c r="H455" s="332"/>
      <c r="K455" s="333"/>
      <c r="L455" s="333"/>
      <c r="M455" s="333"/>
      <c r="N455" s="333"/>
      <c r="Q455" s="334"/>
      <c r="R455" s="335"/>
      <c r="S455" s="335"/>
      <c r="T455" s="335"/>
      <c r="U455" s="335"/>
      <c r="V455" s="335"/>
      <c r="W455" s="336"/>
      <c r="X455" s="337"/>
      <c r="Y455" s="338"/>
    </row>
    <row r="456" spans="3:25" s="330" customFormat="1" hidden="1" x14ac:dyDescent="0.25">
      <c r="C456" s="331"/>
      <c r="D456" s="331"/>
      <c r="E456" s="331"/>
      <c r="H456" s="332"/>
      <c r="K456" s="333"/>
      <c r="L456" s="333"/>
      <c r="M456" s="333"/>
      <c r="N456" s="333"/>
      <c r="Q456" s="334"/>
      <c r="R456" s="335"/>
      <c r="S456" s="335"/>
      <c r="T456" s="335"/>
      <c r="U456" s="335"/>
      <c r="V456" s="335"/>
      <c r="W456" s="336"/>
      <c r="X456" s="337"/>
      <c r="Y456" s="338"/>
    </row>
    <row r="457" spans="3:25" s="330" customFormat="1" hidden="1" x14ac:dyDescent="0.25">
      <c r="C457" s="331"/>
      <c r="D457" s="331"/>
      <c r="E457" s="331"/>
      <c r="H457" s="332"/>
      <c r="K457" s="333"/>
      <c r="L457" s="333"/>
      <c r="M457" s="333"/>
      <c r="N457" s="333"/>
      <c r="Q457" s="334"/>
      <c r="R457" s="335"/>
      <c r="S457" s="335"/>
      <c r="T457" s="335"/>
      <c r="U457" s="335"/>
      <c r="V457" s="335"/>
      <c r="W457" s="336"/>
      <c r="X457" s="337"/>
      <c r="Y457" s="338"/>
    </row>
    <row r="458" spans="3:25" s="330" customFormat="1" hidden="1" x14ac:dyDescent="0.25">
      <c r="C458" s="331"/>
      <c r="D458" s="331"/>
      <c r="E458" s="331"/>
      <c r="H458" s="332"/>
      <c r="K458" s="333"/>
      <c r="L458" s="333"/>
      <c r="M458" s="333"/>
      <c r="N458" s="333"/>
      <c r="Q458" s="334"/>
      <c r="R458" s="335"/>
      <c r="S458" s="335"/>
      <c r="T458" s="335"/>
      <c r="U458" s="335"/>
      <c r="V458" s="335"/>
      <c r="W458" s="336"/>
      <c r="X458" s="337"/>
      <c r="Y458" s="338"/>
    </row>
    <row r="459" spans="3:25" s="330" customFormat="1" hidden="1" x14ac:dyDescent="0.25">
      <c r="C459" s="331"/>
      <c r="D459" s="331"/>
      <c r="E459" s="331"/>
      <c r="H459" s="332"/>
      <c r="K459" s="333"/>
      <c r="L459" s="333"/>
      <c r="M459" s="333"/>
      <c r="N459" s="333"/>
      <c r="Q459" s="334"/>
      <c r="R459" s="335"/>
      <c r="S459" s="335"/>
      <c r="T459" s="335"/>
      <c r="U459" s="335"/>
      <c r="V459" s="335"/>
      <c r="W459" s="336"/>
      <c r="X459" s="337"/>
      <c r="Y459" s="338"/>
    </row>
    <row r="460" spans="3:25" s="330" customFormat="1" hidden="1" x14ac:dyDescent="0.25">
      <c r="C460" s="331"/>
      <c r="D460" s="331"/>
      <c r="E460" s="331"/>
      <c r="H460" s="332"/>
      <c r="K460" s="333"/>
      <c r="L460" s="333"/>
      <c r="M460" s="333"/>
      <c r="N460" s="333"/>
      <c r="Q460" s="334"/>
      <c r="R460" s="335"/>
      <c r="S460" s="335"/>
      <c r="T460" s="335"/>
      <c r="U460" s="335"/>
      <c r="V460" s="335"/>
      <c r="W460" s="336"/>
      <c r="X460" s="337"/>
      <c r="Y460" s="338"/>
    </row>
    <row r="461" spans="3:25" s="330" customFormat="1" hidden="1" x14ac:dyDescent="0.25">
      <c r="C461" s="331"/>
      <c r="D461" s="331"/>
      <c r="E461" s="331"/>
      <c r="H461" s="332"/>
      <c r="K461" s="333"/>
      <c r="L461" s="333"/>
      <c r="M461" s="333"/>
      <c r="N461" s="333"/>
      <c r="Q461" s="334"/>
      <c r="R461" s="335"/>
      <c r="S461" s="335"/>
      <c r="T461" s="335"/>
      <c r="U461" s="335"/>
      <c r="V461" s="335"/>
      <c r="W461" s="336"/>
      <c r="X461" s="337"/>
      <c r="Y461" s="338"/>
    </row>
    <row r="462" spans="3:25" s="330" customFormat="1" hidden="1" x14ac:dyDescent="0.25">
      <c r="C462" s="331"/>
      <c r="D462" s="331"/>
      <c r="E462" s="331"/>
      <c r="H462" s="332"/>
      <c r="K462" s="333"/>
      <c r="L462" s="333"/>
      <c r="M462" s="333"/>
      <c r="N462" s="333"/>
      <c r="Q462" s="334"/>
      <c r="R462" s="335"/>
      <c r="S462" s="335"/>
      <c r="T462" s="335"/>
      <c r="U462" s="335"/>
      <c r="V462" s="335"/>
      <c r="W462" s="336"/>
      <c r="X462" s="337"/>
      <c r="Y462" s="338"/>
    </row>
    <row r="463" spans="3:25" s="330" customFormat="1" hidden="1" x14ac:dyDescent="0.25">
      <c r="C463" s="331"/>
      <c r="D463" s="331"/>
      <c r="E463" s="331"/>
      <c r="H463" s="332"/>
      <c r="K463" s="333"/>
      <c r="L463" s="333"/>
      <c r="M463" s="333"/>
      <c r="N463" s="333"/>
      <c r="Q463" s="334"/>
      <c r="R463" s="335"/>
      <c r="S463" s="335"/>
      <c r="T463" s="335"/>
      <c r="U463" s="335"/>
      <c r="V463" s="335"/>
      <c r="W463" s="336"/>
      <c r="X463" s="337"/>
      <c r="Y463" s="338"/>
    </row>
    <row r="464" spans="3:25" s="330" customFormat="1" hidden="1" x14ac:dyDescent="0.25">
      <c r="C464" s="331"/>
      <c r="D464" s="331"/>
      <c r="E464" s="331"/>
      <c r="H464" s="332"/>
      <c r="K464" s="333"/>
      <c r="L464" s="333"/>
      <c r="M464" s="333"/>
      <c r="N464" s="333"/>
      <c r="Q464" s="334"/>
      <c r="R464" s="335"/>
      <c r="S464" s="335"/>
      <c r="T464" s="335"/>
      <c r="U464" s="335"/>
      <c r="V464" s="335"/>
      <c r="W464" s="336"/>
      <c r="X464" s="337"/>
      <c r="Y464" s="338"/>
    </row>
    <row r="465" spans="3:25" s="330" customFormat="1" hidden="1" x14ac:dyDescent="0.25">
      <c r="C465" s="331"/>
      <c r="D465" s="331"/>
      <c r="E465" s="331"/>
      <c r="H465" s="332"/>
      <c r="K465" s="333"/>
      <c r="L465" s="333"/>
      <c r="M465" s="333"/>
      <c r="N465" s="333"/>
      <c r="Q465" s="334"/>
      <c r="R465" s="335"/>
      <c r="S465" s="335"/>
      <c r="T465" s="335"/>
      <c r="U465" s="335"/>
      <c r="V465" s="335"/>
      <c r="W465" s="336"/>
      <c r="X465" s="337"/>
      <c r="Y465" s="338"/>
    </row>
    <row r="466" spans="3:25" s="330" customFormat="1" hidden="1" x14ac:dyDescent="0.25">
      <c r="C466" s="331"/>
      <c r="D466" s="331"/>
      <c r="E466" s="331"/>
      <c r="H466" s="332"/>
      <c r="K466" s="333"/>
      <c r="L466" s="333"/>
      <c r="M466" s="333"/>
      <c r="N466" s="333"/>
      <c r="Q466" s="334"/>
      <c r="R466" s="335"/>
      <c r="S466" s="335"/>
      <c r="T466" s="335"/>
      <c r="U466" s="335"/>
      <c r="V466" s="335"/>
      <c r="W466" s="336"/>
      <c r="X466" s="337"/>
      <c r="Y466" s="338"/>
    </row>
    <row r="467" spans="3:25" s="330" customFormat="1" hidden="1" x14ac:dyDescent="0.25">
      <c r="C467" s="331"/>
      <c r="D467" s="331"/>
      <c r="E467" s="331"/>
      <c r="H467" s="332"/>
      <c r="K467" s="333"/>
      <c r="L467" s="333"/>
      <c r="M467" s="333"/>
      <c r="N467" s="333"/>
      <c r="Q467" s="334"/>
      <c r="R467" s="335"/>
      <c r="S467" s="335"/>
      <c r="T467" s="335"/>
      <c r="U467" s="335"/>
      <c r="V467" s="335"/>
      <c r="W467" s="336"/>
      <c r="X467" s="337"/>
      <c r="Y467" s="338"/>
    </row>
    <row r="468" spans="3:25" s="330" customFormat="1" hidden="1" x14ac:dyDescent="0.25">
      <c r="C468" s="331"/>
      <c r="D468" s="331"/>
      <c r="E468" s="331"/>
      <c r="H468" s="332"/>
      <c r="K468" s="333"/>
      <c r="L468" s="333"/>
      <c r="M468" s="333"/>
      <c r="N468" s="333"/>
      <c r="Q468" s="334"/>
      <c r="R468" s="335"/>
      <c r="S468" s="335"/>
      <c r="T468" s="335"/>
      <c r="U468" s="335"/>
      <c r="V468" s="335"/>
      <c r="W468" s="336"/>
      <c r="X468" s="337"/>
      <c r="Y468" s="338"/>
    </row>
    <row r="469" spans="3:25" s="330" customFormat="1" hidden="1" x14ac:dyDescent="0.25">
      <c r="C469" s="331"/>
      <c r="D469" s="331"/>
      <c r="E469" s="331"/>
      <c r="H469" s="332"/>
      <c r="K469" s="333"/>
      <c r="L469" s="333"/>
      <c r="M469" s="333"/>
      <c r="N469" s="333"/>
      <c r="Q469" s="334"/>
      <c r="R469" s="335"/>
      <c r="S469" s="335"/>
      <c r="T469" s="335"/>
      <c r="U469" s="335"/>
      <c r="V469" s="335"/>
      <c r="W469" s="336"/>
      <c r="X469" s="337"/>
      <c r="Y469" s="338"/>
    </row>
    <row r="470" spans="3:25" s="330" customFormat="1" hidden="1" x14ac:dyDescent="0.25">
      <c r="C470" s="331"/>
      <c r="D470" s="331"/>
      <c r="E470" s="331"/>
      <c r="H470" s="332"/>
      <c r="K470" s="333"/>
      <c r="L470" s="333"/>
      <c r="M470" s="333"/>
      <c r="N470" s="333"/>
      <c r="Q470" s="334"/>
      <c r="R470" s="335"/>
      <c r="S470" s="335"/>
      <c r="T470" s="335"/>
      <c r="U470" s="335"/>
      <c r="V470" s="335"/>
      <c r="W470" s="336"/>
      <c r="X470" s="337"/>
      <c r="Y470" s="338"/>
    </row>
    <row r="471" spans="3:25" s="330" customFormat="1" hidden="1" x14ac:dyDescent="0.25">
      <c r="C471" s="331"/>
      <c r="D471" s="331"/>
      <c r="E471" s="331"/>
      <c r="H471" s="332"/>
      <c r="K471" s="333"/>
      <c r="L471" s="333"/>
      <c r="M471" s="333"/>
      <c r="N471" s="333"/>
      <c r="Q471" s="334"/>
      <c r="R471" s="335"/>
      <c r="S471" s="335"/>
      <c r="T471" s="335"/>
      <c r="U471" s="335"/>
      <c r="V471" s="335"/>
      <c r="W471" s="336"/>
      <c r="X471" s="337"/>
      <c r="Y471" s="338"/>
    </row>
    <row r="472" spans="3:25" s="330" customFormat="1" hidden="1" x14ac:dyDescent="0.25">
      <c r="C472" s="331"/>
      <c r="D472" s="331"/>
      <c r="E472" s="331"/>
      <c r="H472" s="332"/>
      <c r="K472" s="333"/>
      <c r="L472" s="333"/>
      <c r="M472" s="333"/>
      <c r="N472" s="333"/>
      <c r="Q472" s="334"/>
      <c r="R472" s="335"/>
      <c r="S472" s="335"/>
      <c r="T472" s="335"/>
      <c r="U472" s="335"/>
      <c r="V472" s="335"/>
      <c r="W472" s="336"/>
      <c r="X472" s="337"/>
      <c r="Y472" s="338"/>
    </row>
    <row r="473" spans="3:25" s="330" customFormat="1" hidden="1" x14ac:dyDescent="0.25">
      <c r="C473" s="331"/>
      <c r="D473" s="331"/>
      <c r="E473" s="331"/>
      <c r="H473" s="332"/>
      <c r="K473" s="333"/>
      <c r="L473" s="333"/>
      <c r="M473" s="333"/>
      <c r="N473" s="333"/>
      <c r="Q473" s="334"/>
      <c r="R473" s="335"/>
      <c r="S473" s="335"/>
      <c r="T473" s="335"/>
      <c r="U473" s="335"/>
      <c r="V473" s="335"/>
      <c r="W473" s="336"/>
      <c r="X473" s="337"/>
      <c r="Y473" s="338"/>
    </row>
    <row r="474" spans="3:25" s="330" customFormat="1" hidden="1" x14ac:dyDescent="0.25">
      <c r="C474" s="331"/>
      <c r="D474" s="331"/>
      <c r="E474" s="331"/>
      <c r="H474" s="332"/>
      <c r="K474" s="333"/>
      <c r="L474" s="333"/>
      <c r="M474" s="333"/>
      <c r="N474" s="333"/>
      <c r="Q474" s="334"/>
      <c r="R474" s="335"/>
      <c r="S474" s="335"/>
      <c r="T474" s="335"/>
      <c r="U474" s="335"/>
      <c r="V474" s="335"/>
      <c r="W474" s="336"/>
      <c r="X474" s="337"/>
      <c r="Y474" s="338"/>
    </row>
    <row r="475" spans="3:25" s="330" customFormat="1" hidden="1" x14ac:dyDescent="0.25">
      <c r="C475" s="331"/>
      <c r="D475" s="331"/>
      <c r="E475" s="331"/>
      <c r="H475" s="332"/>
      <c r="K475" s="333"/>
      <c r="L475" s="333"/>
      <c r="M475" s="333"/>
      <c r="N475" s="333"/>
      <c r="Q475" s="334"/>
      <c r="R475" s="335"/>
      <c r="S475" s="335"/>
      <c r="T475" s="335"/>
      <c r="U475" s="335"/>
      <c r="V475" s="335"/>
      <c r="W475" s="336"/>
      <c r="X475" s="337"/>
      <c r="Y475" s="338"/>
    </row>
    <row r="476" spans="3:25" s="330" customFormat="1" hidden="1" x14ac:dyDescent="0.25">
      <c r="C476" s="331"/>
      <c r="D476" s="331"/>
      <c r="E476" s="331"/>
      <c r="H476" s="332"/>
      <c r="K476" s="333"/>
      <c r="L476" s="333"/>
      <c r="M476" s="333"/>
      <c r="N476" s="333"/>
      <c r="Q476" s="334"/>
      <c r="R476" s="335"/>
      <c r="S476" s="335"/>
      <c r="T476" s="335"/>
      <c r="U476" s="335"/>
      <c r="V476" s="335"/>
      <c r="W476" s="336"/>
      <c r="X476" s="337"/>
      <c r="Y476" s="338"/>
    </row>
    <row r="477" spans="3:25" s="330" customFormat="1" hidden="1" x14ac:dyDescent="0.25">
      <c r="C477" s="331"/>
      <c r="D477" s="331"/>
      <c r="E477" s="331"/>
      <c r="H477" s="332"/>
      <c r="K477" s="333"/>
      <c r="L477" s="333"/>
      <c r="M477" s="333"/>
      <c r="N477" s="333"/>
      <c r="Q477" s="334"/>
      <c r="R477" s="335"/>
      <c r="S477" s="335"/>
      <c r="T477" s="335"/>
      <c r="U477" s="335"/>
      <c r="V477" s="335"/>
      <c r="W477" s="336"/>
      <c r="X477" s="337"/>
      <c r="Y477" s="338"/>
    </row>
    <row r="478" spans="3:25" s="330" customFormat="1" hidden="1" x14ac:dyDescent="0.25">
      <c r="C478" s="331"/>
      <c r="D478" s="331"/>
      <c r="E478" s="331"/>
      <c r="H478" s="332"/>
      <c r="K478" s="333"/>
      <c r="L478" s="333"/>
      <c r="M478" s="333"/>
      <c r="N478" s="333"/>
      <c r="Q478" s="334"/>
      <c r="R478" s="335"/>
      <c r="S478" s="335"/>
      <c r="T478" s="335"/>
      <c r="U478" s="335"/>
      <c r="V478" s="335"/>
      <c r="W478" s="336"/>
      <c r="X478" s="337"/>
      <c r="Y478" s="338"/>
    </row>
    <row r="479" spans="3:25" s="330" customFormat="1" hidden="1" x14ac:dyDescent="0.25">
      <c r="C479" s="331"/>
      <c r="D479" s="331"/>
      <c r="E479" s="331"/>
      <c r="H479" s="332"/>
      <c r="K479" s="333"/>
      <c r="L479" s="333"/>
      <c r="M479" s="333"/>
      <c r="N479" s="333"/>
      <c r="Q479" s="334"/>
      <c r="R479" s="335"/>
      <c r="S479" s="335"/>
      <c r="T479" s="335"/>
      <c r="U479" s="335"/>
      <c r="V479" s="335"/>
      <c r="W479" s="336"/>
      <c r="X479" s="337"/>
      <c r="Y479" s="338"/>
    </row>
    <row r="480" spans="3:25" s="330" customFormat="1" hidden="1" x14ac:dyDescent="0.25">
      <c r="C480" s="331"/>
      <c r="D480" s="331"/>
      <c r="E480" s="331"/>
      <c r="H480" s="332"/>
      <c r="K480" s="333"/>
      <c r="L480" s="333"/>
      <c r="M480" s="333"/>
      <c r="N480" s="333"/>
      <c r="Q480" s="334"/>
      <c r="R480" s="335"/>
      <c r="S480" s="335"/>
      <c r="T480" s="335"/>
      <c r="U480" s="335"/>
      <c r="V480" s="335"/>
      <c r="W480" s="336"/>
      <c r="X480" s="337"/>
      <c r="Y480" s="338"/>
    </row>
    <row r="481" spans="3:25" s="330" customFormat="1" hidden="1" x14ac:dyDescent="0.25">
      <c r="C481" s="331"/>
      <c r="D481" s="331"/>
      <c r="E481" s="331"/>
      <c r="H481" s="332"/>
      <c r="K481" s="333"/>
      <c r="L481" s="333"/>
      <c r="M481" s="333"/>
      <c r="N481" s="333"/>
      <c r="Q481" s="334"/>
      <c r="R481" s="335"/>
      <c r="S481" s="335"/>
      <c r="T481" s="335"/>
      <c r="U481" s="335"/>
      <c r="V481" s="335"/>
      <c r="W481" s="336"/>
      <c r="X481" s="337"/>
      <c r="Y481" s="338"/>
    </row>
    <row r="482" spans="3:25" s="330" customFormat="1" hidden="1" x14ac:dyDescent="0.25">
      <c r="C482" s="331"/>
      <c r="D482" s="331"/>
      <c r="E482" s="331"/>
      <c r="H482" s="332"/>
      <c r="K482" s="333"/>
      <c r="L482" s="333"/>
      <c r="M482" s="333"/>
      <c r="N482" s="333"/>
      <c r="Q482" s="334"/>
      <c r="R482" s="335"/>
      <c r="S482" s="335"/>
      <c r="T482" s="335"/>
      <c r="U482" s="335"/>
      <c r="V482" s="335"/>
      <c r="W482" s="336"/>
      <c r="X482" s="337"/>
      <c r="Y482" s="338"/>
    </row>
    <row r="483" spans="3:25" s="330" customFormat="1" hidden="1" x14ac:dyDescent="0.25">
      <c r="C483" s="331"/>
      <c r="D483" s="331"/>
      <c r="E483" s="331"/>
      <c r="H483" s="332"/>
      <c r="K483" s="333"/>
      <c r="L483" s="333"/>
      <c r="M483" s="333"/>
      <c r="N483" s="333"/>
      <c r="Q483" s="334"/>
      <c r="R483" s="335"/>
      <c r="S483" s="335"/>
      <c r="T483" s="335"/>
      <c r="U483" s="335"/>
      <c r="V483" s="335"/>
      <c r="W483" s="336"/>
      <c r="X483" s="337"/>
      <c r="Y483" s="338"/>
    </row>
    <row r="484" spans="3:25" s="330" customFormat="1" hidden="1" x14ac:dyDescent="0.25">
      <c r="C484" s="331"/>
      <c r="D484" s="331"/>
      <c r="E484" s="331"/>
      <c r="H484" s="332"/>
      <c r="K484" s="333"/>
      <c r="L484" s="333"/>
      <c r="M484" s="333"/>
      <c r="N484" s="333"/>
      <c r="Q484" s="334"/>
      <c r="R484" s="335"/>
      <c r="S484" s="335"/>
      <c r="T484" s="335"/>
      <c r="U484" s="335"/>
      <c r="V484" s="335"/>
      <c r="W484" s="336"/>
      <c r="X484" s="337"/>
      <c r="Y484" s="338"/>
    </row>
    <row r="485" spans="3:25" s="330" customFormat="1" hidden="1" x14ac:dyDescent="0.25">
      <c r="C485" s="331"/>
      <c r="D485" s="331"/>
      <c r="E485" s="331"/>
      <c r="H485" s="332"/>
      <c r="K485" s="333"/>
      <c r="L485" s="333"/>
      <c r="M485" s="333"/>
      <c r="N485" s="333"/>
      <c r="Q485" s="334"/>
      <c r="R485" s="335"/>
      <c r="S485" s="335"/>
      <c r="T485" s="335"/>
      <c r="U485" s="335"/>
      <c r="V485" s="335"/>
      <c r="W485" s="336"/>
      <c r="X485" s="337"/>
      <c r="Y485" s="338"/>
    </row>
    <row r="486" spans="3:25" s="330" customFormat="1" hidden="1" x14ac:dyDescent="0.25">
      <c r="C486" s="331"/>
      <c r="D486" s="331"/>
      <c r="E486" s="331"/>
      <c r="H486" s="332"/>
      <c r="K486" s="333"/>
      <c r="L486" s="333"/>
      <c r="M486" s="333"/>
      <c r="N486" s="333"/>
      <c r="Q486" s="334"/>
      <c r="R486" s="335"/>
      <c r="S486" s="335"/>
      <c r="T486" s="335"/>
      <c r="U486" s="335"/>
      <c r="V486" s="335"/>
      <c r="W486" s="336"/>
      <c r="X486" s="337"/>
      <c r="Y486" s="338"/>
    </row>
    <row r="487" spans="3:25" s="330" customFormat="1" hidden="1" x14ac:dyDescent="0.25">
      <c r="C487" s="331"/>
      <c r="D487" s="331"/>
      <c r="E487" s="331"/>
      <c r="H487" s="332"/>
      <c r="K487" s="333"/>
      <c r="L487" s="333"/>
      <c r="M487" s="333"/>
      <c r="N487" s="333"/>
      <c r="Q487" s="334"/>
      <c r="R487" s="335"/>
      <c r="S487" s="335"/>
      <c r="T487" s="335"/>
      <c r="U487" s="335"/>
      <c r="V487" s="335"/>
      <c r="W487" s="336"/>
      <c r="X487" s="337"/>
      <c r="Y487" s="338"/>
    </row>
    <row r="488" spans="3:25" s="330" customFormat="1" hidden="1" x14ac:dyDescent="0.25">
      <c r="C488" s="331"/>
      <c r="D488" s="331"/>
      <c r="E488" s="331"/>
      <c r="H488" s="332"/>
      <c r="K488" s="333"/>
      <c r="L488" s="333"/>
      <c r="M488" s="333"/>
      <c r="N488" s="333"/>
      <c r="Q488" s="334"/>
      <c r="R488" s="335"/>
      <c r="S488" s="335"/>
      <c r="T488" s="335"/>
      <c r="U488" s="335"/>
      <c r="V488" s="335"/>
      <c r="W488" s="336"/>
      <c r="X488" s="337"/>
      <c r="Y488" s="338"/>
    </row>
    <row r="489" spans="3:25" s="330" customFormat="1" hidden="1" x14ac:dyDescent="0.25">
      <c r="C489" s="331"/>
      <c r="D489" s="331"/>
      <c r="E489" s="331"/>
      <c r="H489" s="332"/>
      <c r="K489" s="333"/>
      <c r="L489" s="333"/>
      <c r="M489" s="333"/>
      <c r="N489" s="333"/>
      <c r="Q489" s="334"/>
      <c r="R489" s="335"/>
      <c r="S489" s="335"/>
      <c r="T489" s="335"/>
      <c r="U489" s="335"/>
      <c r="V489" s="335"/>
      <c r="W489" s="336"/>
      <c r="X489" s="337"/>
      <c r="Y489" s="338"/>
    </row>
    <row r="490" spans="3:25" s="330" customFormat="1" hidden="1" x14ac:dyDescent="0.25">
      <c r="C490" s="331"/>
      <c r="D490" s="331"/>
      <c r="E490" s="331"/>
      <c r="H490" s="332"/>
      <c r="K490" s="333"/>
      <c r="L490" s="333"/>
      <c r="M490" s="333"/>
      <c r="N490" s="333"/>
      <c r="Q490" s="334"/>
      <c r="R490" s="335"/>
      <c r="S490" s="335"/>
      <c r="T490" s="335"/>
      <c r="U490" s="335"/>
      <c r="V490" s="335"/>
      <c r="W490" s="336"/>
      <c r="X490" s="337"/>
      <c r="Y490" s="338"/>
    </row>
    <row r="491" spans="3:25" s="330" customFormat="1" hidden="1" x14ac:dyDescent="0.25">
      <c r="C491" s="331"/>
      <c r="D491" s="331"/>
      <c r="E491" s="331"/>
      <c r="H491" s="332"/>
      <c r="K491" s="333"/>
      <c r="L491" s="333"/>
      <c r="M491" s="333"/>
      <c r="N491" s="333"/>
      <c r="Q491" s="334"/>
      <c r="R491" s="335"/>
      <c r="S491" s="335"/>
      <c r="T491" s="335"/>
      <c r="U491" s="335"/>
      <c r="V491" s="335"/>
      <c r="W491" s="336"/>
      <c r="X491" s="337"/>
      <c r="Y491" s="338"/>
    </row>
    <row r="492" spans="3:25" s="330" customFormat="1" hidden="1" x14ac:dyDescent="0.25">
      <c r="C492" s="331"/>
      <c r="D492" s="331"/>
      <c r="E492" s="331"/>
      <c r="H492" s="332"/>
      <c r="K492" s="333"/>
      <c r="L492" s="333"/>
      <c r="M492" s="333"/>
      <c r="N492" s="333"/>
      <c r="Q492" s="334"/>
      <c r="R492" s="335"/>
      <c r="S492" s="335"/>
      <c r="T492" s="335"/>
      <c r="U492" s="335"/>
      <c r="V492" s="335"/>
      <c r="W492" s="336"/>
      <c r="X492" s="337"/>
      <c r="Y492" s="338"/>
    </row>
    <row r="493" spans="3:25" s="330" customFormat="1" hidden="1" x14ac:dyDescent="0.25">
      <c r="C493" s="331"/>
      <c r="D493" s="331"/>
      <c r="E493" s="331"/>
      <c r="H493" s="332"/>
      <c r="K493" s="333"/>
      <c r="L493" s="333"/>
      <c r="M493" s="333"/>
      <c r="N493" s="333"/>
      <c r="Q493" s="334"/>
      <c r="R493" s="335"/>
      <c r="S493" s="335"/>
      <c r="T493" s="335"/>
      <c r="U493" s="335"/>
      <c r="V493" s="335"/>
      <c r="W493" s="336"/>
      <c r="X493" s="337"/>
      <c r="Y493" s="338"/>
    </row>
    <row r="494" spans="3:25" s="330" customFormat="1" hidden="1" x14ac:dyDescent="0.25">
      <c r="C494" s="331"/>
      <c r="D494" s="331"/>
      <c r="E494" s="331"/>
      <c r="H494" s="332"/>
      <c r="K494" s="333"/>
      <c r="L494" s="333"/>
      <c r="M494" s="333"/>
      <c r="N494" s="333"/>
      <c r="Q494" s="334"/>
      <c r="R494" s="335"/>
      <c r="S494" s="335"/>
      <c r="T494" s="335"/>
      <c r="U494" s="335"/>
      <c r="V494" s="335"/>
      <c r="W494" s="336"/>
      <c r="X494" s="337"/>
      <c r="Y494" s="338"/>
    </row>
    <row r="495" spans="3:25" s="330" customFormat="1" hidden="1" x14ac:dyDescent="0.25">
      <c r="C495" s="331"/>
      <c r="D495" s="331"/>
      <c r="E495" s="331"/>
      <c r="H495" s="332"/>
      <c r="K495" s="333"/>
      <c r="L495" s="333"/>
      <c r="M495" s="333"/>
      <c r="N495" s="333"/>
      <c r="Q495" s="334"/>
      <c r="R495" s="335"/>
      <c r="S495" s="335"/>
      <c r="T495" s="335"/>
      <c r="U495" s="335"/>
      <c r="V495" s="335"/>
      <c r="W495" s="336"/>
      <c r="X495" s="337"/>
      <c r="Y495" s="338"/>
    </row>
    <row r="496" spans="3:25" s="330" customFormat="1" hidden="1" x14ac:dyDescent="0.25">
      <c r="C496" s="331"/>
      <c r="D496" s="331"/>
      <c r="E496" s="331"/>
      <c r="H496" s="332"/>
      <c r="K496" s="333"/>
      <c r="L496" s="333"/>
      <c r="M496" s="333"/>
      <c r="N496" s="333"/>
      <c r="Q496" s="334"/>
      <c r="R496" s="335"/>
      <c r="S496" s="335"/>
      <c r="T496" s="335"/>
      <c r="U496" s="335"/>
      <c r="V496" s="335"/>
      <c r="W496" s="336"/>
      <c r="X496" s="337"/>
      <c r="Y496" s="338"/>
    </row>
    <row r="497" spans="3:25" s="330" customFormat="1" hidden="1" x14ac:dyDescent="0.25">
      <c r="C497" s="331"/>
      <c r="D497" s="331"/>
      <c r="E497" s="331"/>
      <c r="H497" s="332"/>
      <c r="K497" s="333"/>
      <c r="L497" s="333"/>
      <c r="M497" s="333"/>
      <c r="N497" s="333"/>
      <c r="Q497" s="334"/>
      <c r="R497" s="335"/>
      <c r="S497" s="335"/>
      <c r="T497" s="335"/>
      <c r="U497" s="335"/>
      <c r="V497" s="335"/>
      <c r="W497" s="336"/>
      <c r="X497" s="337"/>
      <c r="Y497" s="338"/>
    </row>
    <row r="498" spans="3:25" s="330" customFormat="1" hidden="1" x14ac:dyDescent="0.25">
      <c r="C498" s="331"/>
      <c r="D498" s="331"/>
      <c r="E498" s="331"/>
      <c r="H498" s="332"/>
      <c r="K498" s="333"/>
      <c r="L498" s="333"/>
      <c r="M498" s="333"/>
      <c r="N498" s="333"/>
      <c r="Q498" s="334"/>
      <c r="R498" s="335"/>
      <c r="S498" s="335"/>
      <c r="T498" s="335"/>
      <c r="U498" s="335"/>
      <c r="V498" s="335"/>
      <c r="W498" s="336"/>
      <c r="X498" s="337"/>
      <c r="Y498" s="338"/>
    </row>
    <row r="499" spans="3:25" s="330" customFormat="1" hidden="1" x14ac:dyDescent="0.25">
      <c r="C499" s="331"/>
      <c r="D499" s="331"/>
      <c r="E499" s="331"/>
      <c r="H499" s="332"/>
      <c r="K499" s="333"/>
      <c r="L499" s="333"/>
      <c r="M499" s="333"/>
      <c r="N499" s="333"/>
      <c r="Q499" s="334"/>
      <c r="R499" s="335"/>
      <c r="S499" s="335"/>
      <c r="T499" s="335"/>
      <c r="U499" s="335"/>
      <c r="V499" s="335"/>
      <c r="W499" s="336"/>
      <c r="X499" s="337"/>
      <c r="Y499" s="338"/>
    </row>
    <row r="500" spans="3:25" s="330" customFormat="1" hidden="1" x14ac:dyDescent="0.25">
      <c r="C500" s="331"/>
      <c r="D500" s="331"/>
      <c r="E500" s="331"/>
      <c r="H500" s="332"/>
      <c r="K500" s="333"/>
      <c r="L500" s="333"/>
      <c r="M500" s="333"/>
      <c r="N500" s="333"/>
      <c r="Q500" s="334"/>
      <c r="R500" s="335"/>
      <c r="S500" s="335"/>
      <c r="T500" s="335"/>
      <c r="U500" s="335"/>
      <c r="V500" s="335"/>
      <c r="W500" s="336"/>
      <c r="X500" s="337"/>
      <c r="Y500" s="338"/>
    </row>
    <row r="501" spans="3:25" s="330" customFormat="1" hidden="1" x14ac:dyDescent="0.25">
      <c r="C501" s="331"/>
      <c r="D501" s="331"/>
      <c r="E501" s="331"/>
      <c r="H501" s="332"/>
      <c r="K501" s="333"/>
      <c r="L501" s="333"/>
      <c r="M501" s="333"/>
      <c r="N501" s="333"/>
      <c r="Q501" s="334"/>
      <c r="R501" s="335"/>
      <c r="S501" s="335"/>
      <c r="T501" s="335"/>
      <c r="U501" s="335"/>
      <c r="V501" s="335"/>
      <c r="W501" s="336"/>
      <c r="X501" s="337"/>
      <c r="Y501" s="338"/>
    </row>
    <row r="502" spans="3:25" s="330" customFormat="1" hidden="1" x14ac:dyDescent="0.25">
      <c r="C502" s="331"/>
      <c r="D502" s="331"/>
      <c r="E502" s="331"/>
      <c r="H502" s="332"/>
      <c r="K502" s="333"/>
      <c r="L502" s="333"/>
      <c r="M502" s="333"/>
      <c r="N502" s="333"/>
      <c r="Q502" s="334"/>
      <c r="R502" s="335"/>
      <c r="S502" s="335"/>
      <c r="T502" s="335"/>
      <c r="U502" s="335"/>
      <c r="V502" s="335"/>
      <c r="W502" s="336"/>
      <c r="X502" s="337"/>
      <c r="Y502" s="338"/>
    </row>
    <row r="503" spans="3:25" s="330" customFormat="1" hidden="1" x14ac:dyDescent="0.25">
      <c r="C503" s="331"/>
      <c r="D503" s="331"/>
      <c r="E503" s="331"/>
      <c r="H503" s="332"/>
      <c r="K503" s="333"/>
      <c r="L503" s="333"/>
      <c r="M503" s="333"/>
      <c r="N503" s="333"/>
      <c r="Q503" s="334"/>
      <c r="R503" s="335"/>
      <c r="S503" s="335"/>
      <c r="T503" s="335"/>
      <c r="U503" s="335"/>
      <c r="V503" s="335"/>
      <c r="W503" s="336"/>
      <c r="X503" s="337"/>
      <c r="Y503" s="338"/>
    </row>
    <row r="504" spans="3:25" s="330" customFormat="1" hidden="1" x14ac:dyDescent="0.25">
      <c r="C504" s="331"/>
      <c r="D504" s="331"/>
      <c r="E504" s="331"/>
      <c r="H504" s="332"/>
      <c r="K504" s="333"/>
      <c r="L504" s="333"/>
      <c r="M504" s="333"/>
      <c r="N504" s="333"/>
      <c r="Q504" s="334"/>
      <c r="R504" s="335"/>
      <c r="S504" s="335"/>
      <c r="T504" s="335"/>
      <c r="U504" s="335"/>
      <c r="V504" s="335"/>
      <c r="W504" s="336"/>
      <c r="X504" s="337"/>
      <c r="Y504" s="338"/>
    </row>
    <row r="505" spans="3:25" s="330" customFormat="1" hidden="1" x14ac:dyDescent="0.25">
      <c r="C505" s="331"/>
      <c r="D505" s="331"/>
      <c r="E505" s="331"/>
      <c r="H505" s="332"/>
      <c r="K505" s="333"/>
      <c r="L505" s="333"/>
      <c r="M505" s="333"/>
      <c r="N505" s="333"/>
      <c r="Q505" s="334"/>
      <c r="R505" s="335"/>
      <c r="S505" s="335"/>
      <c r="T505" s="335"/>
      <c r="U505" s="335"/>
      <c r="V505" s="335"/>
      <c r="W505" s="336"/>
      <c r="X505" s="337"/>
      <c r="Y505" s="338"/>
    </row>
    <row r="506" spans="3:25" s="330" customFormat="1" hidden="1" x14ac:dyDescent="0.25">
      <c r="C506" s="331"/>
      <c r="D506" s="331"/>
      <c r="E506" s="331"/>
      <c r="H506" s="332"/>
      <c r="K506" s="333"/>
      <c r="L506" s="333"/>
      <c r="M506" s="333"/>
      <c r="N506" s="333"/>
      <c r="Q506" s="334"/>
      <c r="R506" s="335"/>
      <c r="S506" s="335"/>
      <c r="T506" s="335"/>
      <c r="U506" s="335"/>
      <c r="V506" s="335"/>
      <c r="W506" s="336"/>
      <c r="X506" s="337"/>
      <c r="Y506" s="338"/>
    </row>
    <row r="507" spans="3:25" s="330" customFormat="1" hidden="1" x14ac:dyDescent="0.25">
      <c r="C507" s="331"/>
      <c r="D507" s="331"/>
      <c r="E507" s="331"/>
      <c r="H507" s="332"/>
      <c r="K507" s="333"/>
      <c r="L507" s="333"/>
      <c r="M507" s="333"/>
      <c r="N507" s="333"/>
      <c r="Q507" s="334"/>
      <c r="R507" s="335"/>
      <c r="S507" s="335"/>
      <c r="T507" s="335"/>
      <c r="U507" s="335"/>
      <c r="V507" s="335"/>
      <c r="W507" s="336"/>
      <c r="X507" s="337"/>
      <c r="Y507" s="338"/>
    </row>
    <row r="508" spans="3:25" s="330" customFormat="1" hidden="1" x14ac:dyDescent="0.25">
      <c r="C508" s="331"/>
      <c r="D508" s="331"/>
      <c r="E508" s="331"/>
      <c r="H508" s="332"/>
      <c r="K508" s="333"/>
      <c r="L508" s="333"/>
      <c r="M508" s="333"/>
      <c r="N508" s="333"/>
      <c r="Q508" s="334"/>
      <c r="R508" s="335"/>
      <c r="S508" s="335"/>
      <c r="T508" s="335"/>
      <c r="U508" s="335"/>
      <c r="V508" s="335"/>
      <c r="W508" s="336"/>
      <c r="X508" s="337"/>
      <c r="Y508" s="338"/>
    </row>
    <row r="509" spans="3:25" s="330" customFormat="1" hidden="1" x14ac:dyDescent="0.25">
      <c r="C509" s="331"/>
      <c r="D509" s="331"/>
      <c r="E509" s="331"/>
      <c r="H509" s="332"/>
      <c r="K509" s="333"/>
      <c r="L509" s="333"/>
      <c r="M509" s="333"/>
      <c r="N509" s="333"/>
      <c r="Q509" s="334"/>
      <c r="R509" s="335"/>
      <c r="S509" s="335"/>
      <c r="T509" s="335"/>
      <c r="U509" s="335"/>
      <c r="V509" s="335"/>
      <c r="W509" s="336"/>
      <c r="X509" s="337"/>
      <c r="Y509" s="338"/>
    </row>
    <row r="510" spans="3:25" s="330" customFormat="1" hidden="1" x14ac:dyDescent="0.25">
      <c r="C510" s="331"/>
      <c r="D510" s="331"/>
      <c r="E510" s="331"/>
      <c r="H510" s="332"/>
      <c r="K510" s="333"/>
      <c r="L510" s="333"/>
      <c r="M510" s="333"/>
      <c r="N510" s="333"/>
      <c r="Q510" s="334"/>
      <c r="R510" s="335"/>
      <c r="S510" s="335"/>
      <c r="T510" s="335"/>
      <c r="U510" s="335"/>
      <c r="V510" s="335"/>
      <c r="W510" s="336"/>
      <c r="X510" s="337"/>
      <c r="Y510" s="338"/>
    </row>
    <row r="511" spans="3:25" s="330" customFormat="1" hidden="1" x14ac:dyDescent="0.25">
      <c r="C511" s="331"/>
      <c r="D511" s="331"/>
      <c r="E511" s="331"/>
      <c r="H511" s="332"/>
      <c r="K511" s="333"/>
      <c r="L511" s="333"/>
      <c r="M511" s="333"/>
      <c r="N511" s="333"/>
      <c r="Q511" s="334"/>
      <c r="R511" s="335"/>
      <c r="S511" s="335"/>
      <c r="T511" s="335"/>
      <c r="U511" s="335"/>
      <c r="V511" s="335"/>
      <c r="W511" s="336"/>
      <c r="X511" s="337"/>
      <c r="Y511" s="338"/>
    </row>
    <row r="512" spans="3:25" s="330" customFormat="1" hidden="1" x14ac:dyDescent="0.25">
      <c r="C512" s="331"/>
      <c r="D512" s="331"/>
      <c r="E512" s="331"/>
      <c r="H512" s="332"/>
      <c r="K512" s="333"/>
      <c r="L512" s="333"/>
      <c r="M512" s="333"/>
      <c r="N512" s="333"/>
      <c r="Q512" s="334"/>
      <c r="R512" s="335"/>
      <c r="S512" s="335"/>
      <c r="T512" s="335"/>
      <c r="U512" s="335"/>
      <c r="V512" s="335"/>
      <c r="W512" s="336"/>
      <c r="X512" s="337"/>
      <c r="Y512" s="338"/>
    </row>
    <row r="513" spans="3:25" s="330" customFormat="1" hidden="1" x14ac:dyDescent="0.25">
      <c r="C513" s="331"/>
      <c r="D513" s="331"/>
      <c r="E513" s="331"/>
      <c r="H513" s="332"/>
      <c r="K513" s="333"/>
      <c r="L513" s="333"/>
      <c r="M513" s="333"/>
      <c r="N513" s="333"/>
      <c r="Q513" s="334"/>
      <c r="R513" s="335"/>
      <c r="S513" s="335"/>
      <c r="T513" s="335"/>
      <c r="U513" s="335"/>
      <c r="V513" s="335"/>
      <c r="W513" s="336"/>
      <c r="X513" s="337"/>
      <c r="Y513" s="338"/>
    </row>
    <row r="514" spans="3:25" s="330" customFormat="1" hidden="1" x14ac:dyDescent="0.25">
      <c r="C514" s="331"/>
      <c r="D514" s="331"/>
      <c r="E514" s="331"/>
      <c r="H514" s="332"/>
      <c r="K514" s="333"/>
      <c r="L514" s="333"/>
      <c r="M514" s="333"/>
      <c r="N514" s="333"/>
      <c r="Q514" s="334"/>
      <c r="R514" s="335"/>
      <c r="S514" s="335"/>
      <c r="T514" s="335"/>
      <c r="U514" s="335"/>
      <c r="V514" s="335"/>
      <c r="W514" s="336"/>
      <c r="X514" s="337"/>
      <c r="Y514" s="338"/>
    </row>
    <row r="515" spans="3:25" s="330" customFormat="1" hidden="1" x14ac:dyDescent="0.25">
      <c r="C515" s="331"/>
      <c r="D515" s="331"/>
      <c r="E515" s="331"/>
      <c r="H515" s="332"/>
      <c r="K515" s="333"/>
      <c r="L515" s="333"/>
      <c r="M515" s="333"/>
      <c r="N515" s="333"/>
      <c r="Q515" s="334"/>
      <c r="R515" s="335"/>
      <c r="S515" s="335"/>
      <c r="T515" s="335"/>
      <c r="U515" s="335"/>
      <c r="V515" s="335"/>
      <c r="W515" s="336"/>
      <c r="X515" s="337"/>
      <c r="Y515" s="338"/>
    </row>
    <row r="516" spans="3:25" s="330" customFormat="1" hidden="1" x14ac:dyDescent="0.25">
      <c r="C516" s="331"/>
      <c r="D516" s="331"/>
      <c r="E516" s="331"/>
      <c r="H516" s="332"/>
      <c r="K516" s="333"/>
      <c r="L516" s="333"/>
      <c r="M516" s="333"/>
      <c r="N516" s="333"/>
      <c r="Q516" s="334"/>
      <c r="R516" s="335"/>
      <c r="S516" s="335"/>
      <c r="T516" s="335"/>
      <c r="U516" s="335"/>
      <c r="V516" s="335"/>
      <c r="W516" s="336"/>
      <c r="X516" s="337"/>
      <c r="Y516" s="338"/>
    </row>
    <row r="517" spans="3:25" s="330" customFormat="1" hidden="1" x14ac:dyDescent="0.25">
      <c r="C517" s="331"/>
      <c r="D517" s="331"/>
      <c r="E517" s="331"/>
      <c r="H517" s="332"/>
      <c r="K517" s="333"/>
      <c r="L517" s="333"/>
      <c r="M517" s="333"/>
      <c r="N517" s="333"/>
      <c r="Q517" s="334"/>
      <c r="R517" s="335"/>
      <c r="S517" s="335"/>
      <c r="T517" s="335"/>
      <c r="U517" s="335"/>
      <c r="V517" s="335"/>
      <c r="W517" s="336"/>
      <c r="X517" s="337"/>
      <c r="Y517" s="338"/>
    </row>
    <row r="518" spans="3:25" s="330" customFormat="1" hidden="1" x14ac:dyDescent="0.25">
      <c r="C518" s="331"/>
      <c r="D518" s="331"/>
      <c r="E518" s="331"/>
      <c r="H518" s="332"/>
      <c r="K518" s="333"/>
      <c r="L518" s="333"/>
      <c r="M518" s="333"/>
      <c r="N518" s="333"/>
      <c r="Q518" s="334"/>
      <c r="R518" s="335"/>
      <c r="S518" s="335"/>
      <c r="T518" s="335"/>
      <c r="U518" s="335"/>
      <c r="V518" s="335"/>
      <c r="W518" s="336"/>
      <c r="X518" s="337"/>
      <c r="Y518" s="338"/>
    </row>
    <row r="519" spans="3:25" s="330" customFormat="1" hidden="1" x14ac:dyDescent="0.25">
      <c r="C519" s="331"/>
      <c r="D519" s="331"/>
      <c r="E519" s="331"/>
      <c r="H519" s="332"/>
      <c r="K519" s="333"/>
      <c r="L519" s="333"/>
      <c r="M519" s="333"/>
      <c r="N519" s="333"/>
      <c r="Q519" s="334"/>
      <c r="R519" s="335"/>
      <c r="S519" s="335"/>
      <c r="T519" s="335"/>
      <c r="U519" s="335"/>
      <c r="V519" s="335"/>
      <c r="W519" s="336"/>
      <c r="X519" s="337"/>
      <c r="Y519" s="338"/>
    </row>
    <row r="520" spans="3:25" s="330" customFormat="1" hidden="1" x14ac:dyDescent="0.25">
      <c r="C520" s="331"/>
      <c r="D520" s="331"/>
      <c r="E520" s="331"/>
      <c r="H520" s="332"/>
      <c r="K520" s="333"/>
      <c r="L520" s="333"/>
      <c r="M520" s="333"/>
      <c r="N520" s="333"/>
      <c r="Q520" s="334"/>
      <c r="R520" s="335"/>
      <c r="S520" s="335"/>
      <c r="T520" s="335"/>
      <c r="U520" s="335"/>
      <c r="V520" s="335"/>
      <c r="W520" s="336"/>
      <c r="X520" s="337"/>
      <c r="Y520" s="338"/>
    </row>
    <row r="521" spans="3:25" s="330" customFormat="1" hidden="1" x14ac:dyDescent="0.25">
      <c r="C521" s="331"/>
      <c r="D521" s="331"/>
      <c r="E521" s="331"/>
      <c r="H521" s="332"/>
      <c r="K521" s="333"/>
      <c r="L521" s="333"/>
      <c r="M521" s="333"/>
      <c r="N521" s="333"/>
      <c r="Q521" s="334"/>
      <c r="R521" s="335"/>
      <c r="S521" s="335"/>
      <c r="T521" s="335"/>
      <c r="U521" s="335"/>
      <c r="V521" s="335"/>
      <c r="W521" s="336"/>
      <c r="X521" s="337"/>
      <c r="Y521" s="338"/>
    </row>
    <row r="522" spans="3:25" s="330" customFormat="1" hidden="1" x14ac:dyDescent="0.25">
      <c r="C522" s="331"/>
      <c r="D522" s="331"/>
      <c r="E522" s="331"/>
      <c r="H522" s="332"/>
      <c r="K522" s="333"/>
      <c r="L522" s="333"/>
      <c r="M522" s="333"/>
      <c r="N522" s="333"/>
      <c r="Q522" s="334"/>
      <c r="R522" s="335"/>
      <c r="S522" s="335"/>
      <c r="T522" s="335"/>
      <c r="U522" s="335"/>
      <c r="V522" s="335"/>
      <c r="W522" s="336"/>
      <c r="X522" s="337"/>
      <c r="Y522" s="338"/>
    </row>
    <row r="523" spans="3:25" s="330" customFormat="1" hidden="1" x14ac:dyDescent="0.25">
      <c r="C523" s="331"/>
      <c r="D523" s="331"/>
      <c r="E523" s="331"/>
      <c r="H523" s="332"/>
      <c r="K523" s="333"/>
      <c r="L523" s="333"/>
      <c r="M523" s="333"/>
      <c r="N523" s="333"/>
      <c r="Q523" s="334"/>
      <c r="R523" s="335"/>
      <c r="S523" s="335"/>
      <c r="T523" s="335"/>
      <c r="U523" s="335"/>
      <c r="V523" s="335"/>
      <c r="W523" s="336"/>
      <c r="X523" s="337"/>
      <c r="Y523" s="338"/>
    </row>
    <row r="524" spans="3:25" s="330" customFormat="1" hidden="1" x14ac:dyDescent="0.25">
      <c r="C524" s="331"/>
      <c r="D524" s="331"/>
      <c r="E524" s="331"/>
      <c r="H524" s="332"/>
      <c r="K524" s="333"/>
      <c r="L524" s="333"/>
      <c r="M524" s="333"/>
      <c r="N524" s="333"/>
      <c r="Q524" s="334"/>
      <c r="R524" s="335"/>
      <c r="S524" s="335"/>
      <c r="T524" s="335"/>
      <c r="U524" s="335"/>
      <c r="V524" s="335"/>
      <c r="W524" s="336"/>
      <c r="X524" s="337"/>
      <c r="Y524" s="338"/>
    </row>
    <row r="525" spans="3:25" s="330" customFormat="1" hidden="1" x14ac:dyDescent="0.25">
      <c r="C525" s="331"/>
      <c r="D525" s="331"/>
      <c r="E525" s="331"/>
      <c r="H525" s="332"/>
      <c r="K525" s="333"/>
      <c r="L525" s="333"/>
      <c r="M525" s="333"/>
      <c r="N525" s="333"/>
      <c r="Q525" s="334"/>
      <c r="R525" s="335"/>
      <c r="S525" s="335"/>
      <c r="T525" s="335"/>
      <c r="U525" s="335"/>
      <c r="V525" s="335"/>
      <c r="W525" s="336"/>
      <c r="X525" s="337"/>
      <c r="Y525" s="338"/>
    </row>
    <row r="526" spans="3:25" s="330" customFormat="1" hidden="1" x14ac:dyDescent="0.25">
      <c r="C526" s="331"/>
      <c r="D526" s="331"/>
      <c r="E526" s="331"/>
      <c r="H526" s="332"/>
      <c r="K526" s="333"/>
      <c r="L526" s="333"/>
      <c r="M526" s="333"/>
      <c r="N526" s="333"/>
      <c r="Q526" s="334"/>
      <c r="R526" s="335"/>
      <c r="S526" s="335"/>
      <c r="T526" s="335"/>
      <c r="U526" s="335"/>
      <c r="V526" s="335"/>
      <c r="W526" s="336"/>
      <c r="X526" s="337"/>
      <c r="Y526" s="338"/>
    </row>
    <row r="527" spans="3:25" s="330" customFormat="1" hidden="1" x14ac:dyDescent="0.25">
      <c r="C527" s="331"/>
      <c r="D527" s="331"/>
      <c r="E527" s="331"/>
      <c r="H527" s="332"/>
      <c r="K527" s="333"/>
      <c r="L527" s="333"/>
      <c r="M527" s="333"/>
      <c r="N527" s="333"/>
      <c r="Q527" s="334"/>
      <c r="R527" s="335"/>
      <c r="S527" s="335"/>
      <c r="T527" s="335"/>
      <c r="U527" s="335"/>
      <c r="V527" s="335"/>
      <c r="W527" s="336"/>
      <c r="X527" s="337"/>
      <c r="Y527" s="338"/>
    </row>
    <row r="528" spans="3:25" s="330" customFormat="1" hidden="1" x14ac:dyDescent="0.25">
      <c r="C528" s="331"/>
      <c r="D528" s="331"/>
      <c r="E528" s="331"/>
      <c r="H528" s="332"/>
      <c r="K528" s="333"/>
      <c r="L528" s="333"/>
      <c r="M528" s="333"/>
      <c r="N528" s="333"/>
      <c r="Q528" s="334"/>
      <c r="R528" s="335"/>
      <c r="S528" s="335"/>
      <c r="T528" s="335"/>
      <c r="U528" s="335"/>
      <c r="V528" s="335"/>
      <c r="W528" s="336"/>
      <c r="X528" s="337"/>
      <c r="Y528" s="338"/>
    </row>
    <row r="529" spans="3:25" s="330" customFormat="1" hidden="1" x14ac:dyDescent="0.25">
      <c r="C529" s="331"/>
      <c r="D529" s="331"/>
      <c r="E529" s="331"/>
      <c r="H529" s="332"/>
      <c r="K529" s="333"/>
      <c r="L529" s="333"/>
      <c r="M529" s="333"/>
      <c r="N529" s="333"/>
      <c r="Q529" s="334"/>
      <c r="R529" s="335"/>
      <c r="S529" s="335"/>
      <c r="T529" s="335"/>
      <c r="U529" s="335"/>
      <c r="V529" s="335"/>
      <c r="W529" s="336"/>
      <c r="X529" s="337"/>
      <c r="Y529" s="338"/>
    </row>
    <row r="530" spans="3:25" s="330" customFormat="1" hidden="1" x14ac:dyDescent="0.25">
      <c r="C530" s="331"/>
      <c r="D530" s="331"/>
      <c r="E530" s="331"/>
      <c r="H530" s="332"/>
      <c r="K530" s="333"/>
      <c r="L530" s="333"/>
      <c r="M530" s="333"/>
      <c r="N530" s="333"/>
      <c r="Q530" s="334"/>
      <c r="R530" s="335"/>
      <c r="S530" s="335"/>
      <c r="T530" s="335"/>
      <c r="U530" s="335"/>
      <c r="V530" s="335"/>
      <c r="W530" s="336"/>
      <c r="X530" s="337"/>
      <c r="Y530" s="338"/>
    </row>
    <row r="531" spans="3:25" s="330" customFormat="1" hidden="1" x14ac:dyDescent="0.25">
      <c r="C531" s="331"/>
      <c r="D531" s="331"/>
      <c r="E531" s="331"/>
      <c r="H531" s="332"/>
      <c r="K531" s="333"/>
      <c r="L531" s="333"/>
      <c r="M531" s="333"/>
      <c r="N531" s="333"/>
      <c r="Q531" s="334"/>
      <c r="R531" s="335"/>
      <c r="S531" s="335"/>
      <c r="T531" s="335"/>
      <c r="U531" s="335"/>
      <c r="V531" s="335"/>
      <c r="W531" s="336"/>
      <c r="X531" s="337"/>
      <c r="Y531" s="338"/>
    </row>
    <row r="532" spans="3:25" s="330" customFormat="1" hidden="1" x14ac:dyDescent="0.25">
      <c r="C532" s="331"/>
      <c r="D532" s="331"/>
      <c r="E532" s="331"/>
      <c r="H532" s="332"/>
      <c r="K532" s="333"/>
      <c r="L532" s="333"/>
      <c r="M532" s="333"/>
      <c r="N532" s="333"/>
      <c r="Q532" s="334"/>
      <c r="R532" s="335"/>
      <c r="S532" s="335"/>
      <c r="T532" s="335"/>
      <c r="U532" s="335"/>
      <c r="V532" s="335"/>
      <c r="W532" s="336"/>
      <c r="X532" s="337"/>
      <c r="Y532" s="338"/>
    </row>
    <row r="533" spans="3:25" s="330" customFormat="1" hidden="1" x14ac:dyDescent="0.25">
      <c r="C533" s="331"/>
      <c r="D533" s="331"/>
      <c r="E533" s="331"/>
      <c r="H533" s="332"/>
      <c r="K533" s="333"/>
      <c r="L533" s="333"/>
      <c r="M533" s="333"/>
      <c r="N533" s="333"/>
      <c r="Q533" s="334"/>
      <c r="R533" s="335"/>
      <c r="S533" s="335"/>
      <c r="T533" s="335"/>
      <c r="U533" s="335"/>
      <c r="V533" s="335"/>
      <c r="W533" s="336"/>
      <c r="X533" s="337"/>
      <c r="Y533" s="338"/>
    </row>
    <row r="534" spans="3:25" s="330" customFormat="1" hidden="1" x14ac:dyDescent="0.25">
      <c r="C534" s="331"/>
      <c r="D534" s="331"/>
      <c r="E534" s="331"/>
      <c r="H534" s="332"/>
      <c r="K534" s="333"/>
      <c r="L534" s="333"/>
      <c r="M534" s="333"/>
      <c r="N534" s="333"/>
      <c r="Q534" s="334"/>
      <c r="R534" s="335"/>
      <c r="S534" s="335"/>
      <c r="T534" s="335"/>
      <c r="U534" s="335"/>
      <c r="V534" s="335"/>
      <c r="W534" s="336"/>
      <c r="X534" s="337"/>
      <c r="Y534" s="338"/>
    </row>
    <row r="535" spans="3:25" s="330" customFormat="1" hidden="1" x14ac:dyDescent="0.25">
      <c r="C535" s="331"/>
      <c r="D535" s="331"/>
      <c r="E535" s="331"/>
      <c r="H535" s="332"/>
      <c r="K535" s="333"/>
      <c r="L535" s="333"/>
      <c r="M535" s="333"/>
      <c r="N535" s="333"/>
      <c r="Q535" s="334"/>
      <c r="R535" s="335"/>
      <c r="S535" s="335"/>
      <c r="T535" s="335"/>
      <c r="U535" s="335"/>
      <c r="V535" s="335"/>
      <c r="W535" s="336"/>
      <c r="X535" s="337"/>
      <c r="Y535" s="338"/>
    </row>
    <row r="536" spans="3:25" s="330" customFormat="1" hidden="1" x14ac:dyDescent="0.25">
      <c r="C536" s="331"/>
      <c r="D536" s="331"/>
      <c r="E536" s="331"/>
      <c r="H536" s="332"/>
      <c r="K536" s="333"/>
      <c r="L536" s="333"/>
      <c r="M536" s="333"/>
      <c r="N536" s="333"/>
      <c r="Q536" s="334"/>
      <c r="R536" s="335"/>
      <c r="S536" s="335"/>
      <c r="T536" s="335"/>
      <c r="U536" s="335"/>
      <c r="V536" s="335"/>
      <c r="W536" s="336"/>
      <c r="X536" s="337"/>
      <c r="Y536" s="338"/>
    </row>
    <row r="537" spans="3:25" s="330" customFormat="1" hidden="1" x14ac:dyDescent="0.25">
      <c r="C537" s="331"/>
      <c r="D537" s="331"/>
      <c r="E537" s="331"/>
      <c r="H537" s="332"/>
      <c r="K537" s="333"/>
      <c r="L537" s="333"/>
      <c r="M537" s="333"/>
      <c r="N537" s="333"/>
      <c r="Q537" s="334"/>
      <c r="R537" s="335"/>
      <c r="S537" s="335"/>
      <c r="T537" s="335"/>
      <c r="U537" s="335"/>
      <c r="V537" s="335"/>
      <c r="W537" s="336"/>
      <c r="X537" s="337"/>
      <c r="Y537" s="338"/>
    </row>
    <row r="538" spans="3:25" s="330" customFormat="1" hidden="1" x14ac:dyDescent="0.25">
      <c r="C538" s="331"/>
      <c r="D538" s="331"/>
      <c r="E538" s="331"/>
      <c r="H538" s="332"/>
      <c r="K538" s="333"/>
      <c r="L538" s="333"/>
      <c r="M538" s="333"/>
      <c r="N538" s="333"/>
      <c r="Q538" s="334"/>
      <c r="R538" s="335"/>
      <c r="S538" s="335"/>
      <c r="T538" s="335"/>
      <c r="U538" s="335"/>
      <c r="V538" s="335"/>
      <c r="W538" s="336"/>
      <c r="X538" s="337"/>
      <c r="Y538" s="338"/>
    </row>
    <row r="539" spans="3:25" s="330" customFormat="1" hidden="1" x14ac:dyDescent="0.25">
      <c r="C539" s="331"/>
      <c r="D539" s="331"/>
      <c r="E539" s="331"/>
      <c r="H539" s="332"/>
      <c r="K539" s="333"/>
      <c r="L539" s="333"/>
      <c r="M539" s="333"/>
      <c r="N539" s="333"/>
      <c r="Q539" s="334"/>
      <c r="R539" s="335"/>
      <c r="S539" s="335"/>
      <c r="T539" s="335"/>
      <c r="U539" s="335"/>
      <c r="V539" s="335"/>
      <c r="W539" s="336"/>
      <c r="X539" s="337"/>
      <c r="Y539" s="338"/>
    </row>
    <row r="540" spans="3:25" s="330" customFormat="1" hidden="1" x14ac:dyDescent="0.25">
      <c r="C540" s="331"/>
      <c r="D540" s="331"/>
      <c r="E540" s="331"/>
      <c r="H540" s="332"/>
      <c r="K540" s="333"/>
      <c r="L540" s="333"/>
      <c r="M540" s="333"/>
      <c r="N540" s="333"/>
      <c r="Q540" s="334"/>
      <c r="R540" s="335"/>
      <c r="S540" s="335"/>
      <c r="T540" s="335"/>
      <c r="U540" s="335"/>
      <c r="V540" s="335"/>
      <c r="W540" s="336"/>
      <c r="X540" s="337"/>
      <c r="Y540" s="338"/>
    </row>
    <row r="541" spans="3:25" s="330" customFormat="1" hidden="1" x14ac:dyDescent="0.25">
      <c r="C541" s="331"/>
      <c r="D541" s="331"/>
      <c r="E541" s="331"/>
      <c r="H541" s="332"/>
      <c r="K541" s="333"/>
      <c r="L541" s="333"/>
      <c r="M541" s="333"/>
      <c r="N541" s="333"/>
      <c r="Q541" s="334"/>
      <c r="R541" s="335"/>
      <c r="S541" s="335"/>
      <c r="T541" s="335"/>
      <c r="U541" s="335"/>
      <c r="V541" s="335"/>
      <c r="W541" s="336"/>
      <c r="X541" s="337"/>
      <c r="Y541" s="338"/>
    </row>
    <row r="542" spans="3:25" s="330" customFormat="1" hidden="1" x14ac:dyDescent="0.25">
      <c r="C542" s="331"/>
      <c r="D542" s="331"/>
      <c r="E542" s="331"/>
      <c r="H542" s="332"/>
      <c r="K542" s="333"/>
      <c r="L542" s="333"/>
      <c r="M542" s="333"/>
      <c r="N542" s="333"/>
      <c r="Q542" s="334"/>
      <c r="R542" s="335"/>
      <c r="S542" s="335"/>
      <c r="T542" s="335"/>
      <c r="U542" s="335"/>
      <c r="V542" s="335"/>
      <c r="W542" s="336"/>
      <c r="X542" s="337"/>
      <c r="Y542" s="338"/>
    </row>
    <row r="543" spans="3:25" s="330" customFormat="1" hidden="1" x14ac:dyDescent="0.25">
      <c r="C543" s="331"/>
      <c r="D543" s="331"/>
      <c r="E543" s="331"/>
      <c r="H543" s="332"/>
      <c r="K543" s="333"/>
      <c r="L543" s="333"/>
      <c r="M543" s="333"/>
      <c r="N543" s="333"/>
      <c r="Q543" s="334"/>
      <c r="R543" s="335"/>
      <c r="S543" s="335"/>
      <c r="T543" s="335"/>
      <c r="U543" s="335"/>
      <c r="V543" s="335"/>
      <c r="W543" s="336"/>
      <c r="X543" s="337"/>
      <c r="Y543" s="338"/>
    </row>
    <row r="544" spans="3:25" s="330" customFormat="1" hidden="1" x14ac:dyDescent="0.25">
      <c r="C544" s="331"/>
      <c r="D544" s="331"/>
      <c r="E544" s="331"/>
      <c r="H544" s="332"/>
      <c r="K544" s="333"/>
      <c r="L544" s="333"/>
      <c r="M544" s="333"/>
      <c r="N544" s="333"/>
      <c r="Q544" s="334"/>
      <c r="R544" s="335"/>
      <c r="S544" s="335"/>
      <c r="T544" s="335"/>
      <c r="U544" s="335"/>
      <c r="V544" s="335"/>
      <c r="W544" s="336"/>
      <c r="X544" s="337"/>
      <c r="Y544" s="338"/>
    </row>
    <row r="545" spans="3:25" s="330" customFormat="1" hidden="1" x14ac:dyDescent="0.25">
      <c r="C545" s="331"/>
      <c r="D545" s="331"/>
      <c r="E545" s="331"/>
      <c r="H545" s="332"/>
      <c r="K545" s="333"/>
      <c r="L545" s="333"/>
      <c r="M545" s="333"/>
      <c r="N545" s="333"/>
      <c r="Q545" s="334"/>
      <c r="R545" s="335"/>
      <c r="S545" s="335"/>
      <c r="T545" s="335"/>
      <c r="U545" s="335"/>
      <c r="V545" s="335"/>
      <c r="W545" s="336"/>
      <c r="X545" s="337"/>
      <c r="Y545" s="338"/>
    </row>
    <row r="546" spans="3:25" s="330" customFormat="1" hidden="1" x14ac:dyDescent="0.25">
      <c r="C546" s="331"/>
      <c r="D546" s="331"/>
      <c r="E546" s="331"/>
      <c r="H546" s="332"/>
      <c r="K546" s="333"/>
      <c r="L546" s="333"/>
      <c r="M546" s="333"/>
      <c r="N546" s="333"/>
      <c r="Q546" s="334"/>
      <c r="R546" s="335"/>
      <c r="S546" s="335"/>
      <c r="T546" s="335"/>
      <c r="U546" s="335"/>
      <c r="V546" s="335"/>
      <c r="W546" s="336"/>
      <c r="X546" s="337"/>
      <c r="Y546" s="338"/>
    </row>
    <row r="547" spans="3:25" s="330" customFormat="1" hidden="1" x14ac:dyDescent="0.25">
      <c r="C547" s="331"/>
      <c r="D547" s="331"/>
      <c r="E547" s="331"/>
      <c r="H547" s="332"/>
      <c r="K547" s="333"/>
      <c r="L547" s="333"/>
      <c r="M547" s="333"/>
      <c r="N547" s="333"/>
      <c r="Q547" s="334"/>
      <c r="R547" s="335"/>
      <c r="S547" s="335"/>
      <c r="T547" s="335"/>
      <c r="U547" s="335"/>
      <c r="V547" s="335"/>
      <c r="W547" s="336"/>
      <c r="X547" s="337"/>
      <c r="Y547" s="338"/>
    </row>
    <row r="548" spans="3:25" s="330" customFormat="1" hidden="1" x14ac:dyDescent="0.25">
      <c r="C548" s="331"/>
      <c r="D548" s="331"/>
      <c r="E548" s="331"/>
      <c r="H548" s="332"/>
      <c r="K548" s="333"/>
      <c r="L548" s="333"/>
      <c r="M548" s="333"/>
      <c r="N548" s="333"/>
      <c r="Q548" s="334"/>
      <c r="R548" s="335"/>
      <c r="S548" s="335"/>
      <c r="T548" s="335"/>
      <c r="U548" s="335"/>
      <c r="V548" s="335"/>
      <c r="W548" s="336"/>
      <c r="X548" s="337"/>
      <c r="Y548" s="338"/>
    </row>
    <row r="549" spans="3:25" s="330" customFormat="1" hidden="1" x14ac:dyDescent="0.25">
      <c r="C549" s="331"/>
      <c r="D549" s="331"/>
      <c r="E549" s="331"/>
      <c r="H549" s="332"/>
      <c r="K549" s="333"/>
      <c r="L549" s="333"/>
      <c r="M549" s="333"/>
      <c r="N549" s="333"/>
      <c r="Q549" s="334"/>
      <c r="R549" s="335"/>
      <c r="S549" s="335"/>
      <c r="T549" s="335"/>
      <c r="U549" s="335"/>
      <c r="V549" s="335"/>
      <c r="W549" s="336"/>
      <c r="X549" s="337"/>
      <c r="Y549" s="338"/>
    </row>
    <row r="550" spans="3:25" s="330" customFormat="1" hidden="1" x14ac:dyDescent="0.25">
      <c r="C550" s="331"/>
      <c r="D550" s="331"/>
      <c r="E550" s="331"/>
      <c r="H550" s="332"/>
      <c r="K550" s="333"/>
      <c r="L550" s="333"/>
      <c r="M550" s="333"/>
      <c r="N550" s="333"/>
      <c r="Q550" s="334"/>
      <c r="R550" s="335"/>
      <c r="S550" s="335"/>
      <c r="T550" s="335"/>
      <c r="U550" s="335"/>
      <c r="V550" s="335"/>
      <c r="W550" s="336"/>
      <c r="X550" s="337"/>
      <c r="Y550" s="338"/>
    </row>
    <row r="551" spans="3:25" s="330" customFormat="1" hidden="1" x14ac:dyDescent="0.25">
      <c r="C551" s="331"/>
      <c r="D551" s="331"/>
      <c r="E551" s="331"/>
      <c r="H551" s="332"/>
      <c r="K551" s="333"/>
      <c r="L551" s="333"/>
      <c r="M551" s="333"/>
      <c r="N551" s="333"/>
      <c r="Q551" s="334"/>
      <c r="R551" s="335"/>
      <c r="S551" s="335"/>
      <c r="T551" s="335"/>
      <c r="U551" s="335"/>
      <c r="V551" s="335"/>
      <c r="W551" s="336"/>
      <c r="X551" s="337"/>
      <c r="Y551" s="338"/>
    </row>
    <row r="552" spans="3:25" s="330" customFormat="1" hidden="1" x14ac:dyDescent="0.25">
      <c r="C552" s="331"/>
      <c r="D552" s="331"/>
      <c r="E552" s="331"/>
      <c r="H552" s="332"/>
      <c r="K552" s="333"/>
      <c r="L552" s="333"/>
      <c r="M552" s="333"/>
      <c r="N552" s="333"/>
      <c r="Q552" s="334"/>
      <c r="R552" s="335"/>
      <c r="S552" s="335"/>
      <c r="T552" s="335"/>
      <c r="U552" s="335"/>
      <c r="V552" s="335"/>
      <c r="W552" s="336"/>
      <c r="X552" s="337"/>
      <c r="Y552" s="338"/>
    </row>
    <row r="553" spans="3:25" s="330" customFormat="1" hidden="1" x14ac:dyDescent="0.25">
      <c r="C553" s="331"/>
      <c r="D553" s="331"/>
      <c r="E553" s="331"/>
      <c r="H553" s="332"/>
      <c r="K553" s="333"/>
      <c r="L553" s="333"/>
      <c r="M553" s="333"/>
      <c r="N553" s="333"/>
      <c r="Q553" s="334"/>
      <c r="R553" s="335"/>
      <c r="S553" s="335"/>
      <c r="T553" s="335"/>
      <c r="U553" s="335"/>
      <c r="V553" s="335"/>
      <c r="W553" s="336"/>
      <c r="X553" s="337"/>
      <c r="Y553" s="338"/>
    </row>
    <row r="554" spans="3:25" s="330" customFormat="1" hidden="1" x14ac:dyDescent="0.25">
      <c r="C554" s="331"/>
      <c r="D554" s="331"/>
      <c r="E554" s="331"/>
      <c r="H554" s="332"/>
      <c r="K554" s="333"/>
      <c r="L554" s="333"/>
      <c r="M554" s="333"/>
      <c r="N554" s="333"/>
      <c r="Q554" s="334"/>
      <c r="R554" s="335"/>
      <c r="S554" s="335"/>
      <c r="T554" s="335"/>
      <c r="U554" s="335"/>
      <c r="V554" s="335"/>
      <c r="W554" s="336"/>
      <c r="X554" s="337"/>
      <c r="Y554" s="338"/>
    </row>
    <row r="555" spans="3:25" s="330" customFormat="1" hidden="1" x14ac:dyDescent="0.25">
      <c r="C555" s="331"/>
      <c r="D555" s="331"/>
      <c r="E555" s="331"/>
      <c r="H555" s="332"/>
      <c r="K555" s="333"/>
      <c r="L555" s="333"/>
      <c r="M555" s="333"/>
      <c r="N555" s="333"/>
      <c r="Q555" s="334"/>
      <c r="R555" s="335"/>
      <c r="S555" s="335"/>
      <c r="T555" s="335"/>
      <c r="U555" s="335"/>
      <c r="V555" s="335"/>
      <c r="W555" s="336"/>
      <c r="X555" s="337"/>
      <c r="Y555" s="338"/>
    </row>
    <row r="556" spans="3:25" s="330" customFormat="1" hidden="1" x14ac:dyDescent="0.25">
      <c r="C556" s="331"/>
      <c r="D556" s="331"/>
      <c r="E556" s="331"/>
      <c r="H556" s="332"/>
      <c r="K556" s="333"/>
      <c r="L556" s="333"/>
      <c r="M556" s="333"/>
      <c r="N556" s="333"/>
      <c r="Q556" s="334"/>
      <c r="R556" s="335"/>
      <c r="S556" s="335"/>
      <c r="T556" s="335"/>
      <c r="U556" s="335"/>
      <c r="V556" s="335"/>
      <c r="W556" s="336"/>
      <c r="X556" s="337"/>
      <c r="Y556" s="338"/>
    </row>
    <row r="557" spans="3:25" s="330" customFormat="1" hidden="1" x14ac:dyDescent="0.25">
      <c r="C557" s="331"/>
      <c r="D557" s="331"/>
      <c r="E557" s="331"/>
      <c r="H557" s="332"/>
      <c r="K557" s="333"/>
      <c r="L557" s="333"/>
      <c r="M557" s="333"/>
      <c r="N557" s="333"/>
      <c r="Q557" s="334"/>
      <c r="R557" s="335"/>
      <c r="S557" s="335"/>
      <c r="T557" s="335"/>
      <c r="U557" s="335"/>
      <c r="V557" s="335"/>
      <c r="W557" s="336"/>
      <c r="X557" s="337"/>
      <c r="Y557" s="338"/>
    </row>
    <row r="558" spans="3:25" s="330" customFormat="1" hidden="1" x14ac:dyDescent="0.25">
      <c r="C558" s="331"/>
      <c r="D558" s="331"/>
      <c r="E558" s="331"/>
      <c r="H558" s="332"/>
      <c r="K558" s="333"/>
      <c r="L558" s="333"/>
      <c r="M558" s="333"/>
      <c r="N558" s="333"/>
      <c r="Q558" s="334"/>
      <c r="R558" s="335"/>
      <c r="S558" s="335"/>
      <c r="T558" s="335"/>
      <c r="U558" s="335"/>
      <c r="V558" s="335"/>
      <c r="W558" s="336"/>
      <c r="X558" s="337"/>
      <c r="Y558" s="338"/>
    </row>
    <row r="559" spans="3:25" s="330" customFormat="1" hidden="1" x14ac:dyDescent="0.25">
      <c r="C559" s="331"/>
      <c r="D559" s="331"/>
      <c r="E559" s="331"/>
      <c r="H559" s="332"/>
      <c r="K559" s="333"/>
      <c r="L559" s="333"/>
      <c r="M559" s="333"/>
      <c r="N559" s="333"/>
      <c r="Q559" s="334"/>
      <c r="R559" s="335"/>
      <c r="S559" s="335"/>
      <c r="T559" s="335"/>
      <c r="U559" s="335"/>
      <c r="V559" s="335"/>
      <c r="W559" s="336"/>
      <c r="X559" s="337"/>
      <c r="Y559" s="338"/>
    </row>
    <row r="560" spans="3:25" s="330" customFormat="1" hidden="1" x14ac:dyDescent="0.25">
      <c r="C560" s="331"/>
      <c r="D560" s="331"/>
      <c r="E560" s="331"/>
      <c r="H560" s="332"/>
      <c r="K560" s="333"/>
      <c r="L560" s="333"/>
      <c r="M560" s="333"/>
      <c r="N560" s="333"/>
      <c r="Q560" s="334"/>
      <c r="R560" s="335"/>
      <c r="S560" s="335"/>
      <c r="T560" s="335"/>
      <c r="U560" s="335"/>
      <c r="V560" s="335"/>
      <c r="W560" s="336"/>
      <c r="X560" s="337"/>
      <c r="Y560" s="338"/>
    </row>
    <row r="561" spans="3:25" s="330" customFormat="1" hidden="1" x14ac:dyDescent="0.25">
      <c r="C561" s="331"/>
      <c r="D561" s="331"/>
      <c r="E561" s="331"/>
      <c r="H561" s="332"/>
      <c r="K561" s="333"/>
      <c r="L561" s="333"/>
      <c r="M561" s="333"/>
      <c r="N561" s="333"/>
      <c r="Q561" s="334"/>
      <c r="R561" s="335"/>
      <c r="S561" s="335"/>
      <c r="T561" s="335"/>
      <c r="U561" s="335"/>
      <c r="V561" s="335"/>
      <c r="W561" s="336"/>
      <c r="X561" s="337"/>
      <c r="Y561" s="338"/>
    </row>
    <row r="562" spans="3:25" s="330" customFormat="1" hidden="1" x14ac:dyDescent="0.25">
      <c r="C562" s="331"/>
      <c r="D562" s="331"/>
      <c r="E562" s="331"/>
      <c r="H562" s="332"/>
      <c r="K562" s="333"/>
      <c r="L562" s="333"/>
      <c r="M562" s="333"/>
      <c r="N562" s="333"/>
      <c r="Q562" s="334"/>
      <c r="R562" s="335"/>
      <c r="S562" s="335"/>
      <c r="T562" s="335"/>
      <c r="U562" s="335"/>
      <c r="V562" s="335"/>
      <c r="W562" s="336"/>
      <c r="X562" s="337"/>
      <c r="Y562" s="338"/>
    </row>
    <row r="563" spans="3:25" s="330" customFormat="1" hidden="1" x14ac:dyDescent="0.25">
      <c r="C563" s="331"/>
      <c r="D563" s="331"/>
      <c r="E563" s="331"/>
      <c r="H563" s="332"/>
      <c r="K563" s="333"/>
      <c r="L563" s="333"/>
      <c r="M563" s="333"/>
      <c r="N563" s="333"/>
      <c r="Q563" s="334"/>
      <c r="R563" s="335"/>
      <c r="S563" s="335"/>
      <c r="T563" s="335"/>
      <c r="U563" s="335"/>
      <c r="V563" s="335"/>
      <c r="W563" s="336"/>
      <c r="X563" s="337"/>
      <c r="Y563" s="338"/>
    </row>
    <row r="564" spans="3:25" s="330" customFormat="1" hidden="1" x14ac:dyDescent="0.25">
      <c r="C564" s="331"/>
      <c r="D564" s="331"/>
      <c r="E564" s="331"/>
      <c r="H564" s="332"/>
      <c r="K564" s="333"/>
      <c r="L564" s="333"/>
      <c r="M564" s="333"/>
      <c r="N564" s="333"/>
      <c r="Q564" s="334"/>
      <c r="R564" s="335"/>
      <c r="S564" s="335"/>
      <c r="T564" s="335"/>
      <c r="U564" s="335"/>
      <c r="V564" s="335"/>
      <c r="W564" s="336"/>
      <c r="X564" s="337"/>
      <c r="Y564" s="338"/>
    </row>
    <row r="565" spans="3:25" s="330" customFormat="1" hidden="1" x14ac:dyDescent="0.25">
      <c r="C565" s="331"/>
      <c r="D565" s="331"/>
      <c r="E565" s="331"/>
      <c r="H565" s="332"/>
      <c r="K565" s="333"/>
      <c r="L565" s="333"/>
      <c r="M565" s="333"/>
      <c r="N565" s="333"/>
      <c r="Q565" s="334"/>
      <c r="R565" s="335"/>
      <c r="S565" s="335"/>
      <c r="T565" s="335"/>
      <c r="U565" s="335"/>
      <c r="V565" s="335"/>
      <c r="W565" s="336"/>
      <c r="X565" s="337"/>
      <c r="Y565" s="338"/>
    </row>
    <row r="566" spans="3:25" s="330" customFormat="1" hidden="1" x14ac:dyDescent="0.25">
      <c r="C566" s="331"/>
      <c r="D566" s="331"/>
      <c r="E566" s="331"/>
      <c r="H566" s="332"/>
      <c r="K566" s="333"/>
      <c r="L566" s="333"/>
      <c r="M566" s="333"/>
      <c r="N566" s="333"/>
      <c r="Q566" s="334"/>
      <c r="R566" s="335"/>
      <c r="S566" s="335"/>
      <c r="T566" s="335"/>
      <c r="U566" s="335"/>
      <c r="V566" s="335"/>
      <c r="W566" s="336"/>
      <c r="X566" s="337"/>
      <c r="Y566" s="338"/>
    </row>
    <row r="567" spans="3:25" s="330" customFormat="1" hidden="1" x14ac:dyDescent="0.25">
      <c r="C567" s="331"/>
      <c r="D567" s="331"/>
      <c r="E567" s="331"/>
      <c r="H567" s="332"/>
      <c r="K567" s="333"/>
      <c r="L567" s="333"/>
      <c r="M567" s="333"/>
      <c r="N567" s="333"/>
      <c r="Q567" s="334"/>
      <c r="R567" s="335"/>
      <c r="S567" s="335"/>
      <c r="T567" s="335"/>
      <c r="U567" s="335"/>
      <c r="V567" s="335"/>
      <c r="W567" s="336"/>
      <c r="X567" s="337"/>
      <c r="Y567" s="338"/>
    </row>
    <row r="568" spans="3:25" s="330" customFormat="1" hidden="1" x14ac:dyDescent="0.25">
      <c r="C568" s="331"/>
      <c r="D568" s="331"/>
      <c r="E568" s="331"/>
      <c r="H568" s="332"/>
      <c r="K568" s="333"/>
      <c r="L568" s="333"/>
      <c r="M568" s="333"/>
      <c r="N568" s="333"/>
      <c r="Q568" s="334"/>
      <c r="R568" s="335"/>
      <c r="S568" s="335"/>
      <c r="T568" s="335"/>
      <c r="U568" s="335"/>
      <c r="V568" s="335"/>
      <c r="W568" s="336"/>
      <c r="X568" s="337"/>
      <c r="Y568" s="338"/>
    </row>
    <row r="569" spans="3:25" s="330" customFormat="1" hidden="1" x14ac:dyDescent="0.25">
      <c r="C569" s="331"/>
      <c r="D569" s="331"/>
      <c r="E569" s="331"/>
      <c r="H569" s="332"/>
      <c r="K569" s="333"/>
      <c r="L569" s="333"/>
      <c r="M569" s="333"/>
      <c r="N569" s="333"/>
      <c r="Q569" s="334"/>
      <c r="R569" s="335"/>
      <c r="S569" s="335"/>
      <c r="T569" s="335"/>
      <c r="U569" s="335"/>
      <c r="V569" s="335"/>
      <c r="W569" s="336"/>
      <c r="X569" s="337"/>
      <c r="Y569" s="338"/>
    </row>
    <row r="570" spans="3:25" s="330" customFormat="1" hidden="1" x14ac:dyDescent="0.25">
      <c r="C570" s="331"/>
      <c r="D570" s="331"/>
      <c r="E570" s="331"/>
      <c r="H570" s="332"/>
      <c r="K570" s="333"/>
      <c r="L570" s="333"/>
      <c r="M570" s="333"/>
      <c r="N570" s="333"/>
      <c r="Q570" s="334"/>
      <c r="R570" s="335"/>
      <c r="S570" s="335"/>
      <c r="T570" s="335"/>
      <c r="U570" s="335"/>
      <c r="V570" s="335"/>
      <c r="W570" s="336"/>
      <c r="X570" s="337"/>
      <c r="Y570" s="338"/>
    </row>
    <row r="571" spans="3:25" s="330" customFormat="1" hidden="1" x14ac:dyDescent="0.25">
      <c r="C571" s="331"/>
      <c r="D571" s="331"/>
      <c r="E571" s="331"/>
      <c r="H571" s="332"/>
      <c r="K571" s="333"/>
      <c r="L571" s="333"/>
      <c r="M571" s="333"/>
      <c r="N571" s="333"/>
      <c r="Q571" s="334"/>
      <c r="R571" s="335"/>
      <c r="S571" s="335"/>
      <c r="T571" s="335"/>
      <c r="U571" s="335"/>
      <c r="V571" s="335"/>
      <c r="W571" s="336"/>
      <c r="X571" s="337"/>
      <c r="Y571" s="338"/>
    </row>
    <row r="572" spans="3:25" s="330" customFormat="1" hidden="1" x14ac:dyDescent="0.25">
      <c r="C572" s="331"/>
      <c r="D572" s="331"/>
      <c r="E572" s="331"/>
      <c r="H572" s="332"/>
      <c r="K572" s="333"/>
      <c r="L572" s="333"/>
      <c r="M572" s="333"/>
      <c r="N572" s="333"/>
      <c r="Q572" s="334"/>
      <c r="R572" s="335"/>
      <c r="S572" s="335"/>
      <c r="T572" s="335"/>
      <c r="U572" s="335"/>
      <c r="V572" s="335"/>
      <c r="W572" s="336"/>
      <c r="X572" s="337"/>
      <c r="Y572" s="338"/>
    </row>
    <row r="573" spans="3:25" s="330" customFormat="1" hidden="1" x14ac:dyDescent="0.25">
      <c r="C573" s="331"/>
      <c r="D573" s="331"/>
      <c r="E573" s="331"/>
      <c r="H573" s="332"/>
      <c r="K573" s="333"/>
      <c r="L573" s="333"/>
      <c r="M573" s="333"/>
      <c r="N573" s="333"/>
      <c r="Q573" s="334"/>
      <c r="R573" s="335"/>
      <c r="S573" s="335"/>
      <c r="T573" s="335"/>
      <c r="U573" s="335"/>
      <c r="V573" s="335"/>
      <c r="W573" s="336"/>
      <c r="X573" s="337"/>
      <c r="Y573" s="338"/>
    </row>
    <row r="574" spans="3:25" s="330" customFormat="1" hidden="1" x14ac:dyDescent="0.25">
      <c r="C574" s="331"/>
      <c r="D574" s="331"/>
      <c r="E574" s="331"/>
      <c r="H574" s="332"/>
      <c r="K574" s="333"/>
      <c r="L574" s="333"/>
      <c r="M574" s="333"/>
      <c r="N574" s="333"/>
      <c r="Q574" s="334"/>
      <c r="R574" s="335"/>
      <c r="S574" s="335"/>
      <c r="T574" s="335"/>
      <c r="U574" s="335"/>
      <c r="V574" s="335"/>
      <c r="W574" s="336"/>
      <c r="X574" s="337"/>
      <c r="Y574" s="338"/>
    </row>
    <row r="575" spans="3:25" s="330" customFormat="1" hidden="1" x14ac:dyDescent="0.25">
      <c r="C575" s="331"/>
      <c r="D575" s="331"/>
      <c r="E575" s="331"/>
      <c r="H575" s="332"/>
      <c r="K575" s="333"/>
      <c r="L575" s="333"/>
      <c r="M575" s="333"/>
      <c r="N575" s="333"/>
      <c r="Q575" s="334"/>
      <c r="R575" s="335"/>
      <c r="S575" s="335"/>
      <c r="T575" s="335"/>
      <c r="U575" s="335"/>
      <c r="V575" s="335"/>
      <c r="W575" s="336"/>
      <c r="X575" s="337"/>
      <c r="Y575" s="338"/>
    </row>
    <row r="576" spans="3:25" s="330" customFormat="1" hidden="1" x14ac:dyDescent="0.25">
      <c r="C576" s="331"/>
      <c r="D576" s="331"/>
      <c r="E576" s="331"/>
      <c r="H576" s="332"/>
      <c r="K576" s="333"/>
      <c r="L576" s="333"/>
      <c r="M576" s="333"/>
      <c r="N576" s="333"/>
      <c r="Q576" s="334"/>
      <c r="R576" s="335"/>
      <c r="S576" s="335"/>
      <c r="T576" s="335"/>
      <c r="U576" s="335"/>
      <c r="V576" s="335"/>
      <c r="W576" s="336"/>
      <c r="X576" s="337"/>
      <c r="Y576" s="338"/>
    </row>
    <row r="577" spans="3:25" s="330" customFormat="1" hidden="1" x14ac:dyDescent="0.25">
      <c r="C577" s="331"/>
      <c r="D577" s="331"/>
      <c r="E577" s="331"/>
      <c r="H577" s="332"/>
      <c r="K577" s="333"/>
      <c r="L577" s="333"/>
      <c r="M577" s="333"/>
      <c r="N577" s="333"/>
      <c r="Q577" s="334"/>
      <c r="R577" s="335"/>
      <c r="S577" s="335"/>
      <c r="T577" s="335"/>
      <c r="U577" s="335"/>
      <c r="V577" s="335"/>
      <c r="W577" s="336"/>
      <c r="X577" s="337"/>
      <c r="Y577" s="338"/>
    </row>
    <row r="578" spans="3:25" s="330" customFormat="1" hidden="1" x14ac:dyDescent="0.25">
      <c r="C578" s="331"/>
      <c r="D578" s="331"/>
      <c r="E578" s="331"/>
      <c r="H578" s="332"/>
      <c r="K578" s="333"/>
      <c r="L578" s="333"/>
      <c r="M578" s="333"/>
      <c r="N578" s="333"/>
      <c r="Q578" s="334"/>
      <c r="R578" s="335"/>
      <c r="S578" s="335"/>
      <c r="T578" s="335"/>
      <c r="U578" s="335"/>
      <c r="V578" s="335"/>
      <c r="W578" s="336"/>
      <c r="X578" s="337"/>
      <c r="Y578" s="338"/>
    </row>
    <row r="579" spans="3:25" s="330" customFormat="1" hidden="1" x14ac:dyDescent="0.25">
      <c r="C579" s="331"/>
      <c r="D579" s="331"/>
      <c r="E579" s="331"/>
      <c r="H579" s="332"/>
      <c r="K579" s="333"/>
      <c r="L579" s="333"/>
      <c r="M579" s="333"/>
      <c r="N579" s="333"/>
      <c r="Q579" s="334"/>
      <c r="R579" s="335"/>
      <c r="S579" s="335"/>
      <c r="T579" s="335"/>
      <c r="U579" s="335"/>
      <c r="V579" s="335"/>
      <c r="W579" s="336"/>
      <c r="X579" s="337"/>
      <c r="Y579" s="338"/>
    </row>
    <row r="580" spans="3:25" s="330" customFormat="1" hidden="1" x14ac:dyDescent="0.25">
      <c r="C580" s="331"/>
      <c r="D580" s="331"/>
      <c r="E580" s="331"/>
      <c r="H580" s="332"/>
      <c r="K580" s="333"/>
      <c r="L580" s="333"/>
      <c r="M580" s="333"/>
      <c r="N580" s="333"/>
      <c r="Q580" s="334"/>
      <c r="R580" s="335"/>
      <c r="S580" s="335"/>
      <c r="T580" s="335"/>
      <c r="U580" s="335"/>
      <c r="V580" s="335"/>
      <c r="W580" s="336"/>
      <c r="X580" s="337"/>
      <c r="Y580" s="338"/>
    </row>
    <row r="581" spans="3:25" s="330" customFormat="1" hidden="1" x14ac:dyDescent="0.25">
      <c r="C581" s="331"/>
      <c r="D581" s="331"/>
      <c r="E581" s="331"/>
      <c r="H581" s="332"/>
      <c r="K581" s="333"/>
      <c r="L581" s="333"/>
      <c r="M581" s="333"/>
      <c r="N581" s="333"/>
      <c r="Q581" s="334"/>
      <c r="R581" s="335"/>
      <c r="S581" s="335"/>
      <c r="T581" s="335"/>
      <c r="U581" s="335"/>
      <c r="V581" s="335"/>
      <c r="W581" s="336"/>
      <c r="X581" s="337"/>
      <c r="Y581" s="338"/>
    </row>
    <row r="582" spans="3:25" s="330" customFormat="1" hidden="1" x14ac:dyDescent="0.25">
      <c r="C582" s="331"/>
      <c r="D582" s="331"/>
      <c r="E582" s="331"/>
      <c r="H582" s="332"/>
      <c r="K582" s="333"/>
      <c r="L582" s="333"/>
      <c r="M582" s="333"/>
      <c r="N582" s="333"/>
      <c r="Q582" s="334"/>
      <c r="R582" s="335"/>
      <c r="S582" s="335"/>
      <c r="T582" s="335"/>
      <c r="U582" s="335"/>
      <c r="V582" s="335"/>
      <c r="W582" s="336"/>
      <c r="X582" s="337"/>
      <c r="Y582" s="338"/>
    </row>
    <row r="583" spans="3:25" s="330" customFormat="1" hidden="1" x14ac:dyDescent="0.25">
      <c r="C583" s="331"/>
      <c r="D583" s="331"/>
      <c r="E583" s="331"/>
      <c r="H583" s="332"/>
      <c r="K583" s="333"/>
      <c r="L583" s="333"/>
      <c r="M583" s="333"/>
      <c r="N583" s="333"/>
      <c r="Q583" s="334"/>
      <c r="R583" s="335"/>
      <c r="S583" s="335"/>
      <c r="T583" s="335"/>
      <c r="U583" s="335"/>
      <c r="V583" s="335"/>
      <c r="W583" s="336"/>
      <c r="X583" s="337"/>
      <c r="Y583" s="338"/>
    </row>
    <row r="584" spans="3:25" s="330" customFormat="1" hidden="1" x14ac:dyDescent="0.25">
      <c r="C584" s="331"/>
      <c r="D584" s="331"/>
      <c r="E584" s="331"/>
      <c r="H584" s="332"/>
      <c r="K584" s="333"/>
      <c r="L584" s="333"/>
      <c r="M584" s="333"/>
      <c r="N584" s="333"/>
      <c r="Q584" s="334"/>
      <c r="R584" s="335"/>
      <c r="S584" s="335"/>
      <c r="T584" s="335"/>
      <c r="U584" s="335"/>
      <c r="V584" s="335"/>
      <c r="W584" s="336"/>
      <c r="X584" s="337"/>
      <c r="Y584" s="338"/>
    </row>
    <row r="585" spans="3:25" s="330" customFormat="1" hidden="1" x14ac:dyDescent="0.25">
      <c r="C585" s="331"/>
      <c r="D585" s="331"/>
      <c r="E585" s="331"/>
      <c r="H585" s="332"/>
      <c r="K585" s="333"/>
      <c r="L585" s="333"/>
      <c r="M585" s="333"/>
      <c r="N585" s="333"/>
      <c r="Q585" s="334"/>
      <c r="R585" s="335"/>
      <c r="S585" s="335"/>
      <c r="T585" s="335"/>
      <c r="U585" s="335"/>
      <c r="V585" s="335"/>
      <c r="W585" s="336"/>
      <c r="X585" s="337"/>
      <c r="Y585" s="338"/>
    </row>
    <row r="586" spans="3:25" s="330" customFormat="1" hidden="1" x14ac:dyDescent="0.25">
      <c r="C586" s="331"/>
      <c r="D586" s="331"/>
      <c r="E586" s="331"/>
      <c r="H586" s="332"/>
      <c r="K586" s="333"/>
      <c r="L586" s="333"/>
      <c r="M586" s="333"/>
      <c r="N586" s="333"/>
      <c r="Q586" s="334"/>
      <c r="R586" s="335"/>
      <c r="S586" s="335"/>
      <c r="T586" s="335"/>
      <c r="U586" s="335"/>
      <c r="V586" s="335"/>
      <c r="W586" s="336"/>
      <c r="X586" s="337"/>
      <c r="Y586" s="338"/>
    </row>
    <row r="587" spans="3:25" s="330" customFormat="1" hidden="1" x14ac:dyDescent="0.25">
      <c r="C587" s="331"/>
      <c r="D587" s="331"/>
      <c r="E587" s="331"/>
      <c r="H587" s="332"/>
      <c r="K587" s="333"/>
      <c r="L587" s="333"/>
      <c r="M587" s="333"/>
      <c r="N587" s="333"/>
      <c r="Q587" s="334"/>
      <c r="R587" s="335"/>
      <c r="S587" s="335"/>
      <c r="T587" s="335"/>
      <c r="U587" s="335"/>
      <c r="V587" s="335"/>
      <c r="W587" s="336"/>
      <c r="X587" s="337"/>
      <c r="Y587" s="338"/>
    </row>
    <row r="588" spans="3:25" s="330" customFormat="1" hidden="1" x14ac:dyDescent="0.25">
      <c r="C588" s="331"/>
      <c r="D588" s="331"/>
      <c r="E588" s="331"/>
      <c r="H588" s="332"/>
      <c r="K588" s="333"/>
      <c r="L588" s="333"/>
      <c r="M588" s="333"/>
      <c r="N588" s="333"/>
      <c r="Q588" s="334"/>
      <c r="R588" s="335"/>
      <c r="S588" s="335"/>
      <c r="T588" s="335"/>
      <c r="U588" s="335"/>
      <c r="V588" s="335"/>
      <c r="W588" s="336"/>
      <c r="X588" s="337"/>
      <c r="Y588" s="338"/>
    </row>
    <row r="589" spans="3:25" s="330" customFormat="1" hidden="1" x14ac:dyDescent="0.25">
      <c r="C589" s="331"/>
      <c r="D589" s="331"/>
      <c r="E589" s="331"/>
      <c r="H589" s="332"/>
      <c r="K589" s="333"/>
      <c r="L589" s="333"/>
      <c r="M589" s="333"/>
      <c r="N589" s="333"/>
      <c r="Q589" s="334"/>
      <c r="R589" s="335"/>
      <c r="S589" s="335"/>
      <c r="T589" s="335"/>
      <c r="U589" s="335"/>
      <c r="V589" s="335"/>
      <c r="W589" s="336"/>
      <c r="X589" s="337"/>
      <c r="Y589" s="338"/>
    </row>
    <row r="590" spans="3:25" s="330" customFormat="1" hidden="1" x14ac:dyDescent="0.25">
      <c r="C590" s="331"/>
      <c r="D590" s="331"/>
      <c r="E590" s="331"/>
      <c r="H590" s="332"/>
      <c r="K590" s="333"/>
      <c r="L590" s="333"/>
      <c r="M590" s="333"/>
      <c r="N590" s="333"/>
      <c r="Q590" s="334"/>
      <c r="R590" s="335"/>
      <c r="S590" s="335"/>
      <c r="T590" s="335"/>
      <c r="U590" s="335"/>
      <c r="V590" s="335"/>
      <c r="W590" s="336"/>
      <c r="X590" s="337"/>
      <c r="Y590" s="338"/>
    </row>
    <row r="591" spans="3:25" s="330" customFormat="1" hidden="1" x14ac:dyDescent="0.25">
      <c r="C591" s="331"/>
      <c r="D591" s="331"/>
      <c r="E591" s="331"/>
      <c r="H591" s="332"/>
      <c r="K591" s="333"/>
      <c r="L591" s="333"/>
      <c r="M591" s="333"/>
      <c r="N591" s="333"/>
      <c r="Q591" s="334"/>
      <c r="R591" s="335"/>
      <c r="S591" s="335"/>
      <c r="T591" s="335"/>
      <c r="U591" s="335"/>
      <c r="V591" s="335"/>
      <c r="W591" s="336"/>
      <c r="X591" s="337"/>
      <c r="Y591" s="338"/>
    </row>
    <row r="592" spans="3:25" s="330" customFormat="1" hidden="1" x14ac:dyDescent="0.25">
      <c r="C592" s="331"/>
      <c r="D592" s="331"/>
      <c r="E592" s="331"/>
      <c r="H592" s="332"/>
      <c r="K592" s="333"/>
      <c r="L592" s="333"/>
      <c r="M592" s="333"/>
      <c r="N592" s="333"/>
      <c r="Q592" s="334"/>
      <c r="R592" s="335"/>
      <c r="S592" s="335"/>
      <c r="T592" s="335"/>
      <c r="U592" s="335"/>
      <c r="V592" s="335"/>
      <c r="W592" s="336"/>
      <c r="X592" s="337"/>
      <c r="Y592" s="338"/>
    </row>
    <row r="593" spans="3:25" s="330" customFormat="1" hidden="1" x14ac:dyDescent="0.25">
      <c r="C593" s="331"/>
      <c r="D593" s="331"/>
      <c r="E593" s="331"/>
      <c r="H593" s="332"/>
      <c r="K593" s="333"/>
      <c r="L593" s="333"/>
      <c r="M593" s="333"/>
      <c r="N593" s="333"/>
      <c r="Q593" s="334"/>
      <c r="R593" s="335"/>
      <c r="S593" s="335"/>
      <c r="T593" s="335"/>
      <c r="U593" s="335"/>
      <c r="V593" s="335"/>
      <c r="W593" s="336"/>
      <c r="X593" s="337"/>
      <c r="Y593" s="338"/>
    </row>
    <row r="594" spans="3:25" s="330" customFormat="1" hidden="1" x14ac:dyDescent="0.25">
      <c r="C594" s="331"/>
      <c r="D594" s="331"/>
      <c r="E594" s="331"/>
      <c r="H594" s="332"/>
      <c r="K594" s="333"/>
      <c r="L594" s="333"/>
      <c r="M594" s="333"/>
      <c r="N594" s="333"/>
      <c r="Q594" s="334"/>
      <c r="R594" s="335"/>
      <c r="S594" s="335"/>
      <c r="T594" s="335"/>
      <c r="U594" s="335"/>
      <c r="V594" s="335"/>
      <c r="W594" s="336"/>
      <c r="X594" s="337"/>
      <c r="Y594" s="338"/>
    </row>
    <row r="595" spans="3:25" s="330" customFormat="1" hidden="1" x14ac:dyDescent="0.25">
      <c r="C595" s="331"/>
      <c r="D595" s="331"/>
      <c r="E595" s="331"/>
      <c r="H595" s="332"/>
      <c r="K595" s="333"/>
      <c r="L595" s="333"/>
      <c r="M595" s="333"/>
      <c r="N595" s="333"/>
      <c r="Q595" s="334"/>
      <c r="R595" s="335"/>
      <c r="S595" s="335"/>
      <c r="T595" s="335"/>
      <c r="U595" s="335"/>
      <c r="V595" s="335"/>
      <c r="W595" s="336"/>
      <c r="X595" s="337"/>
      <c r="Y595" s="338"/>
    </row>
    <row r="596" spans="3:25" s="330" customFormat="1" hidden="1" x14ac:dyDescent="0.25">
      <c r="C596" s="331"/>
      <c r="D596" s="331"/>
      <c r="E596" s="331"/>
      <c r="H596" s="332"/>
      <c r="K596" s="333"/>
      <c r="L596" s="333"/>
      <c r="M596" s="333"/>
      <c r="N596" s="333"/>
      <c r="Q596" s="334"/>
      <c r="R596" s="335"/>
      <c r="S596" s="335"/>
      <c r="T596" s="335"/>
      <c r="U596" s="335"/>
      <c r="V596" s="335"/>
      <c r="W596" s="336"/>
      <c r="X596" s="337"/>
      <c r="Y596" s="338"/>
    </row>
    <row r="597" spans="3:25" s="330" customFormat="1" hidden="1" x14ac:dyDescent="0.25">
      <c r="C597" s="331"/>
      <c r="D597" s="331"/>
      <c r="E597" s="331"/>
      <c r="H597" s="332"/>
      <c r="K597" s="333"/>
      <c r="L597" s="333"/>
      <c r="M597" s="333"/>
      <c r="N597" s="333"/>
      <c r="Q597" s="334"/>
      <c r="R597" s="335"/>
      <c r="S597" s="335"/>
      <c r="T597" s="335"/>
      <c r="U597" s="335"/>
      <c r="V597" s="335"/>
      <c r="W597" s="336"/>
      <c r="X597" s="337"/>
      <c r="Y597" s="338"/>
    </row>
    <row r="598" spans="3:25" s="330" customFormat="1" hidden="1" x14ac:dyDescent="0.25">
      <c r="C598" s="331"/>
      <c r="D598" s="331"/>
      <c r="E598" s="331"/>
      <c r="H598" s="332"/>
      <c r="K598" s="333"/>
      <c r="L598" s="333"/>
      <c r="M598" s="333"/>
      <c r="N598" s="333"/>
      <c r="Q598" s="334"/>
      <c r="R598" s="335"/>
      <c r="S598" s="335"/>
      <c r="T598" s="335"/>
      <c r="U598" s="335"/>
      <c r="V598" s="335"/>
      <c r="W598" s="336"/>
      <c r="X598" s="337"/>
      <c r="Y598" s="338"/>
    </row>
    <row r="599" spans="3:25" s="330" customFormat="1" hidden="1" x14ac:dyDescent="0.25">
      <c r="C599" s="331"/>
      <c r="D599" s="331"/>
      <c r="E599" s="331"/>
      <c r="H599" s="332"/>
      <c r="K599" s="333"/>
      <c r="L599" s="333"/>
      <c r="M599" s="333"/>
      <c r="N599" s="333"/>
      <c r="Q599" s="334"/>
      <c r="R599" s="335"/>
      <c r="S599" s="335"/>
      <c r="T599" s="335"/>
      <c r="U599" s="335"/>
      <c r="V599" s="335"/>
      <c r="W599" s="336"/>
      <c r="X599" s="337"/>
      <c r="Y599" s="338"/>
    </row>
    <row r="600" spans="3:25" s="330" customFormat="1" hidden="1" x14ac:dyDescent="0.25">
      <c r="C600" s="331"/>
      <c r="D600" s="331"/>
      <c r="E600" s="331"/>
      <c r="H600" s="332"/>
      <c r="K600" s="333"/>
      <c r="L600" s="333"/>
      <c r="M600" s="333"/>
      <c r="N600" s="333"/>
      <c r="Q600" s="334"/>
      <c r="R600" s="335"/>
      <c r="S600" s="335"/>
      <c r="T600" s="335"/>
      <c r="U600" s="335"/>
      <c r="V600" s="335"/>
      <c r="W600" s="336"/>
      <c r="X600" s="337"/>
      <c r="Y600" s="338"/>
    </row>
    <row r="601" spans="3:25" s="330" customFormat="1" hidden="1" x14ac:dyDescent="0.25">
      <c r="C601" s="331"/>
      <c r="D601" s="331"/>
      <c r="E601" s="331"/>
      <c r="H601" s="332"/>
      <c r="K601" s="333"/>
      <c r="L601" s="333"/>
      <c r="M601" s="333"/>
      <c r="N601" s="333"/>
      <c r="Q601" s="334"/>
      <c r="R601" s="335"/>
      <c r="S601" s="335"/>
      <c r="T601" s="335"/>
      <c r="U601" s="335"/>
      <c r="V601" s="335"/>
      <c r="W601" s="336"/>
      <c r="X601" s="337"/>
      <c r="Y601" s="338"/>
    </row>
    <row r="602" spans="3:25" s="330" customFormat="1" hidden="1" x14ac:dyDescent="0.25">
      <c r="C602" s="331"/>
      <c r="D602" s="331"/>
      <c r="E602" s="331"/>
      <c r="H602" s="332"/>
      <c r="K602" s="333"/>
      <c r="L602" s="333"/>
      <c r="M602" s="333"/>
      <c r="N602" s="333"/>
      <c r="Q602" s="334"/>
      <c r="R602" s="335"/>
      <c r="S602" s="335"/>
      <c r="T602" s="335"/>
      <c r="U602" s="335"/>
      <c r="V602" s="335"/>
      <c r="W602" s="336"/>
      <c r="X602" s="337"/>
      <c r="Y602" s="338"/>
    </row>
    <row r="603" spans="3:25" s="330" customFormat="1" hidden="1" x14ac:dyDescent="0.25">
      <c r="C603" s="331"/>
      <c r="D603" s="331"/>
      <c r="E603" s="331"/>
      <c r="H603" s="332"/>
      <c r="K603" s="333"/>
      <c r="L603" s="333"/>
      <c r="M603" s="333"/>
      <c r="N603" s="333"/>
      <c r="Q603" s="334"/>
      <c r="R603" s="335"/>
      <c r="S603" s="335"/>
      <c r="T603" s="335"/>
      <c r="U603" s="335"/>
      <c r="V603" s="335"/>
      <c r="W603" s="336"/>
      <c r="X603" s="337"/>
      <c r="Y603" s="338"/>
    </row>
    <row r="604" spans="3:25" s="330" customFormat="1" hidden="1" x14ac:dyDescent="0.25">
      <c r="C604" s="331"/>
      <c r="D604" s="331"/>
      <c r="E604" s="331"/>
      <c r="H604" s="332"/>
      <c r="K604" s="333"/>
      <c r="L604" s="333"/>
      <c r="M604" s="333"/>
      <c r="N604" s="333"/>
      <c r="Q604" s="334"/>
      <c r="R604" s="335"/>
      <c r="S604" s="335"/>
      <c r="T604" s="335"/>
      <c r="U604" s="335"/>
      <c r="V604" s="335"/>
      <c r="W604" s="336"/>
      <c r="X604" s="337"/>
      <c r="Y604" s="338"/>
    </row>
    <row r="605" spans="3:25" s="330" customFormat="1" hidden="1" x14ac:dyDescent="0.25">
      <c r="C605" s="331"/>
      <c r="D605" s="331"/>
      <c r="E605" s="331"/>
      <c r="H605" s="332"/>
      <c r="K605" s="333"/>
      <c r="L605" s="333"/>
      <c r="M605" s="333"/>
      <c r="N605" s="333"/>
      <c r="Q605" s="334"/>
      <c r="R605" s="335"/>
      <c r="S605" s="335"/>
      <c r="T605" s="335"/>
      <c r="U605" s="335"/>
      <c r="V605" s="335"/>
      <c r="W605" s="336"/>
      <c r="X605" s="337"/>
      <c r="Y605" s="338"/>
    </row>
    <row r="606" spans="3:25" s="330" customFormat="1" hidden="1" x14ac:dyDescent="0.25">
      <c r="C606" s="331"/>
      <c r="D606" s="331"/>
      <c r="E606" s="331"/>
      <c r="H606" s="332"/>
      <c r="K606" s="333"/>
      <c r="L606" s="333"/>
      <c r="M606" s="333"/>
      <c r="N606" s="333"/>
      <c r="Q606" s="334"/>
      <c r="R606" s="335"/>
      <c r="S606" s="335"/>
      <c r="T606" s="335"/>
      <c r="U606" s="335"/>
      <c r="V606" s="335"/>
      <c r="W606" s="336"/>
      <c r="X606" s="337"/>
      <c r="Y606" s="338"/>
    </row>
    <row r="607" spans="3:25" s="330" customFormat="1" hidden="1" x14ac:dyDescent="0.25">
      <c r="C607" s="331"/>
      <c r="D607" s="331"/>
      <c r="E607" s="331"/>
      <c r="H607" s="332"/>
      <c r="K607" s="333"/>
      <c r="L607" s="333"/>
      <c r="M607" s="333"/>
      <c r="N607" s="333"/>
      <c r="Q607" s="334"/>
      <c r="R607" s="335"/>
      <c r="S607" s="335"/>
      <c r="T607" s="335"/>
      <c r="U607" s="335"/>
      <c r="V607" s="335"/>
      <c r="W607" s="336"/>
      <c r="X607" s="337"/>
      <c r="Y607" s="338"/>
    </row>
    <row r="608" spans="3:25" s="330" customFormat="1" hidden="1" x14ac:dyDescent="0.25">
      <c r="C608" s="331"/>
      <c r="D608" s="331"/>
      <c r="E608" s="331"/>
      <c r="H608" s="332"/>
      <c r="K608" s="333"/>
      <c r="L608" s="333"/>
      <c r="M608" s="333"/>
      <c r="N608" s="333"/>
      <c r="Q608" s="334"/>
      <c r="R608" s="335"/>
      <c r="S608" s="335"/>
      <c r="T608" s="335"/>
      <c r="U608" s="335"/>
      <c r="V608" s="335"/>
      <c r="W608" s="336"/>
      <c r="X608" s="337"/>
      <c r="Y608" s="338"/>
    </row>
    <row r="609" spans="3:25" s="330" customFormat="1" hidden="1" x14ac:dyDescent="0.25">
      <c r="C609" s="331"/>
      <c r="D609" s="331"/>
      <c r="E609" s="331"/>
      <c r="H609" s="332"/>
      <c r="K609" s="333"/>
      <c r="L609" s="333"/>
      <c r="M609" s="333"/>
      <c r="N609" s="333"/>
      <c r="Q609" s="334"/>
      <c r="R609" s="335"/>
      <c r="S609" s="335"/>
      <c r="T609" s="335"/>
      <c r="U609" s="335"/>
      <c r="V609" s="335"/>
      <c r="W609" s="336"/>
      <c r="X609" s="337"/>
      <c r="Y609" s="338"/>
    </row>
    <row r="610" spans="3:25" s="330" customFormat="1" hidden="1" x14ac:dyDescent="0.25">
      <c r="C610" s="331"/>
      <c r="D610" s="331"/>
      <c r="E610" s="331"/>
      <c r="H610" s="332"/>
      <c r="K610" s="333"/>
      <c r="L610" s="333"/>
      <c r="M610" s="333"/>
      <c r="N610" s="333"/>
      <c r="Q610" s="334"/>
      <c r="R610" s="335"/>
      <c r="S610" s="335"/>
      <c r="T610" s="335"/>
      <c r="U610" s="335"/>
      <c r="V610" s="335"/>
      <c r="W610" s="336"/>
      <c r="X610" s="337"/>
      <c r="Y610" s="338"/>
    </row>
    <row r="611" spans="3:25" s="330" customFormat="1" hidden="1" x14ac:dyDescent="0.25">
      <c r="C611" s="331"/>
      <c r="D611" s="331"/>
      <c r="E611" s="331"/>
      <c r="H611" s="332"/>
      <c r="K611" s="333"/>
      <c r="L611" s="333"/>
      <c r="M611" s="333"/>
      <c r="N611" s="333"/>
      <c r="Q611" s="334"/>
      <c r="R611" s="335"/>
      <c r="S611" s="335"/>
      <c r="T611" s="335"/>
      <c r="U611" s="335"/>
      <c r="V611" s="335"/>
      <c r="W611" s="336"/>
      <c r="X611" s="337"/>
      <c r="Y611" s="338"/>
    </row>
    <row r="612" spans="3:25" s="330" customFormat="1" hidden="1" x14ac:dyDescent="0.25">
      <c r="C612" s="331"/>
      <c r="D612" s="331"/>
      <c r="E612" s="331"/>
      <c r="H612" s="332"/>
      <c r="K612" s="333"/>
      <c r="L612" s="333"/>
      <c r="M612" s="333"/>
      <c r="N612" s="333"/>
      <c r="Q612" s="334"/>
      <c r="R612" s="335"/>
      <c r="S612" s="335"/>
      <c r="T612" s="335"/>
      <c r="U612" s="335"/>
      <c r="V612" s="335"/>
      <c r="W612" s="336"/>
      <c r="X612" s="337"/>
      <c r="Y612" s="338"/>
    </row>
    <row r="613" spans="3:25" s="330" customFormat="1" hidden="1" x14ac:dyDescent="0.25">
      <c r="C613" s="331"/>
      <c r="D613" s="331"/>
      <c r="E613" s="331"/>
      <c r="H613" s="332"/>
      <c r="K613" s="333"/>
      <c r="L613" s="333"/>
      <c r="M613" s="333"/>
      <c r="N613" s="333"/>
      <c r="Q613" s="334"/>
      <c r="R613" s="335"/>
      <c r="S613" s="335"/>
      <c r="T613" s="335"/>
      <c r="U613" s="335"/>
      <c r="V613" s="335"/>
      <c r="W613" s="336"/>
      <c r="X613" s="337"/>
      <c r="Y613" s="338"/>
    </row>
    <row r="614" spans="3:25" s="330" customFormat="1" hidden="1" x14ac:dyDescent="0.25">
      <c r="C614" s="331"/>
      <c r="D614" s="331"/>
      <c r="E614" s="331"/>
      <c r="H614" s="332"/>
      <c r="K614" s="333"/>
      <c r="L614" s="333"/>
      <c r="M614" s="333"/>
      <c r="N614" s="333"/>
      <c r="Q614" s="334"/>
      <c r="R614" s="335"/>
      <c r="S614" s="335"/>
      <c r="T614" s="335"/>
      <c r="U614" s="335"/>
      <c r="V614" s="335"/>
      <c r="W614" s="336"/>
      <c r="X614" s="337"/>
      <c r="Y614" s="338"/>
    </row>
    <row r="615" spans="3:25" s="330" customFormat="1" hidden="1" x14ac:dyDescent="0.25">
      <c r="C615" s="331"/>
      <c r="D615" s="331"/>
      <c r="E615" s="331"/>
      <c r="H615" s="332"/>
      <c r="K615" s="333"/>
      <c r="L615" s="333"/>
      <c r="M615" s="333"/>
      <c r="N615" s="333"/>
      <c r="Q615" s="334"/>
      <c r="R615" s="335"/>
      <c r="S615" s="335"/>
      <c r="T615" s="335"/>
      <c r="U615" s="335"/>
      <c r="V615" s="335"/>
      <c r="W615" s="336"/>
      <c r="X615" s="337"/>
      <c r="Y615" s="338"/>
    </row>
    <row r="616" spans="3:25" s="330" customFormat="1" hidden="1" x14ac:dyDescent="0.25">
      <c r="C616" s="331"/>
      <c r="D616" s="331"/>
      <c r="E616" s="331"/>
      <c r="H616" s="332"/>
      <c r="K616" s="333"/>
      <c r="L616" s="333"/>
      <c r="M616" s="333"/>
      <c r="N616" s="333"/>
      <c r="Q616" s="334"/>
      <c r="R616" s="335"/>
      <c r="S616" s="335"/>
      <c r="T616" s="335"/>
      <c r="U616" s="335"/>
      <c r="V616" s="335"/>
      <c r="W616" s="336"/>
      <c r="X616" s="337"/>
      <c r="Y616" s="338"/>
    </row>
    <row r="617" spans="3:25" s="330" customFormat="1" hidden="1" x14ac:dyDescent="0.25">
      <c r="C617" s="331"/>
      <c r="D617" s="331"/>
      <c r="E617" s="331"/>
      <c r="H617" s="332"/>
      <c r="K617" s="333"/>
      <c r="L617" s="333"/>
      <c r="M617" s="333"/>
      <c r="N617" s="333"/>
      <c r="Q617" s="334"/>
      <c r="R617" s="335"/>
      <c r="S617" s="335"/>
      <c r="T617" s="335"/>
      <c r="U617" s="335"/>
      <c r="V617" s="335"/>
      <c r="W617" s="336"/>
      <c r="X617" s="337"/>
      <c r="Y617" s="338"/>
    </row>
    <row r="618" spans="3:25" s="330" customFormat="1" hidden="1" x14ac:dyDescent="0.25">
      <c r="C618" s="331"/>
      <c r="D618" s="331"/>
      <c r="E618" s="331"/>
      <c r="H618" s="332"/>
      <c r="K618" s="333"/>
      <c r="L618" s="333"/>
      <c r="M618" s="333"/>
      <c r="N618" s="333"/>
      <c r="Q618" s="334"/>
      <c r="R618" s="335"/>
      <c r="S618" s="335"/>
      <c r="T618" s="335"/>
      <c r="U618" s="335"/>
      <c r="V618" s="335"/>
      <c r="W618" s="336"/>
      <c r="X618" s="337"/>
      <c r="Y618" s="338"/>
    </row>
    <row r="619" spans="3:25" s="330" customFormat="1" hidden="1" x14ac:dyDescent="0.25">
      <c r="C619" s="331"/>
      <c r="D619" s="331"/>
      <c r="E619" s="331"/>
      <c r="H619" s="332"/>
      <c r="K619" s="333"/>
      <c r="L619" s="333"/>
      <c r="M619" s="333"/>
      <c r="N619" s="333"/>
      <c r="Q619" s="334"/>
      <c r="R619" s="335"/>
      <c r="S619" s="335"/>
      <c r="T619" s="335"/>
      <c r="U619" s="335"/>
      <c r="V619" s="335"/>
      <c r="W619" s="336"/>
      <c r="X619" s="337"/>
      <c r="Y619" s="338"/>
    </row>
    <row r="620" spans="3:25" s="330" customFormat="1" hidden="1" x14ac:dyDescent="0.25">
      <c r="C620" s="331"/>
      <c r="D620" s="331"/>
      <c r="E620" s="331"/>
      <c r="H620" s="332"/>
      <c r="K620" s="333"/>
      <c r="L620" s="333"/>
      <c r="M620" s="333"/>
      <c r="N620" s="333"/>
      <c r="Q620" s="334"/>
      <c r="R620" s="335"/>
      <c r="S620" s="335"/>
      <c r="T620" s="335"/>
      <c r="U620" s="335"/>
      <c r="V620" s="335"/>
      <c r="W620" s="336"/>
      <c r="X620" s="337"/>
      <c r="Y620" s="338"/>
    </row>
    <row r="621" spans="3:25" s="330" customFormat="1" hidden="1" x14ac:dyDescent="0.25">
      <c r="C621" s="331"/>
      <c r="D621" s="331"/>
      <c r="E621" s="331"/>
      <c r="H621" s="332"/>
      <c r="K621" s="333"/>
      <c r="L621" s="333"/>
      <c r="M621" s="333"/>
      <c r="N621" s="333"/>
      <c r="Q621" s="334"/>
      <c r="R621" s="335"/>
      <c r="S621" s="335"/>
      <c r="T621" s="335"/>
      <c r="U621" s="335"/>
      <c r="V621" s="335"/>
      <c r="W621" s="336"/>
      <c r="X621" s="337"/>
      <c r="Y621" s="338"/>
    </row>
    <row r="622" spans="3:25" s="330" customFormat="1" hidden="1" x14ac:dyDescent="0.25">
      <c r="C622" s="331"/>
      <c r="D622" s="331"/>
      <c r="E622" s="331"/>
      <c r="H622" s="332"/>
      <c r="K622" s="333"/>
      <c r="L622" s="333"/>
      <c r="M622" s="333"/>
      <c r="N622" s="333"/>
      <c r="Q622" s="334"/>
      <c r="R622" s="335"/>
      <c r="S622" s="335"/>
      <c r="T622" s="335"/>
      <c r="U622" s="335"/>
      <c r="V622" s="335"/>
      <c r="W622" s="336"/>
      <c r="X622" s="337"/>
      <c r="Y622" s="338"/>
    </row>
    <row r="623" spans="3:25" s="330" customFormat="1" hidden="1" x14ac:dyDescent="0.25">
      <c r="C623" s="331"/>
      <c r="D623" s="331"/>
      <c r="E623" s="331"/>
      <c r="H623" s="332"/>
      <c r="K623" s="333"/>
      <c r="L623" s="333"/>
      <c r="M623" s="333"/>
      <c r="N623" s="333"/>
      <c r="Q623" s="334"/>
      <c r="R623" s="335"/>
      <c r="S623" s="335"/>
      <c r="T623" s="335"/>
      <c r="U623" s="335"/>
      <c r="V623" s="335"/>
      <c r="W623" s="336"/>
      <c r="X623" s="337"/>
      <c r="Y623" s="338"/>
    </row>
    <row r="624" spans="3:25" s="330" customFormat="1" hidden="1" x14ac:dyDescent="0.25">
      <c r="C624" s="331"/>
      <c r="D624" s="331"/>
      <c r="E624" s="331"/>
      <c r="H624" s="332"/>
      <c r="K624" s="333"/>
      <c r="L624" s="333"/>
      <c r="M624" s="333"/>
      <c r="N624" s="333"/>
      <c r="Q624" s="334"/>
      <c r="R624" s="335"/>
      <c r="S624" s="335"/>
      <c r="T624" s="335"/>
      <c r="U624" s="335"/>
      <c r="V624" s="335"/>
      <c r="W624" s="336"/>
      <c r="X624" s="337"/>
      <c r="Y624" s="338"/>
    </row>
    <row r="625" spans="3:25" s="330" customFormat="1" hidden="1" x14ac:dyDescent="0.25">
      <c r="C625" s="331"/>
      <c r="D625" s="331"/>
      <c r="E625" s="331"/>
      <c r="H625" s="332"/>
      <c r="K625" s="333"/>
      <c r="L625" s="333"/>
      <c r="M625" s="333"/>
      <c r="N625" s="333"/>
      <c r="Q625" s="334"/>
      <c r="R625" s="335"/>
      <c r="S625" s="335"/>
      <c r="T625" s="335"/>
      <c r="U625" s="335"/>
      <c r="V625" s="335"/>
      <c r="W625" s="336"/>
      <c r="X625" s="337"/>
      <c r="Y625" s="338"/>
    </row>
    <row r="626" spans="3:25" s="330" customFormat="1" hidden="1" x14ac:dyDescent="0.25">
      <c r="C626" s="331"/>
      <c r="D626" s="331"/>
      <c r="E626" s="331"/>
      <c r="H626" s="332"/>
      <c r="K626" s="333"/>
      <c r="L626" s="333"/>
      <c r="M626" s="333"/>
      <c r="N626" s="333"/>
      <c r="Q626" s="334"/>
      <c r="R626" s="335"/>
      <c r="S626" s="335"/>
      <c r="T626" s="335"/>
      <c r="U626" s="335"/>
      <c r="V626" s="335"/>
      <c r="W626" s="336"/>
      <c r="X626" s="337"/>
      <c r="Y626" s="338"/>
    </row>
    <row r="627" spans="3:25" s="330" customFormat="1" hidden="1" x14ac:dyDescent="0.25">
      <c r="C627" s="331"/>
      <c r="D627" s="331"/>
      <c r="E627" s="331"/>
      <c r="H627" s="332"/>
      <c r="K627" s="333"/>
      <c r="L627" s="333"/>
      <c r="M627" s="333"/>
      <c r="N627" s="333"/>
      <c r="Q627" s="334"/>
      <c r="R627" s="335"/>
      <c r="S627" s="335"/>
      <c r="T627" s="335"/>
      <c r="U627" s="335"/>
      <c r="V627" s="335"/>
      <c r="W627" s="336"/>
      <c r="X627" s="337"/>
      <c r="Y627" s="338"/>
    </row>
    <row r="628" spans="3:25" s="330" customFormat="1" hidden="1" x14ac:dyDescent="0.25">
      <c r="C628" s="331"/>
      <c r="D628" s="331"/>
      <c r="E628" s="331"/>
      <c r="H628" s="332"/>
      <c r="K628" s="333"/>
      <c r="L628" s="333"/>
      <c r="M628" s="333"/>
      <c r="N628" s="333"/>
      <c r="Q628" s="334"/>
      <c r="R628" s="335"/>
      <c r="S628" s="335"/>
      <c r="T628" s="335"/>
      <c r="U628" s="335"/>
      <c r="V628" s="335"/>
      <c r="W628" s="336"/>
      <c r="X628" s="337"/>
      <c r="Y628" s="338"/>
    </row>
    <row r="629" spans="3:25" s="330" customFormat="1" hidden="1" x14ac:dyDescent="0.25">
      <c r="C629" s="331"/>
      <c r="D629" s="331"/>
      <c r="E629" s="331"/>
      <c r="H629" s="332"/>
      <c r="K629" s="333"/>
      <c r="L629" s="333"/>
      <c r="M629" s="333"/>
      <c r="N629" s="333"/>
      <c r="Q629" s="334"/>
      <c r="R629" s="335"/>
      <c r="S629" s="335"/>
      <c r="T629" s="335"/>
      <c r="U629" s="335"/>
      <c r="V629" s="335"/>
      <c r="W629" s="336"/>
      <c r="X629" s="337"/>
      <c r="Y629" s="338"/>
    </row>
    <row r="630" spans="3:25" s="330" customFormat="1" hidden="1" x14ac:dyDescent="0.25">
      <c r="C630" s="331"/>
      <c r="D630" s="331"/>
      <c r="E630" s="331"/>
      <c r="H630" s="332"/>
      <c r="K630" s="333"/>
      <c r="L630" s="333"/>
      <c r="M630" s="333"/>
      <c r="N630" s="333"/>
      <c r="Q630" s="334"/>
      <c r="R630" s="335"/>
      <c r="S630" s="335"/>
      <c r="T630" s="335"/>
      <c r="U630" s="335"/>
      <c r="V630" s="335"/>
      <c r="W630" s="336"/>
      <c r="X630" s="337"/>
      <c r="Y630" s="338"/>
    </row>
    <row r="631" spans="3:25" s="330" customFormat="1" hidden="1" x14ac:dyDescent="0.25">
      <c r="C631" s="331"/>
      <c r="D631" s="331"/>
      <c r="E631" s="331"/>
      <c r="H631" s="332"/>
      <c r="K631" s="333"/>
      <c r="L631" s="333"/>
      <c r="M631" s="333"/>
      <c r="N631" s="333"/>
      <c r="Q631" s="334"/>
      <c r="R631" s="335"/>
      <c r="S631" s="335"/>
      <c r="T631" s="335"/>
      <c r="U631" s="335"/>
      <c r="V631" s="335"/>
      <c r="W631" s="336"/>
      <c r="X631" s="337"/>
      <c r="Y631" s="338"/>
    </row>
    <row r="632" spans="3:25" s="330" customFormat="1" hidden="1" x14ac:dyDescent="0.25">
      <c r="C632" s="331"/>
      <c r="D632" s="331"/>
      <c r="E632" s="331"/>
      <c r="H632" s="332"/>
      <c r="K632" s="333"/>
      <c r="L632" s="333"/>
      <c r="M632" s="333"/>
      <c r="N632" s="333"/>
      <c r="Q632" s="334"/>
      <c r="R632" s="335"/>
      <c r="S632" s="335"/>
      <c r="T632" s="335"/>
      <c r="U632" s="335"/>
      <c r="V632" s="335"/>
      <c r="W632" s="336"/>
      <c r="X632" s="337"/>
      <c r="Y632" s="338"/>
    </row>
    <row r="633" spans="3:25" s="330" customFormat="1" hidden="1" x14ac:dyDescent="0.25">
      <c r="C633" s="331"/>
      <c r="D633" s="331"/>
      <c r="E633" s="331"/>
      <c r="H633" s="332"/>
      <c r="K633" s="333"/>
      <c r="L633" s="333"/>
      <c r="M633" s="333"/>
      <c r="N633" s="333"/>
      <c r="Q633" s="334"/>
      <c r="R633" s="335"/>
      <c r="S633" s="335"/>
      <c r="T633" s="335"/>
      <c r="U633" s="335"/>
      <c r="V633" s="335"/>
      <c r="W633" s="336"/>
      <c r="X633" s="337"/>
      <c r="Y633" s="338"/>
    </row>
    <row r="634" spans="3:25" s="330" customFormat="1" hidden="1" x14ac:dyDescent="0.25">
      <c r="C634" s="331"/>
      <c r="D634" s="331"/>
      <c r="E634" s="331"/>
      <c r="H634" s="332"/>
      <c r="K634" s="333"/>
      <c r="L634" s="333"/>
      <c r="M634" s="333"/>
      <c r="N634" s="333"/>
      <c r="Q634" s="334"/>
      <c r="R634" s="335"/>
      <c r="S634" s="335"/>
      <c r="T634" s="335"/>
      <c r="U634" s="335"/>
      <c r="V634" s="335"/>
      <c r="W634" s="336"/>
      <c r="X634" s="337"/>
      <c r="Y634" s="338"/>
    </row>
    <row r="635" spans="3:25" s="330" customFormat="1" hidden="1" x14ac:dyDescent="0.25">
      <c r="C635" s="331"/>
      <c r="D635" s="331"/>
      <c r="E635" s="331"/>
      <c r="H635" s="332"/>
      <c r="K635" s="333"/>
      <c r="L635" s="333"/>
      <c r="M635" s="333"/>
      <c r="N635" s="333"/>
      <c r="Q635" s="334"/>
      <c r="R635" s="335"/>
      <c r="S635" s="335"/>
      <c r="T635" s="335"/>
      <c r="U635" s="335"/>
      <c r="V635" s="335"/>
      <c r="W635" s="336"/>
      <c r="X635" s="337"/>
      <c r="Y635" s="338"/>
    </row>
    <row r="636" spans="3:25" s="330" customFormat="1" hidden="1" x14ac:dyDescent="0.25">
      <c r="C636" s="331"/>
      <c r="D636" s="331"/>
      <c r="E636" s="331"/>
      <c r="H636" s="332"/>
      <c r="K636" s="333"/>
      <c r="L636" s="333"/>
      <c r="M636" s="333"/>
      <c r="N636" s="333"/>
      <c r="Q636" s="334"/>
      <c r="R636" s="335"/>
      <c r="S636" s="335"/>
      <c r="T636" s="335"/>
      <c r="U636" s="335"/>
      <c r="V636" s="335"/>
      <c r="W636" s="336"/>
      <c r="X636" s="337"/>
      <c r="Y636" s="338"/>
    </row>
    <row r="637" spans="3:25" s="330" customFormat="1" hidden="1" x14ac:dyDescent="0.25">
      <c r="C637" s="331"/>
      <c r="D637" s="331"/>
      <c r="E637" s="331"/>
      <c r="H637" s="332"/>
      <c r="K637" s="333"/>
      <c r="L637" s="333"/>
      <c r="M637" s="333"/>
      <c r="N637" s="333"/>
      <c r="Q637" s="334"/>
      <c r="R637" s="335"/>
      <c r="S637" s="335"/>
      <c r="T637" s="335"/>
      <c r="U637" s="335"/>
      <c r="V637" s="335"/>
      <c r="W637" s="336"/>
      <c r="X637" s="337"/>
      <c r="Y637" s="338"/>
    </row>
    <row r="638" spans="3:25" s="330" customFormat="1" hidden="1" x14ac:dyDescent="0.25">
      <c r="C638" s="331"/>
      <c r="D638" s="331"/>
      <c r="E638" s="331"/>
      <c r="H638" s="332"/>
      <c r="K638" s="333"/>
      <c r="L638" s="333"/>
      <c r="M638" s="333"/>
      <c r="N638" s="333"/>
      <c r="Q638" s="334"/>
      <c r="R638" s="335"/>
      <c r="S638" s="335"/>
      <c r="T638" s="335"/>
      <c r="U638" s="335"/>
      <c r="V638" s="335"/>
      <c r="W638" s="336"/>
      <c r="X638" s="337"/>
      <c r="Y638" s="338"/>
    </row>
    <row r="639" spans="3:25" s="330" customFormat="1" hidden="1" x14ac:dyDescent="0.25">
      <c r="C639" s="331"/>
      <c r="D639" s="331"/>
      <c r="E639" s="331"/>
      <c r="H639" s="332"/>
      <c r="K639" s="333"/>
      <c r="L639" s="333"/>
      <c r="M639" s="333"/>
      <c r="N639" s="333"/>
      <c r="Q639" s="334"/>
      <c r="R639" s="335"/>
      <c r="S639" s="335"/>
      <c r="T639" s="335"/>
      <c r="U639" s="335"/>
      <c r="V639" s="335"/>
      <c r="W639" s="336"/>
      <c r="X639" s="337"/>
      <c r="Y639" s="338"/>
    </row>
    <row r="640" spans="3:25" s="330" customFormat="1" hidden="1" x14ac:dyDescent="0.25">
      <c r="C640" s="331"/>
      <c r="D640" s="331"/>
      <c r="E640" s="331"/>
      <c r="H640" s="332"/>
      <c r="K640" s="333"/>
      <c r="L640" s="333"/>
      <c r="M640" s="333"/>
      <c r="N640" s="333"/>
      <c r="Q640" s="334"/>
      <c r="R640" s="335"/>
      <c r="S640" s="335"/>
      <c r="T640" s="335"/>
      <c r="U640" s="335"/>
      <c r="V640" s="335"/>
      <c r="W640" s="336"/>
      <c r="X640" s="337"/>
      <c r="Y640" s="338"/>
    </row>
    <row r="641" spans="3:25" s="330" customFormat="1" hidden="1" x14ac:dyDescent="0.25">
      <c r="C641" s="331"/>
      <c r="D641" s="331"/>
      <c r="E641" s="331"/>
      <c r="H641" s="332"/>
      <c r="K641" s="333"/>
      <c r="L641" s="333"/>
      <c r="M641" s="333"/>
      <c r="N641" s="333"/>
      <c r="Q641" s="334"/>
      <c r="R641" s="335"/>
      <c r="S641" s="335"/>
      <c r="T641" s="335"/>
      <c r="U641" s="335"/>
      <c r="V641" s="335"/>
      <c r="W641" s="336"/>
      <c r="X641" s="337"/>
      <c r="Y641" s="338"/>
    </row>
    <row r="642" spans="3:25" s="330" customFormat="1" hidden="1" x14ac:dyDescent="0.25">
      <c r="C642" s="331"/>
      <c r="D642" s="331"/>
      <c r="E642" s="331"/>
      <c r="H642" s="332"/>
      <c r="K642" s="333"/>
      <c r="L642" s="333"/>
      <c r="M642" s="333"/>
      <c r="N642" s="333"/>
      <c r="Q642" s="334"/>
      <c r="R642" s="335"/>
      <c r="S642" s="335"/>
      <c r="T642" s="335"/>
      <c r="U642" s="335"/>
      <c r="V642" s="335"/>
      <c r="W642" s="336"/>
      <c r="X642" s="337"/>
      <c r="Y642" s="338"/>
    </row>
    <row r="643" spans="3:25" s="330" customFormat="1" hidden="1" x14ac:dyDescent="0.25">
      <c r="C643" s="331"/>
      <c r="D643" s="331"/>
      <c r="E643" s="331"/>
      <c r="H643" s="332"/>
      <c r="K643" s="333"/>
      <c r="L643" s="333"/>
      <c r="M643" s="333"/>
      <c r="N643" s="333"/>
      <c r="Q643" s="334"/>
      <c r="R643" s="335"/>
      <c r="S643" s="335"/>
      <c r="T643" s="335"/>
      <c r="U643" s="335"/>
      <c r="V643" s="335"/>
      <c r="W643" s="336"/>
      <c r="X643" s="337"/>
      <c r="Y643" s="338"/>
    </row>
    <row r="644" spans="3:25" s="330" customFormat="1" hidden="1" x14ac:dyDescent="0.25">
      <c r="C644" s="331"/>
      <c r="D644" s="331"/>
      <c r="E644" s="331"/>
      <c r="H644" s="332"/>
      <c r="K644" s="333"/>
      <c r="L644" s="333"/>
      <c r="M644" s="333"/>
      <c r="N644" s="333"/>
      <c r="Q644" s="334"/>
      <c r="R644" s="335"/>
      <c r="S644" s="335"/>
      <c r="T644" s="335"/>
      <c r="U644" s="335"/>
      <c r="V644" s="335"/>
      <c r="W644" s="336"/>
      <c r="X644" s="337"/>
      <c r="Y644" s="338"/>
    </row>
    <row r="645" spans="3:25" s="330" customFormat="1" hidden="1" x14ac:dyDescent="0.25">
      <c r="C645" s="331"/>
      <c r="D645" s="331"/>
      <c r="E645" s="331"/>
      <c r="H645" s="332"/>
      <c r="K645" s="333"/>
      <c r="L645" s="333"/>
      <c r="M645" s="333"/>
      <c r="N645" s="333"/>
      <c r="Q645" s="334"/>
      <c r="R645" s="335"/>
      <c r="S645" s="335"/>
      <c r="T645" s="335"/>
      <c r="U645" s="335"/>
      <c r="V645" s="335"/>
      <c r="W645" s="336"/>
      <c r="X645" s="337"/>
      <c r="Y645" s="338"/>
    </row>
    <row r="646" spans="3:25" s="330" customFormat="1" hidden="1" x14ac:dyDescent="0.25">
      <c r="C646" s="331"/>
      <c r="D646" s="331"/>
      <c r="E646" s="331"/>
      <c r="H646" s="332"/>
      <c r="K646" s="333"/>
      <c r="L646" s="333"/>
      <c r="M646" s="333"/>
      <c r="N646" s="333"/>
      <c r="Q646" s="334"/>
      <c r="R646" s="335"/>
      <c r="S646" s="335"/>
      <c r="T646" s="335"/>
      <c r="U646" s="335"/>
      <c r="V646" s="335"/>
      <c r="W646" s="336"/>
      <c r="X646" s="337"/>
      <c r="Y646" s="338"/>
    </row>
    <row r="647" spans="3:25" s="330" customFormat="1" hidden="1" x14ac:dyDescent="0.25">
      <c r="C647" s="331"/>
      <c r="D647" s="331"/>
      <c r="E647" s="331"/>
      <c r="H647" s="332"/>
      <c r="K647" s="333"/>
      <c r="L647" s="333"/>
      <c r="M647" s="333"/>
      <c r="N647" s="333"/>
      <c r="Q647" s="334"/>
      <c r="R647" s="335"/>
      <c r="S647" s="335"/>
      <c r="T647" s="335"/>
      <c r="U647" s="335"/>
      <c r="V647" s="335"/>
      <c r="W647" s="336"/>
      <c r="X647" s="337"/>
      <c r="Y647" s="338"/>
    </row>
    <row r="648" spans="3:25" s="330" customFormat="1" hidden="1" x14ac:dyDescent="0.25">
      <c r="C648" s="331"/>
      <c r="D648" s="331"/>
      <c r="E648" s="331"/>
      <c r="H648" s="332"/>
      <c r="K648" s="333"/>
      <c r="L648" s="333"/>
      <c r="M648" s="333"/>
      <c r="N648" s="333"/>
      <c r="Q648" s="334"/>
      <c r="R648" s="335"/>
      <c r="S648" s="335"/>
      <c r="T648" s="335"/>
      <c r="U648" s="335"/>
      <c r="V648" s="335"/>
      <c r="W648" s="336"/>
      <c r="X648" s="337"/>
      <c r="Y648" s="338"/>
    </row>
    <row r="649" spans="3:25" s="330" customFormat="1" hidden="1" x14ac:dyDescent="0.25">
      <c r="C649" s="331"/>
      <c r="D649" s="331"/>
      <c r="E649" s="331"/>
      <c r="H649" s="332"/>
      <c r="K649" s="333"/>
      <c r="L649" s="333"/>
      <c r="M649" s="333"/>
      <c r="N649" s="333"/>
      <c r="Q649" s="334"/>
      <c r="R649" s="335"/>
      <c r="S649" s="335"/>
      <c r="T649" s="335"/>
      <c r="U649" s="335"/>
      <c r="V649" s="335"/>
      <c r="W649" s="336"/>
      <c r="X649" s="337"/>
      <c r="Y649" s="338"/>
    </row>
    <row r="650" spans="3:25" s="330" customFormat="1" hidden="1" x14ac:dyDescent="0.25">
      <c r="C650" s="331"/>
      <c r="D650" s="331"/>
      <c r="E650" s="331"/>
      <c r="H650" s="332"/>
      <c r="K650" s="333"/>
      <c r="L650" s="333"/>
      <c r="M650" s="333"/>
      <c r="N650" s="333"/>
      <c r="Q650" s="334"/>
      <c r="R650" s="335"/>
      <c r="S650" s="335"/>
      <c r="T650" s="335"/>
      <c r="U650" s="335"/>
      <c r="V650" s="335"/>
      <c r="W650" s="336"/>
      <c r="X650" s="337"/>
      <c r="Y650" s="338"/>
    </row>
    <row r="651" spans="3:25" s="330" customFormat="1" hidden="1" x14ac:dyDescent="0.25">
      <c r="C651" s="331"/>
      <c r="D651" s="331"/>
      <c r="E651" s="331"/>
      <c r="H651" s="332"/>
      <c r="K651" s="333"/>
      <c r="L651" s="333"/>
      <c r="M651" s="333"/>
      <c r="N651" s="333"/>
      <c r="Q651" s="334"/>
      <c r="R651" s="335"/>
      <c r="S651" s="335"/>
      <c r="T651" s="335"/>
      <c r="U651" s="335"/>
      <c r="V651" s="335"/>
      <c r="W651" s="336"/>
      <c r="X651" s="337"/>
      <c r="Y651" s="338"/>
    </row>
    <row r="652" spans="3:25" s="330" customFormat="1" hidden="1" x14ac:dyDescent="0.25">
      <c r="C652" s="331"/>
      <c r="D652" s="331"/>
      <c r="E652" s="331"/>
      <c r="H652" s="332"/>
      <c r="K652" s="333"/>
      <c r="L652" s="333"/>
      <c r="M652" s="333"/>
      <c r="N652" s="333"/>
      <c r="Q652" s="334"/>
      <c r="R652" s="335"/>
      <c r="S652" s="335"/>
      <c r="T652" s="335"/>
      <c r="U652" s="335"/>
      <c r="V652" s="335"/>
      <c r="W652" s="336"/>
      <c r="X652" s="337"/>
      <c r="Y652" s="338"/>
    </row>
    <row r="653" spans="3:25" s="330" customFormat="1" hidden="1" x14ac:dyDescent="0.25">
      <c r="C653" s="331"/>
      <c r="D653" s="331"/>
      <c r="E653" s="331"/>
      <c r="H653" s="332"/>
      <c r="K653" s="333"/>
      <c r="L653" s="333"/>
      <c r="M653" s="333"/>
      <c r="N653" s="333"/>
      <c r="Q653" s="334"/>
      <c r="R653" s="335"/>
      <c r="S653" s="335"/>
      <c r="T653" s="335"/>
      <c r="U653" s="335"/>
      <c r="V653" s="335"/>
      <c r="W653" s="336"/>
      <c r="X653" s="337"/>
      <c r="Y653" s="338"/>
    </row>
    <row r="654" spans="3:25" s="330" customFormat="1" hidden="1" x14ac:dyDescent="0.25">
      <c r="C654" s="331"/>
      <c r="D654" s="331"/>
      <c r="E654" s="331"/>
      <c r="H654" s="332"/>
      <c r="K654" s="333"/>
      <c r="L654" s="333"/>
      <c r="M654" s="333"/>
      <c r="N654" s="333"/>
      <c r="Q654" s="334"/>
      <c r="R654" s="335"/>
      <c r="S654" s="335"/>
      <c r="T654" s="335"/>
      <c r="U654" s="335"/>
      <c r="V654" s="335"/>
      <c r="W654" s="336"/>
      <c r="X654" s="337"/>
      <c r="Y654" s="338"/>
    </row>
    <row r="655" spans="3:25" s="330" customFormat="1" hidden="1" x14ac:dyDescent="0.25">
      <c r="C655" s="331"/>
      <c r="D655" s="331"/>
      <c r="E655" s="331"/>
      <c r="H655" s="332"/>
      <c r="K655" s="333"/>
      <c r="L655" s="333"/>
      <c r="M655" s="333"/>
      <c r="N655" s="333"/>
      <c r="Q655" s="334"/>
      <c r="R655" s="335"/>
      <c r="S655" s="335"/>
      <c r="T655" s="335"/>
      <c r="U655" s="335"/>
      <c r="V655" s="335"/>
      <c r="W655" s="336"/>
      <c r="X655" s="337"/>
      <c r="Y655" s="338"/>
    </row>
    <row r="656" spans="3:25" s="330" customFormat="1" hidden="1" x14ac:dyDescent="0.25">
      <c r="C656" s="331"/>
      <c r="D656" s="331"/>
      <c r="E656" s="331"/>
      <c r="H656" s="332"/>
      <c r="K656" s="333"/>
      <c r="L656" s="333"/>
      <c r="M656" s="333"/>
      <c r="N656" s="333"/>
      <c r="Q656" s="334"/>
      <c r="R656" s="335"/>
      <c r="S656" s="335"/>
      <c r="T656" s="335"/>
      <c r="U656" s="335"/>
      <c r="V656" s="335"/>
      <c r="W656" s="336"/>
      <c r="X656" s="337"/>
      <c r="Y656" s="338"/>
    </row>
    <row r="657" spans="3:25" s="330" customFormat="1" hidden="1" x14ac:dyDescent="0.25">
      <c r="C657" s="331"/>
      <c r="D657" s="331"/>
      <c r="E657" s="331"/>
      <c r="H657" s="332"/>
      <c r="K657" s="333"/>
      <c r="L657" s="333"/>
      <c r="M657" s="333"/>
      <c r="N657" s="333"/>
      <c r="Q657" s="334"/>
      <c r="R657" s="335"/>
      <c r="S657" s="335"/>
      <c r="T657" s="335"/>
      <c r="U657" s="335"/>
      <c r="V657" s="335"/>
      <c r="W657" s="336"/>
      <c r="X657" s="337"/>
      <c r="Y657" s="338"/>
    </row>
    <row r="658" spans="3:25" s="330" customFormat="1" hidden="1" x14ac:dyDescent="0.25">
      <c r="C658" s="331"/>
      <c r="D658" s="331"/>
      <c r="E658" s="331"/>
      <c r="H658" s="332"/>
      <c r="K658" s="333"/>
      <c r="L658" s="333"/>
      <c r="M658" s="333"/>
      <c r="N658" s="333"/>
      <c r="Q658" s="334"/>
      <c r="R658" s="335"/>
      <c r="S658" s="335"/>
      <c r="T658" s="335"/>
      <c r="U658" s="335"/>
      <c r="V658" s="335"/>
      <c r="W658" s="336"/>
      <c r="X658" s="337"/>
      <c r="Y658" s="338"/>
    </row>
    <row r="659" spans="3:25" s="330" customFormat="1" hidden="1" x14ac:dyDescent="0.25">
      <c r="C659" s="331"/>
      <c r="D659" s="331"/>
      <c r="E659" s="331"/>
      <c r="H659" s="332"/>
      <c r="K659" s="333"/>
      <c r="L659" s="333"/>
      <c r="M659" s="333"/>
      <c r="N659" s="333"/>
      <c r="Q659" s="334"/>
      <c r="R659" s="335"/>
      <c r="S659" s="335"/>
      <c r="T659" s="335"/>
      <c r="U659" s="335"/>
      <c r="V659" s="335"/>
      <c r="W659" s="336"/>
      <c r="X659" s="337"/>
      <c r="Y659" s="338"/>
    </row>
    <row r="660" spans="3:25" s="330" customFormat="1" hidden="1" x14ac:dyDescent="0.25">
      <c r="C660" s="331"/>
      <c r="D660" s="331"/>
      <c r="E660" s="331"/>
      <c r="H660" s="332"/>
      <c r="K660" s="333"/>
      <c r="L660" s="333"/>
      <c r="M660" s="333"/>
      <c r="N660" s="333"/>
      <c r="Q660" s="334"/>
      <c r="R660" s="335"/>
      <c r="S660" s="335"/>
      <c r="T660" s="335"/>
      <c r="U660" s="335"/>
      <c r="V660" s="335"/>
      <c r="W660" s="336"/>
      <c r="X660" s="337"/>
      <c r="Y660" s="338"/>
    </row>
    <row r="661" spans="3:25" s="330" customFormat="1" hidden="1" x14ac:dyDescent="0.25">
      <c r="C661" s="331"/>
      <c r="D661" s="331"/>
      <c r="E661" s="331"/>
      <c r="H661" s="332"/>
      <c r="K661" s="333"/>
      <c r="L661" s="333"/>
      <c r="M661" s="333"/>
      <c r="N661" s="333"/>
      <c r="Q661" s="334"/>
      <c r="R661" s="335"/>
      <c r="S661" s="335"/>
      <c r="T661" s="335"/>
      <c r="U661" s="335"/>
      <c r="V661" s="335"/>
      <c r="W661" s="336"/>
      <c r="X661" s="337"/>
      <c r="Y661" s="338"/>
    </row>
    <row r="662" spans="3:25" s="330" customFormat="1" hidden="1" x14ac:dyDescent="0.25">
      <c r="C662" s="331"/>
      <c r="D662" s="331"/>
      <c r="E662" s="331"/>
      <c r="H662" s="332"/>
      <c r="K662" s="333"/>
      <c r="L662" s="333"/>
      <c r="M662" s="333"/>
      <c r="N662" s="333"/>
      <c r="Q662" s="334"/>
      <c r="R662" s="335"/>
      <c r="S662" s="335"/>
      <c r="T662" s="335"/>
      <c r="U662" s="335"/>
      <c r="V662" s="335"/>
      <c r="W662" s="336"/>
      <c r="X662" s="337"/>
      <c r="Y662" s="338"/>
    </row>
    <row r="663" spans="3:25" s="330" customFormat="1" hidden="1" x14ac:dyDescent="0.25">
      <c r="C663" s="331"/>
      <c r="D663" s="331"/>
      <c r="E663" s="331"/>
      <c r="H663" s="332"/>
      <c r="K663" s="333"/>
      <c r="L663" s="333"/>
      <c r="M663" s="333"/>
      <c r="N663" s="333"/>
      <c r="Q663" s="334"/>
      <c r="R663" s="335"/>
      <c r="S663" s="335"/>
      <c r="T663" s="335"/>
      <c r="U663" s="335"/>
      <c r="V663" s="335"/>
      <c r="W663" s="336"/>
      <c r="X663" s="337"/>
      <c r="Y663" s="338"/>
    </row>
    <row r="664" spans="3:25" s="330" customFormat="1" hidden="1" x14ac:dyDescent="0.25">
      <c r="C664" s="331"/>
      <c r="D664" s="331"/>
      <c r="E664" s="331"/>
      <c r="H664" s="332"/>
      <c r="K664" s="333"/>
      <c r="L664" s="333"/>
      <c r="M664" s="333"/>
      <c r="N664" s="333"/>
      <c r="Q664" s="334"/>
      <c r="R664" s="335"/>
      <c r="S664" s="335"/>
      <c r="T664" s="335"/>
      <c r="U664" s="335"/>
      <c r="V664" s="335"/>
      <c r="W664" s="336"/>
      <c r="X664" s="337"/>
      <c r="Y664" s="338"/>
    </row>
    <row r="665" spans="3:25" s="330" customFormat="1" hidden="1" x14ac:dyDescent="0.25">
      <c r="C665" s="331"/>
      <c r="D665" s="331"/>
      <c r="E665" s="331"/>
      <c r="H665" s="332"/>
      <c r="K665" s="333"/>
      <c r="L665" s="333"/>
      <c r="M665" s="333"/>
      <c r="N665" s="333"/>
      <c r="Q665" s="334"/>
      <c r="R665" s="335"/>
      <c r="S665" s="335"/>
      <c r="T665" s="335"/>
      <c r="U665" s="335"/>
      <c r="V665" s="335"/>
      <c r="W665" s="336"/>
      <c r="X665" s="337"/>
      <c r="Y665" s="338"/>
    </row>
    <row r="666" spans="3:25" s="330" customFormat="1" hidden="1" x14ac:dyDescent="0.25">
      <c r="C666" s="331"/>
      <c r="D666" s="331"/>
      <c r="E666" s="331"/>
      <c r="H666" s="332"/>
      <c r="K666" s="333"/>
      <c r="L666" s="333"/>
      <c r="M666" s="333"/>
      <c r="N666" s="333"/>
      <c r="Q666" s="334"/>
      <c r="R666" s="335"/>
      <c r="S666" s="335"/>
      <c r="T666" s="335"/>
      <c r="U666" s="335"/>
      <c r="V666" s="335"/>
      <c r="W666" s="336"/>
      <c r="X666" s="337"/>
      <c r="Y666" s="338"/>
    </row>
    <row r="667" spans="3:25" s="330" customFormat="1" hidden="1" x14ac:dyDescent="0.25">
      <c r="C667" s="331"/>
      <c r="D667" s="331"/>
      <c r="E667" s="331"/>
      <c r="H667" s="332"/>
      <c r="K667" s="333"/>
      <c r="L667" s="333"/>
      <c r="M667" s="333"/>
      <c r="N667" s="333"/>
      <c r="Q667" s="334"/>
      <c r="R667" s="335"/>
      <c r="S667" s="335"/>
      <c r="T667" s="335"/>
      <c r="U667" s="335"/>
      <c r="V667" s="335"/>
      <c r="W667" s="336"/>
      <c r="X667" s="337"/>
      <c r="Y667" s="338"/>
    </row>
    <row r="668" spans="3:25" s="330" customFormat="1" hidden="1" x14ac:dyDescent="0.25">
      <c r="C668" s="331"/>
      <c r="D668" s="331"/>
      <c r="E668" s="331"/>
      <c r="H668" s="332"/>
      <c r="K668" s="333"/>
      <c r="L668" s="333"/>
      <c r="M668" s="333"/>
      <c r="N668" s="333"/>
      <c r="Q668" s="334"/>
      <c r="R668" s="335"/>
      <c r="S668" s="335"/>
      <c r="T668" s="335"/>
      <c r="U668" s="335"/>
      <c r="V668" s="335"/>
      <c r="W668" s="336"/>
      <c r="X668" s="337"/>
      <c r="Y668" s="338"/>
    </row>
    <row r="669" spans="3:25" s="330" customFormat="1" hidden="1" x14ac:dyDescent="0.25">
      <c r="C669" s="331"/>
      <c r="D669" s="331"/>
      <c r="E669" s="331"/>
      <c r="H669" s="332"/>
      <c r="K669" s="333"/>
      <c r="L669" s="333"/>
      <c r="M669" s="333"/>
      <c r="N669" s="333"/>
      <c r="Q669" s="334"/>
      <c r="R669" s="335"/>
      <c r="S669" s="335"/>
      <c r="T669" s="335"/>
      <c r="U669" s="335"/>
      <c r="V669" s="335"/>
      <c r="W669" s="336"/>
      <c r="X669" s="337"/>
      <c r="Y669" s="338"/>
    </row>
    <row r="670" spans="3:25" s="330" customFormat="1" hidden="1" x14ac:dyDescent="0.25">
      <c r="C670" s="331"/>
      <c r="D670" s="331"/>
      <c r="E670" s="331"/>
      <c r="H670" s="332"/>
      <c r="K670" s="333"/>
      <c r="L670" s="333"/>
      <c r="M670" s="333"/>
      <c r="N670" s="333"/>
      <c r="Q670" s="334"/>
      <c r="R670" s="335"/>
      <c r="S670" s="335"/>
      <c r="T670" s="335"/>
      <c r="U670" s="335"/>
      <c r="V670" s="335"/>
      <c r="W670" s="336"/>
      <c r="X670" s="337"/>
      <c r="Y670" s="338"/>
    </row>
    <row r="671" spans="3:25" s="330" customFormat="1" hidden="1" x14ac:dyDescent="0.25">
      <c r="C671" s="331"/>
      <c r="D671" s="331"/>
      <c r="E671" s="331"/>
      <c r="H671" s="332"/>
      <c r="K671" s="333"/>
      <c r="L671" s="333"/>
      <c r="M671" s="333"/>
      <c r="N671" s="333"/>
      <c r="Q671" s="334"/>
      <c r="R671" s="335"/>
      <c r="S671" s="335"/>
      <c r="T671" s="335"/>
      <c r="U671" s="335"/>
      <c r="V671" s="335"/>
      <c r="W671" s="336"/>
      <c r="X671" s="337"/>
      <c r="Y671" s="338"/>
    </row>
    <row r="672" spans="3:25" s="330" customFormat="1" hidden="1" x14ac:dyDescent="0.25">
      <c r="C672" s="331"/>
      <c r="D672" s="331"/>
      <c r="E672" s="331"/>
      <c r="H672" s="332"/>
      <c r="K672" s="333"/>
      <c r="L672" s="333"/>
      <c r="M672" s="333"/>
      <c r="N672" s="333"/>
      <c r="Q672" s="334"/>
      <c r="R672" s="335"/>
      <c r="S672" s="335"/>
      <c r="T672" s="335"/>
      <c r="U672" s="335"/>
      <c r="V672" s="335"/>
      <c r="W672" s="336"/>
      <c r="X672" s="337"/>
      <c r="Y672" s="338"/>
    </row>
    <row r="673" spans="3:25" s="330" customFormat="1" hidden="1" x14ac:dyDescent="0.25">
      <c r="C673" s="331"/>
      <c r="D673" s="331"/>
      <c r="E673" s="331"/>
      <c r="H673" s="332"/>
      <c r="K673" s="333"/>
      <c r="L673" s="333"/>
      <c r="M673" s="333"/>
      <c r="N673" s="333"/>
      <c r="Q673" s="334"/>
      <c r="R673" s="335"/>
      <c r="S673" s="335"/>
      <c r="T673" s="335"/>
      <c r="U673" s="335"/>
      <c r="V673" s="335"/>
      <c r="W673" s="336"/>
      <c r="X673" s="337"/>
      <c r="Y673" s="338"/>
    </row>
    <row r="674" spans="3:25" s="330" customFormat="1" hidden="1" x14ac:dyDescent="0.25">
      <c r="C674" s="331"/>
      <c r="D674" s="331"/>
      <c r="E674" s="331"/>
      <c r="H674" s="332"/>
      <c r="K674" s="333"/>
      <c r="L674" s="333"/>
      <c r="M674" s="333"/>
      <c r="N674" s="333"/>
      <c r="Q674" s="334"/>
      <c r="R674" s="335"/>
      <c r="S674" s="335"/>
      <c r="T674" s="335"/>
      <c r="U674" s="335"/>
      <c r="V674" s="335"/>
      <c r="W674" s="336"/>
      <c r="X674" s="337"/>
      <c r="Y674" s="338"/>
    </row>
    <row r="675" spans="3:25" s="330" customFormat="1" hidden="1" x14ac:dyDescent="0.25">
      <c r="C675" s="331"/>
      <c r="D675" s="331"/>
      <c r="E675" s="331"/>
      <c r="H675" s="332"/>
      <c r="K675" s="333"/>
      <c r="L675" s="333"/>
      <c r="M675" s="333"/>
      <c r="N675" s="333"/>
      <c r="Q675" s="334"/>
      <c r="R675" s="335"/>
      <c r="S675" s="335"/>
      <c r="T675" s="335"/>
      <c r="U675" s="335"/>
      <c r="V675" s="335"/>
      <c r="W675" s="336"/>
      <c r="X675" s="337"/>
      <c r="Y675" s="338"/>
    </row>
    <row r="676" spans="3:25" s="330" customFormat="1" hidden="1" x14ac:dyDescent="0.25">
      <c r="C676" s="331"/>
      <c r="D676" s="331"/>
      <c r="E676" s="331"/>
      <c r="H676" s="332"/>
      <c r="K676" s="333"/>
      <c r="L676" s="333"/>
      <c r="M676" s="333"/>
      <c r="N676" s="333"/>
      <c r="Q676" s="334"/>
      <c r="R676" s="335"/>
      <c r="S676" s="335"/>
      <c r="T676" s="335"/>
      <c r="U676" s="335"/>
      <c r="V676" s="335"/>
      <c r="W676" s="336"/>
      <c r="X676" s="337"/>
      <c r="Y676" s="338"/>
    </row>
    <row r="677" spans="3:25" s="330" customFormat="1" hidden="1" x14ac:dyDescent="0.25">
      <c r="C677" s="331"/>
      <c r="D677" s="331"/>
      <c r="E677" s="331"/>
      <c r="H677" s="332"/>
      <c r="K677" s="333"/>
      <c r="L677" s="333"/>
      <c r="M677" s="333"/>
      <c r="N677" s="333"/>
      <c r="Q677" s="334"/>
      <c r="R677" s="335"/>
      <c r="S677" s="335"/>
      <c r="T677" s="335"/>
      <c r="U677" s="335"/>
      <c r="V677" s="335"/>
      <c r="W677" s="336"/>
      <c r="X677" s="337"/>
      <c r="Y677" s="338"/>
    </row>
    <row r="678" spans="3:25" s="330" customFormat="1" hidden="1" x14ac:dyDescent="0.25">
      <c r="C678" s="331"/>
      <c r="D678" s="331"/>
      <c r="E678" s="331"/>
      <c r="H678" s="332"/>
      <c r="K678" s="333"/>
      <c r="L678" s="333"/>
      <c r="M678" s="333"/>
      <c r="N678" s="333"/>
      <c r="Q678" s="334"/>
      <c r="R678" s="335"/>
      <c r="S678" s="335"/>
      <c r="T678" s="335"/>
      <c r="U678" s="335"/>
      <c r="V678" s="335"/>
      <c r="W678" s="336"/>
      <c r="X678" s="337"/>
      <c r="Y678" s="338"/>
    </row>
    <row r="679" spans="3:25" s="330" customFormat="1" hidden="1" x14ac:dyDescent="0.25">
      <c r="C679" s="331"/>
      <c r="D679" s="331"/>
      <c r="E679" s="331"/>
      <c r="H679" s="332"/>
      <c r="K679" s="333"/>
      <c r="L679" s="333"/>
      <c r="M679" s="333"/>
      <c r="N679" s="333"/>
      <c r="Q679" s="334"/>
      <c r="R679" s="335"/>
      <c r="S679" s="335"/>
      <c r="T679" s="335"/>
      <c r="U679" s="335"/>
      <c r="V679" s="335"/>
      <c r="W679" s="336"/>
      <c r="X679" s="337"/>
      <c r="Y679" s="338"/>
    </row>
    <row r="680" spans="3:25" s="330" customFormat="1" hidden="1" x14ac:dyDescent="0.25">
      <c r="C680" s="331"/>
      <c r="D680" s="331"/>
      <c r="E680" s="331"/>
      <c r="H680" s="332"/>
      <c r="K680" s="333"/>
      <c r="L680" s="333"/>
      <c r="M680" s="333"/>
      <c r="N680" s="333"/>
      <c r="Q680" s="334"/>
      <c r="R680" s="335"/>
      <c r="S680" s="335"/>
      <c r="T680" s="335"/>
      <c r="U680" s="335"/>
      <c r="V680" s="335"/>
      <c r="W680" s="336"/>
      <c r="X680" s="337"/>
      <c r="Y680" s="338"/>
    </row>
    <row r="681" spans="3:25" s="330" customFormat="1" hidden="1" x14ac:dyDescent="0.25">
      <c r="C681" s="331"/>
      <c r="D681" s="331"/>
      <c r="E681" s="331"/>
      <c r="H681" s="332"/>
      <c r="K681" s="333"/>
      <c r="L681" s="333"/>
      <c r="M681" s="333"/>
      <c r="N681" s="333"/>
      <c r="Q681" s="334"/>
      <c r="R681" s="335"/>
      <c r="S681" s="335"/>
      <c r="T681" s="335"/>
      <c r="U681" s="335"/>
      <c r="V681" s="335"/>
      <c r="W681" s="336"/>
      <c r="X681" s="337"/>
      <c r="Y681" s="338"/>
    </row>
    <row r="682" spans="3:25" s="330" customFormat="1" hidden="1" x14ac:dyDescent="0.25">
      <c r="C682" s="331"/>
      <c r="D682" s="331"/>
      <c r="E682" s="331"/>
      <c r="H682" s="332"/>
      <c r="K682" s="333"/>
      <c r="L682" s="333"/>
      <c r="M682" s="333"/>
      <c r="N682" s="333"/>
      <c r="Q682" s="334"/>
      <c r="R682" s="335"/>
      <c r="S682" s="335"/>
      <c r="T682" s="335"/>
      <c r="U682" s="335"/>
      <c r="V682" s="335"/>
      <c r="W682" s="336"/>
      <c r="X682" s="337"/>
      <c r="Y682" s="338"/>
    </row>
    <row r="683" spans="3:25" s="330" customFormat="1" hidden="1" x14ac:dyDescent="0.25">
      <c r="C683" s="331"/>
      <c r="D683" s="331"/>
      <c r="E683" s="331"/>
      <c r="H683" s="332"/>
      <c r="K683" s="333"/>
      <c r="L683" s="333"/>
      <c r="M683" s="333"/>
      <c r="N683" s="333"/>
      <c r="Q683" s="334"/>
      <c r="R683" s="335"/>
      <c r="S683" s="335"/>
      <c r="T683" s="335"/>
      <c r="U683" s="335"/>
      <c r="V683" s="335"/>
      <c r="W683" s="336"/>
      <c r="X683" s="337"/>
      <c r="Y683" s="338"/>
    </row>
    <row r="684" spans="3:25" s="330" customFormat="1" hidden="1" x14ac:dyDescent="0.25">
      <c r="C684" s="331"/>
      <c r="D684" s="331"/>
      <c r="E684" s="331"/>
      <c r="H684" s="332"/>
      <c r="K684" s="333"/>
      <c r="L684" s="333"/>
      <c r="M684" s="333"/>
      <c r="N684" s="333"/>
      <c r="Q684" s="334"/>
      <c r="R684" s="335"/>
      <c r="S684" s="335"/>
      <c r="T684" s="335"/>
      <c r="U684" s="335"/>
      <c r="V684" s="335"/>
      <c r="W684" s="336"/>
      <c r="X684" s="337"/>
      <c r="Y684" s="338"/>
    </row>
    <row r="685" spans="3:25" s="330" customFormat="1" hidden="1" x14ac:dyDescent="0.25">
      <c r="C685" s="331"/>
      <c r="D685" s="331"/>
      <c r="E685" s="331"/>
      <c r="H685" s="332"/>
      <c r="K685" s="333"/>
      <c r="L685" s="333"/>
      <c r="M685" s="333"/>
      <c r="N685" s="333"/>
      <c r="Q685" s="334"/>
      <c r="R685" s="335"/>
      <c r="S685" s="335"/>
      <c r="T685" s="335"/>
      <c r="U685" s="335"/>
      <c r="V685" s="335"/>
      <c r="W685" s="336"/>
      <c r="X685" s="337"/>
      <c r="Y685" s="338"/>
    </row>
    <row r="686" spans="3:25" s="330" customFormat="1" hidden="1" x14ac:dyDescent="0.25">
      <c r="C686" s="331"/>
      <c r="D686" s="331"/>
      <c r="E686" s="331"/>
      <c r="H686" s="332"/>
      <c r="K686" s="333"/>
      <c r="L686" s="333"/>
      <c r="M686" s="333"/>
      <c r="N686" s="333"/>
      <c r="Q686" s="334"/>
      <c r="R686" s="335"/>
      <c r="S686" s="335"/>
      <c r="T686" s="335"/>
      <c r="U686" s="335"/>
      <c r="V686" s="335"/>
      <c r="W686" s="336"/>
      <c r="X686" s="337"/>
      <c r="Y686" s="338"/>
    </row>
    <row r="687" spans="3:25" s="330" customFormat="1" hidden="1" x14ac:dyDescent="0.25">
      <c r="C687" s="331"/>
      <c r="D687" s="331"/>
      <c r="E687" s="331"/>
      <c r="H687" s="332"/>
      <c r="K687" s="333"/>
      <c r="L687" s="333"/>
      <c r="M687" s="333"/>
      <c r="N687" s="333"/>
      <c r="Q687" s="334"/>
      <c r="R687" s="335"/>
      <c r="S687" s="335"/>
      <c r="T687" s="335"/>
      <c r="U687" s="335"/>
      <c r="V687" s="335"/>
      <c r="W687" s="336"/>
      <c r="X687" s="337"/>
      <c r="Y687" s="338"/>
    </row>
    <row r="688" spans="3:25" s="330" customFormat="1" hidden="1" x14ac:dyDescent="0.25">
      <c r="C688" s="331"/>
      <c r="D688" s="331"/>
      <c r="E688" s="331"/>
      <c r="H688" s="332"/>
      <c r="K688" s="333"/>
      <c r="L688" s="333"/>
      <c r="M688" s="333"/>
      <c r="N688" s="333"/>
      <c r="Q688" s="334"/>
      <c r="R688" s="335"/>
      <c r="S688" s="335"/>
      <c r="T688" s="335"/>
      <c r="U688" s="335"/>
      <c r="V688" s="335"/>
      <c r="W688" s="336"/>
      <c r="X688" s="337"/>
      <c r="Y688" s="338"/>
    </row>
    <row r="689" spans="3:25" s="330" customFormat="1" hidden="1" x14ac:dyDescent="0.25">
      <c r="C689" s="331"/>
      <c r="D689" s="331"/>
      <c r="E689" s="331"/>
      <c r="H689" s="332"/>
      <c r="K689" s="333"/>
      <c r="L689" s="333"/>
      <c r="M689" s="333"/>
      <c r="N689" s="333"/>
      <c r="Q689" s="334"/>
      <c r="R689" s="335"/>
      <c r="S689" s="335"/>
      <c r="T689" s="335"/>
      <c r="U689" s="335"/>
      <c r="V689" s="335"/>
      <c r="W689" s="336"/>
      <c r="X689" s="337"/>
      <c r="Y689" s="338"/>
    </row>
    <row r="690" spans="3:25" s="330" customFormat="1" hidden="1" x14ac:dyDescent="0.25">
      <c r="C690" s="331"/>
      <c r="D690" s="331"/>
      <c r="E690" s="331"/>
      <c r="H690" s="332"/>
      <c r="K690" s="333"/>
      <c r="L690" s="333"/>
      <c r="M690" s="333"/>
      <c r="N690" s="333"/>
      <c r="Q690" s="334"/>
      <c r="R690" s="335"/>
      <c r="S690" s="335"/>
      <c r="T690" s="335"/>
      <c r="U690" s="335"/>
      <c r="V690" s="335"/>
      <c r="W690" s="336"/>
      <c r="X690" s="337"/>
      <c r="Y690" s="338"/>
    </row>
    <row r="691" spans="3:25" s="330" customFormat="1" hidden="1" x14ac:dyDescent="0.25">
      <c r="C691" s="331"/>
      <c r="D691" s="331"/>
      <c r="E691" s="331"/>
      <c r="H691" s="332"/>
      <c r="K691" s="333"/>
      <c r="L691" s="333"/>
      <c r="M691" s="333"/>
      <c r="N691" s="333"/>
      <c r="Q691" s="334"/>
      <c r="R691" s="335"/>
      <c r="S691" s="335"/>
      <c r="T691" s="335"/>
      <c r="U691" s="335"/>
      <c r="V691" s="335"/>
      <c r="W691" s="336"/>
      <c r="X691" s="337"/>
      <c r="Y691" s="338"/>
    </row>
    <row r="692" spans="3:25" s="330" customFormat="1" hidden="1" x14ac:dyDescent="0.25">
      <c r="C692" s="331"/>
      <c r="D692" s="331"/>
      <c r="E692" s="331"/>
      <c r="H692" s="332"/>
      <c r="K692" s="333"/>
      <c r="L692" s="333"/>
      <c r="M692" s="333"/>
      <c r="N692" s="333"/>
      <c r="Q692" s="334"/>
      <c r="R692" s="335"/>
      <c r="S692" s="335"/>
      <c r="T692" s="335"/>
      <c r="U692" s="335"/>
      <c r="V692" s="335"/>
      <c r="W692" s="336"/>
      <c r="X692" s="337"/>
      <c r="Y692" s="338"/>
    </row>
    <row r="693" spans="3:25" s="330" customFormat="1" hidden="1" x14ac:dyDescent="0.25">
      <c r="C693" s="331"/>
      <c r="D693" s="331"/>
      <c r="E693" s="331"/>
      <c r="H693" s="332"/>
      <c r="K693" s="333"/>
      <c r="L693" s="333"/>
      <c r="M693" s="333"/>
      <c r="N693" s="333"/>
      <c r="Q693" s="334"/>
      <c r="R693" s="335"/>
      <c r="S693" s="335"/>
      <c r="T693" s="335"/>
      <c r="U693" s="335"/>
      <c r="V693" s="335"/>
      <c r="W693" s="336"/>
      <c r="X693" s="337"/>
      <c r="Y693" s="338"/>
    </row>
    <row r="694" spans="3:25" s="330" customFormat="1" hidden="1" x14ac:dyDescent="0.25">
      <c r="C694" s="331"/>
      <c r="D694" s="331"/>
      <c r="E694" s="331"/>
      <c r="H694" s="332"/>
      <c r="K694" s="333"/>
      <c r="L694" s="333"/>
      <c r="M694" s="333"/>
      <c r="N694" s="333"/>
      <c r="Q694" s="334"/>
      <c r="R694" s="335"/>
      <c r="S694" s="335"/>
      <c r="T694" s="335"/>
      <c r="U694" s="335"/>
      <c r="V694" s="335"/>
      <c r="W694" s="336"/>
      <c r="X694" s="337"/>
      <c r="Y694" s="338"/>
    </row>
    <row r="695" spans="3:25" s="330" customFormat="1" hidden="1" x14ac:dyDescent="0.25">
      <c r="C695" s="331"/>
      <c r="D695" s="331"/>
      <c r="E695" s="331"/>
      <c r="H695" s="332"/>
      <c r="K695" s="333"/>
      <c r="L695" s="333"/>
      <c r="M695" s="333"/>
      <c r="N695" s="333"/>
      <c r="Q695" s="334"/>
      <c r="R695" s="335"/>
      <c r="S695" s="335"/>
      <c r="T695" s="335"/>
      <c r="U695" s="335"/>
      <c r="V695" s="335"/>
      <c r="W695" s="336"/>
      <c r="X695" s="337"/>
      <c r="Y695" s="338"/>
    </row>
    <row r="696" spans="3:25" s="330" customFormat="1" hidden="1" x14ac:dyDescent="0.25">
      <c r="C696" s="331"/>
      <c r="D696" s="331"/>
      <c r="E696" s="331"/>
      <c r="H696" s="332"/>
      <c r="K696" s="333"/>
      <c r="L696" s="333"/>
      <c r="M696" s="333"/>
      <c r="N696" s="333"/>
      <c r="Q696" s="334"/>
      <c r="R696" s="335"/>
      <c r="S696" s="335"/>
      <c r="T696" s="335"/>
      <c r="U696" s="335"/>
      <c r="V696" s="335"/>
      <c r="W696" s="336"/>
      <c r="X696" s="337"/>
      <c r="Y696" s="338"/>
    </row>
    <row r="697" spans="3:25" s="330" customFormat="1" hidden="1" x14ac:dyDescent="0.25">
      <c r="C697" s="331"/>
      <c r="D697" s="331"/>
      <c r="E697" s="331"/>
      <c r="H697" s="332"/>
      <c r="K697" s="333"/>
      <c r="L697" s="333"/>
      <c r="M697" s="333"/>
      <c r="N697" s="333"/>
      <c r="Q697" s="334"/>
      <c r="R697" s="335"/>
      <c r="S697" s="335"/>
      <c r="T697" s="335"/>
      <c r="U697" s="335"/>
      <c r="V697" s="335"/>
      <c r="W697" s="336"/>
      <c r="X697" s="337"/>
      <c r="Y697" s="338"/>
    </row>
    <row r="698" spans="3:25" s="330" customFormat="1" hidden="1" x14ac:dyDescent="0.25">
      <c r="C698" s="331"/>
      <c r="D698" s="331"/>
      <c r="E698" s="331"/>
      <c r="H698" s="332"/>
      <c r="K698" s="333"/>
      <c r="L698" s="333"/>
      <c r="M698" s="333"/>
      <c r="N698" s="333"/>
      <c r="Q698" s="334"/>
      <c r="R698" s="335"/>
      <c r="S698" s="335"/>
      <c r="T698" s="335"/>
      <c r="U698" s="335"/>
      <c r="V698" s="335"/>
      <c r="W698" s="336"/>
      <c r="X698" s="337"/>
      <c r="Y698" s="338"/>
    </row>
    <row r="699" spans="3:25" s="330" customFormat="1" hidden="1" x14ac:dyDescent="0.25">
      <c r="C699" s="331"/>
      <c r="D699" s="331"/>
      <c r="E699" s="331"/>
      <c r="H699" s="332"/>
      <c r="K699" s="333"/>
      <c r="L699" s="333"/>
      <c r="M699" s="333"/>
      <c r="N699" s="333"/>
      <c r="Q699" s="334"/>
      <c r="R699" s="335"/>
      <c r="S699" s="335"/>
      <c r="T699" s="335"/>
      <c r="U699" s="335"/>
      <c r="V699" s="335"/>
      <c r="W699" s="336"/>
      <c r="X699" s="337"/>
      <c r="Y699" s="338"/>
    </row>
    <row r="700" spans="3:25" s="330" customFormat="1" hidden="1" x14ac:dyDescent="0.25">
      <c r="C700" s="331"/>
      <c r="D700" s="331"/>
      <c r="E700" s="331"/>
      <c r="H700" s="332"/>
      <c r="K700" s="333"/>
      <c r="L700" s="333"/>
      <c r="M700" s="333"/>
      <c r="N700" s="333"/>
      <c r="Q700" s="334"/>
      <c r="R700" s="335"/>
      <c r="S700" s="335"/>
      <c r="T700" s="335"/>
      <c r="U700" s="335"/>
      <c r="V700" s="335"/>
      <c r="W700" s="336"/>
      <c r="X700" s="337"/>
      <c r="Y700" s="338"/>
    </row>
    <row r="701" spans="3:25" s="330" customFormat="1" hidden="1" x14ac:dyDescent="0.25">
      <c r="C701" s="331"/>
      <c r="D701" s="331"/>
      <c r="E701" s="331"/>
      <c r="H701" s="332"/>
      <c r="K701" s="333"/>
      <c r="L701" s="333"/>
      <c r="M701" s="333"/>
      <c r="N701" s="333"/>
      <c r="Q701" s="334"/>
      <c r="R701" s="335"/>
      <c r="S701" s="335"/>
      <c r="T701" s="335"/>
      <c r="U701" s="335"/>
      <c r="V701" s="335"/>
      <c r="W701" s="336"/>
      <c r="X701" s="337"/>
      <c r="Y701" s="338"/>
    </row>
    <row r="702" spans="3:25" s="330" customFormat="1" hidden="1" x14ac:dyDescent="0.25">
      <c r="C702" s="331"/>
      <c r="D702" s="331"/>
      <c r="E702" s="331"/>
      <c r="H702" s="332"/>
      <c r="K702" s="333"/>
      <c r="L702" s="333"/>
      <c r="M702" s="333"/>
      <c r="N702" s="333"/>
      <c r="Q702" s="334"/>
      <c r="R702" s="335"/>
      <c r="S702" s="335"/>
      <c r="T702" s="335"/>
      <c r="U702" s="335"/>
      <c r="V702" s="335"/>
      <c r="W702" s="336"/>
      <c r="X702" s="337"/>
      <c r="Y702" s="338"/>
    </row>
    <row r="703" spans="3:25" s="330" customFormat="1" hidden="1" x14ac:dyDescent="0.25">
      <c r="C703" s="331"/>
      <c r="D703" s="331"/>
      <c r="E703" s="331"/>
      <c r="H703" s="332"/>
      <c r="K703" s="333"/>
      <c r="L703" s="333"/>
      <c r="M703" s="333"/>
      <c r="N703" s="333"/>
      <c r="Q703" s="334"/>
      <c r="R703" s="335"/>
      <c r="S703" s="335"/>
      <c r="T703" s="335"/>
      <c r="U703" s="335"/>
      <c r="V703" s="335"/>
      <c r="W703" s="336"/>
      <c r="X703" s="337"/>
      <c r="Y703" s="338"/>
    </row>
    <row r="704" spans="3:25" s="330" customFormat="1" hidden="1" x14ac:dyDescent="0.25">
      <c r="C704" s="331"/>
      <c r="D704" s="331"/>
      <c r="E704" s="331"/>
      <c r="H704" s="332"/>
      <c r="K704" s="333"/>
      <c r="L704" s="333"/>
      <c r="M704" s="333"/>
      <c r="N704" s="333"/>
      <c r="Q704" s="334"/>
      <c r="R704" s="335"/>
      <c r="S704" s="335"/>
      <c r="T704" s="335"/>
      <c r="U704" s="335"/>
      <c r="V704" s="335"/>
      <c r="W704" s="336"/>
      <c r="X704" s="337"/>
      <c r="Y704" s="338"/>
    </row>
    <row r="705" spans="3:25" s="330" customFormat="1" hidden="1" x14ac:dyDescent="0.25">
      <c r="C705" s="331"/>
      <c r="D705" s="331"/>
      <c r="E705" s="331"/>
      <c r="H705" s="332"/>
      <c r="K705" s="333"/>
      <c r="L705" s="333"/>
      <c r="M705" s="333"/>
      <c r="N705" s="333"/>
      <c r="Q705" s="334"/>
      <c r="R705" s="335"/>
      <c r="S705" s="335"/>
      <c r="T705" s="335"/>
      <c r="U705" s="335"/>
      <c r="V705" s="335"/>
      <c r="W705" s="336"/>
      <c r="X705" s="337"/>
      <c r="Y705" s="338"/>
    </row>
    <row r="706" spans="3:25" s="330" customFormat="1" hidden="1" x14ac:dyDescent="0.25">
      <c r="C706" s="331"/>
      <c r="D706" s="331"/>
      <c r="E706" s="331"/>
      <c r="H706" s="332"/>
      <c r="K706" s="333"/>
      <c r="L706" s="333"/>
      <c r="M706" s="333"/>
      <c r="N706" s="333"/>
      <c r="Q706" s="334"/>
      <c r="R706" s="335"/>
      <c r="S706" s="335"/>
      <c r="T706" s="335"/>
      <c r="U706" s="335"/>
      <c r="V706" s="335"/>
      <c r="W706" s="336"/>
      <c r="X706" s="337"/>
      <c r="Y706" s="338"/>
    </row>
    <row r="707" spans="3:25" s="330" customFormat="1" hidden="1" x14ac:dyDescent="0.25">
      <c r="C707" s="331"/>
      <c r="D707" s="331"/>
      <c r="E707" s="331"/>
      <c r="H707" s="332"/>
      <c r="K707" s="333"/>
      <c r="L707" s="333"/>
      <c r="M707" s="333"/>
      <c r="N707" s="333"/>
      <c r="Q707" s="334"/>
      <c r="R707" s="335"/>
      <c r="S707" s="335"/>
      <c r="T707" s="335"/>
      <c r="U707" s="335"/>
      <c r="V707" s="335"/>
      <c r="W707" s="336"/>
      <c r="X707" s="337"/>
      <c r="Y707" s="338"/>
    </row>
    <row r="708" spans="3:25" s="330" customFormat="1" hidden="1" x14ac:dyDescent="0.25">
      <c r="C708" s="331"/>
      <c r="D708" s="331"/>
      <c r="E708" s="331"/>
      <c r="H708" s="332"/>
      <c r="K708" s="333"/>
      <c r="L708" s="333"/>
      <c r="M708" s="333"/>
      <c r="N708" s="333"/>
      <c r="Q708" s="334"/>
      <c r="R708" s="335"/>
      <c r="S708" s="335"/>
      <c r="T708" s="335"/>
      <c r="U708" s="335"/>
      <c r="V708" s="335"/>
      <c r="W708" s="336"/>
      <c r="X708" s="337"/>
      <c r="Y708" s="338"/>
    </row>
    <row r="709" spans="3:25" s="330" customFormat="1" hidden="1" x14ac:dyDescent="0.25">
      <c r="C709" s="331"/>
      <c r="D709" s="331"/>
      <c r="E709" s="331"/>
      <c r="H709" s="332"/>
      <c r="K709" s="333"/>
      <c r="L709" s="333"/>
      <c r="M709" s="333"/>
      <c r="N709" s="333"/>
      <c r="Q709" s="334"/>
      <c r="R709" s="335"/>
      <c r="S709" s="335"/>
      <c r="T709" s="335"/>
      <c r="U709" s="335"/>
      <c r="V709" s="335"/>
      <c r="W709" s="336"/>
      <c r="X709" s="337"/>
      <c r="Y709" s="338"/>
    </row>
    <row r="710" spans="3:25" s="330" customFormat="1" hidden="1" x14ac:dyDescent="0.25">
      <c r="C710" s="331"/>
      <c r="D710" s="331"/>
      <c r="E710" s="331"/>
      <c r="H710" s="332"/>
      <c r="K710" s="333"/>
      <c r="L710" s="333"/>
      <c r="M710" s="333"/>
      <c r="N710" s="333"/>
      <c r="Q710" s="334"/>
      <c r="R710" s="335"/>
      <c r="S710" s="335"/>
      <c r="T710" s="335"/>
      <c r="U710" s="335"/>
      <c r="V710" s="335"/>
      <c r="W710" s="336"/>
      <c r="X710" s="337"/>
      <c r="Y710" s="338"/>
    </row>
    <row r="711" spans="3:25" s="330" customFormat="1" hidden="1" x14ac:dyDescent="0.25">
      <c r="C711" s="331"/>
      <c r="D711" s="331"/>
      <c r="E711" s="331"/>
      <c r="H711" s="332"/>
      <c r="K711" s="333"/>
      <c r="L711" s="333"/>
      <c r="M711" s="333"/>
      <c r="N711" s="333"/>
      <c r="Q711" s="334"/>
      <c r="R711" s="335"/>
      <c r="S711" s="335"/>
      <c r="T711" s="335"/>
      <c r="U711" s="335"/>
      <c r="V711" s="335"/>
      <c r="W711" s="336"/>
      <c r="X711" s="337"/>
      <c r="Y711" s="338"/>
    </row>
    <row r="712" spans="3:25" s="330" customFormat="1" hidden="1" x14ac:dyDescent="0.25">
      <c r="C712" s="331"/>
      <c r="D712" s="331"/>
      <c r="E712" s="331"/>
      <c r="H712" s="332"/>
      <c r="K712" s="333"/>
      <c r="L712" s="333"/>
      <c r="M712" s="333"/>
      <c r="N712" s="333"/>
      <c r="Q712" s="334"/>
      <c r="R712" s="335"/>
      <c r="S712" s="335"/>
      <c r="T712" s="335"/>
      <c r="U712" s="335"/>
      <c r="V712" s="335"/>
      <c r="W712" s="336"/>
      <c r="X712" s="337"/>
      <c r="Y712" s="338"/>
    </row>
    <row r="713" spans="3:25" s="330" customFormat="1" hidden="1" x14ac:dyDescent="0.25">
      <c r="C713" s="331"/>
      <c r="D713" s="331"/>
      <c r="E713" s="331"/>
      <c r="H713" s="332"/>
      <c r="K713" s="333"/>
      <c r="L713" s="333"/>
      <c r="M713" s="333"/>
      <c r="N713" s="333"/>
      <c r="Q713" s="334"/>
      <c r="R713" s="335"/>
      <c r="S713" s="335"/>
      <c r="T713" s="335"/>
      <c r="U713" s="335"/>
      <c r="V713" s="335"/>
      <c r="W713" s="336"/>
      <c r="X713" s="337"/>
      <c r="Y713" s="338"/>
    </row>
    <row r="714" spans="3:25" s="330" customFormat="1" hidden="1" x14ac:dyDescent="0.25">
      <c r="C714" s="331"/>
      <c r="D714" s="331"/>
      <c r="E714" s="331"/>
      <c r="H714" s="332"/>
      <c r="K714" s="333"/>
      <c r="L714" s="333"/>
      <c r="M714" s="333"/>
      <c r="N714" s="333"/>
      <c r="Q714" s="334"/>
      <c r="R714" s="335"/>
      <c r="S714" s="335"/>
      <c r="T714" s="335"/>
      <c r="U714" s="335"/>
      <c r="V714" s="335"/>
      <c r="W714" s="336"/>
      <c r="X714" s="337"/>
      <c r="Y714" s="338"/>
    </row>
    <row r="715" spans="3:25" s="330" customFormat="1" hidden="1" x14ac:dyDescent="0.25">
      <c r="C715" s="331"/>
      <c r="D715" s="331"/>
      <c r="E715" s="331"/>
      <c r="H715" s="332"/>
      <c r="K715" s="333"/>
      <c r="L715" s="333"/>
      <c r="M715" s="333"/>
      <c r="N715" s="333"/>
      <c r="Q715" s="334"/>
      <c r="R715" s="335"/>
      <c r="S715" s="335"/>
      <c r="T715" s="335"/>
      <c r="U715" s="335"/>
      <c r="V715" s="335"/>
      <c r="W715" s="336"/>
      <c r="X715" s="337"/>
      <c r="Y715" s="338"/>
    </row>
    <row r="716" spans="3:25" s="330" customFormat="1" hidden="1" x14ac:dyDescent="0.25">
      <c r="C716" s="331"/>
      <c r="D716" s="331"/>
      <c r="E716" s="331"/>
      <c r="H716" s="332"/>
      <c r="K716" s="333"/>
      <c r="L716" s="333"/>
      <c r="M716" s="333"/>
      <c r="N716" s="333"/>
      <c r="Q716" s="334"/>
      <c r="R716" s="335"/>
      <c r="S716" s="335"/>
      <c r="T716" s="335"/>
      <c r="U716" s="335"/>
      <c r="V716" s="335"/>
      <c r="W716" s="336"/>
      <c r="X716" s="337"/>
      <c r="Y716" s="338"/>
    </row>
    <row r="717" spans="3:25" s="330" customFormat="1" hidden="1" x14ac:dyDescent="0.25">
      <c r="C717" s="331"/>
      <c r="D717" s="331"/>
      <c r="E717" s="331"/>
      <c r="H717" s="332"/>
      <c r="K717" s="333"/>
      <c r="L717" s="333"/>
      <c r="M717" s="333"/>
      <c r="N717" s="333"/>
      <c r="Q717" s="334"/>
      <c r="R717" s="335"/>
      <c r="S717" s="335"/>
      <c r="T717" s="335"/>
      <c r="U717" s="335"/>
      <c r="V717" s="335"/>
      <c r="W717" s="336"/>
      <c r="X717" s="337"/>
      <c r="Y717" s="338"/>
    </row>
    <row r="718" spans="3:25" s="330" customFormat="1" hidden="1" x14ac:dyDescent="0.25">
      <c r="C718" s="331"/>
      <c r="D718" s="331"/>
      <c r="E718" s="331"/>
      <c r="H718" s="332"/>
      <c r="K718" s="333"/>
      <c r="L718" s="333"/>
      <c r="M718" s="333"/>
      <c r="N718" s="333"/>
      <c r="Q718" s="334"/>
      <c r="R718" s="335"/>
      <c r="S718" s="335"/>
      <c r="T718" s="335"/>
      <c r="U718" s="335"/>
      <c r="V718" s="335"/>
      <c r="W718" s="336"/>
      <c r="X718" s="337"/>
      <c r="Y718" s="338"/>
    </row>
    <row r="719" spans="3:25" s="330" customFormat="1" hidden="1" x14ac:dyDescent="0.25">
      <c r="C719" s="331"/>
      <c r="D719" s="331"/>
      <c r="E719" s="331"/>
      <c r="H719" s="332"/>
      <c r="K719" s="333"/>
      <c r="L719" s="333"/>
      <c r="M719" s="333"/>
      <c r="N719" s="333"/>
      <c r="Q719" s="334"/>
      <c r="R719" s="335"/>
      <c r="S719" s="335"/>
      <c r="T719" s="335"/>
      <c r="U719" s="335"/>
      <c r="V719" s="335"/>
      <c r="W719" s="336"/>
      <c r="X719" s="337"/>
      <c r="Y719" s="338"/>
    </row>
    <row r="720" spans="3:25" s="330" customFormat="1" hidden="1" x14ac:dyDescent="0.25">
      <c r="C720" s="331"/>
      <c r="D720" s="331"/>
      <c r="E720" s="331"/>
      <c r="H720" s="332"/>
      <c r="K720" s="333"/>
      <c r="L720" s="333"/>
      <c r="M720" s="333"/>
      <c r="N720" s="333"/>
      <c r="Q720" s="334"/>
      <c r="R720" s="335"/>
      <c r="S720" s="335"/>
      <c r="T720" s="335"/>
      <c r="U720" s="335"/>
      <c r="V720" s="335"/>
      <c r="W720" s="336"/>
      <c r="X720" s="337"/>
      <c r="Y720" s="338"/>
    </row>
    <row r="721" spans="3:25" s="330" customFormat="1" hidden="1" x14ac:dyDescent="0.25">
      <c r="C721" s="331"/>
      <c r="D721" s="331"/>
      <c r="E721" s="331"/>
      <c r="H721" s="332"/>
      <c r="K721" s="333"/>
      <c r="L721" s="333"/>
      <c r="M721" s="333"/>
      <c r="N721" s="333"/>
      <c r="Q721" s="334"/>
      <c r="R721" s="335"/>
      <c r="S721" s="335"/>
      <c r="T721" s="335"/>
      <c r="U721" s="335"/>
      <c r="V721" s="335"/>
      <c r="W721" s="336"/>
      <c r="X721" s="337"/>
      <c r="Y721" s="338"/>
    </row>
    <row r="722" spans="3:25" s="330" customFormat="1" hidden="1" x14ac:dyDescent="0.25">
      <c r="C722" s="331"/>
      <c r="D722" s="331"/>
      <c r="E722" s="331"/>
      <c r="H722" s="332"/>
      <c r="K722" s="333"/>
      <c r="L722" s="333"/>
      <c r="M722" s="333"/>
      <c r="N722" s="333"/>
      <c r="Q722" s="334"/>
      <c r="R722" s="335"/>
      <c r="S722" s="335"/>
      <c r="T722" s="335"/>
      <c r="U722" s="335"/>
      <c r="V722" s="335"/>
      <c r="W722" s="336"/>
      <c r="X722" s="337"/>
      <c r="Y722" s="338"/>
    </row>
    <row r="723" spans="3:25" s="330" customFormat="1" hidden="1" x14ac:dyDescent="0.25">
      <c r="C723" s="331"/>
      <c r="D723" s="331"/>
      <c r="E723" s="331"/>
      <c r="H723" s="332"/>
      <c r="K723" s="333"/>
      <c r="L723" s="333"/>
      <c r="M723" s="333"/>
      <c r="N723" s="333"/>
      <c r="Q723" s="334"/>
      <c r="R723" s="335"/>
      <c r="S723" s="335"/>
      <c r="T723" s="335"/>
      <c r="U723" s="335"/>
      <c r="V723" s="335"/>
      <c r="W723" s="336"/>
      <c r="X723" s="337"/>
      <c r="Y723" s="338"/>
    </row>
    <row r="724" spans="3:25" s="330" customFormat="1" hidden="1" x14ac:dyDescent="0.25">
      <c r="C724" s="331"/>
      <c r="D724" s="331"/>
      <c r="E724" s="331"/>
      <c r="H724" s="332"/>
      <c r="K724" s="333"/>
      <c r="L724" s="333"/>
      <c r="M724" s="333"/>
      <c r="N724" s="333"/>
      <c r="Q724" s="334"/>
      <c r="R724" s="335"/>
      <c r="S724" s="335"/>
      <c r="T724" s="335"/>
      <c r="U724" s="335"/>
      <c r="V724" s="335"/>
      <c r="W724" s="336"/>
      <c r="X724" s="337"/>
      <c r="Y724" s="338"/>
    </row>
    <row r="725" spans="3:25" s="330" customFormat="1" hidden="1" x14ac:dyDescent="0.25">
      <c r="C725" s="331"/>
      <c r="D725" s="331"/>
      <c r="E725" s="331"/>
      <c r="H725" s="332"/>
      <c r="K725" s="333"/>
      <c r="L725" s="333"/>
      <c r="M725" s="333"/>
      <c r="N725" s="333"/>
      <c r="Q725" s="334"/>
      <c r="R725" s="335"/>
      <c r="S725" s="335"/>
      <c r="T725" s="335"/>
      <c r="U725" s="335"/>
      <c r="V725" s="335"/>
      <c r="W725" s="336"/>
      <c r="X725" s="337"/>
      <c r="Y725" s="338"/>
    </row>
    <row r="726" spans="3:25" s="330" customFormat="1" hidden="1" x14ac:dyDescent="0.25">
      <c r="C726" s="331"/>
      <c r="D726" s="331"/>
      <c r="E726" s="331"/>
      <c r="H726" s="332"/>
      <c r="K726" s="333"/>
      <c r="L726" s="333"/>
      <c r="M726" s="333"/>
      <c r="N726" s="333"/>
      <c r="Q726" s="334"/>
      <c r="R726" s="335"/>
      <c r="S726" s="335"/>
      <c r="T726" s="335"/>
      <c r="U726" s="335"/>
      <c r="V726" s="335"/>
      <c r="W726" s="336"/>
      <c r="X726" s="337"/>
      <c r="Y726" s="338"/>
    </row>
    <row r="727" spans="3:25" s="330" customFormat="1" hidden="1" x14ac:dyDescent="0.25">
      <c r="C727" s="331"/>
      <c r="D727" s="331"/>
      <c r="E727" s="331"/>
      <c r="H727" s="332"/>
      <c r="K727" s="333"/>
      <c r="L727" s="333"/>
      <c r="M727" s="333"/>
      <c r="N727" s="333"/>
      <c r="Q727" s="334"/>
      <c r="R727" s="335"/>
      <c r="S727" s="335"/>
      <c r="T727" s="335"/>
      <c r="U727" s="335"/>
      <c r="V727" s="335"/>
      <c r="W727" s="336"/>
      <c r="X727" s="337"/>
      <c r="Y727" s="338"/>
    </row>
    <row r="728" spans="3:25" s="330" customFormat="1" hidden="1" x14ac:dyDescent="0.25">
      <c r="C728" s="331"/>
      <c r="D728" s="331"/>
      <c r="E728" s="331"/>
      <c r="H728" s="332"/>
      <c r="K728" s="333"/>
      <c r="L728" s="333"/>
      <c r="M728" s="333"/>
      <c r="N728" s="333"/>
      <c r="Q728" s="334"/>
      <c r="R728" s="335"/>
      <c r="S728" s="335"/>
      <c r="T728" s="335"/>
      <c r="U728" s="335"/>
      <c r="V728" s="335"/>
      <c r="W728" s="336"/>
      <c r="X728" s="337"/>
      <c r="Y728" s="338"/>
    </row>
    <row r="729" spans="3:25" s="330" customFormat="1" hidden="1" x14ac:dyDescent="0.25">
      <c r="C729" s="331"/>
      <c r="D729" s="331"/>
      <c r="E729" s="331"/>
      <c r="H729" s="332"/>
      <c r="K729" s="333"/>
      <c r="L729" s="333"/>
      <c r="M729" s="333"/>
      <c r="N729" s="333"/>
      <c r="Q729" s="334"/>
      <c r="R729" s="335"/>
      <c r="S729" s="335"/>
      <c r="T729" s="335"/>
      <c r="U729" s="335"/>
      <c r="V729" s="335"/>
      <c r="W729" s="336"/>
      <c r="X729" s="337"/>
      <c r="Y729" s="338"/>
    </row>
    <row r="730" spans="3:25" s="330" customFormat="1" hidden="1" x14ac:dyDescent="0.25">
      <c r="C730" s="331"/>
      <c r="D730" s="331"/>
      <c r="E730" s="331"/>
      <c r="H730" s="332"/>
      <c r="K730" s="333"/>
      <c r="L730" s="333"/>
      <c r="M730" s="333"/>
      <c r="N730" s="333"/>
      <c r="Q730" s="334"/>
      <c r="R730" s="335"/>
      <c r="S730" s="335"/>
      <c r="T730" s="335"/>
      <c r="U730" s="335"/>
      <c r="V730" s="335"/>
      <c r="W730" s="336"/>
      <c r="X730" s="337"/>
      <c r="Y730" s="338"/>
    </row>
    <row r="731" spans="3:25" s="330" customFormat="1" hidden="1" x14ac:dyDescent="0.25">
      <c r="C731" s="331"/>
      <c r="D731" s="331"/>
      <c r="E731" s="331"/>
      <c r="H731" s="332"/>
      <c r="K731" s="333"/>
      <c r="L731" s="333"/>
      <c r="M731" s="333"/>
      <c r="N731" s="333"/>
      <c r="Q731" s="334"/>
      <c r="R731" s="335"/>
      <c r="S731" s="335"/>
      <c r="T731" s="335"/>
      <c r="U731" s="335"/>
      <c r="V731" s="335"/>
      <c r="W731" s="336"/>
      <c r="X731" s="337"/>
      <c r="Y731" s="338"/>
    </row>
    <row r="732" spans="3:25" s="330" customFormat="1" hidden="1" x14ac:dyDescent="0.25">
      <c r="C732" s="331"/>
      <c r="D732" s="331"/>
      <c r="E732" s="331"/>
      <c r="H732" s="332"/>
      <c r="K732" s="333"/>
      <c r="L732" s="333"/>
      <c r="M732" s="333"/>
      <c r="N732" s="333"/>
      <c r="Q732" s="334"/>
      <c r="R732" s="335"/>
      <c r="S732" s="335"/>
      <c r="T732" s="335"/>
      <c r="U732" s="335"/>
      <c r="V732" s="335"/>
      <c r="W732" s="336"/>
      <c r="X732" s="337"/>
      <c r="Y732" s="338"/>
    </row>
    <row r="733" spans="3:25" s="330" customFormat="1" hidden="1" x14ac:dyDescent="0.25">
      <c r="C733" s="331"/>
      <c r="D733" s="331"/>
      <c r="E733" s="331"/>
      <c r="H733" s="332"/>
      <c r="K733" s="333"/>
      <c r="L733" s="333"/>
      <c r="M733" s="333"/>
      <c r="N733" s="333"/>
      <c r="Q733" s="334"/>
      <c r="R733" s="335"/>
      <c r="S733" s="335"/>
      <c r="T733" s="335"/>
      <c r="U733" s="335"/>
      <c r="V733" s="335"/>
      <c r="W733" s="336"/>
      <c r="X733" s="337"/>
      <c r="Y733" s="338"/>
    </row>
    <row r="734" spans="3:25" s="330" customFormat="1" hidden="1" x14ac:dyDescent="0.25">
      <c r="C734" s="331"/>
      <c r="D734" s="331"/>
      <c r="E734" s="331"/>
      <c r="H734" s="332"/>
      <c r="K734" s="333"/>
      <c r="L734" s="333"/>
      <c r="M734" s="333"/>
      <c r="N734" s="333"/>
      <c r="Q734" s="334"/>
      <c r="R734" s="335"/>
      <c r="S734" s="335"/>
      <c r="T734" s="335"/>
      <c r="U734" s="335"/>
      <c r="V734" s="335"/>
      <c r="W734" s="336"/>
      <c r="X734" s="337"/>
      <c r="Y734" s="338"/>
    </row>
    <row r="735" spans="3:25" s="330" customFormat="1" hidden="1" x14ac:dyDescent="0.25">
      <c r="C735" s="331"/>
      <c r="D735" s="331"/>
      <c r="E735" s="331"/>
      <c r="H735" s="332"/>
      <c r="K735" s="333"/>
      <c r="L735" s="333"/>
      <c r="M735" s="333"/>
      <c r="N735" s="333"/>
      <c r="Q735" s="334"/>
      <c r="R735" s="335"/>
      <c r="S735" s="335"/>
      <c r="T735" s="335"/>
      <c r="U735" s="335"/>
      <c r="V735" s="335"/>
      <c r="W735" s="336"/>
      <c r="X735" s="337"/>
      <c r="Y735" s="338"/>
    </row>
    <row r="736" spans="3:25" s="330" customFormat="1" hidden="1" x14ac:dyDescent="0.25">
      <c r="C736" s="331"/>
      <c r="D736" s="331"/>
      <c r="E736" s="331"/>
      <c r="H736" s="332"/>
      <c r="K736" s="333"/>
      <c r="L736" s="333"/>
      <c r="M736" s="333"/>
      <c r="N736" s="333"/>
      <c r="Q736" s="334"/>
      <c r="R736" s="335"/>
      <c r="S736" s="335"/>
      <c r="T736" s="335"/>
      <c r="U736" s="335"/>
      <c r="V736" s="335"/>
      <c r="W736" s="336"/>
      <c r="X736" s="337"/>
      <c r="Y736" s="338"/>
    </row>
    <row r="737" spans="3:25" s="330" customFormat="1" hidden="1" x14ac:dyDescent="0.25">
      <c r="C737" s="331"/>
      <c r="D737" s="331"/>
      <c r="E737" s="331"/>
      <c r="H737" s="332"/>
      <c r="K737" s="333"/>
      <c r="L737" s="333"/>
      <c r="M737" s="333"/>
      <c r="N737" s="333"/>
      <c r="Q737" s="334"/>
      <c r="R737" s="335"/>
      <c r="S737" s="335"/>
      <c r="T737" s="335"/>
      <c r="U737" s="335"/>
      <c r="V737" s="335"/>
      <c r="W737" s="336"/>
      <c r="X737" s="337"/>
      <c r="Y737" s="338"/>
    </row>
    <row r="738" spans="3:25" s="330" customFormat="1" hidden="1" x14ac:dyDescent="0.25">
      <c r="C738" s="331"/>
      <c r="D738" s="331"/>
      <c r="E738" s="331"/>
      <c r="H738" s="332"/>
      <c r="K738" s="333"/>
      <c r="L738" s="333"/>
      <c r="M738" s="333"/>
      <c r="N738" s="333"/>
      <c r="Q738" s="334"/>
      <c r="R738" s="335"/>
      <c r="S738" s="335"/>
      <c r="T738" s="335"/>
      <c r="U738" s="335"/>
      <c r="V738" s="335"/>
      <c r="W738" s="336"/>
      <c r="X738" s="337"/>
      <c r="Y738" s="338"/>
    </row>
    <row r="739" spans="3:25" s="330" customFormat="1" hidden="1" x14ac:dyDescent="0.25">
      <c r="C739" s="331"/>
      <c r="D739" s="331"/>
      <c r="E739" s="331"/>
      <c r="H739" s="332"/>
      <c r="K739" s="333"/>
      <c r="L739" s="333"/>
      <c r="M739" s="333"/>
      <c r="N739" s="333"/>
      <c r="Q739" s="334"/>
      <c r="R739" s="335"/>
      <c r="S739" s="335"/>
      <c r="T739" s="335"/>
      <c r="U739" s="335"/>
      <c r="V739" s="335"/>
      <c r="W739" s="336"/>
      <c r="X739" s="337"/>
      <c r="Y739" s="338"/>
    </row>
    <row r="740" spans="3:25" s="330" customFormat="1" hidden="1" x14ac:dyDescent="0.25">
      <c r="C740" s="331"/>
      <c r="D740" s="331"/>
      <c r="E740" s="331"/>
      <c r="H740" s="332"/>
      <c r="K740" s="333"/>
      <c r="L740" s="333"/>
      <c r="M740" s="333"/>
      <c r="N740" s="333"/>
      <c r="Q740" s="334"/>
      <c r="R740" s="335"/>
      <c r="S740" s="335"/>
      <c r="T740" s="335"/>
      <c r="U740" s="335"/>
      <c r="V740" s="335"/>
      <c r="W740" s="336"/>
      <c r="X740" s="337"/>
      <c r="Y740" s="338"/>
    </row>
    <row r="741" spans="3:25" s="330" customFormat="1" hidden="1" x14ac:dyDescent="0.25">
      <c r="C741" s="331"/>
      <c r="D741" s="331"/>
      <c r="E741" s="331"/>
      <c r="H741" s="332"/>
      <c r="K741" s="333"/>
      <c r="L741" s="333"/>
      <c r="M741" s="333"/>
      <c r="N741" s="333"/>
      <c r="Q741" s="334"/>
      <c r="R741" s="335"/>
      <c r="S741" s="335"/>
      <c r="T741" s="335"/>
      <c r="U741" s="335"/>
      <c r="V741" s="335"/>
      <c r="W741" s="336"/>
      <c r="X741" s="337"/>
      <c r="Y741" s="338"/>
    </row>
    <row r="742" spans="3:25" s="330" customFormat="1" hidden="1" x14ac:dyDescent="0.25">
      <c r="C742" s="331"/>
      <c r="D742" s="331"/>
      <c r="E742" s="331"/>
      <c r="H742" s="332"/>
      <c r="K742" s="333"/>
      <c r="L742" s="333"/>
      <c r="M742" s="333"/>
      <c r="N742" s="333"/>
      <c r="Q742" s="334"/>
      <c r="R742" s="335"/>
      <c r="S742" s="335"/>
      <c r="T742" s="335"/>
      <c r="U742" s="335"/>
      <c r="V742" s="335"/>
      <c r="W742" s="336"/>
      <c r="X742" s="337"/>
      <c r="Y742" s="338"/>
    </row>
    <row r="743" spans="3:25" s="330" customFormat="1" hidden="1" x14ac:dyDescent="0.25">
      <c r="C743" s="331"/>
      <c r="D743" s="331"/>
      <c r="E743" s="331"/>
      <c r="H743" s="332"/>
      <c r="K743" s="333"/>
      <c r="L743" s="333"/>
      <c r="M743" s="333"/>
      <c r="N743" s="333"/>
      <c r="Q743" s="334"/>
      <c r="R743" s="335"/>
      <c r="S743" s="335"/>
      <c r="T743" s="335"/>
      <c r="U743" s="335"/>
      <c r="V743" s="335"/>
      <c r="W743" s="336"/>
      <c r="X743" s="337"/>
      <c r="Y743" s="338"/>
    </row>
    <row r="744" spans="3:25" s="330" customFormat="1" hidden="1" x14ac:dyDescent="0.25">
      <c r="C744" s="331"/>
      <c r="D744" s="331"/>
      <c r="E744" s="331"/>
      <c r="H744" s="332"/>
      <c r="K744" s="333"/>
      <c r="L744" s="333"/>
      <c r="M744" s="333"/>
      <c r="N744" s="333"/>
      <c r="Q744" s="334"/>
      <c r="R744" s="335"/>
      <c r="S744" s="335"/>
      <c r="T744" s="335"/>
      <c r="U744" s="335"/>
      <c r="V744" s="335"/>
      <c r="W744" s="336"/>
      <c r="X744" s="337"/>
      <c r="Y744" s="338"/>
    </row>
    <row r="745" spans="3:25" s="330" customFormat="1" hidden="1" x14ac:dyDescent="0.25">
      <c r="C745" s="331"/>
      <c r="D745" s="331"/>
      <c r="E745" s="331"/>
      <c r="H745" s="332"/>
      <c r="K745" s="333"/>
      <c r="L745" s="333"/>
      <c r="M745" s="333"/>
      <c r="N745" s="333"/>
      <c r="Q745" s="334"/>
      <c r="R745" s="335"/>
      <c r="S745" s="335"/>
      <c r="T745" s="335"/>
      <c r="U745" s="335"/>
      <c r="V745" s="335"/>
      <c r="W745" s="336"/>
      <c r="X745" s="337"/>
      <c r="Y745" s="338"/>
    </row>
    <row r="746" spans="3:25" s="330" customFormat="1" hidden="1" x14ac:dyDescent="0.25">
      <c r="C746" s="331"/>
      <c r="D746" s="331"/>
      <c r="E746" s="331"/>
      <c r="H746" s="332"/>
      <c r="K746" s="333"/>
      <c r="L746" s="333"/>
      <c r="M746" s="333"/>
      <c r="N746" s="333"/>
      <c r="Q746" s="334"/>
      <c r="R746" s="335"/>
      <c r="S746" s="335"/>
      <c r="T746" s="335"/>
      <c r="U746" s="335"/>
      <c r="V746" s="335"/>
      <c r="W746" s="336"/>
      <c r="X746" s="337"/>
      <c r="Y746" s="338"/>
    </row>
    <row r="747" spans="3:25" s="330" customFormat="1" hidden="1" x14ac:dyDescent="0.25">
      <c r="C747" s="331"/>
      <c r="D747" s="331"/>
      <c r="E747" s="331"/>
      <c r="H747" s="332"/>
      <c r="K747" s="333"/>
      <c r="L747" s="333"/>
      <c r="M747" s="333"/>
      <c r="N747" s="333"/>
      <c r="Q747" s="334"/>
      <c r="R747" s="335"/>
      <c r="S747" s="335"/>
      <c r="T747" s="335"/>
      <c r="U747" s="335"/>
      <c r="V747" s="335"/>
      <c r="W747" s="336"/>
      <c r="X747" s="337"/>
      <c r="Y747" s="338"/>
    </row>
    <row r="748" spans="3:25" s="330" customFormat="1" hidden="1" x14ac:dyDescent="0.25">
      <c r="C748" s="331"/>
      <c r="D748" s="331"/>
      <c r="E748" s="331"/>
      <c r="H748" s="332"/>
      <c r="K748" s="333"/>
      <c r="L748" s="333"/>
      <c r="M748" s="333"/>
      <c r="N748" s="333"/>
      <c r="Q748" s="334"/>
      <c r="R748" s="335"/>
      <c r="S748" s="335"/>
      <c r="T748" s="335"/>
      <c r="U748" s="335"/>
      <c r="V748" s="335"/>
      <c r="W748" s="336"/>
      <c r="X748" s="337"/>
      <c r="Y748" s="338"/>
    </row>
    <row r="749" spans="3:25" s="330" customFormat="1" hidden="1" x14ac:dyDescent="0.25">
      <c r="C749" s="331"/>
      <c r="D749" s="331"/>
      <c r="E749" s="331"/>
      <c r="H749" s="332"/>
      <c r="K749" s="333"/>
      <c r="L749" s="333"/>
      <c r="M749" s="333"/>
      <c r="N749" s="333"/>
      <c r="Q749" s="334"/>
      <c r="R749" s="335"/>
      <c r="S749" s="335"/>
      <c r="T749" s="335"/>
      <c r="U749" s="335"/>
      <c r="V749" s="335"/>
      <c r="W749" s="336"/>
      <c r="X749" s="337"/>
      <c r="Y749" s="338"/>
    </row>
    <row r="750" spans="3:25" s="330" customFormat="1" hidden="1" x14ac:dyDescent="0.25">
      <c r="C750" s="331"/>
      <c r="D750" s="331"/>
      <c r="E750" s="331"/>
      <c r="H750" s="332"/>
      <c r="K750" s="333"/>
      <c r="L750" s="333"/>
      <c r="M750" s="333"/>
      <c r="N750" s="333"/>
      <c r="Q750" s="334"/>
      <c r="R750" s="335"/>
      <c r="S750" s="335"/>
      <c r="T750" s="335"/>
      <c r="U750" s="335"/>
      <c r="V750" s="335"/>
      <c r="W750" s="336"/>
      <c r="X750" s="337"/>
      <c r="Y750" s="338"/>
    </row>
    <row r="751" spans="3:25" s="330" customFormat="1" hidden="1" x14ac:dyDescent="0.25">
      <c r="C751" s="331"/>
      <c r="D751" s="331"/>
      <c r="E751" s="331"/>
      <c r="H751" s="332"/>
      <c r="K751" s="333"/>
      <c r="L751" s="333"/>
      <c r="M751" s="333"/>
      <c r="N751" s="333"/>
      <c r="Q751" s="334"/>
      <c r="R751" s="335"/>
      <c r="S751" s="335"/>
      <c r="T751" s="335"/>
      <c r="U751" s="335"/>
      <c r="V751" s="335"/>
      <c r="W751" s="336"/>
      <c r="X751" s="337"/>
      <c r="Y751" s="338"/>
    </row>
    <row r="752" spans="3:25" s="330" customFormat="1" hidden="1" x14ac:dyDescent="0.25">
      <c r="C752" s="331"/>
      <c r="D752" s="331"/>
      <c r="E752" s="331"/>
      <c r="H752" s="332"/>
      <c r="K752" s="333"/>
      <c r="L752" s="333"/>
      <c r="M752" s="333"/>
      <c r="N752" s="333"/>
      <c r="Q752" s="334"/>
      <c r="R752" s="335"/>
      <c r="S752" s="335"/>
      <c r="T752" s="335"/>
      <c r="U752" s="335"/>
      <c r="V752" s="335"/>
      <c r="W752" s="336"/>
      <c r="X752" s="337"/>
      <c r="Y752" s="338"/>
    </row>
    <row r="753" spans="3:25" s="330" customFormat="1" hidden="1" x14ac:dyDescent="0.25">
      <c r="C753" s="331"/>
      <c r="D753" s="331"/>
      <c r="E753" s="331"/>
      <c r="H753" s="332"/>
      <c r="K753" s="333"/>
      <c r="L753" s="333"/>
      <c r="M753" s="333"/>
      <c r="N753" s="333"/>
      <c r="Q753" s="334"/>
      <c r="R753" s="335"/>
      <c r="S753" s="335"/>
      <c r="T753" s="335"/>
      <c r="U753" s="335"/>
      <c r="V753" s="335"/>
      <c r="W753" s="336"/>
      <c r="X753" s="337"/>
      <c r="Y753" s="338"/>
    </row>
    <row r="754" spans="3:25" s="330" customFormat="1" hidden="1" x14ac:dyDescent="0.25">
      <c r="C754" s="331"/>
      <c r="D754" s="331"/>
      <c r="E754" s="331"/>
      <c r="H754" s="332"/>
      <c r="K754" s="333"/>
      <c r="L754" s="333"/>
      <c r="M754" s="333"/>
      <c r="N754" s="333"/>
      <c r="Q754" s="334"/>
      <c r="R754" s="335"/>
      <c r="S754" s="335"/>
      <c r="T754" s="335"/>
      <c r="U754" s="335"/>
      <c r="V754" s="335"/>
      <c r="W754" s="336"/>
      <c r="X754" s="337"/>
      <c r="Y754" s="338"/>
    </row>
    <row r="755" spans="3:25" s="330" customFormat="1" hidden="1" x14ac:dyDescent="0.25">
      <c r="C755" s="331"/>
      <c r="D755" s="331"/>
      <c r="E755" s="331"/>
      <c r="H755" s="332"/>
      <c r="K755" s="333"/>
      <c r="L755" s="333"/>
      <c r="M755" s="333"/>
      <c r="N755" s="333"/>
      <c r="Q755" s="334"/>
      <c r="R755" s="335"/>
      <c r="S755" s="335"/>
      <c r="T755" s="335"/>
      <c r="U755" s="335"/>
      <c r="V755" s="335"/>
      <c r="W755" s="336"/>
      <c r="X755" s="337"/>
      <c r="Y755" s="338"/>
    </row>
    <row r="756" spans="3:25" s="330" customFormat="1" hidden="1" x14ac:dyDescent="0.25">
      <c r="C756" s="331"/>
      <c r="D756" s="331"/>
      <c r="E756" s="331"/>
      <c r="H756" s="332"/>
      <c r="K756" s="333"/>
      <c r="L756" s="333"/>
      <c r="M756" s="333"/>
      <c r="N756" s="333"/>
      <c r="Q756" s="334"/>
      <c r="R756" s="335"/>
      <c r="S756" s="335"/>
      <c r="T756" s="335"/>
      <c r="U756" s="335"/>
      <c r="V756" s="335"/>
      <c r="W756" s="336"/>
      <c r="X756" s="337"/>
      <c r="Y756" s="338"/>
    </row>
    <row r="757" spans="3:25" s="330" customFormat="1" hidden="1" x14ac:dyDescent="0.25">
      <c r="C757" s="331"/>
      <c r="D757" s="331"/>
      <c r="E757" s="331"/>
      <c r="H757" s="332"/>
      <c r="K757" s="333"/>
      <c r="L757" s="333"/>
      <c r="M757" s="333"/>
      <c r="N757" s="333"/>
      <c r="Q757" s="334"/>
      <c r="R757" s="335"/>
      <c r="S757" s="335"/>
      <c r="T757" s="335"/>
      <c r="U757" s="335"/>
      <c r="V757" s="335"/>
      <c r="W757" s="336"/>
      <c r="X757" s="337"/>
      <c r="Y757" s="338"/>
    </row>
    <row r="758" spans="3:25" s="330" customFormat="1" hidden="1" x14ac:dyDescent="0.25">
      <c r="C758" s="331"/>
      <c r="D758" s="331"/>
      <c r="E758" s="331"/>
      <c r="H758" s="332"/>
      <c r="K758" s="333"/>
      <c r="L758" s="333"/>
      <c r="M758" s="333"/>
      <c r="N758" s="333"/>
      <c r="Q758" s="334"/>
      <c r="R758" s="335"/>
      <c r="S758" s="335"/>
      <c r="T758" s="335"/>
      <c r="U758" s="335"/>
      <c r="V758" s="335"/>
      <c r="W758" s="336"/>
      <c r="X758" s="337"/>
      <c r="Y758" s="338"/>
    </row>
    <row r="759" spans="3:25" s="330" customFormat="1" hidden="1" x14ac:dyDescent="0.25">
      <c r="C759" s="331"/>
      <c r="D759" s="331"/>
      <c r="E759" s="331"/>
      <c r="H759" s="332"/>
      <c r="K759" s="333"/>
      <c r="L759" s="333"/>
      <c r="M759" s="333"/>
      <c r="N759" s="333"/>
      <c r="Q759" s="334"/>
      <c r="R759" s="335"/>
      <c r="S759" s="335"/>
      <c r="T759" s="335"/>
      <c r="U759" s="335"/>
      <c r="V759" s="335"/>
      <c r="W759" s="336"/>
      <c r="X759" s="337"/>
      <c r="Y759" s="338"/>
    </row>
    <row r="760" spans="3:25" s="330" customFormat="1" hidden="1" x14ac:dyDescent="0.25">
      <c r="C760" s="331"/>
      <c r="D760" s="331"/>
      <c r="E760" s="331"/>
      <c r="H760" s="332"/>
      <c r="K760" s="333"/>
      <c r="L760" s="333"/>
      <c r="M760" s="333"/>
      <c r="N760" s="333"/>
      <c r="Q760" s="334"/>
      <c r="R760" s="335"/>
      <c r="S760" s="335"/>
      <c r="T760" s="335"/>
      <c r="U760" s="335"/>
      <c r="V760" s="335"/>
      <c r="W760" s="336"/>
      <c r="X760" s="337"/>
      <c r="Y760" s="338"/>
    </row>
    <row r="761" spans="3:25" s="330" customFormat="1" hidden="1" x14ac:dyDescent="0.25">
      <c r="C761" s="331"/>
      <c r="D761" s="331"/>
      <c r="E761" s="331"/>
      <c r="H761" s="332"/>
      <c r="K761" s="333"/>
      <c r="L761" s="333"/>
      <c r="M761" s="333"/>
      <c r="N761" s="333"/>
      <c r="Q761" s="334"/>
      <c r="R761" s="335"/>
      <c r="S761" s="335"/>
      <c r="T761" s="335"/>
      <c r="U761" s="335"/>
      <c r="V761" s="335"/>
      <c r="W761" s="336"/>
      <c r="X761" s="337"/>
      <c r="Y761" s="338"/>
    </row>
    <row r="762" spans="3:25" s="330" customFormat="1" hidden="1" x14ac:dyDescent="0.25">
      <c r="C762" s="331"/>
      <c r="D762" s="331"/>
      <c r="E762" s="331"/>
      <c r="H762" s="332"/>
      <c r="K762" s="333"/>
      <c r="L762" s="333"/>
      <c r="M762" s="333"/>
      <c r="N762" s="333"/>
      <c r="Q762" s="334"/>
      <c r="R762" s="335"/>
      <c r="S762" s="335"/>
      <c r="T762" s="335"/>
      <c r="U762" s="335"/>
      <c r="V762" s="335"/>
      <c r="W762" s="336"/>
      <c r="X762" s="337"/>
      <c r="Y762" s="338"/>
    </row>
    <row r="763" spans="3:25" s="330" customFormat="1" hidden="1" x14ac:dyDescent="0.25">
      <c r="C763" s="331"/>
      <c r="D763" s="331"/>
      <c r="E763" s="331"/>
      <c r="H763" s="332"/>
      <c r="K763" s="333"/>
      <c r="L763" s="333"/>
      <c r="M763" s="333"/>
      <c r="N763" s="333"/>
      <c r="Q763" s="334"/>
      <c r="R763" s="335"/>
      <c r="S763" s="335"/>
      <c r="T763" s="335"/>
      <c r="U763" s="335"/>
      <c r="V763" s="335"/>
      <c r="W763" s="336"/>
      <c r="X763" s="337"/>
      <c r="Y763" s="338"/>
    </row>
    <row r="764" spans="3:25" s="330" customFormat="1" hidden="1" x14ac:dyDescent="0.25">
      <c r="C764" s="331"/>
      <c r="D764" s="331"/>
      <c r="E764" s="331"/>
      <c r="H764" s="332"/>
      <c r="K764" s="333"/>
      <c r="L764" s="333"/>
      <c r="M764" s="333"/>
      <c r="N764" s="333"/>
      <c r="Q764" s="334"/>
      <c r="R764" s="335"/>
      <c r="S764" s="335"/>
      <c r="T764" s="335"/>
      <c r="U764" s="335"/>
      <c r="V764" s="335"/>
      <c r="W764" s="336"/>
      <c r="X764" s="337"/>
      <c r="Y764" s="338"/>
    </row>
    <row r="765" spans="3:25" s="330" customFormat="1" hidden="1" x14ac:dyDescent="0.25">
      <c r="C765" s="331"/>
      <c r="D765" s="331"/>
      <c r="E765" s="331"/>
      <c r="H765" s="332"/>
      <c r="K765" s="333"/>
      <c r="L765" s="333"/>
      <c r="M765" s="333"/>
      <c r="N765" s="333"/>
      <c r="Q765" s="334"/>
      <c r="R765" s="335"/>
      <c r="S765" s="335"/>
      <c r="T765" s="335"/>
      <c r="U765" s="335"/>
      <c r="V765" s="335"/>
      <c r="W765" s="336"/>
      <c r="X765" s="337"/>
      <c r="Y765" s="338"/>
    </row>
    <row r="766" spans="3:25" s="330" customFormat="1" hidden="1" x14ac:dyDescent="0.25">
      <c r="C766" s="331"/>
      <c r="D766" s="331"/>
      <c r="E766" s="331"/>
      <c r="H766" s="332"/>
      <c r="K766" s="333"/>
      <c r="L766" s="333"/>
      <c r="M766" s="333"/>
      <c r="N766" s="333"/>
      <c r="Q766" s="334"/>
      <c r="R766" s="335"/>
      <c r="S766" s="335"/>
      <c r="T766" s="335"/>
      <c r="U766" s="335"/>
      <c r="V766" s="335"/>
      <c r="W766" s="336"/>
      <c r="X766" s="337"/>
      <c r="Y766" s="338"/>
    </row>
    <row r="767" spans="3:25" s="330" customFormat="1" hidden="1" x14ac:dyDescent="0.25">
      <c r="C767" s="331"/>
      <c r="D767" s="331"/>
      <c r="E767" s="331"/>
      <c r="H767" s="332"/>
      <c r="K767" s="333"/>
      <c r="L767" s="333"/>
      <c r="M767" s="333"/>
      <c r="N767" s="333"/>
      <c r="Q767" s="334"/>
      <c r="R767" s="335"/>
      <c r="S767" s="335"/>
      <c r="T767" s="335"/>
      <c r="U767" s="335"/>
      <c r="V767" s="335"/>
      <c r="W767" s="336"/>
      <c r="X767" s="337"/>
      <c r="Y767" s="338"/>
    </row>
    <row r="768" spans="3:25" s="330" customFormat="1" hidden="1" x14ac:dyDescent="0.25">
      <c r="C768" s="331"/>
      <c r="D768" s="331"/>
      <c r="E768" s="331"/>
      <c r="H768" s="332"/>
      <c r="K768" s="333"/>
      <c r="L768" s="333"/>
      <c r="M768" s="333"/>
      <c r="N768" s="333"/>
      <c r="Q768" s="334"/>
      <c r="R768" s="335"/>
      <c r="S768" s="335"/>
      <c r="T768" s="335"/>
      <c r="U768" s="335"/>
      <c r="V768" s="335"/>
      <c r="W768" s="336"/>
      <c r="X768" s="337"/>
      <c r="Y768" s="338"/>
    </row>
    <row r="769" spans="3:25" s="330" customFormat="1" hidden="1" x14ac:dyDescent="0.25">
      <c r="C769" s="331"/>
      <c r="D769" s="331"/>
      <c r="E769" s="331"/>
      <c r="H769" s="332"/>
      <c r="K769" s="333"/>
      <c r="L769" s="333"/>
      <c r="M769" s="333"/>
      <c r="N769" s="333"/>
      <c r="Q769" s="334"/>
      <c r="R769" s="335"/>
      <c r="S769" s="335"/>
      <c r="T769" s="335"/>
      <c r="U769" s="335"/>
      <c r="V769" s="335"/>
      <c r="W769" s="336"/>
      <c r="X769" s="337"/>
      <c r="Y769" s="338"/>
    </row>
    <row r="770" spans="3:25" s="330" customFormat="1" hidden="1" x14ac:dyDescent="0.25">
      <c r="C770" s="331"/>
      <c r="D770" s="331"/>
      <c r="E770" s="331"/>
      <c r="H770" s="332"/>
      <c r="K770" s="333"/>
      <c r="L770" s="333"/>
      <c r="M770" s="333"/>
      <c r="N770" s="333"/>
      <c r="Q770" s="334"/>
      <c r="R770" s="335"/>
      <c r="S770" s="335"/>
      <c r="T770" s="335"/>
      <c r="U770" s="335"/>
      <c r="V770" s="335"/>
      <c r="W770" s="336"/>
      <c r="X770" s="337"/>
      <c r="Y770" s="338"/>
    </row>
    <row r="771" spans="3:25" s="330" customFormat="1" hidden="1" x14ac:dyDescent="0.25">
      <c r="C771" s="331"/>
      <c r="D771" s="331"/>
      <c r="E771" s="331"/>
      <c r="H771" s="332"/>
      <c r="K771" s="333"/>
      <c r="L771" s="333"/>
      <c r="M771" s="333"/>
      <c r="N771" s="333"/>
      <c r="Q771" s="334"/>
      <c r="R771" s="335"/>
      <c r="S771" s="335"/>
      <c r="T771" s="335"/>
      <c r="U771" s="335"/>
      <c r="V771" s="335"/>
      <c r="W771" s="336"/>
      <c r="X771" s="337"/>
      <c r="Y771" s="338"/>
    </row>
    <row r="772" spans="3:25" s="330" customFormat="1" hidden="1" x14ac:dyDescent="0.25">
      <c r="C772" s="331"/>
      <c r="D772" s="331"/>
      <c r="E772" s="331"/>
      <c r="H772" s="332"/>
      <c r="K772" s="333"/>
      <c r="L772" s="333"/>
      <c r="M772" s="333"/>
      <c r="N772" s="333"/>
      <c r="Q772" s="334"/>
      <c r="R772" s="335"/>
      <c r="S772" s="335"/>
      <c r="T772" s="335"/>
      <c r="U772" s="335"/>
      <c r="V772" s="335"/>
      <c r="W772" s="336"/>
      <c r="X772" s="337"/>
      <c r="Y772" s="338"/>
    </row>
    <row r="773" spans="3:25" s="330" customFormat="1" hidden="1" x14ac:dyDescent="0.25">
      <c r="C773" s="331"/>
      <c r="D773" s="331"/>
      <c r="E773" s="331"/>
      <c r="H773" s="332"/>
      <c r="K773" s="333"/>
      <c r="L773" s="333"/>
      <c r="M773" s="333"/>
      <c r="N773" s="333"/>
      <c r="Q773" s="334"/>
      <c r="R773" s="335"/>
      <c r="S773" s="335"/>
      <c r="T773" s="335"/>
      <c r="U773" s="335"/>
      <c r="V773" s="335"/>
      <c r="W773" s="336"/>
      <c r="X773" s="337"/>
      <c r="Y773" s="338"/>
    </row>
    <row r="774" spans="3:25" s="330" customFormat="1" hidden="1" x14ac:dyDescent="0.25">
      <c r="C774" s="331"/>
      <c r="D774" s="331"/>
      <c r="E774" s="331"/>
      <c r="H774" s="332"/>
      <c r="K774" s="333"/>
      <c r="L774" s="333"/>
      <c r="M774" s="333"/>
      <c r="N774" s="333"/>
      <c r="Q774" s="334"/>
      <c r="R774" s="335"/>
      <c r="S774" s="335"/>
      <c r="T774" s="335"/>
      <c r="U774" s="335"/>
      <c r="V774" s="335"/>
      <c r="W774" s="336"/>
      <c r="X774" s="337"/>
      <c r="Y774" s="338"/>
    </row>
    <row r="775" spans="3:25" s="330" customFormat="1" hidden="1" x14ac:dyDescent="0.25">
      <c r="C775" s="331"/>
      <c r="D775" s="331"/>
      <c r="E775" s="331"/>
      <c r="H775" s="332"/>
      <c r="K775" s="333"/>
      <c r="L775" s="333"/>
      <c r="M775" s="333"/>
      <c r="N775" s="333"/>
      <c r="Q775" s="334"/>
      <c r="R775" s="335"/>
      <c r="S775" s="335"/>
      <c r="T775" s="335"/>
      <c r="U775" s="335"/>
      <c r="V775" s="335"/>
      <c r="W775" s="336"/>
      <c r="X775" s="337"/>
      <c r="Y775" s="338"/>
    </row>
    <row r="776" spans="3:25" s="330" customFormat="1" hidden="1" x14ac:dyDescent="0.25">
      <c r="C776" s="331"/>
      <c r="D776" s="331"/>
      <c r="E776" s="331"/>
      <c r="H776" s="332"/>
      <c r="K776" s="333"/>
      <c r="L776" s="333"/>
      <c r="M776" s="333"/>
      <c r="N776" s="333"/>
      <c r="Q776" s="334"/>
      <c r="R776" s="335"/>
      <c r="S776" s="335"/>
      <c r="T776" s="335"/>
      <c r="U776" s="335"/>
      <c r="V776" s="335"/>
      <c r="W776" s="336"/>
      <c r="X776" s="337"/>
      <c r="Y776" s="338"/>
    </row>
    <row r="777" spans="3:25" s="330" customFormat="1" hidden="1" x14ac:dyDescent="0.25">
      <c r="C777" s="331"/>
      <c r="D777" s="331"/>
      <c r="E777" s="331"/>
      <c r="H777" s="332"/>
      <c r="K777" s="333"/>
      <c r="L777" s="333"/>
      <c r="M777" s="333"/>
      <c r="N777" s="333"/>
      <c r="Q777" s="334"/>
      <c r="R777" s="335"/>
      <c r="S777" s="335"/>
      <c r="T777" s="335"/>
      <c r="U777" s="335"/>
      <c r="V777" s="335"/>
      <c r="W777" s="336"/>
      <c r="X777" s="337"/>
      <c r="Y777" s="338"/>
    </row>
    <row r="778" spans="3:25" s="330" customFormat="1" hidden="1" x14ac:dyDescent="0.25">
      <c r="C778" s="331"/>
      <c r="D778" s="331"/>
      <c r="E778" s="331"/>
      <c r="H778" s="332"/>
      <c r="K778" s="333"/>
      <c r="L778" s="333"/>
      <c r="M778" s="333"/>
      <c r="N778" s="333"/>
      <c r="Q778" s="334"/>
      <c r="R778" s="335"/>
      <c r="S778" s="335"/>
      <c r="T778" s="335"/>
      <c r="U778" s="335"/>
      <c r="V778" s="335"/>
      <c r="W778" s="336"/>
      <c r="X778" s="337"/>
      <c r="Y778" s="338"/>
    </row>
    <row r="779" spans="3:25" s="330" customFormat="1" hidden="1" x14ac:dyDescent="0.25">
      <c r="C779" s="331"/>
      <c r="D779" s="331"/>
      <c r="E779" s="331"/>
      <c r="H779" s="332"/>
      <c r="K779" s="333"/>
      <c r="L779" s="333"/>
      <c r="M779" s="333"/>
      <c r="N779" s="333"/>
      <c r="Q779" s="334"/>
      <c r="R779" s="335"/>
      <c r="S779" s="335"/>
      <c r="T779" s="335"/>
      <c r="U779" s="335"/>
      <c r="V779" s="335"/>
      <c r="W779" s="336"/>
      <c r="X779" s="337"/>
      <c r="Y779" s="338"/>
    </row>
    <row r="780" spans="3:25" s="330" customFormat="1" hidden="1" x14ac:dyDescent="0.25">
      <c r="C780" s="331"/>
      <c r="D780" s="331"/>
      <c r="E780" s="331"/>
      <c r="H780" s="332"/>
      <c r="K780" s="333"/>
      <c r="L780" s="333"/>
      <c r="M780" s="333"/>
      <c r="N780" s="333"/>
      <c r="Q780" s="334"/>
      <c r="R780" s="335"/>
      <c r="S780" s="335"/>
      <c r="T780" s="335"/>
      <c r="U780" s="335"/>
      <c r="V780" s="335"/>
      <c r="W780" s="336"/>
      <c r="X780" s="337"/>
      <c r="Y780" s="338"/>
    </row>
    <row r="781" spans="3:25" s="330" customFormat="1" hidden="1" x14ac:dyDescent="0.25">
      <c r="C781" s="331"/>
      <c r="D781" s="331"/>
      <c r="E781" s="331"/>
      <c r="H781" s="332"/>
      <c r="K781" s="333"/>
      <c r="L781" s="333"/>
      <c r="M781" s="333"/>
      <c r="N781" s="333"/>
      <c r="Q781" s="334"/>
      <c r="R781" s="335"/>
      <c r="S781" s="335"/>
      <c r="T781" s="335"/>
      <c r="U781" s="335"/>
      <c r="V781" s="335"/>
      <c r="W781" s="336"/>
      <c r="X781" s="337"/>
      <c r="Y781" s="338"/>
    </row>
    <row r="782" spans="3:25" s="330" customFormat="1" hidden="1" x14ac:dyDescent="0.25">
      <c r="C782" s="331"/>
      <c r="D782" s="331"/>
      <c r="E782" s="331"/>
      <c r="H782" s="332"/>
      <c r="K782" s="333"/>
      <c r="L782" s="333"/>
      <c r="M782" s="333"/>
      <c r="N782" s="333"/>
      <c r="Q782" s="334"/>
      <c r="R782" s="335"/>
      <c r="S782" s="335"/>
      <c r="T782" s="335"/>
      <c r="U782" s="335"/>
      <c r="V782" s="335"/>
      <c r="W782" s="336"/>
      <c r="X782" s="337"/>
      <c r="Y782" s="338"/>
    </row>
    <row r="783" spans="3:25" s="330" customFormat="1" hidden="1" x14ac:dyDescent="0.25">
      <c r="C783" s="331"/>
      <c r="D783" s="331"/>
      <c r="E783" s="331"/>
      <c r="H783" s="332"/>
      <c r="K783" s="333"/>
      <c r="L783" s="333"/>
      <c r="M783" s="333"/>
      <c r="N783" s="333"/>
      <c r="Q783" s="334"/>
      <c r="R783" s="335"/>
      <c r="S783" s="335"/>
      <c r="T783" s="335"/>
      <c r="U783" s="335"/>
      <c r="V783" s="335"/>
      <c r="W783" s="336"/>
      <c r="X783" s="337"/>
      <c r="Y783" s="338"/>
    </row>
    <row r="784" spans="3:25" s="330" customFormat="1" hidden="1" x14ac:dyDescent="0.25">
      <c r="C784" s="331"/>
      <c r="D784" s="331"/>
      <c r="E784" s="331"/>
      <c r="H784" s="332"/>
      <c r="K784" s="333"/>
      <c r="L784" s="333"/>
      <c r="M784" s="333"/>
      <c r="N784" s="333"/>
      <c r="Q784" s="334"/>
      <c r="R784" s="335"/>
      <c r="S784" s="335"/>
      <c r="T784" s="335"/>
      <c r="U784" s="335"/>
      <c r="V784" s="335"/>
      <c r="W784" s="336"/>
      <c r="X784" s="337"/>
      <c r="Y784" s="338"/>
    </row>
    <row r="785" spans="3:25" s="330" customFormat="1" hidden="1" x14ac:dyDescent="0.25">
      <c r="C785" s="331"/>
      <c r="D785" s="331"/>
      <c r="E785" s="331"/>
      <c r="H785" s="332"/>
      <c r="K785" s="333"/>
      <c r="L785" s="333"/>
      <c r="M785" s="333"/>
      <c r="N785" s="333"/>
      <c r="Q785" s="334"/>
      <c r="R785" s="335"/>
      <c r="S785" s="335"/>
      <c r="T785" s="335"/>
      <c r="U785" s="335"/>
      <c r="V785" s="335"/>
      <c r="W785" s="336"/>
      <c r="X785" s="337"/>
      <c r="Y785" s="338"/>
    </row>
    <row r="786" spans="3:25" s="330" customFormat="1" hidden="1" x14ac:dyDescent="0.25">
      <c r="C786" s="331"/>
      <c r="D786" s="331"/>
      <c r="E786" s="331"/>
      <c r="H786" s="332"/>
      <c r="K786" s="333"/>
      <c r="L786" s="333"/>
      <c r="M786" s="333"/>
      <c r="N786" s="333"/>
      <c r="Q786" s="334"/>
      <c r="R786" s="335"/>
      <c r="S786" s="335"/>
      <c r="T786" s="335"/>
      <c r="U786" s="335"/>
      <c r="V786" s="335"/>
      <c r="W786" s="336"/>
      <c r="X786" s="337"/>
      <c r="Y786" s="338"/>
    </row>
    <row r="787" spans="3:25" s="330" customFormat="1" hidden="1" x14ac:dyDescent="0.25">
      <c r="C787" s="331"/>
      <c r="D787" s="331"/>
      <c r="E787" s="331"/>
      <c r="H787" s="332"/>
      <c r="K787" s="333"/>
      <c r="L787" s="333"/>
      <c r="M787" s="333"/>
      <c r="N787" s="333"/>
      <c r="Q787" s="334"/>
      <c r="R787" s="335"/>
      <c r="S787" s="335"/>
      <c r="T787" s="335"/>
      <c r="U787" s="335"/>
      <c r="V787" s="335"/>
      <c r="W787" s="336"/>
      <c r="X787" s="337"/>
      <c r="Y787" s="338"/>
    </row>
    <row r="788" spans="3:25" s="330" customFormat="1" hidden="1" x14ac:dyDescent="0.25">
      <c r="C788" s="331"/>
      <c r="D788" s="331"/>
      <c r="E788" s="331"/>
      <c r="H788" s="332"/>
      <c r="K788" s="333"/>
      <c r="L788" s="333"/>
      <c r="M788" s="333"/>
      <c r="N788" s="333"/>
      <c r="Q788" s="334"/>
      <c r="R788" s="335"/>
      <c r="S788" s="335"/>
      <c r="T788" s="335"/>
      <c r="U788" s="335"/>
      <c r="V788" s="335"/>
      <c r="W788" s="336"/>
      <c r="X788" s="337"/>
      <c r="Y788" s="338"/>
    </row>
    <row r="789" spans="3:25" s="330" customFormat="1" hidden="1" x14ac:dyDescent="0.25">
      <c r="C789" s="331"/>
      <c r="D789" s="331"/>
      <c r="E789" s="331"/>
      <c r="H789" s="332"/>
      <c r="K789" s="333"/>
      <c r="L789" s="333"/>
      <c r="M789" s="333"/>
      <c r="N789" s="333"/>
      <c r="Q789" s="334"/>
      <c r="R789" s="335"/>
      <c r="S789" s="335"/>
      <c r="T789" s="335"/>
      <c r="U789" s="335"/>
      <c r="V789" s="335"/>
      <c r="W789" s="336"/>
      <c r="X789" s="337"/>
      <c r="Y789" s="338"/>
    </row>
    <row r="790" spans="3:25" s="330" customFormat="1" hidden="1" x14ac:dyDescent="0.25">
      <c r="C790" s="331"/>
      <c r="D790" s="331"/>
      <c r="E790" s="331"/>
      <c r="H790" s="332"/>
      <c r="K790" s="333"/>
      <c r="L790" s="333"/>
      <c r="M790" s="333"/>
      <c r="N790" s="333"/>
      <c r="Q790" s="334"/>
      <c r="R790" s="335"/>
      <c r="S790" s="335"/>
      <c r="T790" s="335"/>
      <c r="U790" s="335"/>
      <c r="V790" s="335"/>
      <c r="W790" s="336"/>
      <c r="X790" s="337"/>
      <c r="Y790" s="338"/>
    </row>
    <row r="791" spans="3:25" s="330" customFormat="1" hidden="1" x14ac:dyDescent="0.25">
      <c r="C791" s="331"/>
      <c r="D791" s="331"/>
      <c r="E791" s="331"/>
      <c r="H791" s="332"/>
      <c r="K791" s="333"/>
      <c r="L791" s="333"/>
      <c r="M791" s="333"/>
      <c r="N791" s="333"/>
      <c r="Q791" s="334"/>
      <c r="R791" s="335"/>
      <c r="S791" s="335"/>
      <c r="T791" s="335"/>
      <c r="U791" s="335"/>
      <c r="V791" s="335"/>
      <c r="W791" s="336"/>
      <c r="X791" s="337"/>
      <c r="Y791" s="338"/>
    </row>
    <row r="792" spans="3:25" s="330" customFormat="1" hidden="1" x14ac:dyDescent="0.25">
      <c r="C792" s="331"/>
      <c r="D792" s="331"/>
      <c r="E792" s="331"/>
      <c r="H792" s="332"/>
      <c r="K792" s="333"/>
      <c r="L792" s="333"/>
      <c r="M792" s="333"/>
      <c r="N792" s="333"/>
      <c r="Q792" s="334"/>
      <c r="R792" s="335"/>
      <c r="S792" s="335"/>
      <c r="T792" s="335"/>
      <c r="U792" s="335"/>
      <c r="V792" s="335"/>
      <c r="W792" s="336"/>
      <c r="X792" s="337"/>
      <c r="Y792" s="338"/>
    </row>
    <row r="793" spans="3:25" s="330" customFormat="1" hidden="1" x14ac:dyDescent="0.25">
      <c r="C793" s="331"/>
      <c r="D793" s="331"/>
      <c r="E793" s="331"/>
      <c r="H793" s="332"/>
      <c r="K793" s="333"/>
      <c r="L793" s="333"/>
      <c r="M793" s="333"/>
      <c r="N793" s="333"/>
      <c r="Q793" s="334"/>
      <c r="R793" s="335"/>
      <c r="S793" s="335"/>
      <c r="T793" s="335"/>
      <c r="U793" s="335"/>
      <c r="V793" s="335"/>
      <c r="W793" s="336"/>
      <c r="X793" s="337"/>
      <c r="Y793" s="338"/>
    </row>
    <row r="794" spans="3:25" s="330" customFormat="1" hidden="1" x14ac:dyDescent="0.25">
      <c r="C794" s="331"/>
      <c r="D794" s="331"/>
      <c r="E794" s="331"/>
      <c r="H794" s="332"/>
      <c r="K794" s="333"/>
      <c r="L794" s="333"/>
      <c r="M794" s="333"/>
      <c r="N794" s="333"/>
      <c r="Q794" s="334"/>
      <c r="R794" s="335"/>
      <c r="S794" s="335"/>
      <c r="T794" s="335"/>
      <c r="U794" s="335"/>
      <c r="V794" s="335"/>
      <c r="W794" s="336"/>
      <c r="X794" s="337"/>
      <c r="Y794" s="338"/>
    </row>
    <row r="795" spans="3:25" s="330" customFormat="1" hidden="1" x14ac:dyDescent="0.25">
      <c r="C795" s="331"/>
      <c r="D795" s="331"/>
      <c r="E795" s="331"/>
      <c r="H795" s="332"/>
      <c r="K795" s="333"/>
      <c r="L795" s="333"/>
      <c r="M795" s="333"/>
      <c r="N795" s="333"/>
      <c r="Q795" s="334"/>
      <c r="R795" s="335"/>
      <c r="S795" s="335"/>
      <c r="T795" s="335"/>
      <c r="U795" s="335"/>
      <c r="V795" s="335"/>
      <c r="W795" s="336"/>
      <c r="X795" s="337"/>
      <c r="Y795" s="338"/>
    </row>
    <row r="796" spans="3:25" s="330" customFormat="1" hidden="1" x14ac:dyDescent="0.25">
      <c r="C796" s="331"/>
      <c r="D796" s="331"/>
      <c r="E796" s="331"/>
      <c r="H796" s="332"/>
      <c r="K796" s="333"/>
      <c r="L796" s="333"/>
      <c r="M796" s="333"/>
      <c r="N796" s="333"/>
      <c r="Q796" s="334"/>
      <c r="R796" s="335"/>
      <c r="S796" s="335"/>
      <c r="T796" s="335"/>
      <c r="U796" s="335"/>
      <c r="V796" s="335"/>
      <c r="W796" s="336"/>
      <c r="X796" s="337"/>
      <c r="Y796" s="338"/>
    </row>
    <row r="797" spans="3:25" s="330" customFormat="1" hidden="1" x14ac:dyDescent="0.25">
      <c r="C797" s="331"/>
      <c r="D797" s="331"/>
      <c r="E797" s="331"/>
      <c r="H797" s="332"/>
      <c r="K797" s="333"/>
      <c r="L797" s="333"/>
      <c r="M797" s="333"/>
      <c r="N797" s="333"/>
      <c r="Q797" s="334"/>
      <c r="R797" s="335"/>
      <c r="S797" s="335"/>
      <c r="T797" s="335"/>
      <c r="U797" s="335"/>
      <c r="V797" s="335"/>
      <c r="W797" s="336"/>
      <c r="X797" s="337"/>
      <c r="Y797" s="338"/>
    </row>
    <row r="798" spans="3:25" s="330" customFormat="1" hidden="1" x14ac:dyDescent="0.25">
      <c r="C798" s="331"/>
      <c r="D798" s="331"/>
      <c r="E798" s="331"/>
      <c r="H798" s="332"/>
      <c r="K798" s="333"/>
      <c r="L798" s="333"/>
      <c r="M798" s="333"/>
      <c r="N798" s="333"/>
      <c r="Q798" s="334"/>
      <c r="R798" s="335"/>
      <c r="S798" s="335"/>
      <c r="T798" s="335"/>
      <c r="U798" s="335"/>
      <c r="V798" s="335"/>
      <c r="W798" s="336"/>
      <c r="X798" s="337"/>
      <c r="Y798" s="338"/>
    </row>
    <row r="799" spans="3:25" s="330" customFormat="1" hidden="1" x14ac:dyDescent="0.25">
      <c r="C799" s="331"/>
      <c r="D799" s="331"/>
      <c r="E799" s="331"/>
      <c r="H799" s="332"/>
      <c r="K799" s="333"/>
      <c r="L799" s="333"/>
      <c r="M799" s="333"/>
      <c r="N799" s="333"/>
      <c r="Q799" s="334"/>
      <c r="R799" s="335"/>
      <c r="S799" s="335"/>
      <c r="T799" s="335"/>
      <c r="U799" s="335"/>
      <c r="V799" s="335"/>
      <c r="W799" s="336"/>
      <c r="X799" s="337"/>
      <c r="Y799" s="338"/>
    </row>
    <row r="800" spans="3:25" s="330" customFormat="1" hidden="1" x14ac:dyDescent="0.25">
      <c r="C800" s="331"/>
      <c r="D800" s="331"/>
      <c r="E800" s="331"/>
      <c r="H800" s="332"/>
      <c r="K800" s="333"/>
      <c r="L800" s="333"/>
      <c r="M800" s="333"/>
      <c r="N800" s="333"/>
      <c r="Q800" s="334"/>
      <c r="R800" s="335"/>
      <c r="S800" s="335"/>
      <c r="T800" s="335"/>
      <c r="U800" s="335"/>
      <c r="V800" s="335"/>
      <c r="W800" s="336"/>
      <c r="X800" s="337"/>
      <c r="Y800" s="338"/>
    </row>
    <row r="801" spans="3:25" s="330" customFormat="1" hidden="1" x14ac:dyDescent="0.25">
      <c r="C801" s="331"/>
      <c r="D801" s="331"/>
      <c r="E801" s="331"/>
      <c r="H801" s="332"/>
      <c r="K801" s="333"/>
      <c r="L801" s="333"/>
      <c r="M801" s="333"/>
      <c r="N801" s="333"/>
      <c r="Q801" s="334"/>
      <c r="R801" s="335"/>
      <c r="S801" s="335"/>
      <c r="T801" s="335"/>
      <c r="U801" s="335"/>
      <c r="V801" s="335"/>
      <c r="W801" s="336"/>
      <c r="X801" s="337"/>
      <c r="Y801" s="338"/>
    </row>
    <row r="802" spans="3:25" s="330" customFormat="1" hidden="1" x14ac:dyDescent="0.25">
      <c r="C802" s="331"/>
      <c r="D802" s="331"/>
      <c r="E802" s="331"/>
      <c r="H802" s="332"/>
      <c r="K802" s="333"/>
      <c r="L802" s="333"/>
      <c r="M802" s="333"/>
      <c r="N802" s="333"/>
      <c r="Q802" s="334"/>
      <c r="R802" s="335"/>
      <c r="S802" s="335"/>
      <c r="T802" s="335"/>
      <c r="U802" s="335"/>
      <c r="V802" s="335"/>
      <c r="W802" s="336"/>
      <c r="X802" s="337"/>
      <c r="Y802" s="338"/>
    </row>
    <row r="803" spans="3:25" s="330" customFormat="1" hidden="1" x14ac:dyDescent="0.25">
      <c r="C803" s="331"/>
      <c r="D803" s="331"/>
      <c r="E803" s="331"/>
      <c r="H803" s="332"/>
      <c r="K803" s="333"/>
      <c r="L803" s="333"/>
      <c r="M803" s="333"/>
      <c r="N803" s="333"/>
      <c r="Q803" s="334"/>
      <c r="R803" s="335"/>
      <c r="S803" s="335"/>
      <c r="T803" s="335"/>
      <c r="U803" s="335"/>
      <c r="V803" s="335"/>
      <c r="W803" s="336"/>
      <c r="X803" s="337"/>
      <c r="Y803" s="338"/>
    </row>
    <row r="804" spans="3:25" s="330" customFormat="1" hidden="1" x14ac:dyDescent="0.25">
      <c r="C804" s="331"/>
      <c r="D804" s="331"/>
      <c r="E804" s="331"/>
      <c r="H804" s="332"/>
      <c r="K804" s="333"/>
      <c r="L804" s="333"/>
      <c r="M804" s="333"/>
      <c r="N804" s="333"/>
      <c r="Q804" s="334"/>
      <c r="R804" s="335"/>
      <c r="S804" s="335"/>
      <c r="T804" s="335"/>
      <c r="U804" s="335"/>
      <c r="V804" s="335"/>
      <c r="W804" s="336"/>
      <c r="X804" s="337"/>
      <c r="Y804" s="338"/>
    </row>
    <row r="805" spans="3:25" s="330" customFormat="1" hidden="1" x14ac:dyDescent="0.25">
      <c r="C805" s="331"/>
      <c r="D805" s="331"/>
      <c r="E805" s="331"/>
      <c r="H805" s="332"/>
      <c r="K805" s="333"/>
      <c r="L805" s="333"/>
      <c r="M805" s="333"/>
      <c r="N805" s="333"/>
      <c r="Q805" s="334"/>
      <c r="R805" s="335"/>
      <c r="S805" s="335"/>
      <c r="T805" s="335"/>
      <c r="U805" s="335"/>
      <c r="V805" s="335"/>
      <c r="W805" s="336"/>
      <c r="X805" s="337"/>
      <c r="Y805" s="338"/>
    </row>
    <row r="806" spans="3:25" s="330" customFormat="1" hidden="1" x14ac:dyDescent="0.25">
      <c r="C806" s="331"/>
      <c r="D806" s="331"/>
      <c r="E806" s="331"/>
      <c r="H806" s="332"/>
      <c r="K806" s="333"/>
      <c r="L806" s="333"/>
      <c r="M806" s="333"/>
      <c r="N806" s="333"/>
      <c r="Q806" s="334"/>
      <c r="R806" s="335"/>
      <c r="S806" s="335"/>
      <c r="T806" s="335"/>
      <c r="U806" s="335"/>
      <c r="V806" s="335"/>
      <c r="W806" s="336"/>
      <c r="X806" s="337"/>
      <c r="Y806" s="338"/>
    </row>
    <row r="807" spans="3:25" s="330" customFormat="1" hidden="1" x14ac:dyDescent="0.25">
      <c r="C807" s="331"/>
      <c r="D807" s="331"/>
      <c r="E807" s="331"/>
      <c r="H807" s="332"/>
      <c r="K807" s="333"/>
      <c r="L807" s="333"/>
      <c r="M807" s="333"/>
      <c r="N807" s="333"/>
      <c r="Q807" s="334"/>
      <c r="R807" s="335"/>
      <c r="S807" s="335"/>
      <c r="T807" s="335"/>
      <c r="U807" s="335"/>
      <c r="V807" s="335"/>
      <c r="W807" s="336"/>
      <c r="X807" s="337"/>
      <c r="Y807" s="338"/>
    </row>
    <row r="808" spans="3:25" s="330" customFormat="1" hidden="1" x14ac:dyDescent="0.25">
      <c r="C808" s="331"/>
      <c r="D808" s="331"/>
      <c r="E808" s="331"/>
      <c r="H808" s="332"/>
      <c r="K808" s="333"/>
      <c r="L808" s="333"/>
      <c r="M808" s="333"/>
      <c r="N808" s="333"/>
      <c r="Q808" s="334"/>
      <c r="R808" s="335"/>
      <c r="S808" s="335"/>
      <c r="T808" s="335"/>
      <c r="U808" s="335"/>
      <c r="V808" s="335"/>
      <c r="W808" s="336"/>
      <c r="X808" s="337"/>
      <c r="Y808" s="338"/>
    </row>
    <row r="809" spans="3:25" s="330" customFormat="1" hidden="1" x14ac:dyDescent="0.25">
      <c r="C809" s="331"/>
      <c r="D809" s="331"/>
      <c r="E809" s="331"/>
      <c r="H809" s="332"/>
      <c r="K809" s="333"/>
      <c r="L809" s="333"/>
      <c r="M809" s="333"/>
      <c r="N809" s="333"/>
      <c r="Q809" s="334"/>
      <c r="R809" s="335"/>
      <c r="S809" s="335"/>
      <c r="T809" s="335"/>
      <c r="U809" s="335"/>
      <c r="V809" s="335"/>
      <c r="W809" s="336"/>
      <c r="X809" s="337"/>
      <c r="Y809" s="338"/>
    </row>
    <row r="810" spans="3:25" s="330" customFormat="1" hidden="1" x14ac:dyDescent="0.25">
      <c r="C810" s="331"/>
      <c r="D810" s="331"/>
      <c r="E810" s="331"/>
      <c r="H810" s="332"/>
      <c r="K810" s="333"/>
      <c r="L810" s="333"/>
      <c r="M810" s="333"/>
      <c r="N810" s="333"/>
      <c r="Q810" s="334"/>
      <c r="R810" s="335"/>
      <c r="S810" s="335"/>
      <c r="T810" s="335"/>
      <c r="U810" s="335"/>
      <c r="V810" s="335"/>
      <c r="W810" s="336"/>
      <c r="X810" s="337"/>
      <c r="Y810" s="338"/>
    </row>
    <row r="811" spans="3:25" s="330" customFormat="1" hidden="1" x14ac:dyDescent="0.25">
      <c r="C811" s="331"/>
      <c r="D811" s="331"/>
      <c r="E811" s="331"/>
      <c r="H811" s="332"/>
      <c r="K811" s="333"/>
      <c r="L811" s="333"/>
      <c r="M811" s="333"/>
      <c r="N811" s="333"/>
      <c r="Q811" s="334"/>
      <c r="R811" s="335"/>
      <c r="S811" s="335"/>
      <c r="T811" s="335"/>
      <c r="U811" s="335"/>
      <c r="V811" s="335"/>
      <c r="W811" s="336"/>
      <c r="X811" s="337"/>
      <c r="Y811" s="338"/>
    </row>
    <row r="812" spans="3:25" s="330" customFormat="1" hidden="1" x14ac:dyDescent="0.25">
      <c r="C812" s="331"/>
      <c r="D812" s="331"/>
      <c r="E812" s="331"/>
      <c r="H812" s="332"/>
      <c r="K812" s="333"/>
      <c r="L812" s="333"/>
      <c r="M812" s="333"/>
      <c r="N812" s="333"/>
      <c r="Q812" s="334"/>
      <c r="R812" s="335"/>
      <c r="S812" s="335"/>
      <c r="T812" s="335"/>
      <c r="U812" s="335"/>
      <c r="V812" s="335"/>
      <c r="W812" s="336"/>
      <c r="X812" s="337"/>
      <c r="Y812" s="338"/>
    </row>
    <row r="813" spans="3:25" s="330" customFormat="1" hidden="1" x14ac:dyDescent="0.25">
      <c r="C813" s="331"/>
      <c r="D813" s="331"/>
      <c r="E813" s="331"/>
      <c r="H813" s="332"/>
      <c r="K813" s="333"/>
      <c r="L813" s="333"/>
      <c r="M813" s="333"/>
      <c r="N813" s="333"/>
      <c r="Q813" s="334"/>
      <c r="R813" s="335"/>
      <c r="S813" s="335"/>
      <c r="T813" s="335"/>
      <c r="U813" s="335"/>
      <c r="V813" s="335"/>
      <c r="W813" s="336"/>
      <c r="X813" s="337"/>
      <c r="Y813" s="338"/>
    </row>
    <row r="814" spans="3:25" s="330" customFormat="1" hidden="1" x14ac:dyDescent="0.25">
      <c r="C814" s="331"/>
      <c r="D814" s="331"/>
      <c r="E814" s="331"/>
      <c r="H814" s="332"/>
      <c r="K814" s="333"/>
      <c r="L814" s="333"/>
      <c r="M814" s="333"/>
      <c r="N814" s="333"/>
      <c r="Q814" s="334"/>
      <c r="R814" s="335"/>
      <c r="S814" s="335"/>
      <c r="T814" s="335"/>
      <c r="U814" s="335"/>
      <c r="V814" s="335"/>
      <c r="W814" s="336"/>
      <c r="X814" s="337"/>
      <c r="Y814" s="338"/>
    </row>
    <row r="815" spans="3:25" s="330" customFormat="1" hidden="1" x14ac:dyDescent="0.25">
      <c r="C815" s="331"/>
      <c r="D815" s="331"/>
      <c r="E815" s="331"/>
      <c r="H815" s="332"/>
      <c r="K815" s="333"/>
      <c r="L815" s="333"/>
      <c r="M815" s="333"/>
      <c r="N815" s="333"/>
      <c r="Q815" s="334"/>
      <c r="R815" s="335"/>
      <c r="S815" s="335"/>
      <c r="T815" s="335"/>
      <c r="U815" s="335"/>
      <c r="V815" s="335"/>
      <c r="W815" s="336"/>
      <c r="X815" s="337"/>
      <c r="Y815" s="338"/>
    </row>
    <row r="816" spans="3:25" s="330" customFormat="1" hidden="1" x14ac:dyDescent="0.25">
      <c r="C816" s="331"/>
      <c r="D816" s="331"/>
      <c r="E816" s="331"/>
      <c r="H816" s="332"/>
      <c r="K816" s="333"/>
      <c r="L816" s="333"/>
      <c r="M816" s="333"/>
      <c r="N816" s="333"/>
      <c r="Q816" s="334"/>
      <c r="R816" s="335"/>
      <c r="S816" s="335"/>
      <c r="T816" s="335"/>
      <c r="U816" s="335"/>
      <c r="V816" s="335"/>
      <c r="W816" s="336"/>
      <c r="X816" s="337"/>
      <c r="Y816" s="338"/>
    </row>
    <row r="817" spans="3:25" s="330" customFormat="1" hidden="1" x14ac:dyDescent="0.25">
      <c r="C817" s="331"/>
      <c r="D817" s="331"/>
      <c r="E817" s="331"/>
      <c r="H817" s="332"/>
      <c r="K817" s="333"/>
      <c r="L817" s="333"/>
      <c r="M817" s="333"/>
      <c r="N817" s="333"/>
      <c r="Q817" s="334"/>
      <c r="R817" s="335"/>
      <c r="S817" s="335"/>
      <c r="T817" s="335"/>
      <c r="U817" s="335"/>
      <c r="V817" s="335"/>
      <c r="W817" s="336"/>
      <c r="X817" s="337"/>
      <c r="Y817" s="338"/>
    </row>
    <row r="818" spans="3:25" s="330" customFormat="1" hidden="1" x14ac:dyDescent="0.25">
      <c r="C818" s="331"/>
      <c r="D818" s="331"/>
      <c r="E818" s="331"/>
      <c r="H818" s="332"/>
      <c r="K818" s="333"/>
      <c r="L818" s="333"/>
      <c r="M818" s="333"/>
      <c r="N818" s="333"/>
      <c r="Q818" s="334"/>
      <c r="R818" s="335"/>
      <c r="S818" s="335"/>
      <c r="T818" s="335"/>
      <c r="U818" s="335"/>
      <c r="V818" s="335"/>
      <c r="W818" s="336"/>
      <c r="X818" s="337"/>
      <c r="Y818" s="338"/>
    </row>
    <row r="819" spans="3:25" s="330" customFormat="1" hidden="1" x14ac:dyDescent="0.25">
      <c r="C819" s="331"/>
      <c r="D819" s="331"/>
      <c r="E819" s="331"/>
      <c r="H819" s="332"/>
      <c r="K819" s="333"/>
      <c r="L819" s="333"/>
      <c r="M819" s="333"/>
      <c r="N819" s="333"/>
      <c r="Q819" s="334"/>
      <c r="R819" s="335"/>
      <c r="S819" s="335"/>
      <c r="T819" s="335"/>
      <c r="U819" s="335"/>
      <c r="V819" s="335"/>
      <c r="W819" s="336"/>
      <c r="X819" s="337"/>
      <c r="Y819" s="338"/>
    </row>
    <row r="820" spans="3:25" s="330" customFormat="1" hidden="1" x14ac:dyDescent="0.25">
      <c r="C820" s="331"/>
      <c r="D820" s="331"/>
      <c r="E820" s="331"/>
      <c r="H820" s="332"/>
      <c r="K820" s="333"/>
      <c r="L820" s="333"/>
      <c r="M820" s="333"/>
      <c r="N820" s="333"/>
      <c r="Q820" s="334"/>
      <c r="R820" s="335"/>
      <c r="S820" s="335"/>
      <c r="T820" s="335"/>
      <c r="U820" s="335"/>
      <c r="V820" s="335"/>
      <c r="W820" s="336"/>
      <c r="X820" s="337"/>
      <c r="Y820" s="338"/>
    </row>
    <row r="821" spans="3:25" s="330" customFormat="1" hidden="1" x14ac:dyDescent="0.25">
      <c r="C821" s="331"/>
      <c r="D821" s="331"/>
      <c r="E821" s="331"/>
      <c r="H821" s="332"/>
      <c r="K821" s="333"/>
      <c r="L821" s="333"/>
      <c r="M821" s="333"/>
      <c r="N821" s="333"/>
      <c r="Q821" s="334"/>
      <c r="R821" s="335"/>
      <c r="S821" s="335"/>
      <c r="T821" s="335"/>
      <c r="U821" s="335"/>
      <c r="V821" s="335"/>
      <c r="W821" s="336"/>
      <c r="X821" s="337"/>
      <c r="Y821" s="338"/>
    </row>
    <row r="822" spans="3:25" s="330" customFormat="1" hidden="1" x14ac:dyDescent="0.25">
      <c r="C822" s="331"/>
      <c r="D822" s="331"/>
      <c r="E822" s="331"/>
      <c r="H822" s="332"/>
      <c r="K822" s="333"/>
      <c r="L822" s="333"/>
      <c r="M822" s="333"/>
      <c r="N822" s="333"/>
      <c r="Q822" s="334"/>
      <c r="R822" s="335"/>
      <c r="S822" s="335"/>
      <c r="T822" s="335"/>
      <c r="U822" s="335"/>
      <c r="V822" s="335"/>
      <c r="W822" s="336"/>
      <c r="X822" s="337"/>
      <c r="Y822" s="338"/>
    </row>
    <row r="823" spans="3:25" s="330" customFormat="1" hidden="1" x14ac:dyDescent="0.25">
      <c r="C823" s="331"/>
      <c r="D823" s="331"/>
      <c r="E823" s="331"/>
      <c r="H823" s="332"/>
      <c r="K823" s="333"/>
      <c r="L823" s="333"/>
      <c r="M823" s="333"/>
      <c r="N823" s="333"/>
      <c r="Q823" s="334"/>
      <c r="R823" s="335"/>
      <c r="S823" s="335"/>
      <c r="T823" s="335"/>
      <c r="U823" s="335"/>
      <c r="V823" s="335"/>
      <c r="W823" s="336"/>
      <c r="X823" s="337"/>
      <c r="Y823" s="338"/>
    </row>
    <row r="824" spans="3:25" s="330" customFormat="1" hidden="1" x14ac:dyDescent="0.25">
      <c r="C824" s="331"/>
      <c r="D824" s="331"/>
      <c r="E824" s="331"/>
      <c r="H824" s="332"/>
      <c r="K824" s="333"/>
      <c r="L824" s="333"/>
      <c r="M824" s="333"/>
      <c r="N824" s="333"/>
      <c r="Q824" s="334"/>
      <c r="R824" s="335"/>
      <c r="S824" s="335"/>
      <c r="T824" s="335"/>
      <c r="U824" s="335"/>
      <c r="V824" s="335"/>
      <c r="W824" s="336"/>
      <c r="X824" s="337"/>
      <c r="Y824" s="338"/>
    </row>
    <row r="825" spans="3:25" s="330" customFormat="1" hidden="1" x14ac:dyDescent="0.25">
      <c r="C825" s="331"/>
      <c r="D825" s="331"/>
      <c r="E825" s="331"/>
      <c r="H825" s="332"/>
      <c r="K825" s="333"/>
      <c r="L825" s="333"/>
      <c r="M825" s="333"/>
      <c r="N825" s="333"/>
      <c r="Q825" s="334"/>
      <c r="R825" s="335"/>
      <c r="S825" s="335"/>
      <c r="T825" s="335"/>
      <c r="U825" s="335"/>
      <c r="V825" s="335"/>
      <c r="W825" s="336"/>
      <c r="X825" s="337"/>
      <c r="Y825" s="338"/>
    </row>
    <row r="826" spans="3:25" s="330" customFormat="1" hidden="1" x14ac:dyDescent="0.25">
      <c r="C826" s="331"/>
      <c r="D826" s="331"/>
      <c r="E826" s="331"/>
      <c r="H826" s="332"/>
      <c r="K826" s="333"/>
      <c r="L826" s="333"/>
      <c r="M826" s="333"/>
      <c r="N826" s="333"/>
      <c r="Q826" s="334"/>
      <c r="R826" s="335"/>
      <c r="S826" s="335"/>
      <c r="T826" s="335"/>
      <c r="U826" s="335"/>
      <c r="V826" s="335"/>
      <c r="W826" s="336"/>
      <c r="X826" s="337"/>
      <c r="Y826" s="338"/>
    </row>
    <row r="827" spans="3:25" s="330" customFormat="1" hidden="1" x14ac:dyDescent="0.25">
      <c r="C827" s="331"/>
      <c r="D827" s="331"/>
      <c r="E827" s="331"/>
      <c r="H827" s="332"/>
      <c r="K827" s="333"/>
      <c r="L827" s="333"/>
      <c r="M827" s="333"/>
      <c r="N827" s="333"/>
      <c r="Q827" s="334"/>
      <c r="R827" s="335"/>
      <c r="S827" s="335"/>
      <c r="T827" s="335"/>
      <c r="U827" s="335"/>
      <c r="V827" s="335"/>
      <c r="W827" s="336"/>
      <c r="X827" s="337"/>
      <c r="Y827" s="338"/>
    </row>
    <row r="828" spans="3:25" s="330" customFormat="1" hidden="1" x14ac:dyDescent="0.25">
      <c r="C828" s="331"/>
      <c r="D828" s="331"/>
      <c r="E828" s="331"/>
      <c r="H828" s="332"/>
      <c r="K828" s="333"/>
      <c r="L828" s="333"/>
      <c r="M828" s="333"/>
      <c r="N828" s="333"/>
      <c r="Q828" s="334"/>
      <c r="R828" s="335"/>
      <c r="S828" s="335"/>
      <c r="T828" s="335"/>
      <c r="U828" s="335"/>
      <c r="V828" s="335"/>
      <c r="W828" s="336"/>
      <c r="X828" s="337"/>
      <c r="Y828" s="338"/>
    </row>
    <row r="829" spans="3:25" s="330" customFormat="1" hidden="1" x14ac:dyDescent="0.25">
      <c r="C829" s="331"/>
      <c r="D829" s="331"/>
      <c r="E829" s="331"/>
      <c r="H829" s="332"/>
      <c r="K829" s="333"/>
      <c r="L829" s="333"/>
      <c r="M829" s="333"/>
      <c r="N829" s="333"/>
      <c r="Q829" s="334"/>
      <c r="R829" s="335"/>
      <c r="S829" s="335"/>
      <c r="T829" s="335"/>
      <c r="U829" s="335"/>
      <c r="V829" s="335"/>
      <c r="W829" s="336"/>
      <c r="X829" s="337"/>
      <c r="Y829" s="338"/>
    </row>
    <row r="830" spans="3:25" s="330" customFormat="1" hidden="1" x14ac:dyDescent="0.25">
      <c r="C830" s="331"/>
      <c r="D830" s="331"/>
      <c r="E830" s="331"/>
      <c r="H830" s="332"/>
      <c r="K830" s="333"/>
      <c r="L830" s="333"/>
      <c r="M830" s="333"/>
      <c r="N830" s="333"/>
      <c r="Q830" s="334"/>
      <c r="R830" s="335"/>
      <c r="S830" s="335"/>
      <c r="T830" s="335"/>
      <c r="U830" s="335"/>
      <c r="V830" s="335"/>
      <c r="W830" s="336"/>
      <c r="X830" s="337"/>
      <c r="Y830" s="338"/>
    </row>
    <row r="831" spans="3:25" s="330" customFormat="1" hidden="1" x14ac:dyDescent="0.25">
      <c r="C831" s="331"/>
      <c r="D831" s="331"/>
      <c r="E831" s="331"/>
      <c r="H831" s="332"/>
      <c r="K831" s="333"/>
      <c r="L831" s="333"/>
      <c r="M831" s="333"/>
      <c r="N831" s="333"/>
      <c r="Q831" s="334"/>
      <c r="R831" s="335"/>
      <c r="S831" s="335"/>
      <c r="T831" s="335"/>
      <c r="U831" s="335"/>
      <c r="V831" s="335"/>
      <c r="W831" s="336"/>
      <c r="X831" s="337"/>
      <c r="Y831" s="338"/>
    </row>
    <row r="832" spans="3:25" s="330" customFormat="1" hidden="1" x14ac:dyDescent="0.25">
      <c r="C832" s="331"/>
      <c r="D832" s="331"/>
      <c r="E832" s="331"/>
      <c r="H832" s="332"/>
      <c r="K832" s="333"/>
      <c r="L832" s="333"/>
      <c r="M832" s="333"/>
      <c r="N832" s="333"/>
      <c r="Q832" s="334"/>
      <c r="R832" s="335"/>
      <c r="S832" s="335"/>
      <c r="T832" s="335"/>
      <c r="U832" s="335"/>
      <c r="V832" s="335"/>
      <c r="W832" s="336"/>
      <c r="X832" s="337"/>
      <c r="Y832" s="338"/>
    </row>
    <row r="833" spans="3:25" s="330" customFormat="1" hidden="1" x14ac:dyDescent="0.25">
      <c r="C833" s="331"/>
      <c r="D833" s="331"/>
      <c r="E833" s="331"/>
      <c r="H833" s="332"/>
      <c r="K833" s="333"/>
      <c r="L833" s="333"/>
      <c r="M833" s="333"/>
      <c r="N833" s="333"/>
      <c r="Q833" s="334"/>
      <c r="R833" s="335"/>
      <c r="S833" s="335"/>
      <c r="T833" s="335"/>
      <c r="U833" s="335"/>
      <c r="V833" s="335"/>
      <c r="W833" s="336"/>
      <c r="X833" s="337"/>
      <c r="Y833" s="338"/>
    </row>
    <row r="834" spans="3:25" s="330" customFormat="1" hidden="1" x14ac:dyDescent="0.25">
      <c r="C834" s="331"/>
      <c r="D834" s="331"/>
      <c r="E834" s="331"/>
      <c r="H834" s="332"/>
      <c r="K834" s="333"/>
      <c r="L834" s="333"/>
      <c r="M834" s="333"/>
      <c r="N834" s="333"/>
      <c r="Q834" s="334"/>
      <c r="R834" s="335"/>
      <c r="S834" s="335"/>
      <c r="T834" s="335"/>
      <c r="U834" s="335"/>
      <c r="V834" s="335"/>
      <c r="W834" s="336"/>
      <c r="X834" s="337"/>
      <c r="Y834" s="338"/>
    </row>
    <row r="835" spans="3:25" s="330" customFormat="1" hidden="1" x14ac:dyDescent="0.25">
      <c r="C835" s="331"/>
      <c r="D835" s="331"/>
      <c r="E835" s="331"/>
      <c r="H835" s="332"/>
      <c r="K835" s="333"/>
      <c r="L835" s="333"/>
      <c r="M835" s="333"/>
      <c r="N835" s="333"/>
      <c r="Q835" s="334"/>
      <c r="R835" s="335"/>
      <c r="S835" s="335"/>
      <c r="T835" s="335"/>
      <c r="U835" s="335"/>
      <c r="V835" s="335"/>
      <c r="W835" s="336"/>
      <c r="X835" s="337"/>
      <c r="Y835" s="338"/>
    </row>
    <row r="836" spans="3:25" s="330" customFormat="1" hidden="1" x14ac:dyDescent="0.25">
      <c r="C836" s="331"/>
      <c r="D836" s="331"/>
      <c r="E836" s="331"/>
      <c r="H836" s="332"/>
      <c r="K836" s="333"/>
      <c r="L836" s="333"/>
      <c r="M836" s="333"/>
      <c r="N836" s="333"/>
      <c r="Q836" s="334"/>
      <c r="R836" s="335"/>
      <c r="S836" s="335"/>
      <c r="T836" s="335"/>
      <c r="U836" s="335"/>
      <c r="V836" s="335"/>
      <c r="W836" s="336"/>
      <c r="X836" s="337"/>
      <c r="Y836" s="338"/>
    </row>
    <row r="837" spans="3:25" s="330" customFormat="1" hidden="1" x14ac:dyDescent="0.25">
      <c r="C837" s="331"/>
      <c r="D837" s="331"/>
      <c r="E837" s="331"/>
      <c r="H837" s="332"/>
      <c r="K837" s="333"/>
      <c r="L837" s="333"/>
      <c r="M837" s="333"/>
      <c r="N837" s="333"/>
      <c r="Q837" s="334"/>
      <c r="R837" s="335"/>
      <c r="S837" s="335"/>
      <c r="T837" s="335"/>
      <c r="U837" s="335"/>
      <c r="V837" s="335"/>
      <c r="W837" s="336"/>
      <c r="X837" s="337"/>
      <c r="Y837" s="338"/>
    </row>
    <row r="838" spans="3:25" s="330" customFormat="1" hidden="1" x14ac:dyDescent="0.25">
      <c r="C838" s="331"/>
      <c r="D838" s="331"/>
      <c r="E838" s="331"/>
      <c r="H838" s="332"/>
      <c r="K838" s="333"/>
      <c r="L838" s="333"/>
      <c r="M838" s="333"/>
      <c r="N838" s="333"/>
      <c r="Q838" s="334"/>
      <c r="R838" s="335"/>
      <c r="S838" s="335"/>
      <c r="T838" s="335"/>
      <c r="U838" s="335"/>
      <c r="V838" s="335"/>
      <c r="W838" s="336"/>
      <c r="X838" s="337"/>
      <c r="Y838" s="338"/>
    </row>
    <row r="839" spans="3:25" s="330" customFormat="1" hidden="1" x14ac:dyDescent="0.25">
      <c r="C839" s="331"/>
      <c r="D839" s="331"/>
      <c r="E839" s="331"/>
      <c r="H839" s="332"/>
      <c r="K839" s="333"/>
      <c r="L839" s="333"/>
      <c r="M839" s="333"/>
      <c r="N839" s="333"/>
      <c r="Q839" s="334"/>
      <c r="R839" s="335"/>
      <c r="S839" s="335"/>
      <c r="T839" s="335"/>
      <c r="U839" s="335"/>
      <c r="V839" s="335"/>
      <c r="W839" s="336"/>
      <c r="X839" s="337"/>
      <c r="Y839" s="338"/>
    </row>
    <row r="840" spans="3:25" s="330" customFormat="1" hidden="1" x14ac:dyDescent="0.25">
      <c r="C840" s="331"/>
      <c r="D840" s="331"/>
      <c r="E840" s="331"/>
      <c r="H840" s="332"/>
      <c r="K840" s="333"/>
      <c r="L840" s="333"/>
      <c r="M840" s="333"/>
      <c r="N840" s="333"/>
      <c r="Q840" s="334"/>
      <c r="R840" s="335"/>
      <c r="S840" s="335"/>
      <c r="T840" s="335"/>
      <c r="U840" s="335"/>
      <c r="V840" s="335"/>
      <c r="W840" s="336"/>
      <c r="X840" s="337"/>
      <c r="Y840" s="338"/>
    </row>
    <row r="841" spans="3:25" s="330" customFormat="1" hidden="1" x14ac:dyDescent="0.25">
      <c r="C841" s="331"/>
      <c r="D841" s="331"/>
      <c r="E841" s="331"/>
      <c r="H841" s="332"/>
      <c r="K841" s="333"/>
      <c r="L841" s="333"/>
      <c r="M841" s="333"/>
      <c r="N841" s="333"/>
      <c r="Q841" s="334"/>
      <c r="R841" s="335"/>
      <c r="S841" s="335"/>
      <c r="T841" s="335"/>
      <c r="U841" s="335"/>
      <c r="V841" s="335"/>
      <c r="W841" s="336"/>
      <c r="X841" s="337"/>
      <c r="Y841" s="338"/>
    </row>
    <row r="842" spans="3:25" s="330" customFormat="1" hidden="1" x14ac:dyDescent="0.25">
      <c r="C842" s="331"/>
      <c r="D842" s="331"/>
      <c r="E842" s="331"/>
      <c r="H842" s="332"/>
      <c r="K842" s="333"/>
      <c r="L842" s="333"/>
      <c r="M842" s="333"/>
      <c r="N842" s="333"/>
      <c r="Q842" s="334"/>
      <c r="R842" s="335"/>
      <c r="S842" s="335"/>
      <c r="T842" s="335"/>
      <c r="U842" s="335"/>
      <c r="V842" s="335"/>
      <c r="W842" s="336"/>
      <c r="X842" s="337"/>
      <c r="Y842" s="338"/>
    </row>
    <row r="843" spans="3:25" s="330" customFormat="1" hidden="1" x14ac:dyDescent="0.25">
      <c r="C843" s="331"/>
      <c r="D843" s="331"/>
      <c r="E843" s="331"/>
      <c r="H843" s="332"/>
      <c r="K843" s="333"/>
      <c r="L843" s="333"/>
      <c r="M843" s="333"/>
      <c r="N843" s="333"/>
      <c r="Q843" s="334"/>
      <c r="R843" s="335"/>
      <c r="S843" s="335"/>
      <c r="T843" s="335"/>
      <c r="U843" s="335"/>
      <c r="V843" s="335"/>
      <c r="W843" s="336"/>
      <c r="X843" s="337"/>
      <c r="Y843" s="338"/>
    </row>
    <row r="844" spans="3:25" s="330" customFormat="1" hidden="1" x14ac:dyDescent="0.25">
      <c r="C844" s="331"/>
      <c r="D844" s="331"/>
      <c r="E844" s="331"/>
      <c r="H844" s="332"/>
      <c r="K844" s="333"/>
      <c r="L844" s="333"/>
      <c r="M844" s="333"/>
      <c r="N844" s="333"/>
      <c r="Q844" s="334"/>
      <c r="R844" s="335"/>
      <c r="S844" s="335"/>
      <c r="T844" s="335"/>
      <c r="U844" s="335"/>
      <c r="V844" s="335"/>
      <c r="W844" s="336"/>
      <c r="X844" s="337"/>
      <c r="Y844" s="338"/>
    </row>
    <row r="845" spans="3:25" s="330" customFormat="1" hidden="1" x14ac:dyDescent="0.25">
      <c r="C845" s="331"/>
      <c r="D845" s="331"/>
      <c r="E845" s="331"/>
      <c r="H845" s="332"/>
      <c r="K845" s="333"/>
      <c r="L845" s="333"/>
      <c r="M845" s="333"/>
      <c r="N845" s="333"/>
      <c r="Q845" s="334"/>
      <c r="R845" s="335"/>
      <c r="S845" s="335"/>
      <c r="T845" s="335"/>
      <c r="U845" s="335"/>
      <c r="V845" s="335"/>
      <c r="W845" s="336"/>
      <c r="X845" s="337"/>
      <c r="Y845" s="338"/>
    </row>
    <row r="846" spans="3:25" s="330" customFormat="1" hidden="1" x14ac:dyDescent="0.25">
      <c r="C846" s="331"/>
      <c r="D846" s="331"/>
      <c r="E846" s="331"/>
      <c r="H846" s="332"/>
      <c r="K846" s="333"/>
      <c r="L846" s="333"/>
      <c r="M846" s="333"/>
      <c r="N846" s="333"/>
      <c r="Q846" s="334"/>
      <c r="R846" s="335"/>
      <c r="S846" s="335"/>
      <c r="T846" s="335"/>
      <c r="U846" s="335"/>
      <c r="V846" s="335"/>
      <c r="W846" s="336"/>
      <c r="X846" s="337"/>
      <c r="Y846" s="338"/>
    </row>
    <row r="847" spans="3:25" s="330" customFormat="1" hidden="1" x14ac:dyDescent="0.25">
      <c r="C847" s="331"/>
      <c r="D847" s="331"/>
      <c r="E847" s="331"/>
      <c r="H847" s="332"/>
      <c r="K847" s="333"/>
      <c r="L847" s="333"/>
      <c r="M847" s="333"/>
      <c r="N847" s="333"/>
      <c r="Q847" s="334"/>
      <c r="R847" s="335"/>
      <c r="S847" s="335"/>
      <c r="T847" s="335"/>
      <c r="U847" s="335"/>
      <c r="V847" s="335"/>
      <c r="W847" s="336"/>
      <c r="X847" s="337"/>
      <c r="Y847" s="338"/>
    </row>
    <row r="848" spans="3:25" s="330" customFormat="1" hidden="1" x14ac:dyDescent="0.25">
      <c r="C848" s="331"/>
      <c r="D848" s="331"/>
      <c r="E848" s="331"/>
      <c r="H848" s="332"/>
      <c r="K848" s="333"/>
      <c r="L848" s="333"/>
      <c r="M848" s="333"/>
      <c r="N848" s="333"/>
      <c r="Q848" s="334"/>
      <c r="R848" s="335"/>
      <c r="S848" s="335"/>
      <c r="T848" s="335"/>
      <c r="U848" s="335"/>
      <c r="V848" s="335"/>
      <c r="W848" s="336"/>
      <c r="X848" s="337"/>
      <c r="Y848" s="338"/>
    </row>
    <row r="849" spans="3:25" s="330" customFormat="1" hidden="1" x14ac:dyDescent="0.25">
      <c r="C849" s="331"/>
      <c r="D849" s="331"/>
      <c r="E849" s="331"/>
      <c r="H849" s="332"/>
      <c r="K849" s="333"/>
      <c r="L849" s="333"/>
      <c r="M849" s="333"/>
      <c r="N849" s="333"/>
      <c r="Q849" s="334"/>
      <c r="R849" s="335"/>
      <c r="S849" s="335"/>
      <c r="T849" s="335"/>
      <c r="U849" s="335"/>
      <c r="V849" s="335"/>
      <c r="W849" s="336"/>
      <c r="X849" s="337"/>
      <c r="Y849" s="338"/>
    </row>
    <row r="850" spans="3:25" s="330" customFormat="1" hidden="1" x14ac:dyDescent="0.25">
      <c r="C850" s="331"/>
      <c r="D850" s="331"/>
      <c r="E850" s="331"/>
      <c r="H850" s="332"/>
      <c r="K850" s="333"/>
      <c r="L850" s="333"/>
      <c r="M850" s="333"/>
      <c r="N850" s="333"/>
      <c r="Q850" s="334"/>
      <c r="R850" s="335"/>
      <c r="S850" s="335"/>
      <c r="T850" s="335"/>
      <c r="U850" s="335"/>
      <c r="V850" s="335"/>
      <c r="W850" s="336"/>
      <c r="X850" s="337"/>
      <c r="Y850" s="338"/>
    </row>
    <row r="851" spans="3:25" s="330" customFormat="1" hidden="1" x14ac:dyDescent="0.25">
      <c r="C851" s="331"/>
      <c r="D851" s="331"/>
      <c r="E851" s="331"/>
      <c r="H851" s="332"/>
      <c r="K851" s="333"/>
      <c r="L851" s="333"/>
      <c r="M851" s="333"/>
      <c r="N851" s="333"/>
      <c r="Q851" s="334"/>
      <c r="R851" s="335"/>
      <c r="S851" s="335"/>
      <c r="T851" s="335"/>
      <c r="U851" s="335"/>
      <c r="V851" s="335"/>
      <c r="W851" s="336"/>
      <c r="X851" s="337"/>
      <c r="Y851" s="338"/>
    </row>
    <row r="852" spans="3:25" s="330" customFormat="1" hidden="1" x14ac:dyDescent="0.25">
      <c r="C852" s="331"/>
      <c r="D852" s="331"/>
      <c r="E852" s="331"/>
      <c r="H852" s="332"/>
      <c r="K852" s="333"/>
      <c r="L852" s="333"/>
      <c r="M852" s="333"/>
      <c r="N852" s="333"/>
      <c r="Q852" s="334"/>
      <c r="R852" s="335"/>
      <c r="S852" s="335"/>
      <c r="T852" s="335"/>
      <c r="U852" s="335"/>
      <c r="V852" s="335"/>
      <c r="W852" s="336"/>
      <c r="X852" s="337"/>
      <c r="Y852" s="338"/>
    </row>
    <row r="853" spans="3:25" s="330" customFormat="1" hidden="1" x14ac:dyDescent="0.25">
      <c r="C853" s="331"/>
      <c r="D853" s="331"/>
      <c r="E853" s="331"/>
      <c r="H853" s="332"/>
      <c r="K853" s="333"/>
      <c r="L853" s="333"/>
      <c r="M853" s="333"/>
      <c r="N853" s="333"/>
      <c r="Q853" s="334"/>
      <c r="R853" s="335"/>
      <c r="S853" s="335"/>
      <c r="T853" s="335"/>
      <c r="U853" s="335"/>
      <c r="V853" s="335"/>
      <c r="W853" s="336"/>
      <c r="X853" s="337"/>
      <c r="Y853" s="338"/>
    </row>
    <row r="854" spans="3:25" s="330" customFormat="1" hidden="1" x14ac:dyDescent="0.25">
      <c r="C854" s="331"/>
      <c r="D854" s="331"/>
      <c r="E854" s="331"/>
      <c r="H854" s="332"/>
      <c r="K854" s="333"/>
      <c r="L854" s="333"/>
      <c r="M854" s="333"/>
      <c r="N854" s="333"/>
      <c r="Q854" s="334"/>
      <c r="R854" s="335"/>
      <c r="S854" s="335"/>
      <c r="T854" s="335"/>
      <c r="U854" s="335"/>
      <c r="V854" s="335"/>
      <c r="W854" s="336"/>
      <c r="X854" s="337"/>
      <c r="Y854" s="338"/>
    </row>
    <row r="855" spans="3:25" s="330" customFormat="1" hidden="1" x14ac:dyDescent="0.25">
      <c r="C855" s="331"/>
      <c r="D855" s="331"/>
      <c r="E855" s="331"/>
      <c r="H855" s="332"/>
      <c r="K855" s="333"/>
      <c r="L855" s="333"/>
      <c r="M855" s="333"/>
      <c r="N855" s="333"/>
      <c r="Q855" s="334"/>
      <c r="R855" s="335"/>
      <c r="S855" s="335"/>
      <c r="T855" s="335"/>
      <c r="U855" s="335"/>
      <c r="V855" s="335"/>
      <c r="W855" s="336"/>
      <c r="X855" s="337"/>
      <c r="Y855" s="338"/>
    </row>
    <row r="856" spans="3:25" s="330" customFormat="1" hidden="1" x14ac:dyDescent="0.25">
      <c r="C856" s="331"/>
      <c r="D856" s="331"/>
      <c r="E856" s="331"/>
      <c r="H856" s="332"/>
      <c r="K856" s="333"/>
      <c r="L856" s="333"/>
      <c r="M856" s="333"/>
      <c r="N856" s="333"/>
      <c r="Q856" s="334"/>
      <c r="R856" s="335"/>
      <c r="S856" s="335"/>
      <c r="T856" s="335"/>
      <c r="U856" s="335"/>
      <c r="V856" s="335"/>
      <c r="W856" s="336"/>
      <c r="X856" s="337"/>
      <c r="Y856" s="338"/>
    </row>
    <row r="857" spans="3:25" s="330" customFormat="1" hidden="1" x14ac:dyDescent="0.25">
      <c r="C857" s="331"/>
      <c r="D857" s="331"/>
      <c r="E857" s="331"/>
      <c r="H857" s="332"/>
      <c r="K857" s="333"/>
      <c r="L857" s="333"/>
      <c r="M857" s="333"/>
      <c r="N857" s="333"/>
      <c r="Q857" s="334"/>
      <c r="R857" s="335"/>
      <c r="S857" s="335"/>
      <c r="T857" s="335"/>
      <c r="U857" s="335"/>
      <c r="V857" s="335"/>
      <c r="W857" s="336"/>
      <c r="X857" s="337"/>
      <c r="Y857" s="338"/>
    </row>
    <row r="858" spans="3:25" s="330" customFormat="1" hidden="1" x14ac:dyDescent="0.25">
      <c r="C858" s="331"/>
      <c r="D858" s="331"/>
      <c r="E858" s="331"/>
      <c r="H858" s="332"/>
      <c r="K858" s="333"/>
      <c r="L858" s="333"/>
      <c r="M858" s="333"/>
      <c r="N858" s="333"/>
      <c r="Q858" s="334"/>
      <c r="R858" s="335"/>
      <c r="S858" s="335"/>
      <c r="T858" s="335"/>
      <c r="U858" s="335"/>
      <c r="V858" s="335"/>
      <c r="W858" s="336"/>
      <c r="X858" s="337"/>
      <c r="Y858" s="338"/>
    </row>
    <row r="859" spans="3:25" s="330" customFormat="1" hidden="1" x14ac:dyDescent="0.25">
      <c r="C859" s="331"/>
      <c r="D859" s="331"/>
      <c r="E859" s="331"/>
      <c r="H859" s="332"/>
      <c r="K859" s="333"/>
      <c r="L859" s="333"/>
      <c r="M859" s="333"/>
      <c r="N859" s="333"/>
      <c r="Q859" s="334"/>
      <c r="R859" s="335"/>
      <c r="S859" s="335"/>
      <c r="T859" s="335"/>
      <c r="U859" s="335"/>
      <c r="V859" s="335"/>
      <c r="W859" s="336"/>
      <c r="X859" s="337"/>
      <c r="Y859" s="338"/>
    </row>
    <row r="860" spans="3:25" s="330" customFormat="1" hidden="1" x14ac:dyDescent="0.25">
      <c r="C860" s="331"/>
      <c r="D860" s="331"/>
      <c r="E860" s="331"/>
      <c r="H860" s="332"/>
      <c r="K860" s="333"/>
      <c r="L860" s="333"/>
      <c r="M860" s="333"/>
      <c r="N860" s="333"/>
      <c r="Q860" s="334"/>
      <c r="R860" s="335"/>
      <c r="S860" s="335"/>
      <c r="T860" s="335"/>
      <c r="U860" s="335"/>
      <c r="V860" s="335"/>
      <c r="W860" s="336"/>
      <c r="X860" s="337"/>
      <c r="Y860" s="338"/>
    </row>
    <row r="861" spans="3:25" s="330" customFormat="1" hidden="1" x14ac:dyDescent="0.25">
      <c r="C861" s="331"/>
      <c r="D861" s="331"/>
      <c r="E861" s="331"/>
      <c r="H861" s="332"/>
      <c r="K861" s="333"/>
      <c r="L861" s="333"/>
      <c r="M861" s="333"/>
      <c r="N861" s="333"/>
      <c r="Q861" s="334"/>
      <c r="R861" s="335"/>
      <c r="S861" s="335"/>
      <c r="T861" s="335"/>
      <c r="U861" s="335"/>
      <c r="V861" s="335"/>
      <c r="W861" s="336"/>
      <c r="X861" s="337"/>
      <c r="Y861" s="338"/>
    </row>
    <row r="862" spans="3:25" s="330" customFormat="1" hidden="1" x14ac:dyDescent="0.25">
      <c r="C862" s="331"/>
      <c r="D862" s="331"/>
      <c r="E862" s="331"/>
      <c r="H862" s="332"/>
      <c r="K862" s="333"/>
      <c r="L862" s="333"/>
      <c r="M862" s="333"/>
      <c r="N862" s="333"/>
      <c r="Q862" s="334"/>
      <c r="R862" s="335"/>
      <c r="S862" s="335"/>
      <c r="T862" s="335"/>
      <c r="U862" s="335"/>
      <c r="V862" s="335"/>
      <c r="W862" s="336"/>
      <c r="X862" s="337"/>
      <c r="Y862" s="338"/>
    </row>
    <row r="863" spans="3:25" s="330" customFormat="1" hidden="1" x14ac:dyDescent="0.25">
      <c r="C863" s="331"/>
      <c r="D863" s="331"/>
      <c r="E863" s="331"/>
      <c r="H863" s="332"/>
      <c r="K863" s="333"/>
      <c r="L863" s="333"/>
      <c r="M863" s="333"/>
      <c r="N863" s="333"/>
      <c r="Q863" s="334"/>
      <c r="R863" s="335"/>
      <c r="S863" s="335"/>
      <c r="T863" s="335"/>
      <c r="U863" s="335"/>
      <c r="V863" s="335"/>
      <c r="W863" s="336"/>
      <c r="X863" s="337"/>
      <c r="Y863" s="338"/>
    </row>
    <row r="864" spans="3:25" s="330" customFormat="1" hidden="1" x14ac:dyDescent="0.25">
      <c r="C864" s="331"/>
      <c r="D864" s="331"/>
      <c r="E864" s="331"/>
      <c r="H864" s="332"/>
      <c r="K864" s="333"/>
      <c r="L864" s="333"/>
      <c r="M864" s="333"/>
      <c r="N864" s="333"/>
      <c r="Q864" s="334"/>
      <c r="R864" s="335"/>
      <c r="S864" s="335"/>
      <c r="T864" s="335"/>
      <c r="U864" s="335"/>
      <c r="V864" s="335"/>
      <c r="W864" s="336"/>
      <c r="X864" s="337"/>
      <c r="Y864" s="338"/>
    </row>
    <row r="865" spans="3:25" s="330" customFormat="1" hidden="1" x14ac:dyDescent="0.25">
      <c r="C865" s="331"/>
      <c r="D865" s="331"/>
      <c r="E865" s="331"/>
      <c r="H865" s="332"/>
      <c r="K865" s="333"/>
      <c r="L865" s="333"/>
      <c r="M865" s="333"/>
      <c r="N865" s="333"/>
      <c r="Q865" s="334"/>
      <c r="R865" s="335"/>
      <c r="S865" s="335"/>
      <c r="T865" s="335"/>
      <c r="U865" s="335"/>
      <c r="V865" s="335"/>
      <c r="W865" s="336"/>
      <c r="X865" s="337"/>
      <c r="Y865" s="338"/>
    </row>
    <row r="866" spans="3:25" s="330" customFormat="1" hidden="1" x14ac:dyDescent="0.25">
      <c r="C866" s="331"/>
      <c r="D866" s="331"/>
      <c r="E866" s="331"/>
      <c r="H866" s="332"/>
      <c r="K866" s="333"/>
      <c r="L866" s="333"/>
      <c r="M866" s="333"/>
      <c r="N866" s="333"/>
      <c r="Q866" s="334"/>
      <c r="R866" s="335"/>
      <c r="S866" s="335"/>
      <c r="T866" s="335"/>
      <c r="U866" s="335"/>
      <c r="V866" s="335"/>
      <c r="W866" s="336"/>
      <c r="X866" s="337"/>
      <c r="Y866" s="338"/>
    </row>
    <row r="867" spans="3:25" s="330" customFormat="1" hidden="1" x14ac:dyDescent="0.25">
      <c r="C867" s="331"/>
      <c r="D867" s="331"/>
      <c r="E867" s="331"/>
      <c r="H867" s="332"/>
      <c r="K867" s="333"/>
      <c r="L867" s="333"/>
      <c r="M867" s="333"/>
      <c r="N867" s="333"/>
      <c r="Q867" s="334"/>
      <c r="R867" s="335"/>
      <c r="S867" s="335"/>
      <c r="T867" s="335"/>
      <c r="U867" s="335"/>
      <c r="V867" s="335"/>
      <c r="W867" s="336"/>
      <c r="X867" s="337"/>
      <c r="Y867" s="338"/>
    </row>
    <row r="868" spans="3:25" s="330" customFormat="1" hidden="1" x14ac:dyDescent="0.25">
      <c r="C868" s="331"/>
      <c r="D868" s="331"/>
      <c r="E868" s="331"/>
      <c r="H868" s="332"/>
      <c r="K868" s="333"/>
      <c r="L868" s="333"/>
      <c r="M868" s="333"/>
      <c r="N868" s="333"/>
      <c r="Q868" s="334"/>
      <c r="R868" s="335"/>
      <c r="S868" s="335"/>
      <c r="T868" s="335"/>
      <c r="U868" s="335"/>
      <c r="V868" s="335"/>
      <c r="W868" s="336"/>
      <c r="X868" s="337"/>
      <c r="Y868" s="338"/>
    </row>
    <row r="869" spans="3:25" s="330" customFormat="1" hidden="1" x14ac:dyDescent="0.25">
      <c r="C869" s="331"/>
      <c r="D869" s="331"/>
      <c r="E869" s="331"/>
      <c r="H869" s="332"/>
      <c r="K869" s="333"/>
      <c r="L869" s="333"/>
      <c r="M869" s="333"/>
      <c r="N869" s="333"/>
      <c r="Q869" s="334"/>
      <c r="R869" s="335"/>
      <c r="S869" s="335"/>
      <c r="T869" s="335"/>
      <c r="U869" s="335"/>
      <c r="V869" s="335"/>
      <c r="W869" s="336"/>
      <c r="X869" s="337"/>
      <c r="Y869" s="338"/>
    </row>
    <row r="870" spans="3:25" s="330" customFormat="1" hidden="1" x14ac:dyDescent="0.25">
      <c r="C870" s="331"/>
      <c r="D870" s="331"/>
      <c r="E870" s="331"/>
      <c r="H870" s="332"/>
      <c r="K870" s="333"/>
      <c r="L870" s="333"/>
      <c r="M870" s="333"/>
      <c r="N870" s="333"/>
      <c r="Q870" s="334"/>
      <c r="R870" s="335"/>
      <c r="S870" s="335"/>
      <c r="T870" s="335"/>
      <c r="U870" s="335"/>
      <c r="V870" s="335"/>
      <c r="W870" s="336"/>
      <c r="X870" s="337"/>
      <c r="Y870" s="338"/>
    </row>
    <row r="871" spans="3:25" s="330" customFormat="1" hidden="1" x14ac:dyDescent="0.25">
      <c r="C871" s="331"/>
      <c r="D871" s="331"/>
      <c r="E871" s="331"/>
      <c r="H871" s="332"/>
      <c r="K871" s="333"/>
      <c r="L871" s="333"/>
      <c r="M871" s="333"/>
      <c r="N871" s="333"/>
      <c r="Q871" s="334"/>
      <c r="R871" s="335"/>
      <c r="S871" s="335"/>
      <c r="T871" s="335"/>
      <c r="U871" s="335"/>
      <c r="V871" s="335"/>
      <c r="W871" s="336"/>
      <c r="X871" s="337"/>
      <c r="Y871" s="338"/>
    </row>
    <row r="872" spans="3:25" s="330" customFormat="1" hidden="1" x14ac:dyDescent="0.25">
      <c r="C872" s="331"/>
      <c r="D872" s="331"/>
      <c r="E872" s="331"/>
      <c r="H872" s="332"/>
      <c r="K872" s="333"/>
      <c r="L872" s="333"/>
      <c r="M872" s="333"/>
      <c r="N872" s="333"/>
      <c r="Q872" s="334"/>
      <c r="R872" s="335"/>
      <c r="S872" s="335"/>
      <c r="T872" s="335"/>
      <c r="U872" s="335"/>
      <c r="V872" s="335"/>
      <c r="W872" s="336"/>
      <c r="X872" s="337"/>
      <c r="Y872" s="338"/>
    </row>
    <row r="873" spans="3:25" s="330" customFormat="1" hidden="1" x14ac:dyDescent="0.25">
      <c r="C873" s="331"/>
      <c r="D873" s="331"/>
      <c r="E873" s="331"/>
      <c r="H873" s="332"/>
      <c r="K873" s="333"/>
      <c r="L873" s="333"/>
      <c r="M873" s="333"/>
      <c r="N873" s="333"/>
      <c r="Q873" s="334"/>
      <c r="R873" s="335"/>
      <c r="S873" s="335"/>
      <c r="T873" s="335"/>
      <c r="U873" s="335"/>
      <c r="V873" s="335"/>
      <c r="W873" s="336"/>
      <c r="X873" s="337"/>
      <c r="Y873" s="338"/>
    </row>
    <row r="874" spans="3:25" s="330" customFormat="1" hidden="1" x14ac:dyDescent="0.25">
      <c r="C874" s="331"/>
      <c r="D874" s="331"/>
      <c r="E874" s="331"/>
      <c r="H874" s="332"/>
      <c r="K874" s="333"/>
      <c r="L874" s="333"/>
      <c r="M874" s="333"/>
      <c r="N874" s="333"/>
      <c r="Q874" s="334"/>
      <c r="R874" s="335"/>
      <c r="S874" s="335"/>
      <c r="T874" s="335"/>
      <c r="U874" s="335"/>
      <c r="V874" s="335"/>
      <c r="W874" s="336"/>
      <c r="X874" s="337"/>
      <c r="Y874" s="338"/>
    </row>
    <row r="875" spans="3:25" s="330" customFormat="1" hidden="1" x14ac:dyDescent="0.25">
      <c r="C875" s="331"/>
      <c r="D875" s="331"/>
      <c r="E875" s="331"/>
      <c r="H875" s="332"/>
      <c r="K875" s="333"/>
      <c r="L875" s="333"/>
      <c r="M875" s="333"/>
      <c r="N875" s="333"/>
      <c r="Q875" s="334"/>
      <c r="R875" s="335"/>
      <c r="S875" s="335"/>
      <c r="T875" s="335"/>
      <c r="U875" s="335"/>
      <c r="V875" s="335"/>
      <c r="W875" s="336"/>
      <c r="X875" s="337"/>
      <c r="Y875" s="338"/>
    </row>
    <row r="876" spans="3:25" s="330" customFormat="1" hidden="1" x14ac:dyDescent="0.25">
      <c r="C876" s="331"/>
      <c r="D876" s="331"/>
      <c r="E876" s="331"/>
      <c r="H876" s="332"/>
      <c r="K876" s="333"/>
      <c r="L876" s="333"/>
      <c r="M876" s="333"/>
      <c r="N876" s="333"/>
      <c r="Q876" s="334"/>
      <c r="R876" s="335"/>
      <c r="S876" s="335"/>
      <c r="T876" s="335"/>
      <c r="U876" s="335"/>
      <c r="V876" s="335"/>
      <c r="W876" s="336"/>
      <c r="X876" s="337"/>
      <c r="Y876" s="338"/>
    </row>
    <row r="877" spans="3:25" s="330" customFormat="1" hidden="1" x14ac:dyDescent="0.25">
      <c r="C877" s="331"/>
      <c r="D877" s="331"/>
      <c r="E877" s="331"/>
      <c r="H877" s="332"/>
      <c r="K877" s="333"/>
      <c r="L877" s="333"/>
      <c r="M877" s="333"/>
      <c r="N877" s="333"/>
      <c r="Q877" s="334"/>
      <c r="R877" s="335"/>
      <c r="S877" s="335"/>
      <c r="T877" s="335"/>
      <c r="U877" s="335"/>
      <c r="V877" s="335"/>
      <c r="W877" s="336"/>
      <c r="X877" s="337"/>
      <c r="Y877" s="338"/>
    </row>
    <row r="878" spans="3:25" s="330" customFormat="1" hidden="1" x14ac:dyDescent="0.25">
      <c r="C878" s="331"/>
      <c r="D878" s="331"/>
      <c r="E878" s="331"/>
      <c r="H878" s="332"/>
      <c r="K878" s="333"/>
      <c r="L878" s="333"/>
      <c r="M878" s="333"/>
      <c r="N878" s="333"/>
      <c r="Q878" s="334"/>
      <c r="R878" s="335"/>
      <c r="S878" s="335"/>
      <c r="T878" s="335"/>
      <c r="U878" s="335"/>
      <c r="V878" s="335"/>
      <c r="W878" s="336"/>
      <c r="X878" s="337"/>
      <c r="Y878" s="338"/>
    </row>
    <row r="879" spans="3:25" s="330" customFormat="1" hidden="1" x14ac:dyDescent="0.25">
      <c r="C879" s="331"/>
      <c r="D879" s="331"/>
      <c r="E879" s="331"/>
      <c r="H879" s="332"/>
      <c r="K879" s="333"/>
      <c r="L879" s="333"/>
      <c r="M879" s="333"/>
      <c r="N879" s="333"/>
      <c r="Q879" s="334"/>
      <c r="R879" s="335"/>
      <c r="S879" s="335"/>
      <c r="T879" s="335"/>
      <c r="U879" s="335"/>
      <c r="V879" s="335"/>
      <c r="W879" s="336"/>
      <c r="X879" s="337"/>
      <c r="Y879" s="338"/>
    </row>
    <row r="880" spans="3:25" s="330" customFormat="1" hidden="1" x14ac:dyDescent="0.25">
      <c r="C880" s="331"/>
      <c r="D880" s="331"/>
      <c r="E880" s="331"/>
      <c r="H880" s="332"/>
      <c r="K880" s="333"/>
      <c r="L880" s="333"/>
      <c r="M880" s="333"/>
      <c r="N880" s="333"/>
      <c r="Q880" s="334"/>
      <c r="R880" s="335"/>
      <c r="S880" s="335"/>
      <c r="T880" s="335"/>
      <c r="U880" s="335"/>
      <c r="V880" s="335"/>
      <c r="W880" s="336"/>
      <c r="X880" s="337"/>
      <c r="Y880" s="338"/>
    </row>
    <row r="881" spans="3:25" s="330" customFormat="1" hidden="1" x14ac:dyDescent="0.25">
      <c r="C881" s="331"/>
      <c r="D881" s="331"/>
      <c r="E881" s="331"/>
      <c r="H881" s="332"/>
      <c r="K881" s="333"/>
      <c r="L881" s="333"/>
      <c r="M881" s="333"/>
      <c r="N881" s="333"/>
      <c r="Q881" s="334"/>
      <c r="R881" s="335"/>
      <c r="S881" s="335"/>
      <c r="T881" s="335"/>
      <c r="U881" s="335"/>
      <c r="V881" s="335"/>
      <c r="W881" s="336"/>
      <c r="X881" s="337"/>
      <c r="Y881" s="338"/>
    </row>
    <row r="882" spans="3:25" s="330" customFormat="1" hidden="1" x14ac:dyDescent="0.25">
      <c r="C882" s="331"/>
      <c r="D882" s="331"/>
      <c r="E882" s="331"/>
      <c r="H882" s="332"/>
      <c r="K882" s="333"/>
      <c r="L882" s="333"/>
      <c r="M882" s="333"/>
      <c r="N882" s="333"/>
      <c r="Q882" s="334"/>
      <c r="R882" s="335"/>
      <c r="S882" s="335"/>
      <c r="T882" s="335"/>
      <c r="U882" s="335"/>
      <c r="V882" s="335"/>
      <c r="W882" s="336"/>
      <c r="X882" s="337"/>
      <c r="Y882" s="338"/>
    </row>
    <row r="883" spans="3:25" s="330" customFormat="1" hidden="1" x14ac:dyDescent="0.25">
      <c r="C883" s="331"/>
      <c r="D883" s="331"/>
      <c r="E883" s="331"/>
      <c r="H883" s="332"/>
      <c r="K883" s="333"/>
      <c r="L883" s="333"/>
      <c r="M883" s="333"/>
      <c r="N883" s="333"/>
      <c r="Q883" s="334"/>
      <c r="R883" s="335"/>
      <c r="S883" s="335"/>
      <c r="T883" s="335"/>
      <c r="U883" s="335"/>
      <c r="V883" s="335"/>
      <c r="W883" s="336"/>
      <c r="X883" s="337"/>
      <c r="Y883" s="338"/>
    </row>
    <row r="884" spans="3:25" s="330" customFormat="1" hidden="1" x14ac:dyDescent="0.25">
      <c r="C884" s="331"/>
      <c r="D884" s="331"/>
      <c r="E884" s="331"/>
      <c r="H884" s="332"/>
      <c r="K884" s="333"/>
      <c r="L884" s="333"/>
      <c r="M884" s="333"/>
      <c r="N884" s="333"/>
      <c r="Q884" s="334"/>
      <c r="R884" s="335"/>
      <c r="S884" s="335"/>
      <c r="T884" s="335"/>
      <c r="U884" s="335"/>
      <c r="V884" s="335"/>
      <c r="W884" s="336"/>
      <c r="X884" s="337"/>
      <c r="Y884" s="338"/>
    </row>
    <row r="885" spans="3:25" s="330" customFormat="1" hidden="1" x14ac:dyDescent="0.25">
      <c r="C885" s="331"/>
      <c r="D885" s="331"/>
      <c r="E885" s="331"/>
      <c r="H885" s="332"/>
      <c r="K885" s="333"/>
      <c r="L885" s="333"/>
      <c r="M885" s="333"/>
      <c r="N885" s="333"/>
      <c r="Q885" s="334"/>
      <c r="R885" s="335"/>
      <c r="S885" s="335"/>
      <c r="T885" s="335"/>
      <c r="U885" s="335"/>
      <c r="V885" s="335"/>
      <c r="W885" s="336"/>
      <c r="X885" s="337"/>
      <c r="Y885" s="338"/>
    </row>
    <row r="886" spans="3:25" s="330" customFormat="1" hidden="1" x14ac:dyDescent="0.25">
      <c r="C886" s="331"/>
      <c r="D886" s="331"/>
      <c r="E886" s="331"/>
      <c r="H886" s="332"/>
      <c r="K886" s="333"/>
      <c r="L886" s="333"/>
      <c r="M886" s="333"/>
      <c r="N886" s="333"/>
      <c r="Q886" s="334"/>
      <c r="R886" s="335"/>
      <c r="S886" s="335"/>
      <c r="T886" s="335"/>
      <c r="U886" s="335"/>
      <c r="V886" s="335"/>
      <c r="W886" s="336"/>
      <c r="X886" s="337"/>
      <c r="Y886" s="338"/>
    </row>
    <row r="887" spans="3:25" s="330" customFormat="1" hidden="1" x14ac:dyDescent="0.25">
      <c r="C887" s="331"/>
      <c r="D887" s="331"/>
      <c r="E887" s="331"/>
      <c r="H887" s="332"/>
      <c r="K887" s="333"/>
      <c r="L887" s="333"/>
      <c r="M887" s="333"/>
      <c r="N887" s="333"/>
      <c r="Q887" s="334"/>
      <c r="R887" s="335"/>
      <c r="S887" s="335"/>
      <c r="T887" s="335"/>
      <c r="U887" s="335"/>
      <c r="V887" s="335"/>
      <c r="W887" s="336"/>
      <c r="X887" s="337"/>
      <c r="Y887" s="338"/>
    </row>
    <row r="888" spans="3:25" s="330" customFormat="1" hidden="1" x14ac:dyDescent="0.25">
      <c r="C888" s="331"/>
      <c r="D888" s="331"/>
      <c r="E888" s="331"/>
      <c r="H888" s="332"/>
      <c r="K888" s="333"/>
      <c r="L888" s="333"/>
      <c r="M888" s="333"/>
      <c r="N888" s="333"/>
      <c r="Q888" s="334"/>
      <c r="R888" s="335"/>
      <c r="S888" s="335"/>
      <c r="T888" s="335"/>
      <c r="U888" s="335"/>
      <c r="V888" s="335"/>
      <c r="W888" s="336"/>
      <c r="X888" s="337"/>
      <c r="Y888" s="338"/>
    </row>
    <row r="889" spans="3:25" s="330" customFormat="1" hidden="1" x14ac:dyDescent="0.25">
      <c r="C889" s="331"/>
      <c r="D889" s="331"/>
      <c r="E889" s="331"/>
      <c r="H889" s="332"/>
      <c r="K889" s="333"/>
      <c r="L889" s="333"/>
      <c r="M889" s="333"/>
      <c r="N889" s="333"/>
      <c r="Q889" s="334"/>
      <c r="R889" s="335"/>
      <c r="S889" s="335"/>
      <c r="T889" s="335"/>
      <c r="U889" s="335"/>
      <c r="V889" s="335"/>
      <c r="W889" s="336"/>
      <c r="X889" s="337"/>
      <c r="Y889" s="338"/>
    </row>
    <row r="890" spans="3:25" s="330" customFormat="1" hidden="1" x14ac:dyDescent="0.25">
      <c r="C890" s="331"/>
      <c r="D890" s="331"/>
      <c r="E890" s="331"/>
      <c r="H890" s="332"/>
      <c r="K890" s="333"/>
      <c r="L890" s="333"/>
      <c r="M890" s="333"/>
      <c r="N890" s="333"/>
      <c r="Q890" s="334"/>
      <c r="R890" s="335"/>
      <c r="S890" s="335"/>
      <c r="T890" s="335"/>
      <c r="U890" s="335"/>
      <c r="V890" s="335"/>
      <c r="W890" s="336"/>
      <c r="X890" s="337"/>
      <c r="Y890" s="338"/>
    </row>
    <row r="891" spans="3:25" s="330" customFormat="1" hidden="1" x14ac:dyDescent="0.25">
      <c r="C891" s="331"/>
      <c r="D891" s="331"/>
      <c r="E891" s="331"/>
      <c r="H891" s="332"/>
      <c r="K891" s="333"/>
      <c r="L891" s="333"/>
      <c r="M891" s="333"/>
      <c r="N891" s="333"/>
      <c r="Q891" s="334"/>
      <c r="R891" s="335"/>
      <c r="S891" s="335"/>
      <c r="T891" s="335"/>
      <c r="U891" s="335"/>
      <c r="V891" s="335"/>
      <c r="W891" s="336"/>
      <c r="X891" s="337"/>
      <c r="Y891" s="338"/>
    </row>
    <row r="892" spans="3:25" s="330" customFormat="1" hidden="1" x14ac:dyDescent="0.25">
      <c r="C892" s="331"/>
      <c r="D892" s="331"/>
      <c r="E892" s="331"/>
      <c r="H892" s="332"/>
      <c r="K892" s="333"/>
      <c r="L892" s="333"/>
      <c r="M892" s="333"/>
      <c r="N892" s="333"/>
      <c r="Q892" s="334"/>
      <c r="R892" s="335"/>
      <c r="S892" s="335"/>
      <c r="T892" s="335"/>
      <c r="U892" s="335"/>
      <c r="V892" s="335"/>
      <c r="W892" s="336"/>
      <c r="X892" s="337"/>
      <c r="Y892" s="338"/>
    </row>
    <row r="893" spans="3:25" s="330" customFormat="1" hidden="1" x14ac:dyDescent="0.25">
      <c r="C893" s="331"/>
      <c r="D893" s="331"/>
      <c r="E893" s="331"/>
      <c r="H893" s="332"/>
      <c r="K893" s="333"/>
      <c r="L893" s="333"/>
      <c r="M893" s="333"/>
      <c r="N893" s="333"/>
      <c r="Q893" s="334"/>
      <c r="R893" s="335"/>
      <c r="S893" s="335"/>
      <c r="T893" s="335"/>
      <c r="U893" s="335"/>
      <c r="V893" s="335"/>
      <c r="W893" s="336"/>
      <c r="X893" s="337"/>
      <c r="Y893" s="338"/>
    </row>
    <row r="894" spans="3:25" s="330" customFormat="1" hidden="1" x14ac:dyDescent="0.25">
      <c r="C894" s="331"/>
      <c r="D894" s="331"/>
      <c r="E894" s="331"/>
      <c r="H894" s="332"/>
      <c r="K894" s="333"/>
      <c r="L894" s="333"/>
      <c r="M894" s="333"/>
      <c r="N894" s="333"/>
      <c r="Q894" s="334"/>
      <c r="R894" s="335"/>
      <c r="S894" s="335"/>
      <c r="T894" s="335"/>
      <c r="U894" s="335"/>
      <c r="V894" s="335"/>
      <c r="W894" s="336"/>
      <c r="X894" s="337"/>
      <c r="Y894" s="338"/>
    </row>
    <row r="895" spans="3:25" s="330" customFormat="1" hidden="1" x14ac:dyDescent="0.25">
      <c r="C895" s="331"/>
      <c r="D895" s="331"/>
      <c r="E895" s="331"/>
      <c r="H895" s="332"/>
      <c r="K895" s="333"/>
      <c r="L895" s="333"/>
      <c r="M895" s="333"/>
      <c r="N895" s="333"/>
      <c r="Q895" s="334"/>
      <c r="R895" s="335"/>
      <c r="S895" s="335"/>
      <c r="T895" s="335"/>
      <c r="U895" s="335"/>
      <c r="V895" s="335"/>
      <c r="W895" s="336"/>
      <c r="X895" s="337"/>
      <c r="Y895" s="338"/>
    </row>
    <row r="896" spans="3:25" s="330" customFormat="1" hidden="1" x14ac:dyDescent="0.25">
      <c r="C896" s="331"/>
      <c r="D896" s="331"/>
      <c r="E896" s="331"/>
      <c r="H896" s="332"/>
      <c r="K896" s="333"/>
      <c r="L896" s="333"/>
      <c r="M896" s="333"/>
      <c r="N896" s="333"/>
      <c r="Q896" s="334"/>
      <c r="R896" s="335"/>
      <c r="S896" s="335"/>
      <c r="T896" s="335"/>
      <c r="U896" s="335"/>
      <c r="V896" s="335"/>
      <c r="W896" s="336"/>
      <c r="X896" s="337"/>
      <c r="Y896" s="338"/>
    </row>
    <row r="897" spans="3:25" s="330" customFormat="1" hidden="1" x14ac:dyDescent="0.25">
      <c r="C897" s="331"/>
      <c r="D897" s="331"/>
      <c r="E897" s="331"/>
      <c r="H897" s="332"/>
      <c r="K897" s="333"/>
      <c r="L897" s="333"/>
      <c r="M897" s="333"/>
      <c r="N897" s="333"/>
      <c r="Q897" s="334"/>
      <c r="R897" s="335"/>
      <c r="S897" s="335"/>
      <c r="T897" s="335"/>
      <c r="U897" s="335"/>
      <c r="V897" s="335"/>
      <c r="W897" s="336"/>
      <c r="X897" s="337"/>
      <c r="Y897" s="338"/>
    </row>
    <row r="898" spans="3:25" s="330" customFormat="1" hidden="1" x14ac:dyDescent="0.25">
      <c r="C898" s="331"/>
      <c r="D898" s="331"/>
      <c r="E898" s="331"/>
      <c r="H898" s="332"/>
      <c r="K898" s="333"/>
      <c r="L898" s="333"/>
      <c r="M898" s="333"/>
      <c r="N898" s="333"/>
      <c r="Q898" s="334"/>
      <c r="R898" s="335"/>
      <c r="S898" s="335"/>
      <c r="T898" s="335"/>
      <c r="U898" s="335"/>
      <c r="V898" s="335"/>
      <c r="W898" s="336"/>
      <c r="X898" s="337"/>
      <c r="Y898" s="338"/>
    </row>
    <row r="899" spans="3:25" s="330" customFormat="1" hidden="1" x14ac:dyDescent="0.25">
      <c r="C899" s="331"/>
      <c r="D899" s="331"/>
      <c r="E899" s="331"/>
      <c r="H899" s="332"/>
      <c r="K899" s="333"/>
      <c r="L899" s="333"/>
      <c r="M899" s="333"/>
      <c r="N899" s="333"/>
      <c r="Q899" s="334"/>
      <c r="R899" s="335"/>
      <c r="S899" s="335"/>
      <c r="T899" s="335"/>
      <c r="U899" s="335"/>
      <c r="V899" s="335"/>
      <c r="W899" s="336"/>
      <c r="X899" s="337"/>
      <c r="Y899" s="338"/>
    </row>
    <row r="900" spans="3:25" s="330" customFormat="1" hidden="1" x14ac:dyDescent="0.25">
      <c r="C900" s="331"/>
      <c r="D900" s="331"/>
      <c r="E900" s="331"/>
      <c r="H900" s="332"/>
      <c r="K900" s="333"/>
      <c r="L900" s="333"/>
      <c r="M900" s="333"/>
      <c r="N900" s="333"/>
      <c r="Q900" s="334"/>
      <c r="R900" s="335"/>
      <c r="S900" s="335"/>
      <c r="T900" s="335"/>
      <c r="U900" s="335"/>
      <c r="V900" s="335"/>
      <c r="W900" s="336"/>
      <c r="X900" s="337"/>
      <c r="Y900" s="338"/>
    </row>
    <row r="901" spans="3:25" s="330" customFormat="1" hidden="1" x14ac:dyDescent="0.25">
      <c r="C901" s="331"/>
      <c r="D901" s="331"/>
      <c r="E901" s="331"/>
      <c r="H901" s="332"/>
      <c r="K901" s="333"/>
      <c r="L901" s="333"/>
      <c r="M901" s="333"/>
      <c r="N901" s="333"/>
      <c r="Q901" s="334"/>
      <c r="R901" s="335"/>
      <c r="S901" s="335"/>
      <c r="T901" s="335"/>
      <c r="U901" s="335"/>
      <c r="V901" s="335"/>
      <c r="W901" s="336"/>
      <c r="X901" s="337"/>
      <c r="Y901" s="338"/>
    </row>
    <row r="902" spans="3:25" s="330" customFormat="1" hidden="1" x14ac:dyDescent="0.25">
      <c r="C902" s="331"/>
      <c r="D902" s="331"/>
      <c r="E902" s="331"/>
      <c r="H902" s="332"/>
      <c r="K902" s="333"/>
      <c r="L902" s="333"/>
      <c r="M902" s="333"/>
      <c r="N902" s="333"/>
      <c r="Q902" s="334"/>
      <c r="R902" s="335"/>
      <c r="S902" s="335"/>
      <c r="T902" s="335"/>
      <c r="U902" s="335"/>
      <c r="V902" s="335"/>
      <c r="W902" s="336"/>
      <c r="X902" s="337"/>
      <c r="Y902" s="338"/>
    </row>
    <row r="903" spans="3:25" s="330" customFormat="1" hidden="1" x14ac:dyDescent="0.25">
      <c r="C903" s="331"/>
      <c r="D903" s="331"/>
      <c r="E903" s="331"/>
      <c r="H903" s="332"/>
      <c r="K903" s="333"/>
      <c r="L903" s="333"/>
      <c r="M903" s="333"/>
      <c r="N903" s="333"/>
      <c r="Q903" s="334"/>
      <c r="R903" s="335"/>
      <c r="S903" s="335"/>
      <c r="T903" s="335"/>
      <c r="U903" s="335"/>
      <c r="V903" s="335"/>
      <c r="W903" s="336"/>
      <c r="X903" s="337"/>
      <c r="Y903" s="338"/>
    </row>
    <row r="904" spans="3:25" s="330" customFormat="1" hidden="1" x14ac:dyDescent="0.25">
      <c r="C904" s="331"/>
      <c r="D904" s="331"/>
      <c r="E904" s="331"/>
      <c r="H904" s="332"/>
      <c r="K904" s="333"/>
      <c r="L904" s="333"/>
      <c r="M904" s="333"/>
      <c r="N904" s="333"/>
      <c r="Q904" s="334"/>
      <c r="R904" s="335"/>
      <c r="S904" s="335"/>
      <c r="T904" s="335"/>
      <c r="U904" s="335"/>
      <c r="V904" s="335"/>
      <c r="W904" s="336"/>
      <c r="X904" s="337"/>
      <c r="Y904" s="338"/>
    </row>
    <row r="905" spans="3:25" s="330" customFormat="1" hidden="1" x14ac:dyDescent="0.25">
      <c r="C905" s="331"/>
      <c r="D905" s="331"/>
      <c r="E905" s="331"/>
      <c r="H905" s="332"/>
      <c r="K905" s="333"/>
      <c r="L905" s="333"/>
      <c r="M905" s="333"/>
      <c r="N905" s="333"/>
      <c r="Q905" s="334"/>
      <c r="R905" s="335"/>
      <c r="S905" s="335"/>
      <c r="T905" s="335"/>
      <c r="U905" s="335"/>
      <c r="V905" s="335"/>
      <c r="W905" s="336"/>
      <c r="X905" s="337"/>
      <c r="Y905" s="338"/>
    </row>
    <row r="906" spans="3:25" s="330" customFormat="1" hidden="1" x14ac:dyDescent="0.25">
      <c r="C906" s="331"/>
      <c r="D906" s="331"/>
      <c r="E906" s="331"/>
      <c r="H906" s="332"/>
      <c r="K906" s="333"/>
      <c r="L906" s="333"/>
      <c r="M906" s="333"/>
      <c r="N906" s="333"/>
      <c r="Q906" s="334"/>
      <c r="R906" s="335"/>
      <c r="S906" s="335"/>
      <c r="T906" s="335"/>
      <c r="U906" s="335"/>
      <c r="V906" s="335"/>
      <c r="W906" s="336"/>
      <c r="X906" s="337"/>
      <c r="Y906" s="338"/>
    </row>
    <row r="907" spans="3:25" s="330" customFormat="1" hidden="1" x14ac:dyDescent="0.25">
      <c r="C907" s="331"/>
      <c r="D907" s="331"/>
      <c r="E907" s="331"/>
      <c r="H907" s="332"/>
      <c r="K907" s="333"/>
      <c r="L907" s="333"/>
      <c r="M907" s="333"/>
      <c r="N907" s="333"/>
      <c r="Q907" s="334"/>
      <c r="R907" s="335"/>
      <c r="S907" s="335"/>
      <c r="T907" s="335"/>
      <c r="U907" s="335"/>
      <c r="V907" s="335"/>
      <c r="W907" s="336"/>
      <c r="X907" s="337"/>
      <c r="Y907" s="338"/>
    </row>
    <row r="908" spans="3:25" s="330" customFormat="1" hidden="1" x14ac:dyDescent="0.25">
      <c r="C908" s="331"/>
      <c r="D908" s="331"/>
      <c r="E908" s="331"/>
      <c r="H908" s="332"/>
      <c r="K908" s="333"/>
      <c r="L908" s="333"/>
      <c r="M908" s="333"/>
      <c r="N908" s="333"/>
      <c r="Q908" s="334"/>
      <c r="R908" s="335"/>
      <c r="S908" s="335"/>
      <c r="T908" s="335"/>
      <c r="U908" s="335"/>
      <c r="V908" s="335"/>
      <c r="W908" s="336"/>
      <c r="X908" s="337"/>
      <c r="Y908" s="338"/>
    </row>
    <row r="909" spans="3:25" s="330" customFormat="1" hidden="1" x14ac:dyDescent="0.25">
      <c r="C909" s="331"/>
      <c r="D909" s="331"/>
      <c r="E909" s="331"/>
      <c r="H909" s="332"/>
      <c r="K909" s="333"/>
      <c r="L909" s="333"/>
      <c r="M909" s="333"/>
      <c r="N909" s="333"/>
      <c r="Q909" s="334"/>
      <c r="R909" s="335"/>
      <c r="S909" s="335"/>
      <c r="T909" s="335"/>
      <c r="U909" s="335"/>
      <c r="V909" s="335"/>
      <c r="W909" s="336"/>
      <c r="X909" s="337"/>
      <c r="Y909" s="338"/>
    </row>
    <row r="910" spans="3:25" s="330" customFormat="1" hidden="1" x14ac:dyDescent="0.25">
      <c r="C910" s="331"/>
      <c r="D910" s="331"/>
      <c r="E910" s="331"/>
      <c r="H910" s="332"/>
      <c r="K910" s="333"/>
      <c r="L910" s="333"/>
      <c r="M910" s="333"/>
      <c r="N910" s="333"/>
      <c r="Q910" s="334"/>
      <c r="R910" s="335"/>
      <c r="S910" s="335"/>
      <c r="T910" s="335"/>
      <c r="U910" s="335"/>
      <c r="V910" s="335"/>
      <c r="W910" s="336"/>
      <c r="X910" s="337"/>
      <c r="Y910" s="338"/>
    </row>
    <row r="911" spans="3:25" s="330" customFormat="1" hidden="1" x14ac:dyDescent="0.25">
      <c r="C911" s="331"/>
      <c r="D911" s="331"/>
      <c r="E911" s="331"/>
      <c r="H911" s="332"/>
      <c r="K911" s="333"/>
      <c r="L911" s="333"/>
      <c r="M911" s="333"/>
      <c r="N911" s="333"/>
      <c r="Q911" s="334"/>
      <c r="R911" s="335"/>
      <c r="S911" s="335"/>
      <c r="T911" s="335"/>
      <c r="U911" s="335"/>
      <c r="V911" s="335"/>
      <c r="W911" s="336"/>
      <c r="X911" s="337"/>
      <c r="Y911" s="338"/>
    </row>
    <row r="912" spans="3:25" s="330" customFormat="1" hidden="1" x14ac:dyDescent="0.25">
      <c r="C912" s="331"/>
      <c r="D912" s="331"/>
      <c r="E912" s="331"/>
      <c r="H912" s="332"/>
      <c r="K912" s="333"/>
      <c r="L912" s="333"/>
      <c r="M912" s="333"/>
      <c r="N912" s="333"/>
      <c r="Q912" s="334"/>
      <c r="R912" s="335"/>
      <c r="S912" s="335"/>
      <c r="T912" s="335"/>
      <c r="U912" s="335"/>
      <c r="V912" s="335"/>
      <c r="W912" s="336"/>
      <c r="X912" s="337"/>
      <c r="Y912" s="338"/>
    </row>
    <row r="913" spans="3:25" s="330" customFormat="1" hidden="1" x14ac:dyDescent="0.25">
      <c r="C913" s="331"/>
      <c r="D913" s="331"/>
      <c r="E913" s="331"/>
      <c r="H913" s="332"/>
      <c r="K913" s="333"/>
      <c r="L913" s="333"/>
      <c r="M913" s="333"/>
      <c r="N913" s="333"/>
      <c r="Q913" s="334"/>
      <c r="R913" s="335"/>
      <c r="S913" s="335"/>
      <c r="T913" s="335"/>
      <c r="U913" s="335"/>
      <c r="V913" s="335"/>
      <c r="W913" s="336"/>
      <c r="X913" s="337"/>
      <c r="Y913" s="338"/>
    </row>
    <row r="914" spans="3:25" s="330" customFormat="1" hidden="1" x14ac:dyDescent="0.25">
      <c r="C914" s="331"/>
      <c r="D914" s="331"/>
      <c r="E914" s="331"/>
      <c r="H914" s="332"/>
      <c r="K914" s="333"/>
      <c r="L914" s="333"/>
      <c r="M914" s="333"/>
      <c r="N914" s="333"/>
      <c r="Q914" s="334"/>
      <c r="R914" s="335"/>
      <c r="S914" s="335"/>
      <c r="T914" s="335"/>
      <c r="U914" s="335"/>
      <c r="V914" s="335"/>
      <c r="W914" s="336"/>
      <c r="X914" s="337"/>
      <c r="Y914" s="338"/>
    </row>
    <row r="915" spans="3:25" s="330" customFormat="1" hidden="1" x14ac:dyDescent="0.25">
      <c r="C915" s="331"/>
      <c r="D915" s="331"/>
      <c r="E915" s="331"/>
      <c r="H915" s="332"/>
      <c r="K915" s="333"/>
      <c r="L915" s="333"/>
      <c r="M915" s="333"/>
      <c r="N915" s="333"/>
      <c r="Q915" s="334"/>
      <c r="R915" s="335"/>
      <c r="S915" s="335"/>
      <c r="T915" s="335"/>
      <c r="U915" s="335"/>
      <c r="V915" s="335"/>
      <c r="W915" s="336"/>
      <c r="X915" s="337"/>
      <c r="Y915" s="338"/>
    </row>
    <row r="916" spans="3:25" s="330" customFormat="1" hidden="1" x14ac:dyDescent="0.25">
      <c r="C916" s="331"/>
      <c r="D916" s="331"/>
      <c r="E916" s="331"/>
      <c r="H916" s="332"/>
      <c r="K916" s="333"/>
      <c r="L916" s="333"/>
      <c r="M916" s="333"/>
      <c r="N916" s="333"/>
      <c r="Q916" s="334"/>
      <c r="R916" s="335"/>
      <c r="S916" s="335"/>
      <c r="T916" s="335"/>
      <c r="U916" s="335"/>
      <c r="V916" s="335"/>
      <c r="W916" s="336"/>
      <c r="X916" s="337"/>
      <c r="Y916" s="338"/>
    </row>
    <row r="917" spans="3:25" s="330" customFormat="1" hidden="1" x14ac:dyDescent="0.25">
      <c r="C917" s="331"/>
      <c r="D917" s="331"/>
      <c r="E917" s="331"/>
      <c r="H917" s="332"/>
      <c r="K917" s="333"/>
      <c r="L917" s="333"/>
      <c r="M917" s="333"/>
      <c r="N917" s="333"/>
      <c r="Q917" s="334"/>
      <c r="R917" s="335"/>
      <c r="S917" s="335"/>
      <c r="T917" s="335"/>
      <c r="U917" s="335"/>
      <c r="V917" s="335"/>
      <c r="W917" s="336"/>
      <c r="X917" s="337"/>
      <c r="Y917" s="338"/>
    </row>
    <row r="918" spans="3:25" s="330" customFormat="1" hidden="1" x14ac:dyDescent="0.25">
      <c r="C918" s="331"/>
      <c r="D918" s="331"/>
      <c r="E918" s="331"/>
      <c r="H918" s="332"/>
      <c r="K918" s="333"/>
      <c r="L918" s="333"/>
      <c r="M918" s="333"/>
      <c r="N918" s="333"/>
      <c r="Q918" s="334"/>
      <c r="R918" s="335"/>
      <c r="S918" s="335"/>
      <c r="T918" s="335"/>
      <c r="U918" s="335"/>
      <c r="V918" s="335"/>
      <c r="W918" s="336"/>
      <c r="X918" s="337"/>
      <c r="Y918" s="338"/>
    </row>
    <row r="919" spans="3:25" s="330" customFormat="1" hidden="1" x14ac:dyDescent="0.25">
      <c r="C919" s="331"/>
      <c r="D919" s="331"/>
      <c r="E919" s="331"/>
      <c r="H919" s="332"/>
      <c r="K919" s="333"/>
      <c r="L919" s="333"/>
      <c r="M919" s="333"/>
      <c r="N919" s="333"/>
      <c r="Q919" s="334"/>
      <c r="R919" s="335"/>
      <c r="S919" s="335"/>
      <c r="T919" s="335"/>
      <c r="U919" s="335"/>
      <c r="V919" s="335"/>
      <c r="W919" s="336"/>
      <c r="X919" s="337"/>
      <c r="Y919" s="338"/>
    </row>
    <row r="920" spans="3:25" s="330" customFormat="1" hidden="1" x14ac:dyDescent="0.25">
      <c r="C920" s="331"/>
      <c r="D920" s="331"/>
      <c r="E920" s="331"/>
      <c r="H920" s="332"/>
      <c r="K920" s="333"/>
      <c r="L920" s="333"/>
      <c r="M920" s="333"/>
      <c r="N920" s="333"/>
      <c r="Q920" s="334"/>
      <c r="R920" s="335"/>
      <c r="S920" s="335"/>
      <c r="T920" s="335"/>
      <c r="U920" s="335"/>
      <c r="V920" s="335"/>
      <c r="W920" s="336"/>
      <c r="X920" s="337"/>
      <c r="Y920" s="338"/>
    </row>
    <row r="921" spans="3:25" s="330" customFormat="1" hidden="1" x14ac:dyDescent="0.25">
      <c r="C921" s="331"/>
      <c r="D921" s="331"/>
      <c r="E921" s="331"/>
      <c r="H921" s="332"/>
      <c r="K921" s="333"/>
      <c r="L921" s="333"/>
      <c r="M921" s="333"/>
      <c r="N921" s="333"/>
      <c r="Q921" s="334"/>
      <c r="R921" s="335"/>
      <c r="S921" s="335"/>
      <c r="T921" s="335"/>
      <c r="U921" s="335"/>
      <c r="V921" s="335"/>
      <c r="W921" s="336"/>
      <c r="X921" s="337"/>
      <c r="Y921" s="338"/>
    </row>
    <row r="922" spans="3:25" s="330" customFormat="1" hidden="1" x14ac:dyDescent="0.25">
      <c r="C922" s="331"/>
      <c r="D922" s="331"/>
      <c r="E922" s="331"/>
      <c r="H922" s="332"/>
      <c r="K922" s="333"/>
      <c r="L922" s="333"/>
      <c r="M922" s="333"/>
      <c r="N922" s="333"/>
      <c r="Q922" s="334"/>
      <c r="R922" s="335"/>
      <c r="S922" s="335"/>
      <c r="T922" s="335"/>
      <c r="U922" s="335"/>
      <c r="V922" s="335"/>
      <c r="W922" s="336"/>
      <c r="X922" s="337"/>
      <c r="Y922" s="338"/>
    </row>
    <row r="923" spans="3:25" s="330" customFormat="1" hidden="1" x14ac:dyDescent="0.25">
      <c r="C923" s="331"/>
      <c r="D923" s="331"/>
      <c r="E923" s="331"/>
      <c r="H923" s="332"/>
      <c r="K923" s="333"/>
      <c r="L923" s="333"/>
      <c r="M923" s="333"/>
      <c r="N923" s="333"/>
      <c r="Q923" s="334"/>
      <c r="R923" s="335"/>
      <c r="S923" s="335"/>
      <c r="T923" s="335"/>
      <c r="U923" s="335"/>
      <c r="V923" s="335"/>
      <c r="W923" s="336"/>
      <c r="X923" s="337"/>
      <c r="Y923" s="338"/>
    </row>
    <row r="924" spans="3:25" s="330" customFormat="1" hidden="1" x14ac:dyDescent="0.25">
      <c r="C924" s="331"/>
      <c r="D924" s="331"/>
      <c r="E924" s="331"/>
      <c r="H924" s="332"/>
      <c r="K924" s="333"/>
      <c r="L924" s="333"/>
      <c r="M924" s="333"/>
      <c r="N924" s="333"/>
      <c r="Q924" s="334"/>
      <c r="R924" s="335"/>
      <c r="S924" s="335"/>
      <c r="T924" s="335"/>
      <c r="U924" s="335"/>
      <c r="V924" s="335"/>
      <c r="W924" s="336"/>
      <c r="X924" s="337"/>
      <c r="Y924" s="338"/>
    </row>
    <row r="925" spans="3:25" s="330" customFormat="1" hidden="1" x14ac:dyDescent="0.25">
      <c r="C925" s="331"/>
      <c r="D925" s="331"/>
      <c r="E925" s="331"/>
      <c r="H925" s="332"/>
      <c r="K925" s="333"/>
      <c r="L925" s="333"/>
      <c r="M925" s="333"/>
      <c r="N925" s="333"/>
      <c r="Q925" s="334"/>
      <c r="R925" s="335"/>
      <c r="S925" s="335"/>
      <c r="T925" s="335"/>
      <c r="U925" s="335"/>
      <c r="V925" s="335"/>
      <c r="W925" s="336"/>
      <c r="X925" s="337"/>
      <c r="Y925" s="338"/>
    </row>
    <row r="926" spans="3:25" s="330" customFormat="1" hidden="1" x14ac:dyDescent="0.25">
      <c r="C926" s="331"/>
      <c r="D926" s="331"/>
      <c r="E926" s="331"/>
      <c r="H926" s="332"/>
      <c r="K926" s="333"/>
      <c r="L926" s="333"/>
      <c r="M926" s="333"/>
      <c r="N926" s="333"/>
      <c r="Q926" s="334"/>
      <c r="R926" s="335"/>
      <c r="S926" s="335"/>
      <c r="T926" s="335"/>
      <c r="U926" s="335"/>
      <c r="V926" s="335"/>
      <c r="W926" s="336"/>
      <c r="X926" s="337"/>
      <c r="Y926" s="338"/>
    </row>
    <row r="927" spans="3:25" s="330" customFormat="1" hidden="1" x14ac:dyDescent="0.25">
      <c r="C927" s="331"/>
      <c r="D927" s="331"/>
      <c r="E927" s="331"/>
      <c r="H927" s="332"/>
      <c r="K927" s="333"/>
      <c r="L927" s="333"/>
      <c r="M927" s="333"/>
      <c r="N927" s="333"/>
      <c r="Q927" s="334"/>
      <c r="R927" s="335"/>
      <c r="S927" s="335"/>
      <c r="T927" s="335"/>
      <c r="U927" s="335"/>
      <c r="V927" s="335"/>
      <c r="W927" s="336"/>
      <c r="X927" s="337"/>
      <c r="Y927" s="338"/>
    </row>
    <row r="928" spans="3:25" s="330" customFormat="1" hidden="1" x14ac:dyDescent="0.25">
      <c r="C928" s="331"/>
      <c r="D928" s="331"/>
      <c r="E928" s="331"/>
      <c r="H928" s="332"/>
      <c r="K928" s="333"/>
      <c r="L928" s="333"/>
      <c r="M928" s="333"/>
      <c r="N928" s="333"/>
      <c r="Q928" s="334"/>
      <c r="R928" s="335"/>
      <c r="S928" s="335"/>
      <c r="T928" s="335"/>
      <c r="U928" s="335"/>
      <c r="V928" s="335"/>
      <c r="W928" s="336"/>
      <c r="X928" s="337"/>
      <c r="Y928" s="338"/>
    </row>
    <row r="929" spans="3:25" s="330" customFormat="1" hidden="1" x14ac:dyDescent="0.25">
      <c r="C929" s="331"/>
      <c r="D929" s="331"/>
      <c r="E929" s="331"/>
      <c r="H929" s="332"/>
      <c r="K929" s="333"/>
      <c r="L929" s="333"/>
      <c r="M929" s="333"/>
      <c r="N929" s="333"/>
      <c r="Q929" s="334"/>
      <c r="R929" s="335"/>
      <c r="S929" s="335"/>
      <c r="T929" s="335"/>
      <c r="U929" s="335"/>
      <c r="V929" s="335"/>
      <c r="W929" s="336"/>
      <c r="X929" s="337"/>
      <c r="Y929" s="338"/>
    </row>
    <row r="930" spans="3:25" s="330" customFormat="1" hidden="1" x14ac:dyDescent="0.25">
      <c r="C930" s="331"/>
      <c r="D930" s="331"/>
      <c r="E930" s="331"/>
      <c r="H930" s="332"/>
      <c r="K930" s="333"/>
      <c r="L930" s="333"/>
      <c r="M930" s="333"/>
      <c r="N930" s="333"/>
      <c r="Q930" s="334"/>
      <c r="R930" s="335"/>
      <c r="S930" s="335"/>
      <c r="T930" s="335"/>
      <c r="U930" s="335"/>
      <c r="V930" s="335"/>
      <c r="W930" s="336"/>
      <c r="X930" s="337"/>
      <c r="Y930" s="338"/>
    </row>
    <row r="931" spans="3:25" s="330" customFormat="1" hidden="1" x14ac:dyDescent="0.25">
      <c r="C931" s="331"/>
      <c r="D931" s="331"/>
      <c r="E931" s="331"/>
      <c r="H931" s="332"/>
      <c r="K931" s="333"/>
      <c r="L931" s="333"/>
      <c r="M931" s="333"/>
      <c r="N931" s="333"/>
      <c r="Q931" s="334"/>
      <c r="R931" s="335"/>
      <c r="S931" s="335"/>
      <c r="T931" s="335"/>
      <c r="U931" s="335"/>
      <c r="V931" s="335"/>
      <c r="W931" s="336"/>
      <c r="X931" s="337"/>
      <c r="Y931" s="338"/>
    </row>
    <row r="932" spans="3:25" s="330" customFormat="1" hidden="1" x14ac:dyDescent="0.25">
      <c r="C932" s="331"/>
      <c r="D932" s="331"/>
      <c r="E932" s="331"/>
      <c r="H932" s="332"/>
      <c r="K932" s="333"/>
      <c r="L932" s="333"/>
      <c r="M932" s="333"/>
      <c r="N932" s="333"/>
      <c r="Q932" s="334"/>
      <c r="R932" s="335"/>
      <c r="S932" s="335"/>
      <c r="T932" s="335"/>
      <c r="U932" s="335"/>
      <c r="V932" s="335"/>
      <c r="W932" s="336"/>
      <c r="X932" s="337"/>
      <c r="Y932" s="338"/>
    </row>
    <row r="933" spans="3:25" s="330" customFormat="1" hidden="1" x14ac:dyDescent="0.25">
      <c r="C933" s="331"/>
      <c r="D933" s="331"/>
      <c r="E933" s="331"/>
      <c r="H933" s="332"/>
      <c r="K933" s="333"/>
      <c r="L933" s="333"/>
      <c r="M933" s="333"/>
      <c r="N933" s="333"/>
      <c r="Q933" s="334"/>
      <c r="R933" s="335"/>
      <c r="S933" s="335"/>
      <c r="T933" s="335"/>
      <c r="U933" s="335"/>
      <c r="V933" s="335"/>
      <c r="W933" s="336"/>
      <c r="X933" s="337"/>
      <c r="Y933" s="338"/>
    </row>
    <row r="934" spans="3:25" s="330" customFormat="1" hidden="1" x14ac:dyDescent="0.25">
      <c r="C934" s="331"/>
      <c r="D934" s="331"/>
      <c r="E934" s="331"/>
      <c r="H934" s="332"/>
      <c r="K934" s="333"/>
      <c r="L934" s="333"/>
      <c r="M934" s="333"/>
      <c r="N934" s="333"/>
      <c r="Q934" s="334"/>
      <c r="R934" s="335"/>
      <c r="S934" s="335"/>
      <c r="T934" s="335"/>
      <c r="U934" s="335"/>
      <c r="V934" s="335"/>
      <c r="W934" s="336"/>
      <c r="X934" s="337"/>
      <c r="Y934" s="338"/>
    </row>
    <row r="935" spans="3:25" s="330" customFormat="1" hidden="1" x14ac:dyDescent="0.25">
      <c r="C935" s="331"/>
      <c r="D935" s="331"/>
      <c r="E935" s="331"/>
      <c r="H935" s="332"/>
      <c r="K935" s="333"/>
      <c r="L935" s="333"/>
      <c r="M935" s="333"/>
      <c r="N935" s="333"/>
      <c r="Q935" s="334"/>
      <c r="R935" s="335"/>
      <c r="S935" s="335"/>
      <c r="T935" s="335"/>
      <c r="U935" s="335"/>
      <c r="V935" s="335"/>
      <c r="W935" s="336"/>
      <c r="X935" s="337"/>
      <c r="Y935" s="338"/>
    </row>
    <row r="936" spans="3:25" s="330" customFormat="1" hidden="1" x14ac:dyDescent="0.25">
      <c r="C936" s="331"/>
      <c r="D936" s="331"/>
      <c r="E936" s="331"/>
      <c r="H936" s="332"/>
      <c r="K936" s="333"/>
      <c r="L936" s="333"/>
      <c r="M936" s="333"/>
      <c r="N936" s="333"/>
      <c r="Q936" s="334"/>
      <c r="R936" s="335"/>
      <c r="S936" s="335"/>
      <c r="T936" s="335"/>
      <c r="U936" s="335"/>
      <c r="V936" s="335"/>
      <c r="W936" s="336"/>
      <c r="X936" s="337"/>
      <c r="Y936" s="338"/>
    </row>
    <row r="937" spans="3:25" s="330" customFormat="1" hidden="1" x14ac:dyDescent="0.25">
      <c r="C937" s="331"/>
      <c r="D937" s="331"/>
      <c r="E937" s="331"/>
      <c r="H937" s="332"/>
      <c r="K937" s="333"/>
      <c r="L937" s="333"/>
      <c r="M937" s="333"/>
      <c r="N937" s="333"/>
      <c r="Q937" s="334"/>
      <c r="R937" s="335"/>
      <c r="S937" s="335"/>
      <c r="T937" s="335"/>
      <c r="U937" s="335"/>
      <c r="V937" s="335"/>
      <c r="W937" s="336"/>
      <c r="X937" s="337"/>
      <c r="Y937" s="338"/>
    </row>
    <row r="938" spans="3:25" s="330" customFormat="1" hidden="1" x14ac:dyDescent="0.25">
      <c r="C938" s="331"/>
      <c r="D938" s="331"/>
      <c r="E938" s="331"/>
      <c r="H938" s="332"/>
      <c r="K938" s="333"/>
      <c r="L938" s="333"/>
      <c r="M938" s="333"/>
      <c r="N938" s="333"/>
      <c r="Q938" s="334"/>
      <c r="R938" s="335"/>
      <c r="S938" s="335"/>
      <c r="T938" s="335"/>
      <c r="U938" s="335"/>
      <c r="V938" s="335"/>
      <c r="W938" s="336"/>
      <c r="X938" s="337"/>
      <c r="Y938" s="338"/>
    </row>
    <row r="939" spans="3:25" s="330" customFormat="1" hidden="1" x14ac:dyDescent="0.25">
      <c r="C939" s="331"/>
      <c r="D939" s="331"/>
      <c r="E939" s="331"/>
      <c r="H939" s="332"/>
      <c r="K939" s="333"/>
      <c r="L939" s="333"/>
      <c r="M939" s="333"/>
      <c r="N939" s="333"/>
      <c r="Q939" s="334"/>
      <c r="R939" s="335"/>
      <c r="S939" s="335"/>
      <c r="T939" s="335"/>
      <c r="U939" s="335"/>
      <c r="V939" s="335"/>
      <c r="W939" s="336"/>
      <c r="X939" s="337"/>
      <c r="Y939" s="338"/>
    </row>
    <row r="940" spans="3:25" s="330" customFormat="1" hidden="1" x14ac:dyDescent="0.25">
      <c r="C940" s="331"/>
      <c r="D940" s="331"/>
      <c r="E940" s="331"/>
      <c r="H940" s="332"/>
      <c r="K940" s="333"/>
      <c r="L940" s="333"/>
      <c r="M940" s="333"/>
      <c r="N940" s="333"/>
      <c r="Q940" s="334"/>
      <c r="R940" s="335"/>
      <c r="S940" s="335"/>
      <c r="T940" s="335"/>
      <c r="U940" s="335"/>
      <c r="V940" s="335"/>
      <c r="W940" s="336"/>
      <c r="X940" s="337"/>
      <c r="Y940" s="338"/>
    </row>
    <row r="941" spans="3:25" s="330" customFormat="1" hidden="1" x14ac:dyDescent="0.25">
      <c r="C941" s="331"/>
      <c r="D941" s="331"/>
      <c r="E941" s="331"/>
      <c r="H941" s="332"/>
      <c r="K941" s="333"/>
      <c r="L941" s="333"/>
      <c r="M941" s="333"/>
      <c r="N941" s="333"/>
      <c r="Q941" s="334"/>
      <c r="R941" s="335"/>
      <c r="S941" s="335"/>
      <c r="T941" s="335"/>
      <c r="U941" s="335"/>
      <c r="V941" s="335"/>
      <c r="W941" s="336"/>
      <c r="X941" s="337"/>
      <c r="Y941" s="338"/>
    </row>
    <row r="942" spans="3:25" s="330" customFormat="1" hidden="1" x14ac:dyDescent="0.25">
      <c r="C942" s="331"/>
      <c r="D942" s="331"/>
      <c r="E942" s="331"/>
      <c r="H942" s="332"/>
      <c r="K942" s="333"/>
      <c r="L942" s="333"/>
      <c r="M942" s="333"/>
      <c r="N942" s="333"/>
      <c r="Q942" s="334"/>
      <c r="R942" s="335"/>
      <c r="S942" s="335"/>
      <c r="T942" s="335"/>
      <c r="U942" s="335"/>
      <c r="V942" s="335"/>
      <c r="W942" s="336"/>
      <c r="X942" s="337"/>
      <c r="Y942" s="338"/>
    </row>
    <row r="943" spans="3:25" s="330" customFormat="1" hidden="1" x14ac:dyDescent="0.25">
      <c r="C943" s="331"/>
      <c r="D943" s="331"/>
      <c r="E943" s="331"/>
      <c r="H943" s="332"/>
      <c r="K943" s="333"/>
      <c r="L943" s="333"/>
      <c r="M943" s="333"/>
      <c r="N943" s="333"/>
      <c r="Q943" s="334"/>
      <c r="R943" s="335"/>
      <c r="S943" s="335"/>
      <c r="T943" s="335"/>
      <c r="U943" s="335"/>
      <c r="V943" s="335"/>
      <c r="W943" s="336"/>
      <c r="X943" s="337"/>
      <c r="Y943" s="338"/>
    </row>
    <row r="944" spans="3:25" s="330" customFormat="1" hidden="1" x14ac:dyDescent="0.25">
      <c r="C944" s="331"/>
      <c r="D944" s="331"/>
      <c r="E944" s="331"/>
      <c r="H944" s="332"/>
      <c r="K944" s="333"/>
      <c r="L944" s="333"/>
      <c r="M944" s="333"/>
      <c r="N944" s="333"/>
      <c r="Q944" s="334"/>
      <c r="R944" s="335"/>
      <c r="S944" s="335"/>
      <c r="T944" s="335"/>
      <c r="U944" s="335"/>
      <c r="V944" s="335"/>
      <c r="W944" s="336"/>
      <c r="X944" s="337"/>
      <c r="Y944" s="338"/>
    </row>
    <row r="945" spans="3:25" s="330" customFormat="1" hidden="1" x14ac:dyDescent="0.25">
      <c r="C945" s="331"/>
      <c r="D945" s="331"/>
      <c r="E945" s="331"/>
      <c r="H945" s="332"/>
      <c r="K945" s="333"/>
      <c r="L945" s="333"/>
      <c r="M945" s="333"/>
      <c r="N945" s="333"/>
      <c r="Q945" s="334"/>
      <c r="R945" s="335"/>
      <c r="S945" s="335"/>
      <c r="T945" s="335"/>
      <c r="U945" s="335"/>
      <c r="V945" s="335"/>
      <c r="W945" s="336"/>
      <c r="X945" s="337"/>
      <c r="Y945" s="338"/>
    </row>
    <row r="946" spans="3:25" s="330" customFormat="1" hidden="1" x14ac:dyDescent="0.25">
      <c r="C946" s="331"/>
      <c r="D946" s="331"/>
      <c r="E946" s="331"/>
      <c r="H946" s="332"/>
      <c r="K946" s="333"/>
      <c r="L946" s="333"/>
      <c r="M946" s="333"/>
      <c r="N946" s="333"/>
      <c r="Q946" s="334"/>
      <c r="R946" s="335"/>
      <c r="S946" s="335"/>
      <c r="T946" s="335"/>
      <c r="U946" s="335"/>
      <c r="V946" s="335"/>
      <c r="W946" s="336"/>
      <c r="X946" s="337"/>
      <c r="Y946" s="338"/>
    </row>
    <row r="947" spans="3:25" s="330" customFormat="1" hidden="1" x14ac:dyDescent="0.25">
      <c r="C947" s="331"/>
      <c r="D947" s="331"/>
      <c r="E947" s="331"/>
      <c r="H947" s="332"/>
      <c r="K947" s="333"/>
      <c r="L947" s="333"/>
      <c r="M947" s="333"/>
      <c r="N947" s="333"/>
      <c r="Q947" s="334"/>
      <c r="R947" s="335"/>
      <c r="S947" s="335"/>
      <c r="T947" s="335"/>
      <c r="U947" s="335"/>
      <c r="V947" s="335"/>
      <c r="W947" s="336"/>
      <c r="X947" s="337"/>
      <c r="Y947" s="338"/>
    </row>
    <row r="948" spans="3:25" s="330" customFormat="1" hidden="1" x14ac:dyDescent="0.25">
      <c r="C948" s="331"/>
      <c r="D948" s="331"/>
      <c r="E948" s="331"/>
      <c r="H948" s="332"/>
      <c r="K948" s="333"/>
      <c r="L948" s="333"/>
      <c r="M948" s="333"/>
      <c r="N948" s="333"/>
      <c r="Q948" s="334"/>
      <c r="R948" s="335"/>
      <c r="S948" s="335"/>
      <c r="T948" s="335"/>
      <c r="U948" s="335"/>
      <c r="V948" s="335"/>
      <c r="W948" s="336"/>
      <c r="X948" s="337"/>
      <c r="Y948" s="338"/>
    </row>
    <row r="949" spans="3:25" s="330" customFormat="1" hidden="1" x14ac:dyDescent="0.25">
      <c r="C949" s="331"/>
      <c r="D949" s="331"/>
      <c r="E949" s="331"/>
      <c r="H949" s="332"/>
      <c r="K949" s="333"/>
      <c r="L949" s="333"/>
      <c r="M949" s="333"/>
      <c r="N949" s="333"/>
      <c r="Q949" s="334"/>
      <c r="R949" s="335"/>
      <c r="S949" s="335"/>
      <c r="T949" s="335"/>
      <c r="U949" s="335"/>
      <c r="V949" s="335"/>
      <c r="W949" s="336"/>
      <c r="X949" s="337"/>
      <c r="Y949" s="338"/>
    </row>
    <row r="950" spans="3:25" s="330" customFormat="1" hidden="1" x14ac:dyDescent="0.25">
      <c r="C950" s="331"/>
      <c r="D950" s="331"/>
      <c r="E950" s="331"/>
      <c r="H950" s="332"/>
      <c r="K950" s="333"/>
      <c r="L950" s="333"/>
      <c r="M950" s="333"/>
      <c r="N950" s="333"/>
      <c r="Q950" s="334"/>
      <c r="R950" s="335"/>
      <c r="S950" s="335"/>
      <c r="T950" s="335"/>
      <c r="U950" s="335"/>
      <c r="V950" s="335"/>
      <c r="W950" s="336"/>
      <c r="X950" s="337"/>
      <c r="Y950" s="338"/>
    </row>
    <row r="951" spans="3:25" s="330" customFormat="1" hidden="1" x14ac:dyDescent="0.25">
      <c r="C951" s="331"/>
      <c r="D951" s="331"/>
      <c r="E951" s="331"/>
      <c r="H951" s="332"/>
      <c r="K951" s="333"/>
      <c r="L951" s="333"/>
      <c r="M951" s="333"/>
      <c r="N951" s="333"/>
      <c r="Q951" s="334"/>
      <c r="R951" s="335"/>
      <c r="S951" s="335"/>
      <c r="T951" s="335"/>
      <c r="U951" s="335"/>
      <c r="V951" s="335"/>
      <c r="W951" s="336"/>
      <c r="X951" s="337"/>
      <c r="Y951" s="338"/>
    </row>
    <row r="952" spans="3:25" s="330" customFormat="1" hidden="1" x14ac:dyDescent="0.25">
      <c r="C952" s="331"/>
      <c r="D952" s="331"/>
      <c r="E952" s="331"/>
      <c r="H952" s="332"/>
      <c r="K952" s="333"/>
      <c r="L952" s="333"/>
      <c r="M952" s="333"/>
      <c r="N952" s="333"/>
      <c r="Q952" s="334"/>
      <c r="R952" s="335"/>
      <c r="S952" s="335"/>
      <c r="T952" s="335"/>
      <c r="U952" s="335"/>
      <c r="V952" s="335"/>
      <c r="W952" s="336"/>
      <c r="X952" s="337"/>
      <c r="Y952" s="338"/>
    </row>
    <row r="953" spans="3:25" s="330" customFormat="1" hidden="1" x14ac:dyDescent="0.25">
      <c r="C953" s="331"/>
      <c r="D953" s="331"/>
      <c r="E953" s="331"/>
      <c r="H953" s="332"/>
      <c r="K953" s="333"/>
      <c r="L953" s="333"/>
      <c r="M953" s="333"/>
      <c r="N953" s="333"/>
      <c r="Q953" s="334"/>
      <c r="R953" s="335"/>
      <c r="S953" s="335"/>
      <c r="T953" s="335"/>
      <c r="U953" s="335"/>
      <c r="V953" s="335"/>
      <c r="W953" s="336"/>
      <c r="X953" s="337"/>
      <c r="Y953" s="338"/>
    </row>
    <row r="954" spans="3:25" s="330" customFormat="1" hidden="1" x14ac:dyDescent="0.25">
      <c r="C954" s="331"/>
      <c r="D954" s="331"/>
      <c r="E954" s="331"/>
      <c r="H954" s="332"/>
      <c r="K954" s="333"/>
      <c r="L954" s="333"/>
      <c r="M954" s="333"/>
      <c r="N954" s="333"/>
      <c r="Q954" s="334"/>
      <c r="R954" s="335"/>
      <c r="S954" s="335"/>
      <c r="T954" s="335"/>
      <c r="U954" s="335"/>
      <c r="V954" s="335"/>
      <c r="W954" s="336"/>
      <c r="X954" s="337"/>
      <c r="Y954" s="338"/>
    </row>
    <row r="955" spans="3:25" s="330" customFormat="1" hidden="1" x14ac:dyDescent="0.25">
      <c r="C955" s="331"/>
      <c r="D955" s="331"/>
      <c r="E955" s="331"/>
      <c r="H955" s="332"/>
      <c r="K955" s="333"/>
      <c r="L955" s="333"/>
      <c r="M955" s="333"/>
      <c r="N955" s="333"/>
      <c r="Q955" s="334"/>
      <c r="R955" s="335"/>
      <c r="S955" s="335"/>
      <c r="T955" s="335"/>
      <c r="U955" s="335"/>
      <c r="V955" s="335"/>
      <c r="W955" s="336"/>
      <c r="X955" s="337"/>
      <c r="Y955" s="338"/>
    </row>
    <row r="956" spans="3:25" s="330" customFormat="1" hidden="1" x14ac:dyDescent="0.25">
      <c r="C956" s="331"/>
      <c r="D956" s="331"/>
      <c r="E956" s="331"/>
      <c r="H956" s="332"/>
      <c r="K956" s="333"/>
      <c r="L956" s="333"/>
      <c r="M956" s="333"/>
      <c r="N956" s="333"/>
      <c r="Q956" s="334"/>
      <c r="R956" s="335"/>
      <c r="S956" s="335"/>
      <c r="T956" s="335"/>
      <c r="U956" s="335"/>
      <c r="V956" s="335"/>
      <c r="W956" s="336"/>
      <c r="X956" s="337"/>
      <c r="Y956" s="338"/>
    </row>
    <row r="957" spans="3:25" s="330" customFormat="1" hidden="1" x14ac:dyDescent="0.25">
      <c r="C957" s="331"/>
      <c r="D957" s="331"/>
      <c r="E957" s="331"/>
      <c r="H957" s="332"/>
      <c r="K957" s="333"/>
      <c r="L957" s="333"/>
      <c r="M957" s="333"/>
      <c r="N957" s="333"/>
      <c r="Q957" s="334"/>
      <c r="R957" s="335"/>
      <c r="S957" s="335"/>
      <c r="T957" s="335"/>
      <c r="U957" s="335"/>
      <c r="V957" s="335"/>
      <c r="W957" s="336"/>
      <c r="X957" s="337"/>
      <c r="Y957" s="338"/>
    </row>
    <row r="958" spans="3:25" s="330" customFormat="1" hidden="1" x14ac:dyDescent="0.25">
      <c r="C958" s="331"/>
      <c r="D958" s="331"/>
      <c r="E958" s="331"/>
      <c r="H958" s="332"/>
      <c r="K958" s="333"/>
      <c r="L958" s="333"/>
      <c r="M958" s="333"/>
      <c r="N958" s="333"/>
      <c r="Q958" s="334"/>
      <c r="R958" s="335"/>
      <c r="S958" s="335"/>
      <c r="T958" s="335"/>
      <c r="U958" s="335"/>
      <c r="V958" s="335"/>
      <c r="W958" s="336"/>
      <c r="X958" s="337"/>
      <c r="Y958" s="338"/>
    </row>
    <row r="959" spans="3:25" s="330" customFormat="1" hidden="1" x14ac:dyDescent="0.25">
      <c r="C959" s="331"/>
      <c r="D959" s="331"/>
      <c r="E959" s="331"/>
      <c r="H959" s="332"/>
      <c r="K959" s="333"/>
      <c r="L959" s="333"/>
      <c r="M959" s="333"/>
      <c r="N959" s="333"/>
      <c r="Q959" s="334"/>
      <c r="R959" s="335"/>
      <c r="S959" s="335"/>
      <c r="T959" s="335"/>
      <c r="U959" s="335"/>
      <c r="V959" s="335"/>
      <c r="W959" s="336"/>
      <c r="X959" s="337"/>
      <c r="Y959" s="338"/>
    </row>
    <row r="960" spans="3:25" s="330" customFormat="1" hidden="1" x14ac:dyDescent="0.25">
      <c r="C960" s="331"/>
      <c r="D960" s="331"/>
      <c r="E960" s="331"/>
      <c r="H960" s="332"/>
      <c r="K960" s="333"/>
      <c r="L960" s="333"/>
      <c r="M960" s="333"/>
      <c r="N960" s="333"/>
      <c r="Q960" s="334"/>
      <c r="R960" s="335"/>
      <c r="S960" s="335"/>
      <c r="T960" s="335"/>
      <c r="U960" s="335"/>
      <c r="V960" s="335"/>
      <c r="W960" s="336"/>
      <c r="X960" s="337"/>
      <c r="Y960" s="338"/>
    </row>
    <row r="961" spans="3:25" s="330" customFormat="1" hidden="1" x14ac:dyDescent="0.25">
      <c r="C961" s="331"/>
      <c r="D961" s="331"/>
      <c r="E961" s="331"/>
      <c r="H961" s="332"/>
      <c r="K961" s="333"/>
      <c r="L961" s="333"/>
      <c r="M961" s="333"/>
      <c r="N961" s="333"/>
      <c r="Q961" s="334"/>
      <c r="R961" s="335"/>
      <c r="S961" s="335"/>
      <c r="T961" s="335"/>
      <c r="U961" s="335"/>
      <c r="V961" s="335"/>
      <c r="W961" s="336"/>
      <c r="X961" s="337"/>
      <c r="Y961" s="338"/>
    </row>
    <row r="962" spans="3:25" s="330" customFormat="1" hidden="1" x14ac:dyDescent="0.25">
      <c r="C962" s="331"/>
      <c r="D962" s="331"/>
      <c r="E962" s="331"/>
      <c r="H962" s="332"/>
      <c r="K962" s="333"/>
      <c r="L962" s="333"/>
      <c r="M962" s="333"/>
      <c r="N962" s="333"/>
      <c r="Q962" s="334"/>
      <c r="R962" s="335"/>
      <c r="S962" s="335"/>
      <c r="T962" s="335"/>
      <c r="U962" s="335"/>
      <c r="V962" s="335"/>
      <c r="W962" s="336"/>
      <c r="X962" s="337"/>
      <c r="Y962" s="338"/>
    </row>
    <row r="963" spans="3:25" s="330" customFormat="1" hidden="1" x14ac:dyDescent="0.25">
      <c r="C963" s="331"/>
      <c r="D963" s="331"/>
      <c r="E963" s="331"/>
      <c r="H963" s="332"/>
      <c r="K963" s="333"/>
      <c r="L963" s="333"/>
      <c r="M963" s="333"/>
      <c r="N963" s="333"/>
      <c r="Q963" s="334"/>
      <c r="R963" s="335"/>
      <c r="S963" s="335"/>
      <c r="T963" s="335"/>
      <c r="U963" s="335"/>
      <c r="V963" s="335"/>
      <c r="W963" s="336"/>
      <c r="X963" s="337"/>
      <c r="Y963" s="338"/>
    </row>
    <row r="964" spans="3:25" s="330" customFormat="1" hidden="1" x14ac:dyDescent="0.25">
      <c r="C964" s="331"/>
      <c r="D964" s="331"/>
      <c r="E964" s="331"/>
      <c r="H964" s="332"/>
      <c r="K964" s="333"/>
      <c r="L964" s="333"/>
      <c r="M964" s="333"/>
      <c r="N964" s="333"/>
      <c r="Q964" s="334"/>
      <c r="R964" s="335"/>
      <c r="S964" s="335"/>
      <c r="T964" s="335"/>
      <c r="U964" s="335"/>
      <c r="V964" s="335"/>
      <c r="W964" s="336"/>
      <c r="X964" s="337"/>
      <c r="Y964" s="338"/>
    </row>
    <row r="965" spans="3:25" s="330" customFormat="1" hidden="1" x14ac:dyDescent="0.25">
      <c r="C965" s="331"/>
      <c r="D965" s="331"/>
      <c r="E965" s="331"/>
      <c r="H965" s="332"/>
      <c r="K965" s="333"/>
      <c r="L965" s="333"/>
      <c r="M965" s="333"/>
      <c r="N965" s="333"/>
      <c r="Q965" s="334"/>
      <c r="R965" s="335"/>
      <c r="S965" s="335"/>
      <c r="T965" s="335"/>
      <c r="U965" s="335"/>
      <c r="V965" s="335"/>
      <c r="W965" s="336"/>
      <c r="X965" s="337"/>
      <c r="Y965" s="338"/>
    </row>
    <row r="966" spans="3:25" s="330" customFormat="1" hidden="1" x14ac:dyDescent="0.25">
      <c r="C966" s="331"/>
      <c r="D966" s="331"/>
      <c r="E966" s="331"/>
      <c r="H966" s="332"/>
      <c r="K966" s="333"/>
      <c r="L966" s="333"/>
      <c r="M966" s="333"/>
      <c r="N966" s="333"/>
      <c r="Q966" s="334"/>
      <c r="R966" s="335"/>
      <c r="S966" s="335"/>
      <c r="T966" s="335"/>
      <c r="U966" s="335"/>
      <c r="V966" s="335"/>
      <c r="W966" s="336"/>
      <c r="X966" s="337"/>
      <c r="Y966" s="338"/>
    </row>
    <row r="967" spans="3:25" s="330" customFormat="1" hidden="1" x14ac:dyDescent="0.25">
      <c r="C967" s="331"/>
      <c r="D967" s="331"/>
      <c r="E967" s="331"/>
      <c r="H967" s="332"/>
      <c r="K967" s="333"/>
      <c r="L967" s="333"/>
      <c r="M967" s="333"/>
      <c r="N967" s="333"/>
      <c r="Q967" s="334"/>
      <c r="R967" s="335"/>
      <c r="S967" s="335"/>
      <c r="T967" s="335"/>
      <c r="U967" s="335"/>
      <c r="V967" s="335"/>
      <c r="W967" s="336"/>
      <c r="X967" s="337"/>
      <c r="Y967" s="338"/>
    </row>
    <row r="968" spans="3:25" s="330" customFormat="1" hidden="1" x14ac:dyDescent="0.25">
      <c r="C968" s="331"/>
      <c r="D968" s="331"/>
      <c r="E968" s="331"/>
      <c r="H968" s="332"/>
      <c r="K968" s="333"/>
      <c r="L968" s="333"/>
      <c r="M968" s="333"/>
      <c r="N968" s="333"/>
      <c r="Q968" s="334"/>
      <c r="R968" s="335"/>
      <c r="S968" s="335"/>
      <c r="T968" s="335"/>
      <c r="U968" s="335"/>
      <c r="V968" s="335"/>
      <c r="W968" s="336"/>
      <c r="X968" s="337"/>
      <c r="Y968" s="338"/>
    </row>
    <row r="969" spans="3:25" s="330" customFormat="1" hidden="1" x14ac:dyDescent="0.25">
      <c r="C969" s="331"/>
      <c r="D969" s="331"/>
      <c r="E969" s="331"/>
      <c r="H969" s="332"/>
      <c r="K969" s="333"/>
      <c r="L969" s="333"/>
      <c r="M969" s="333"/>
      <c r="N969" s="333"/>
      <c r="Q969" s="334"/>
      <c r="R969" s="335"/>
      <c r="S969" s="335"/>
      <c r="T969" s="335"/>
      <c r="U969" s="335"/>
      <c r="V969" s="335"/>
      <c r="W969" s="336"/>
      <c r="X969" s="337"/>
      <c r="Y969" s="338"/>
    </row>
    <row r="970" spans="3:25" s="330" customFormat="1" hidden="1" x14ac:dyDescent="0.25">
      <c r="C970" s="331"/>
      <c r="D970" s="331"/>
      <c r="E970" s="331"/>
      <c r="H970" s="332"/>
      <c r="K970" s="333"/>
      <c r="L970" s="333"/>
      <c r="M970" s="333"/>
      <c r="N970" s="333"/>
      <c r="Q970" s="334"/>
      <c r="R970" s="335"/>
      <c r="S970" s="335"/>
      <c r="T970" s="335"/>
      <c r="U970" s="335"/>
      <c r="V970" s="335"/>
      <c r="W970" s="336"/>
      <c r="X970" s="337"/>
      <c r="Y970" s="338"/>
    </row>
    <row r="971" spans="3:25" s="330" customFormat="1" hidden="1" x14ac:dyDescent="0.25">
      <c r="C971" s="331"/>
      <c r="D971" s="331"/>
      <c r="E971" s="331"/>
      <c r="H971" s="332"/>
      <c r="K971" s="333"/>
      <c r="L971" s="333"/>
      <c r="M971" s="333"/>
      <c r="N971" s="333"/>
      <c r="Q971" s="334"/>
      <c r="R971" s="335"/>
      <c r="S971" s="335"/>
      <c r="T971" s="335"/>
      <c r="U971" s="335"/>
      <c r="V971" s="335"/>
      <c r="W971" s="336"/>
      <c r="X971" s="337"/>
      <c r="Y971" s="338"/>
    </row>
    <row r="972" spans="3:25" s="330" customFormat="1" hidden="1" x14ac:dyDescent="0.25">
      <c r="C972" s="331"/>
      <c r="D972" s="331"/>
      <c r="E972" s="331"/>
      <c r="H972" s="332"/>
      <c r="K972" s="333"/>
      <c r="L972" s="333"/>
      <c r="M972" s="333"/>
      <c r="N972" s="333"/>
      <c r="Q972" s="334"/>
      <c r="R972" s="335"/>
      <c r="S972" s="335"/>
      <c r="T972" s="335"/>
      <c r="U972" s="335"/>
      <c r="V972" s="335"/>
      <c r="W972" s="336"/>
      <c r="X972" s="337"/>
      <c r="Y972" s="338"/>
    </row>
    <row r="973" spans="3:25" s="330" customFormat="1" hidden="1" x14ac:dyDescent="0.25">
      <c r="C973" s="331"/>
      <c r="D973" s="331"/>
      <c r="E973" s="331"/>
      <c r="H973" s="332"/>
      <c r="K973" s="333"/>
      <c r="L973" s="333"/>
      <c r="M973" s="333"/>
      <c r="N973" s="333"/>
      <c r="Q973" s="334"/>
      <c r="R973" s="335"/>
      <c r="S973" s="335"/>
      <c r="T973" s="335"/>
      <c r="U973" s="335"/>
      <c r="V973" s="335"/>
      <c r="W973" s="336"/>
      <c r="X973" s="337"/>
      <c r="Y973" s="338"/>
    </row>
    <row r="974" spans="3:25" s="330" customFormat="1" hidden="1" x14ac:dyDescent="0.25">
      <c r="C974" s="331"/>
      <c r="D974" s="331"/>
      <c r="E974" s="331"/>
      <c r="H974" s="332"/>
      <c r="K974" s="333"/>
      <c r="L974" s="333"/>
      <c r="M974" s="333"/>
      <c r="N974" s="333"/>
      <c r="Q974" s="334"/>
      <c r="R974" s="335"/>
      <c r="S974" s="335"/>
      <c r="T974" s="335"/>
      <c r="U974" s="335"/>
      <c r="V974" s="335"/>
      <c r="W974" s="336"/>
      <c r="X974" s="337"/>
      <c r="Y974" s="338"/>
    </row>
    <row r="975" spans="3:25" s="330" customFormat="1" hidden="1" x14ac:dyDescent="0.25">
      <c r="C975" s="331"/>
      <c r="D975" s="331"/>
      <c r="E975" s="331"/>
      <c r="H975" s="332"/>
      <c r="K975" s="333"/>
      <c r="L975" s="333"/>
      <c r="M975" s="333"/>
      <c r="N975" s="333"/>
      <c r="Q975" s="334"/>
      <c r="R975" s="335"/>
      <c r="S975" s="335"/>
      <c r="T975" s="335"/>
      <c r="U975" s="335"/>
      <c r="V975" s="335"/>
      <c r="W975" s="336"/>
      <c r="X975" s="337"/>
      <c r="Y975" s="338"/>
    </row>
    <row r="976" spans="3:25" s="330" customFormat="1" hidden="1" x14ac:dyDescent="0.25">
      <c r="C976" s="331"/>
      <c r="D976" s="331"/>
      <c r="E976" s="331"/>
      <c r="H976" s="332"/>
      <c r="K976" s="333"/>
      <c r="L976" s="333"/>
      <c r="M976" s="333"/>
      <c r="N976" s="333"/>
      <c r="Q976" s="334"/>
      <c r="R976" s="335"/>
      <c r="S976" s="335"/>
      <c r="T976" s="335"/>
      <c r="U976" s="335"/>
      <c r="V976" s="335"/>
      <c r="W976" s="336"/>
      <c r="X976" s="337"/>
      <c r="Y976" s="338"/>
    </row>
    <row r="977" spans="3:25" s="330" customFormat="1" hidden="1" x14ac:dyDescent="0.25">
      <c r="C977" s="331"/>
      <c r="D977" s="331"/>
      <c r="E977" s="331"/>
      <c r="H977" s="332"/>
      <c r="K977" s="333"/>
      <c r="L977" s="333"/>
      <c r="M977" s="333"/>
      <c r="N977" s="333"/>
      <c r="Q977" s="334"/>
      <c r="R977" s="335"/>
      <c r="S977" s="335"/>
      <c r="T977" s="335"/>
      <c r="U977" s="335"/>
      <c r="V977" s="335"/>
      <c r="W977" s="336"/>
      <c r="X977" s="337"/>
      <c r="Y977" s="338"/>
    </row>
    <row r="978" spans="3:25" s="330" customFormat="1" hidden="1" x14ac:dyDescent="0.25">
      <c r="C978" s="331"/>
      <c r="D978" s="331"/>
      <c r="E978" s="331"/>
      <c r="H978" s="332"/>
      <c r="K978" s="333"/>
      <c r="L978" s="333"/>
      <c r="M978" s="333"/>
      <c r="N978" s="333"/>
      <c r="Q978" s="334"/>
      <c r="R978" s="335"/>
      <c r="S978" s="335"/>
      <c r="T978" s="335"/>
      <c r="U978" s="335"/>
      <c r="V978" s="335"/>
      <c r="W978" s="336"/>
      <c r="X978" s="337"/>
      <c r="Y978" s="338"/>
    </row>
    <row r="979" spans="3:25" s="330" customFormat="1" hidden="1" x14ac:dyDescent="0.25">
      <c r="C979" s="331"/>
      <c r="D979" s="331"/>
      <c r="E979" s="331"/>
      <c r="H979" s="332"/>
      <c r="K979" s="333"/>
      <c r="L979" s="333"/>
      <c r="M979" s="333"/>
      <c r="N979" s="333"/>
      <c r="Q979" s="334"/>
      <c r="R979" s="335"/>
      <c r="S979" s="335"/>
      <c r="T979" s="335"/>
      <c r="U979" s="335"/>
      <c r="V979" s="335"/>
      <c r="W979" s="336"/>
      <c r="X979" s="337"/>
      <c r="Y979" s="338"/>
    </row>
    <row r="980" spans="3:25" s="330" customFormat="1" hidden="1" x14ac:dyDescent="0.25">
      <c r="C980" s="331"/>
      <c r="D980" s="331"/>
      <c r="E980" s="331"/>
      <c r="H980" s="332"/>
      <c r="K980" s="333"/>
      <c r="L980" s="333"/>
      <c r="M980" s="333"/>
      <c r="N980" s="333"/>
      <c r="Q980" s="334"/>
      <c r="R980" s="335"/>
      <c r="S980" s="335"/>
      <c r="T980" s="335"/>
      <c r="U980" s="335"/>
      <c r="V980" s="335"/>
      <c r="W980" s="336"/>
      <c r="X980" s="337"/>
      <c r="Y980" s="338"/>
    </row>
    <row r="981" spans="3:25" s="330" customFormat="1" hidden="1" x14ac:dyDescent="0.25">
      <c r="C981" s="331"/>
      <c r="D981" s="331"/>
      <c r="E981" s="331"/>
      <c r="H981" s="332"/>
      <c r="K981" s="333"/>
      <c r="L981" s="333"/>
      <c r="M981" s="333"/>
      <c r="N981" s="333"/>
      <c r="Q981" s="334"/>
      <c r="R981" s="335"/>
      <c r="S981" s="335"/>
      <c r="T981" s="335"/>
      <c r="U981" s="335"/>
      <c r="V981" s="335"/>
      <c r="W981" s="336"/>
      <c r="X981" s="337"/>
      <c r="Y981" s="338"/>
    </row>
    <row r="982" spans="3:25" s="330" customFormat="1" hidden="1" x14ac:dyDescent="0.25">
      <c r="C982" s="331"/>
      <c r="D982" s="331"/>
      <c r="E982" s="331"/>
      <c r="H982" s="332"/>
      <c r="K982" s="333"/>
      <c r="L982" s="333"/>
      <c r="M982" s="333"/>
      <c r="N982" s="333"/>
      <c r="Q982" s="334"/>
      <c r="R982" s="335"/>
      <c r="S982" s="335"/>
      <c r="T982" s="335"/>
      <c r="U982" s="335"/>
      <c r="V982" s="335"/>
      <c r="W982" s="336"/>
      <c r="X982" s="337"/>
      <c r="Y982" s="338"/>
    </row>
    <row r="983" spans="3:25" s="330" customFormat="1" hidden="1" x14ac:dyDescent="0.25">
      <c r="C983" s="331"/>
      <c r="D983" s="331"/>
      <c r="E983" s="331"/>
      <c r="H983" s="332"/>
      <c r="K983" s="333"/>
      <c r="L983" s="333"/>
      <c r="M983" s="333"/>
      <c r="N983" s="333"/>
      <c r="Q983" s="334"/>
      <c r="R983" s="335"/>
      <c r="S983" s="335"/>
      <c r="T983" s="335"/>
      <c r="U983" s="335"/>
      <c r="V983" s="335"/>
      <c r="W983" s="336"/>
      <c r="X983" s="337"/>
      <c r="Y983" s="338"/>
    </row>
    <row r="984" spans="3:25" s="330" customFormat="1" hidden="1" x14ac:dyDescent="0.25">
      <c r="C984" s="331"/>
      <c r="D984" s="331"/>
      <c r="E984" s="331"/>
      <c r="H984" s="332"/>
      <c r="K984" s="333"/>
      <c r="L984" s="333"/>
      <c r="M984" s="333"/>
      <c r="N984" s="333"/>
      <c r="Q984" s="334"/>
      <c r="R984" s="335"/>
      <c r="S984" s="335"/>
      <c r="T984" s="335"/>
      <c r="U984" s="335"/>
      <c r="V984" s="335"/>
      <c r="W984" s="336"/>
      <c r="X984" s="337"/>
      <c r="Y984" s="338"/>
    </row>
    <row r="985" spans="3:25" s="330" customFormat="1" hidden="1" x14ac:dyDescent="0.25">
      <c r="C985" s="331"/>
      <c r="D985" s="331"/>
      <c r="E985" s="331"/>
      <c r="H985" s="332"/>
      <c r="K985" s="333"/>
      <c r="L985" s="333"/>
      <c r="M985" s="333"/>
      <c r="N985" s="333"/>
      <c r="Q985" s="334"/>
      <c r="R985" s="335"/>
      <c r="S985" s="335"/>
      <c r="T985" s="335"/>
      <c r="U985" s="335"/>
      <c r="V985" s="335"/>
      <c r="W985" s="336"/>
      <c r="X985" s="337"/>
      <c r="Y985" s="338"/>
    </row>
    <row r="986" spans="3:25" s="330" customFormat="1" hidden="1" x14ac:dyDescent="0.25">
      <c r="C986" s="331"/>
      <c r="D986" s="331"/>
      <c r="E986" s="331"/>
      <c r="H986" s="332"/>
      <c r="K986" s="333"/>
      <c r="L986" s="333"/>
      <c r="M986" s="333"/>
      <c r="N986" s="333"/>
      <c r="Q986" s="334"/>
      <c r="R986" s="335"/>
      <c r="S986" s="335"/>
      <c r="T986" s="335"/>
      <c r="U986" s="335"/>
      <c r="V986" s="335"/>
      <c r="W986" s="336"/>
      <c r="X986" s="337"/>
      <c r="Y986" s="338"/>
    </row>
    <row r="987" spans="3:25" s="330" customFormat="1" hidden="1" x14ac:dyDescent="0.25">
      <c r="C987" s="331"/>
      <c r="D987" s="331"/>
      <c r="E987" s="331"/>
      <c r="H987" s="332"/>
      <c r="K987" s="333"/>
      <c r="L987" s="333"/>
      <c r="M987" s="333"/>
      <c r="N987" s="333"/>
      <c r="Q987" s="334"/>
      <c r="R987" s="335"/>
      <c r="S987" s="335"/>
      <c r="T987" s="335"/>
      <c r="U987" s="335"/>
      <c r="V987" s="335"/>
      <c r="W987" s="336"/>
      <c r="X987" s="337"/>
      <c r="Y987" s="338"/>
    </row>
    <row r="988" spans="3:25" s="330" customFormat="1" hidden="1" x14ac:dyDescent="0.25">
      <c r="C988" s="331"/>
      <c r="D988" s="331"/>
      <c r="E988" s="331"/>
      <c r="H988" s="332"/>
      <c r="K988" s="333"/>
      <c r="L988" s="333"/>
      <c r="M988" s="333"/>
      <c r="N988" s="333"/>
      <c r="Q988" s="334"/>
      <c r="R988" s="335"/>
      <c r="S988" s="335"/>
      <c r="T988" s="335"/>
      <c r="U988" s="335"/>
      <c r="V988" s="335"/>
      <c r="W988" s="336"/>
      <c r="X988" s="337"/>
      <c r="Y988" s="338"/>
    </row>
    <row r="989" spans="3:25" s="330" customFormat="1" hidden="1" x14ac:dyDescent="0.25">
      <c r="C989" s="331"/>
      <c r="D989" s="331"/>
      <c r="E989" s="331"/>
      <c r="H989" s="332"/>
      <c r="K989" s="333"/>
      <c r="L989" s="333"/>
      <c r="M989" s="333"/>
      <c r="N989" s="333"/>
      <c r="Q989" s="334"/>
      <c r="R989" s="335"/>
      <c r="S989" s="335"/>
      <c r="T989" s="335"/>
      <c r="U989" s="335"/>
      <c r="V989" s="335"/>
      <c r="W989" s="336"/>
      <c r="X989" s="337"/>
      <c r="Y989" s="338"/>
    </row>
    <row r="990" spans="3:25" s="330" customFormat="1" hidden="1" x14ac:dyDescent="0.25">
      <c r="C990" s="331"/>
      <c r="D990" s="331"/>
      <c r="E990" s="331"/>
      <c r="H990" s="332"/>
      <c r="K990" s="333"/>
      <c r="L990" s="333"/>
      <c r="M990" s="333"/>
      <c r="N990" s="333"/>
      <c r="Q990" s="334"/>
      <c r="R990" s="335"/>
      <c r="S990" s="335"/>
      <c r="T990" s="335"/>
      <c r="U990" s="335"/>
      <c r="V990" s="335"/>
      <c r="W990" s="336"/>
      <c r="X990" s="337"/>
      <c r="Y990" s="338"/>
    </row>
    <row r="991" spans="3:25" s="330" customFormat="1" hidden="1" x14ac:dyDescent="0.25">
      <c r="C991" s="331"/>
      <c r="D991" s="331"/>
      <c r="E991" s="331"/>
      <c r="H991" s="332"/>
      <c r="K991" s="333"/>
      <c r="L991" s="333"/>
      <c r="M991" s="333"/>
      <c r="N991" s="333"/>
      <c r="Q991" s="334"/>
      <c r="R991" s="335"/>
      <c r="S991" s="335"/>
      <c r="T991" s="335"/>
      <c r="U991" s="335"/>
      <c r="V991" s="335"/>
      <c r="W991" s="336"/>
      <c r="X991" s="337"/>
      <c r="Y991" s="338"/>
    </row>
    <row r="992" spans="3:25" s="330" customFormat="1" hidden="1" x14ac:dyDescent="0.25">
      <c r="C992" s="331"/>
      <c r="D992" s="331"/>
      <c r="E992" s="331"/>
      <c r="H992" s="332"/>
      <c r="K992" s="333"/>
      <c r="L992" s="333"/>
      <c r="M992" s="333"/>
      <c r="N992" s="333"/>
      <c r="Q992" s="334"/>
      <c r="R992" s="335"/>
      <c r="S992" s="335"/>
      <c r="T992" s="335"/>
      <c r="U992" s="335"/>
      <c r="V992" s="335"/>
      <c r="W992" s="336"/>
      <c r="X992" s="337"/>
      <c r="Y992" s="338"/>
    </row>
    <row r="993" spans="3:25" s="330" customFormat="1" hidden="1" x14ac:dyDescent="0.25">
      <c r="C993" s="331"/>
      <c r="D993" s="331"/>
      <c r="E993" s="331"/>
      <c r="H993" s="332"/>
      <c r="K993" s="333"/>
      <c r="L993" s="333"/>
      <c r="M993" s="333"/>
      <c r="N993" s="333"/>
      <c r="Q993" s="334"/>
      <c r="R993" s="335"/>
      <c r="S993" s="335"/>
      <c r="T993" s="335"/>
      <c r="U993" s="335"/>
      <c r="V993" s="335"/>
      <c r="W993" s="336"/>
      <c r="X993" s="337"/>
      <c r="Y993" s="338"/>
    </row>
    <row r="994" spans="3:25" s="330" customFormat="1" hidden="1" x14ac:dyDescent="0.25">
      <c r="C994" s="331"/>
      <c r="D994" s="331"/>
      <c r="E994" s="331"/>
      <c r="H994" s="332"/>
      <c r="K994" s="333"/>
      <c r="L994" s="333"/>
      <c r="M994" s="333"/>
      <c r="N994" s="333"/>
      <c r="Q994" s="334"/>
      <c r="R994" s="335"/>
      <c r="S994" s="335"/>
      <c r="T994" s="335"/>
      <c r="U994" s="335"/>
      <c r="V994" s="335"/>
      <c r="W994" s="336"/>
      <c r="X994" s="337"/>
      <c r="Y994" s="338"/>
    </row>
    <row r="995" spans="3:25" s="330" customFormat="1" hidden="1" x14ac:dyDescent="0.25">
      <c r="C995" s="331"/>
      <c r="D995" s="331"/>
      <c r="E995" s="331"/>
      <c r="H995" s="332"/>
      <c r="K995" s="333"/>
      <c r="L995" s="333"/>
      <c r="M995" s="333"/>
      <c r="N995" s="333"/>
      <c r="Q995" s="334"/>
      <c r="R995" s="335"/>
      <c r="S995" s="335"/>
      <c r="T995" s="335"/>
      <c r="U995" s="335"/>
      <c r="V995" s="335"/>
      <c r="W995" s="336"/>
      <c r="X995" s="337"/>
      <c r="Y995" s="338"/>
    </row>
    <row r="996" spans="3:25" s="330" customFormat="1" hidden="1" x14ac:dyDescent="0.25">
      <c r="C996" s="331"/>
      <c r="D996" s="331"/>
      <c r="E996" s="331"/>
      <c r="H996" s="332"/>
      <c r="K996" s="333"/>
      <c r="L996" s="333"/>
      <c r="M996" s="333"/>
      <c r="N996" s="333"/>
      <c r="Q996" s="334"/>
      <c r="R996" s="335"/>
      <c r="S996" s="335"/>
      <c r="T996" s="335"/>
      <c r="U996" s="335"/>
      <c r="V996" s="335"/>
      <c r="W996" s="336"/>
      <c r="X996" s="337"/>
      <c r="Y996" s="338"/>
    </row>
    <row r="997" spans="3:25" s="330" customFormat="1" hidden="1" x14ac:dyDescent="0.25">
      <c r="C997" s="331"/>
      <c r="D997" s="331"/>
      <c r="E997" s="331"/>
      <c r="H997" s="332"/>
      <c r="K997" s="333"/>
      <c r="L997" s="333"/>
      <c r="M997" s="333"/>
      <c r="N997" s="333"/>
      <c r="Q997" s="334"/>
      <c r="R997" s="335"/>
      <c r="S997" s="335"/>
      <c r="T997" s="335"/>
      <c r="U997" s="335"/>
      <c r="V997" s="335"/>
      <c r="W997" s="336"/>
      <c r="X997" s="337"/>
      <c r="Y997" s="338"/>
    </row>
    <row r="998" spans="3:25" s="330" customFormat="1" hidden="1" x14ac:dyDescent="0.25">
      <c r="C998" s="331"/>
      <c r="D998" s="331"/>
      <c r="E998" s="331"/>
      <c r="H998" s="332"/>
      <c r="K998" s="333"/>
      <c r="L998" s="333"/>
      <c r="M998" s="333"/>
      <c r="N998" s="333"/>
      <c r="Q998" s="334"/>
      <c r="R998" s="335"/>
      <c r="S998" s="335"/>
      <c r="T998" s="335"/>
      <c r="U998" s="335"/>
      <c r="V998" s="335"/>
      <c r="W998" s="336"/>
      <c r="X998" s="337"/>
      <c r="Y998" s="338"/>
    </row>
    <row r="999" spans="3:25" s="330" customFormat="1" hidden="1" x14ac:dyDescent="0.25">
      <c r="C999" s="331"/>
      <c r="D999" s="331"/>
      <c r="E999" s="331"/>
      <c r="H999" s="332"/>
      <c r="K999" s="333"/>
      <c r="L999" s="333"/>
      <c r="M999" s="333"/>
      <c r="N999" s="333"/>
      <c r="Q999" s="334"/>
      <c r="R999" s="335"/>
      <c r="S999" s="335"/>
      <c r="T999" s="335"/>
      <c r="U999" s="335"/>
      <c r="V999" s="335"/>
      <c r="W999" s="336"/>
      <c r="X999" s="337"/>
      <c r="Y999" s="338"/>
    </row>
    <row r="1000" spans="3:25" s="330" customFormat="1" hidden="1" x14ac:dyDescent="0.25">
      <c r="C1000" s="331"/>
      <c r="D1000" s="331"/>
      <c r="E1000" s="331"/>
      <c r="H1000" s="332"/>
      <c r="K1000" s="333"/>
      <c r="L1000" s="333"/>
      <c r="M1000" s="333"/>
      <c r="N1000" s="333"/>
      <c r="Q1000" s="334"/>
      <c r="R1000" s="335"/>
      <c r="S1000" s="335"/>
      <c r="T1000" s="335"/>
      <c r="U1000" s="335"/>
      <c r="V1000" s="335"/>
      <c r="W1000" s="336"/>
      <c r="X1000" s="337"/>
      <c r="Y1000" s="338"/>
    </row>
    <row r="1001" spans="3:25" s="330" customFormat="1" hidden="1" x14ac:dyDescent="0.25">
      <c r="C1001" s="331"/>
      <c r="D1001" s="331"/>
      <c r="E1001" s="331"/>
      <c r="H1001" s="332"/>
      <c r="K1001" s="333"/>
      <c r="L1001" s="333"/>
      <c r="M1001" s="333"/>
      <c r="N1001" s="333"/>
      <c r="Q1001" s="334"/>
      <c r="R1001" s="335"/>
      <c r="S1001" s="335"/>
      <c r="T1001" s="335"/>
      <c r="U1001" s="335"/>
      <c r="V1001" s="335"/>
      <c r="W1001" s="336"/>
      <c r="X1001" s="337"/>
      <c r="Y1001" s="338"/>
    </row>
    <row r="1002" spans="3:25" s="330" customFormat="1" hidden="1" x14ac:dyDescent="0.25">
      <c r="C1002" s="331"/>
      <c r="D1002" s="331"/>
      <c r="E1002" s="331"/>
      <c r="H1002" s="332"/>
      <c r="K1002" s="333"/>
      <c r="L1002" s="333"/>
      <c r="M1002" s="333"/>
      <c r="N1002" s="333"/>
      <c r="Q1002" s="334"/>
      <c r="R1002" s="335"/>
      <c r="S1002" s="335"/>
      <c r="T1002" s="335"/>
      <c r="U1002" s="335"/>
      <c r="V1002" s="335"/>
      <c r="W1002" s="336"/>
      <c r="X1002" s="337"/>
      <c r="Y1002" s="338"/>
    </row>
    <row r="1003" spans="3:25" s="330" customFormat="1" hidden="1" x14ac:dyDescent="0.25">
      <c r="C1003" s="331"/>
      <c r="D1003" s="331"/>
      <c r="E1003" s="331"/>
      <c r="H1003" s="332"/>
      <c r="K1003" s="333"/>
      <c r="L1003" s="333"/>
      <c r="M1003" s="333"/>
      <c r="N1003" s="333"/>
      <c r="Q1003" s="334"/>
      <c r="R1003" s="335"/>
      <c r="S1003" s="335"/>
      <c r="T1003" s="335"/>
      <c r="U1003" s="335"/>
      <c r="V1003" s="335"/>
      <c r="W1003" s="336"/>
      <c r="X1003" s="337"/>
      <c r="Y1003" s="338"/>
    </row>
    <row r="1004" spans="3:25" s="330" customFormat="1" hidden="1" x14ac:dyDescent="0.25">
      <c r="C1004" s="331"/>
      <c r="D1004" s="331"/>
      <c r="E1004" s="331"/>
      <c r="H1004" s="332"/>
      <c r="K1004" s="333"/>
      <c r="L1004" s="333"/>
      <c r="M1004" s="333"/>
      <c r="N1004" s="333"/>
      <c r="Q1004" s="334"/>
      <c r="R1004" s="335"/>
      <c r="S1004" s="335"/>
      <c r="T1004" s="335"/>
      <c r="U1004" s="335"/>
      <c r="V1004" s="335"/>
      <c r="W1004" s="336"/>
      <c r="X1004" s="337"/>
      <c r="Y1004" s="338"/>
    </row>
    <row r="1005" spans="3:25" s="330" customFormat="1" hidden="1" x14ac:dyDescent="0.25">
      <c r="C1005" s="331"/>
      <c r="D1005" s="331"/>
      <c r="E1005" s="331"/>
      <c r="H1005" s="332"/>
      <c r="K1005" s="333"/>
      <c r="L1005" s="333"/>
      <c r="M1005" s="333"/>
      <c r="N1005" s="333"/>
      <c r="Q1005" s="334"/>
      <c r="R1005" s="335"/>
      <c r="S1005" s="335"/>
      <c r="T1005" s="335"/>
      <c r="U1005" s="335"/>
      <c r="V1005" s="335"/>
      <c r="W1005" s="336"/>
      <c r="X1005" s="337"/>
      <c r="Y1005" s="338"/>
    </row>
    <row r="1006" spans="3:25" s="330" customFormat="1" hidden="1" x14ac:dyDescent="0.25">
      <c r="C1006" s="331"/>
      <c r="D1006" s="331"/>
      <c r="E1006" s="331"/>
      <c r="H1006" s="332"/>
      <c r="K1006" s="333"/>
      <c r="L1006" s="333"/>
      <c r="M1006" s="333"/>
      <c r="N1006" s="333"/>
      <c r="Q1006" s="334"/>
      <c r="R1006" s="335"/>
      <c r="S1006" s="335"/>
      <c r="T1006" s="335"/>
      <c r="U1006" s="335"/>
      <c r="V1006" s="335"/>
      <c r="W1006" s="336"/>
      <c r="X1006" s="337"/>
      <c r="Y1006" s="338"/>
    </row>
    <row r="1007" spans="3:25" s="330" customFormat="1" hidden="1" x14ac:dyDescent="0.25">
      <c r="C1007" s="331"/>
      <c r="D1007" s="331"/>
      <c r="E1007" s="331"/>
      <c r="H1007" s="332"/>
      <c r="K1007" s="333"/>
      <c r="L1007" s="333"/>
      <c r="M1007" s="333"/>
      <c r="N1007" s="333"/>
      <c r="Q1007" s="334"/>
      <c r="R1007" s="335"/>
      <c r="S1007" s="335"/>
      <c r="T1007" s="335"/>
      <c r="U1007" s="335"/>
      <c r="V1007" s="335"/>
      <c r="W1007" s="336"/>
      <c r="X1007" s="337"/>
      <c r="Y1007" s="338"/>
    </row>
    <row r="1008" spans="3:25" s="330" customFormat="1" hidden="1" x14ac:dyDescent="0.25">
      <c r="C1008" s="331"/>
      <c r="D1008" s="331"/>
      <c r="E1008" s="331"/>
      <c r="H1008" s="332"/>
      <c r="K1008" s="333"/>
      <c r="L1008" s="333"/>
      <c r="M1008" s="333"/>
      <c r="N1008" s="333"/>
      <c r="Q1008" s="334"/>
      <c r="R1008" s="335"/>
      <c r="S1008" s="335"/>
      <c r="T1008" s="335"/>
      <c r="U1008" s="335"/>
      <c r="V1008" s="335"/>
      <c r="W1008" s="336"/>
      <c r="X1008" s="337"/>
      <c r="Y1008" s="338"/>
    </row>
    <row r="1009" spans="3:25" s="330" customFormat="1" hidden="1" x14ac:dyDescent="0.25">
      <c r="C1009" s="331"/>
      <c r="D1009" s="331"/>
      <c r="E1009" s="331"/>
      <c r="H1009" s="332"/>
      <c r="K1009" s="333"/>
      <c r="L1009" s="333"/>
      <c r="M1009" s="333"/>
      <c r="N1009" s="333"/>
      <c r="Q1009" s="334"/>
      <c r="R1009" s="335"/>
      <c r="S1009" s="335"/>
      <c r="T1009" s="335"/>
      <c r="U1009" s="335"/>
      <c r="V1009" s="335"/>
      <c r="W1009" s="336"/>
      <c r="X1009" s="337"/>
      <c r="Y1009" s="338"/>
    </row>
    <row r="1010" spans="3:25" s="330" customFormat="1" hidden="1" x14ac:dyDescent="0.25">
      <c r="C1010" s="331"/>
      <c r="D1010" s="331"/>
      <c r="E1010" s="331"/>
      <c r="H1010" s="332"/>
      <c r="K1010" s="333"/>
      <c r="L1010" s="333"/>
      <c r="M1010" s="333"/>
      <c r="N1010" s="333"/>
      <c r="Q1010" s="334"/>
      <c r="R1010" s="335"/>
      <c r="S1010" s="335"/>
      <c r="T1010" s="335"/>
      <c r="U1010" s="335"/>
      <c r="V1010" s="335"/>
      <c r="W1010" s="336"/>
      <c r="X1010" s="337"/>
      <c r="Y1010" s="338"/>
    </row>
    <row r="1011" spans="3:25" s="330" customFormat="1" hidden="1" x14ac:dyDescent="0.25">
      <c r="C1011" s="331"/>
      <c r="D1011" s="331"/>
      <c r="E1011" s="331"/>
      <c r="H1011" s="332"/>
      <c r="K1011" s="333"/>
      <c r="L1011" s="333"/>
      <c r="M1011" s="333"/>
      <c r="N1011" s="333"/>
      <c r="Q1011" s="334"/>
      <c r="R1011" s="335"/>
      <c r="S1011" s="335"/>
      <c r="T1011" s="335"/>
      <c r="U1011" s="335"/>
      <c r="V1011" s="335"/>
      <c r="W1011" s="336"/>
      <c r="X1011" s="337"/>
      <c r="Y1011" s="338"/>
    </row>
    <row r="1012" spans="3:25" s="330" customFormat="1" hidden="1" x14ac:dyDescent="0.25">
      <c r="C1012" s="331"/>
      <c r="D1012" s="331"/>
      <c r="E1012" s="331"/>
      <c r="H1012" s="332"/>
      <c r="K1012" s="333"/>
      <c r="L1012" s="333"/>
      <c r="M1012" s="333"/>
      <c r="N1012" s="333"/>
      <c r="Q1012" s="334"/>
      <c r="R1012" s="335"/>
      <c r="S1012" s="335"/>
      <c r="T1012" s="335"/>
      <c r="U1012" s="335"/>
      <c r="V1012" s="335"/>
      <c r="W1012" s="336"/>
      <c r="X1012" s="337"/>
      <c r="Y1012" s="338"/>
    </row>
    <row r="1013" spans="3:25" s="330" customFormat="1" hidden="1" x14ac:dyDescent="0.25">
      <c r="C1013" s="331"/>
      <c r="D1013" s="331"/>
      <c r="E1013" s="331"/>
      <c r="H1013" s="332"/>
      <c r="K1013" s="333"/>
      <c r="L1013" s="333"/>
      <c r="M1013" s="333"/>
      <c r="N1013" s="333"/>
      <c r="Q1013" s="334"/>
      <c r="R1013" s="335"/>
      <c r="S1013" s="335"/>
      <c r="T1013" s="335"/>
      <c r="U1013" s="335"/>
      <c r="V1013" s="335"/>
      <c r="W1013" s="336"/>
      <c r="X1013" s="337"/>
      <c r="Y1013" s="338"/>
    </row>
    <row r="1014" spans="3:25" s="330" customFormat="1" hidden="1" x14ac:dyDescent="0.25">
      <c r="C1014" s="331"/>
      <c r="D1014" s="331"/>
      <c r="E1014" s="331"/>
      <c r="H1014" s="332"/>
      <c r="K1014" s="333"/>
      <c r="L1014" s="333"/>
      <c r="M1014" s="333"/>
      <c r="N1014" s="333"/>
      <c r="Q1014" s="334"/>
      <c r="R1014" s="335"/>
      <c r="S1014" s="335"/>
      <c r="T1014" s="335"/>
      <c r="U1014" s="335"/>
      <c r="V1014" s="335"/>
      <c r="W1014" s="336"/>
      <c r="X1014" s="337"/>
      <c r="Y1014" s="338"/>
    </row>
    <row r="1015" spans="3:25" s="330" customFormat="1" hidden="1" x14ac:dyDescent="0.25">
      <c r="C1015" s="331"/>
      <c r="D1015" s="331"/>
      <c r="E1015" s="331"/>
      <c r="H1015" s="332"/>
      <c r="K1015" s="333"/>
      <c r="L1015" s="333"/>
      <c r="M1015" s="333"/>
      <c r="N1015" s="333"/>
      <c r="Q1015" s="334"/>
      <c r="R1015" s="335"/>
      <c r="S1015" s="335"/>
      <c r="T1015" s="335"/>
      <c r="U1015" s="335"/>
      <c r="V1015" s="335"/>
      <c r="W1015" s="336"/>
      <c r="X1015" s="337"/>
      <c r="Y1015" s="338"/>
    </row>
    <row r="1016" spans="3:25" s="330" customFormat="1" hidden="1" x14ac:dyDescent="0.25">
      <c r="C1016" s="331"/>
      <c r="D1016" s="331"/>
      <c r="E1016" s="331"/>
      <c r="H1016" s="332"/>
      <c r="K1016" s="333"/>
      <c r="L1016" s="333"/>
      <c r="M1016" s="333"/>
      <c r="N1016" s="333"/>
      <c r="Q1016" s="334"/>
      <c r="R1016" s="335"/>
      <c r="S1016" s="335"/>
      <c r="T1016" s="335"/>
      <c r="U1016" s="335"/>
      <c r="V1016" s="335"/>
      <c r="W1016" s="336"/>
      <c r="X1016" s="337"/>
      <c r="Y1016" s="338"/>
    </row>
    <row r="1017" spans="3:25" s="330" customFormat="1" hidden="1" x14ac:dyDescent="0.25">
      <c r="C1017" s="331"/>
      <c r="D1017" s="331"/>
      <c r="E1017" s="331"/>
      <c r="H1017" s="332"/>
      <c r="K1017" s="333"/>
      <c r="L1017" s="333"/>
      <c r="M1017" s="333"/>
      <c r="N1017" s="333"/>
      <c r="Q1017" s="334"/>
      <c r="R1017" s="335"/>
      <c r="S1017" s="335"/>
      <c r="T1017" s="335"/>
      <c r="U1017" s="335"/>
      <c r="V1017" s="335"/>
      <c r="W1017" s="336"/>
      <c r="X1017" s="337"/>
      <c r="Y1017" s="338"/>
    </row>
    <row r="1018" spans="3:25" s="330" customFormat="1" hidden="1" x14ac:dyDescent="0.25">
      <c r="C1018" s="331"/>
      <c r="D1018" s="331"/>
      <c r="E1018" s="331"/>
      <c r="H1018" s="332"/>
      <c r="K1018" s="333"/>
      <c r="L1018" s="333"/>
      <c r="M1018" s="333"/>
      <c r="N1018" s="333"/>
      <c r="Q1018" s="334"/>
      <c r="R1018" s="335"/>
      <c r="S1018" s="335"/>
      <c r="T1018" s="335"/>
      <c r="U1018" s="335"/>
      <c r="V1018" s="335"/>
      <c r="W1018" s="336"/>
      <c r="X1018" s="337"/>
      <c r="Y1018" s="338"/>
    </row>
    <row r="1019" spans="3:25" s="330" customFormat="1" hidden="1" x14ac:dyDescent="0.25">
      <c r="C1019" s="331"/>
      <c r="D1019" s="331"/>
      <c r="E1019" s="331"/>
      <c r="H1019" s="332"/>
      <c r="K1019" s="333"/>
      <c r="L1019" s="333"/>
      <c r="M1019" s="333"/>
      <c r="N1019" s="333"/>
      <c r="Q1019" s="334"/>
      <c r="R1019" s="335"/>
      <c r="S1019" s="335"/>
      <c r="T1019" s="335"/>
      <c r="U1019" s="335"/>
      <c r="V1019" s="335"/>
      <c r="W1019" s="336"/>
      <c r="X1019" s="337"/>
      <c r="Y1019" s="338"/>
    </row>
    <row r="1020" spans="3:25" s="330" customFormat="1" hidden="1" x14ac:dyDescent="0.25">
      <c r="C1020" s="331"/>
      <c r="D1020" s="331"/>
      <c r="E1020" s="331"/>
      <c r="H1020" s="332"/>
      <c r="K1020" s="333"/>
      <c r="L1020" s="333"/>
      <c r="M1020" s="333"/>
      <c r="N1020" s="333"/>
      <c r="Q1020" s="334"/>
      <c r="R1020" s="335"/>
      <c r="S1020" s="335"/>
      <c r="T1020" s="335"/>
      <c r="U1020" s="335"/>
      <c r="V1020" s="335"/>
      <c r="W1020" s="336"/>
      <c r="X1020" s="337"/>
      <c r="Y1020" s="338"/>
    </row>
    <row r="1021" spans="3:25" s="330" customFormat="1" hidden="1" x14ac:dyDescent="0.25">
      <c r="C1021" s="331"/>
      <c r="D1021" s="331"/>
      <c r="E1021" s="331"/>
      <c r="H1021" s="332"/>
      <c r="K1021" s="333"/>
      <c r="L1021" s="333"/>
      <c r="M1021" s="333"/>
      <c r="N1021" s="333"/>
      <c r="Q1021" s="334"/>
      <c r="R1021" s="335"/>
      <c r="S1021" s="335"/>
      <c r="T1021" s="335"/>
      <c r="U1021" s="335"/>
      <c r="V1021" s="335"/>
      <c r="W1021" s="336"/>
      <c r="X1021" s="337"/>
      <c r="Y1021" s="338"/>
    </row>
    <row r="1022" spans="3:25" s="330" customFormat="1" hidden="1" x14ac:dyDescent="0.25">
      <c r="C1022" s="331"/>
      <c r="D1022" s="331"/>
      <c r="E1022" s="331"/>
      <c r="H1022" s="332"/>
      <c r="K1022" s="333"/>
      <c r="L1022" s="333"/>
      <c r="M1022" s="333"/>
      <c r="N1022" s="333"/>
      <c r="Q1022" s="334"/>
      <c r="R1022" s="335"/>
      <c r="S1022" s="335"/>
      <c r="T1022" s="335"/>
      <c r="U1022" s="335"/>
      <c r="V1022" s="335"/>
      <c r="W1022" s="336"/>
      <c r="X1022" s="337"/>
      <c r="Y1022" s="338"/>
    </row>
    <row r="1023" spans="3:25" s="330" customFormat="1" hidden="1" x14ac:dyDescent="0.25">
      <c r="C1023" s="331"/>
      <c r="D1023" s="331"/>
      <c r="E1023" s="331"/>
      <c r="H1023" s="332"/>
      <c r="K1023" s="333"/>
      <c r="L1023" s="333"/>
      <c r="M1023" s="333"/>
      <c r="N1023" s="333"/>
      <c r="Q1023" s="334"/>
      <c r="R1023" s="335"/>
      <c r="S1023" s="335"/>
      <c r="T1023" s="335"/>
      <c r="U1023" s="335"/>
      <c r="V1023" s="335"/>
      <c r="W1023" s="336"/>
      <c r="X1023" s="337"/>
      <c r="Y1023" s="338"/>
    </row>
    <row r="1024" spans="3:25" s="330" customFormat="1" hidden="1" x14ac:dyDescent="0.25">
      <c r="C1024" s="331"/>
      <c r="D1024" s="331"/>
      <c r="E1024" s="331"/>
      <c r="H1024" s="332"/>
      <c r="K1024" s="333"/>
      <c r="L1024" s="333"/>
      <c r="M1024" s="333"/>
      <c r="N1024" s="333"/>
      <c r="Q1024" s="334"/>
      <c r="R1024" s="335"/>
      <c r="S1024" s="335"/>
      <c r="T1024" s="335"/>
      <c r="U1024" s="335"/>
      <c r="V1024" s="335"/>
      <c r="W1024" s="336"/>
      <c r="X1024" s="337"/>
      <c r="Y1024" s="338"/>
    </row>
    <row r="1025" spans="3:25" s="330" customFormat="1" hidden="1" x14ac:dyDescent="0.25">
      <c r="C1025" s="331"/>
      <c r="D1025" s="331"/>
      <c r="E1025" s="331"/>
      <c r="H1025" s="332"/>
      <c r="K1025" s="333"/>
      <c r="L1025" s="333"/>
      <c r="M1025" s="333"/>
      <c r="N1025" s="333"/>
      <c r="Q1025" s="334"/>
      <c r="R1025" s="335"/>
      <c r="S1025" s="335"/>
      <c r="T1025" s="335"/>
      <c r="U1025" s="335"/>
      <c r="V1025" s="335"/>
      <c r="W1025" s="336"/>
      <c r="X1025" s="337"/>
      <c r="Y1025" s="338"/>
    </row>
    <row r="1026" spans="3:25" s="330" customFormat="1" hidden="1" x14ac:dyDescent="0.25">
      <c r="C1026" s="331"/>
      <c r="D1026" s="331"/>
      <c r="E1026" s="331"/>
      <c r="H1026" s="332"/>
      <c r="K1026" s="333"/>
      <c r="L1026" s="333"/>
      <c r="M1026" s="333"/>
      <c r="N1026" s="333"/>
      <c r="Q1026" s="334"/>
      <c r="R1026" s="335"/>
      <c r="S1026" s="335"/>
      <c r="T1026" s="335"/>
      <c r="U1026" s="335"/>
      <c r="V1026" s="335"/>
      <c r="W1026" s="336"/>
      <c r="X1026" s="337"/>
      <c r="Y1026" s="338"/>
    </row>
    <row r="1027" spans="3:25" s="330" customFormat="1" hidden="1" x14ac:dyDescent="0.25">
      <c r="C1027" s="331"/>
      <c r="D1027" s="331"/>
      <c r="E1027" s="331"/>
      <c r="H1027" s="332"/>
      <c r="K1027" s="333"/>
      <c r="L1027" s="333"/>
      <c r="M1027" s="333"/>
      <c r="N1027" s="333"/>
      <c r="Q1027" s="334"/>
      <c r="R1027" s="335"/>
      <c r="S1027" s="335"/>
      <c r="T1027" s="335"/>
      <c r="U1027" s="335"/>
      <c r="V1027" s="335"/>
      <c r="W1027" s="336"/>
      <c r="X1027" s="337"/>
      <c r="Y1027" s="338"/>
    </row>
    <row r="1028" spans="3:25" s="330" customFormat="1" hidden="1" x14ac:dyDescent="0.25">
      <c r="C1028" s="331"/>
      <c r="D1028" s="331"/>
      <c r="E1028" s="331"/>
      <c r="H1028" s="332"/>
      <c r="K1028" s="333"/>
      <c r="L1028" s="333"/>
      <c r="M1028" s="333"/>
      <c r="N1028" s="333"/>
      <c r="Q1028" s="334"/>
      <c r="R1028" s="335"/>
      <c r="S1028" s="335"/>
      <c r="T1028" s="335"/>
      <c r="U1028" s="335"/>
      <c r="V1028" s="335"/>
      <c r="W1028" s="336"/>
      <c r="X1028" s="337"/>
      <c r="Y1028" s="338"/>
    </row>
    <row r="1029" spans="3:25" s="330" customFormat="1" hidden="1" x14ac:dyDescent="0.25">
      <c r="C1029" s="331"/>
      <c r="D1029" s="331"/>
      <c r="E1029" s="331"/>
      <c r="H1029" s="332"/>
      <c r="K1029" s="333"/>
      <c r="L1029" s="333"/>
      <c r="M1029" s="333"/>
      <c r="N1029" s="333"/>
      <c r="Q1029" s="334"/>
      <c r="R1029" s="335"/>
      <c r="S1029" s="335"/>
      <c r="T1029" s="335"/>
      <c r="U1029" s="335"/>
      <c r="V1029" s="335"/>
      <c r="W1029" s="336"/>
      <c r="X1029" s="337"/>
      <c r="Y1029" s="338"/>
    </row>
    <row r="1030" spans="3:25" s="330" customFormat="1" hidden="1" x14ac:dyDescent="0.25">
      <c r="C1030" s="331"/>
      <c r="D1030" s="331"/>
      <c r="E1030" s="331"/>
      <c r="H1030" s="332"/>
      <c r="K1030" s="333"/>
      <c r="L1030" s="333"/>
      <c r="M1030" s="333"/>
      <c r="N1030" s="333"/>
      <c r="Q1030" s="334"/>
      <c r="R1030" s="335"/>
      <c r="S1030" s="335"/>
      <c r="T1030" s="335"/>
      <c r="U1030" s="335"/>
      <c r="V1030" s="335"/>
      <c r="W1030" s="336"/>
      <c r="X1030" s="337"/>
      <c r="Y1030" s="338"/>
    </row>
    <row r="1031" spans="3:25" s="330" customFormat="1" hidden="1" x14ac:dyDescent="0.25">
      <c r="C1031" s="331"/>
      <c r="D1031" s="331"/>
      <c r="E1031" s="331"/>
      <c r="H1031" s="332"/>
      <c r="K1031" s="333"/>
      <c r="L1031" s="333"/>
      <c r="M1031" s="333"/>
      <c r="N1031" s="333"/>
      <c r="Q1031" s="334"/>
      <c r="R1031" s="335"/>
      <c r="S1031" s="335"/>
      <c r="T1031" s="335"/>
      <c r="U1031" s="335"/>
      <c r="V1031" s="335"/>
      <c r="W1031" s="336"/>
      <c r="X1031" s="337"/>
      <c r="Y1031" s="338"/>
    </row>
    <row r="1032" spans="3:25" s="330" customFormat="1" hidden="1" x14ac:dyDescent="0.25">
      <c r="C1032" s="331"/>
      <c r="D1032" s="331"/>
      <c r="E1032" s="331"/>
      <c r="H1032" s="332"/>
      <c r="K1032" s="333"/>
      <c r="L1032" s="333"/>
      <c r="M1032" s="333"/>
      <c r="N1032" s="333"/>
      <c r="Q1032" s="334"/>
      <c r="R1032" s="335"/>
      <c r="S1032" s="335"/>
      <c r="T1032" s="335"/>
      <c r="U1032" s="335"/>
      <c r="V1032" s="335"/>
      <c r="W1032" s="336"/>
      <c r="X1032" s="337"/>
      <c r="Y1032" s="338"/>
    </row>
    <row r="1033" spans="3:25" s="330" customFormat="1" hidden="1" x14ac:dyDescent="0.25">
      <c r="C1033" s="331"/>
      <c r="D1033" s="331"/>
      <c r="E1033" s="331"/>
      <c r="H1033" s="332"/>
      <c r="K1033" s="333"/>
      <c r="L1033" s="333"/>
      <c r="M1033" s="333"/>
      <c r="N1033" s="333"/>
      <c r="Q1033" s="334"/>
      <c r="R1033" s="335"/>
      <c r="S1033" s="335"/>
      <c r="T1033" s="335"/>
      <c r="U1033" s="335"/>
      <c r="V1033" s="335"/>
      <c r="W1033" s="336"/>
      <c r="X1033" s="337"/>
      <c r="Y1033" s="338"/>
    </row>
    <row r="1034" spans="3:25" s="330" customFormat="1" hidden="1" x14ac:dyDescent="0.25">
      <c r="C1034" s="331"/>
      <c r="D1034" s="331"/>
      <c r="E1034" s="331"/>
      <c r="H1034" s="332"/>
      <c r="K1034" s="333"/>
      <c r="L1034" s="333"/>
      <c r="M1034" s="333"/>
      <c r="N1034" s="333"/>
      <c r="Q1034" s="334"/>
      <c r="R1034" s="335"/>
      <c r="S1034" s="335"/>
      <c r="T1034" s="335"/>
      <c r="U1034" s="335"/>
      <c r="V1034" s="335"/>
      <c r="W1034" s="336"/>
      <c r="X1034" s="337"/>
      <c r="Y1034" s="338"/>
    </row>
    <row r="1035" spans="3:25" s="330" customFormat="1" hidden="1" x14ac:dyDescent="0.25">
      <c r="C1035" s="331"/>
      <c r="D1035" s="331"/>
      <c r="E1035" s="331"/>
      <c r="H1035" s="332"/>
      <c r="K1035" s="333"/>
      <c r="L1035" s="333"/>
      <c r="M1035" s="333"/>
      <c r="N1035" s="333"/>
      <c r="Q1035" s="334"/>
      <c r="R1035" s="335"/>
      <c r="S1035" s="335"/>
      <c r="T1035" s="335"/>
      <c r="U1035" s="335"/>
      <c r="V1035" s="335"/>
      <c r="W1035" s="336"/>
      <c r="X1035" s="337"/>
      <c r="Y1035" s="338"/>
    </row>
    <row r="1036" spans="3:25" s="330" customFormat="1" hidden="1" x14ac:dyDescent="0.25">
      <c r="C1036" s="331"/>
      <c r="D1036" s="331"/>
      <c r="E1036" s="331"/>
      <c r="H1036" s="332"/>
      <c r="K1036" s="333"/>
      <c r="L1036" s="333"/>
      <c r="M1036" s="333"/>
      <c r="N1036" s="333"/>
      <c r="Q1036" s="334"/>
      <c r="R1036" s="335"/>
      <c r="S1036" s="335"/>
      <c r="T1036" s="335"/>
      <c r="U1036" s="335"/>
      <c r="V1036" s="335"/>
      <c r="W1036" s="336"/>
      <c r="X1036" s="337"/>
      <c r="Y1036" s="338"/>
    </row>
    <row r="1037" spans="3:25" s="330" customFormat="1" hidden="1" x14ac:dyDescent="0.25">
      <c r="C1037" s="331"/>
      <c r="D1037" s="331"/>
      <c r="E1037" s="331"/>
      <c r="H1037" s="332"/>
      <c r="K1037" s="333"/>
      <c r="L1037" s="333"/>
      <c r="M1037" s="333"/>
      <c r="N1037" s="333"/>
      <c r="Q1037" s="334"/>
      <c r="R1037" s="335"/>
      <c r="S1037" s="335"/>
      <c r="T1037" s="335"/>
      <c r="U1037" s="335"/>
      <c r="V1037" s="335"/>
      <c r="W1037" s="336"/>
      <c r="X1037" s="337"/>
      <c r="Y1037" s="338"/>
    </row>
    <row r="1038" spans="3:25" s="330" customFormat="1" hidden="1" x14ac:dyDescent="0.25">
      <c r="C1038" s="331"/>
      <c r="D1038" s="331"/>
      <c r="E1038" s="331"/>
      <c r="H1038" s="332"/>
      <c r="K1038" s="333"/>
      <c r="L1038" s="333"/>
      <c r="M1038" s="333"/>
      <c r="N1038" s="333"/>
      <c r="Q1038" s="334"/>
      <c r="R1038" s="335"/>
      <c r="S1038" s="335"/>
      <c r="T1038" s="335"/>
      <c r="U1038" s="335"/>
      <c r="V1038" s="335"/>
      <c r="W1038" s="336"/>
      <c r="X1038" s="337"/>
      <c r="Y1038" s="338"/>
    </row>
    <row r="1039" spans="3:25" s="330" customFormat="1" hidden="1" x14ac:dyDescent="0.25">
      <c r="C1039" s="331"/>
      <c r="D1039" s="331"/>
      <c r="E1039" s="331"/>
      <c r="H1039" s="332"/>
      <c r="K1039" s="333"/>
      <c r="L1039" s="333"/>
      <c r="M1039" s="333"/>
      <c r="N1039" s="333"/>
      <c r="Q1039" s="334"/>
      <c r="R1039" s="335"/>
      <c r="S1039" s="335"/>
      <c r="T1039" s="335"/>
      <c r="U1039" s="335"/>
      <c r="V1039" s="335"/>
      <c r="W1039" s="336"/>
      <c r="X1039" s="337"/>
      <c r="Y1039" s="338"/>
    </row>
    <row r="1040" spans="3:25" s="330" customFormat="1" hidden="1" x14ac:dyDescent="0.25">
      <c r="C1040" s="331"/>
      <c r="D1040" s="331"/>
      <c r="E1040" s="331"/>
      <c r="H1040" s="332"/>
      <c r="K1040" s="333"/>
      <c r="L1040" s="333"/>
      <c r="M1040" s="333"/>
      <c r="N1040" s="333"/>
      <c r="Q1040" s="334"/>
      <c r="R1040" s="335"/>
      <c r="S1040" s="335"/>
      <c r="T1040" s="335"/>
      <c r="U1040" s="335"/>
      <c r="V1040" s="335"/>
      <c r="W1040" s="336"/>
      <c r="X1040" s="337"/>
      <c r="Y1040" s="338"/>
    </row>
    <row r="1041" spans="3:25" s="330" customFormat="1" hidden="1" x14ac:dyDescent="0.25">
      <c r="C1041" s="331"/>
      <c r="D1041" s="331"/>
      <c r="E1041" s="331"/>
      <c r="H1041" s="332"/>
      <c r="K1041" s="333"/>
      <c r="L1041" s="333"/>
      <c r="M1041" s="333"/>
      <c r="N1041" s="333"/>
      <c r="Q1041" s="334"/>
      <c r="R1041" s="335"/>
      <c r="S1041" s="335"/>
      <c r="T1041" s="335"/>
      <c r="U1041" s="335"/>
      <c r="V1041" s="335"/>
      <c r="W1041" s="336"/>
      <c r="X1041" s="337"/>
      <c r="Y1041" s="338"/>
    </row>
    <row r="1042" spans="3:25" s="330" customFormat="1" hidden="1" x14ac:dyDescent="0.25">
      <c r="C1042" s="331"/>
      <c r="D1042" s="331"/>
      <c r="E1042" s="331"/>
      <c r="H1042" s="332"/>
      <c r="K1042" s="333"/>
      <c r="L1042" s="333"/>
      <c r="M1042" s="333"/>
      <c r="N1042" s="333"/>
      <c r="Q1042" s="334"/>
      <c r="R1042" s="335"/>
      <c r="S1042" s="335"/>
      <c r="T1042" s="335"/>
      <c r="U1042" s="335"/>
      <c r="V1042" s="335"/>
      <c r="W1042" s="336"/>
      <c r="X1042" s="337"/>
      <c r="Y1042" s="338"/>
    </row>
    <row r="1043" spans="3:25" s="330" customFormat="1" hidden="1" x14ac:dyDescent="0.25">
      <c r="C1043" s="331"/>
      <c r="D1043" s="331"/>
      <c r="E1043" s="331"/>
      <c r="H1043" s="332"/>
      <c r="K1043" s="333"/>
      <c r="L1043" s="333"/>
      <c r="M1043" s="333"/>
      <c r="N1043" s="333"/>
      <c r="Q1043" s="334"/>
      <c r="R1043" s="335"/>
      <c r="S1043" s="335"/>
      <c r="T1043" s="335"/>
      <c r="U1043" s="335"/>
      <c r="V1043" s="335"/>
      <c r="W1043" s="336"/>
      <c r="X1043" s="337"/>
      <c r="Y1043" s="338"/>
    </row>
    <row r="1044" spans="3:25" s="330" customFormat="1" hidden="1" x14ac:dyDescent="0.25">
      <c r="C1044" s="331"/>
      <c r="D1044" s="331"/>
      <c r="E1044" s="331"/>
      <c r="H1044" s="332"/>
      <c r="K1044" s="333"/>
      <c r="L1044" s="333"/>
      <c r="M1044" s="333"/>
      <c r="N1044" s="333"/>
      <c r="Q1044" s="334"/>
      <c r="R1044" s="335"/>
      <c r="S1044" s="335"/>
      <c r="T1044" s="335"/>
      <c r="U1044" s="335"/>
      <c r="V1044" s="335"/>
      <c r="W1044" s="336"/>
      <c r="X1044" s="337"/>
      <c r="Y1044" s="338"/>
    </row>
    <row r="1045" spans="3:25" s="330" customFormat="1" hidden="1" x14ac:dyDescent="0.25">
      <c r="C1045" s="331"/>
      <c r="D1045" s="331"/>
      <c r="E1045" s="331"/>
      <c r="H1045" s="332"/>
      <c r="K1045" s="333"/>
      <c r="L1045" s="333"/>
      <c r="M1045" s="333"/>
      <c r="N1045" s="333"/>
      <c r="Q1045" s="334"/>
      <c r="R1045" s="335"/>
      <c r="S1045" s="335"/>
      <c r="T1045" s="335"/>
      <c r="U1045" s="335"/>
      <c r="V1045" s="335"/>
      <c r="W1045" s="336"/>
      <c r="X1045" s="337"/>
      <c r="Y1045" s="338"/>
    </row>
    <row r="1046" spans="3:25" s="330" customFormat="1" hidden="1" x14ac:dyDescent="0.25">
      <c r="C1046" s="331"/>
      <c r="D1046" s="331"/>
      <c r="E1046" s="331"/>
      <c r="H1046" s="332"/>
      <c r="K1046" s="333"/>
      <c r="L1046" s="333"/>
      <c r="M1046" s="333"/>
      <c r="N1046" s="333"/>
      <c r="Q1046" s="334"/>
      <c r="R1046" s="335"/>
      <c r="S1046" s="335"/>
      <c r="T1046" s="335"/>
      <c r="U1046" s="335"/>
      <c r="V1046" s="335"/>
      <c r="W1046" s="336"/>
      <c r="X1046" s="337"/>
      <c r="Y1046" s="338"/>
    </row>
    <row r="1047" spans="3:25" s="330" customFormat="1" hidden="1" x14ac:dyDescent="0.25">
      <c r="C1047" s="331"/>
      <c r="D1047" s="331"/>
      <c r="E1047" s="331"/>
      <c r="H1047" s="332"/>
      <c r="K1047" s="333"/>
      <c r="L1047" s="333"/>
      <c r="M1047" s="333"/>
      <c r="N1047" s="333"/>
      <c r="Q1047" s="334"/>
      <c r="R1047" s="335"/>
      <c r="S1047" s="335"/>
      <c r="T1047" s="335"/>
      <c r="U1047" s="335"/>
      <c r="V1047" s="335"/>
      <c r="W1047" s="336"/>
      <c r="X1047" s="337"/>
      <c r="Y1047" s="338"/>
    </row>
    <row r="1048" spans="3:25" s="330" customFormat="1" hidden="1" x14ac:dyDescent="0.25">
      <c r="C1048" s="331"/>
      <c r="D1048" s="331"/>
      <c r="E1048" s="331"/>
      <c r="H1048" s="332"/>
      <c r="K1048" s="333"/>
      <c r="L1048" s="333"/>
      <c r="M1048" s="333"/>
      <c r="N1048" s="333"/>
      <c r="Q1048" s="334"/>
      <c r="R1048" s="335"/>
      <c r="S1048" s="335"/>
      <c r="T1048" s="335"/>
      <c r="U1048" s="335"/>
      <c r="V1048" s="335"/>
      <c r="W1048" s="336"/>
      <c r="X1048" s="337"/>
      <c r="Y1048" s="338"/>
    </row>
    <row r="1049" spans="3:25" s="330" customFormat="1" hidden="1" x14ac:dyDescent="0.25">
      <c r="C1049" s="331"/>
      <c r="D1049" s="331"/>
      <c r="E1049" s="331"/>
      <c r="H1049" s="332"/>
      <c r="K1049" s="333"/>
      <c r="L1049" s="333"/>
      <c r="M1049" s="333"/>
      <c r="N1049" s="333"/>
      <c r="Q1049" s="334"/>
      <c r="R1049" s="335"/>
      <c r="S1049" s="335"/>
      <c r="T1049" s="335"/>
      <c r="U1049" s="335"/>
      <c r="V1049" s="335"/>
      <c r="W1049" s="336"/>
      <c r="X1049" s="337"/>
      <c r="Y1049" s="338"/>
    </row>
    <row r="1050" spans="3:25" s="330" customFormat="1" hidden="1" x14ac:dyDescent="0.25">
      <c r="C1050" s="331"/>
      <c r="D1050" s="331"/>
      <c r="E1050" s="331"/>
      <c r="H1050" s="332"/>
      <c r="K1050" s="333"/>
      <c r="L1050" s="333"/>
      <c r="M1050" s="333"/>
      <c r="N1050" s="333"/>
      <c r="Q1050" s="334"/>
      <c r="R1050" s="335"/>
      <c r="S1050" s="335"/>
      <c r="T1050" s="335"/>
      <c r="U1050" s="335"/>
      <c r="V1050" s="335"/>
      <c r="W1050" s="336"/>
      <c r="X1050" s="337"/>
      <c r="Y1050" s="338"/>
    </row>
    <row r="1051" spans="3:25" s="330" customFormat="1" hidden="1" x14ac:dyDescent="0.25">
      <c r="C1051" s="331"/>
      <c r="D1051" s="331"/>
      <c r="E1051" s="331"/>
      <c r="H1051" s="332"/>
      <c r="K1051" s="333"/>
      <c r="L1051" s="333"/>
      <c r="M1051" s="333"/>
      <c r="N1051" s="333"/>
      <c r="Q1051" s="334"/>
      <c r="R1051" s="335"/>
      <c r="S1051" s="335"/>
      <c r="T1051" s="335"/>
      <c r="U1051" s="335"/>
      <c r="V1051" s="335"/>
      <c r="W1051" s="336"/>
      <c r="X1051" s="337"/>
      <c r="Y1051" s="338"/>
    </row>
    <row r="1052" spans="3:25" s="330" customFormat="1" hidden="1" x14ac:dyDescent="0.25">
      <c r="C1052" s="331"/>
      <c r="D1052" s="331"/>
      <c r="E1052" s="331"/>
      <c r="H1052" s="332"/>
      <c r="K1052" s="333"/>
      <c r="L1052" s="333"/>
      <c r="M1052" s="333"/>
      <c r="N1052" s="333"/>
      <c r="Q1052" s="334"/>
      <c r="R1052" s="335"/>
      <c r="S1052" s="335"/>
      <c r="T1052" s="335"/>
      <c r="U1052" s="335"/>
      <c r="V1052" s="335"/>
      <c r="W1052" s="336"/>
      <c r="X1052" s="337"/>
      <c r="Y1052" s="338"/>
    </row>
    <row r="1053" spans="3:25" s="330" customFormat="1" hidden="1" x14ac:dyDescent="0.25">
      <c r="C1053" s="331"/>
      <c r="D1053" s="331"/>
      <c r="E1053" s="331"/>
      <c r="H1053" s="332"/>
      <c r="K1053" s="333"/>
      <c r="L1053" s="333"/>
      <c r="M1053" s="333"/>
      <c r="N1053" s="333"/>
      <c r="Q1053" s="334"/>
      <c r="R1053" s="335"/>
      <c r="S1053" s="335"/>
      <c r="T1053" s="335"/>
      <c r="U1053" s="335"/>
      <c r="V1053" s="335"/>
      <c r="W1053" s="336"/>
      <c r="X1053" s="337"/>
      <c r="Y1053" s="338"/>
    </row>
    <row r="1054" spans="3:25" s="330" customFormat="1" hidden="1" x14ac:dyDescent="0.25">
      <c r="C1054" s="331"/>
      <c r="D1054" s="331"/>
      <c r="E1054" s="331"/>
      <c r="H1054" s="332"/>
      <c r="K1054" s="333"/>
      <c r="L1054" s="333"/>
      <c r="M1054" s="333"/>
      <c r="N1054" s="333"/>
      <c r="Q1054" s="334"/>
      <c r="R1054" s="335"/>
      <c r="S1054" s="335"/>
      <c r="T1054" s="335"/>
      <c r="U1054" s="335"/>
      <c r="V1054" s="335"/>
      <c r="W1054" s="336"/>
      <c r="X1054" s="337"/>
      <c r="Y1054" s="338"/>
    </row>
    <row r="1055" spans="3:25" s="330" customFormat="1" hidden="1" x14ac:dyDescent="0.25">
      <c r="C1055" s="331"/>
      <c r="D1055" s="331"/>
      <c r="E1055" s="331"/>
      <c r="H1055" s="332"/>
      <c r="K1055" s="333"/>
      <c r="L1055" s="333"/>
      <c r="M1055" s="333"/>
      <c r="N1055" s="333"/>
      <c r="Q1055" s="334"/>
      <c r="R1055" s="335"/>
      <c r="S1055" s="335"/>
      <c r="T1055" s="335"/>
      <c r="U1055" s="335"/>
      <c r="V1055" s="335"/>
      <c r="W1055" s="336"/>
      <c r="X1055" s="337"/>
      <c r="Y1055" s="338"/>
    </row>
    <row r="1056" spans="3:25" s="330" customFormat="1" hidden="1" x14ac:dyDescent="0.25">
      <c r="C1056" s="331"/>
      <c r="D1056" s="331"/>
      <c r="E1056" s="331"/>
      <c r="H1056" s="332"/>
      <c r="K1056" s="333"/>
      <c r="L1056" s="333"/>
      <c r="M1056" s="333"/>
      <c r="N1056" s="333"/>
      <c r="Q1056" s="334"/>
      <c r="R1056" s="335"/>
      <c r="S1056" s="335"/>
      <c r="T1056" s="335"/>
      <c r="U1056" s="335"/>
      <c r="V1056" s="335"/>
      <c r="W1056" s="336"/>
      <c r="X1056" s="337"/>
      <c r="Y1056" s="338"/>
    </row>
    <row r="1057" spans="3:25" s="330" customFormat="1" hidden="1" x14ac:dyDescent="0.25">
      <c r="C1057" s="331"/>
      <c r="D1057" s="331"/>
      <c r="E1057" s="331"/>
      <c r="H1057" s="332"/>
      <c r="K1057" s="333"/>
      <c r="L1057" s="333"/>
      <c r="M1057" s="333"/>
      <c r="N1057" s="333"/>
      <c r="Q1057" s="334"/>
      <c r="R1057" s="335"/>
      <c r="S1057" s="335"/>
      <c r="T1057" s="335"/>
      <c r="U1057" s="335"/>
      <c r="V1057" s="335"/>
      <c r="W1057" s="336"/>
      <c r="X1057" s="337"/>
      <c r="Y1057" s="338"/>
    </row>
    <row r="1058" spans="3:25" s="330" customFormat="1" hidden="1" x14ac:dyDescent="0.25">
      <c r="C1058" s="331"/>
      <c r="D1058" s="331"/>
      <c r="E1058" s="331"/>
      <c r="H1058" s="332"/>
      <c r="K1058" s="333"/>
      <c r="L1058" s="333"/>
      <c r="M1058" s="333"/>
      <c r="N1058" s="333"/>
      <c r="Q1058" s="334"/>
      <c r="R1058" s="335"/>
      <c r="S1058" s="335"/>
      <c r="T1058" s="335"/>
      <c r="U1058" s="335"/>
      <c r="V1058" s="335"/>
      <c r="W1058" s="336"/>
      <c r="X1058" s="337"/>
      <c r="Y1058" s="338"/>
    </row>
    <row r="1059" spans="3:25" s="330" customFormat="1" hidden="1" x14ac:dyDescent="0.25">
      <c r="C1059" s="331"/>
      <c r="D1059" s="331"/>
      <c r="E1059" s="331"/>
      <c r="H1059" s="332"/>
      <c r="K1059" s="333"/>
      <c r="L1059" s="333"/>
      <c r="M1059" s="333"/>
      <c r="N1059" s="333"/>
      <c r="Q1059" s="334"/>
      <c r="R1059" s="335"/>
      <c r="S1059" s="335"/>
      <c r="T1059" s="335"/>
      <c r="U1059" s="335"/>
      <c r="V1059" s="335"/>
      <c r="W1059" s="336"/>
      <c r="X1059" s="337"/>
      <c r="Y1059" s="338"/>
    </row>
    <row r="1060" spans="3:25" s="330" customFormat="1" hidden="1" x14ac:dyDescent="0.25">
      <c r="C1060" s="331"/>
      <c r="D1060" s="331"/>
      <c r="E1060" s="331"/>
      <c r="H1060" s="332"/>
      <c r="K1060" s="333"/>
      <c r="L1060" s="333"/>
      <c r="M1060" s="333"/>
      <c r="N1060" s="333"/>
      <c r="Q1060" s="334"/>
      <c r="R1060" s="335"/>
      <c r="S1060" s="335"/>
      <c r="T1060" s="335"/>
      <c r="U1060" s="335"/>
      <c r="V1060" s="335"/>
      <c r="W1060" s="336"/>
      <c r="X1060" s="337"/>
      <c r="Y1060" s="338"/>
    </row>
    <row r="1061" spans="3:25" s="330" customFormat="1" hidden="1" x14ac:dyDescent="0.25">
      <c r="C1061" s="331"/>
      <c r="D1061" s="331"/>
      <c r="E1061" s="331"/>
      <c r="H1061" s="332"/>
      <c r="K1061" s="333"/>
      <c r="L1061" s="333"/>
      <c r="M1061" s="333"/>
      <c r="N1061" s="333"/>
      <c r="Q1061" s="334"/>
      <c r="R1061" s="335"/>
      <c r="S1061" s="335"/>
      <c r="T1061" s="335"/>
      <c r="U1061" s="335"/>
      <c r="V1061" s="335"/>
      <c r="W1061" s="336"/>
      <c r="X1061" s="337"/>
      <c r="Y1061" s="338"/>
    </row>
    <row r="1062" spans="3:25" s="330" customFormat="1" hidden="1" x14ac:dyDescent="0.25">
      <c r="C1062" s="331"/>
      <c r="D1062" s="331"/>
      <c r="E1062" s="331"/>
      <c r="H1062" s="332"/>
      <c r="K1062" s="333"/>
      <c r="L1062" s="333"/>
      <c r="M1062" s="333"/>
      <c r="N1062" s="333"/>
      <c r="Q1062" s="334"/>
      <c r="R1062" s="335"/>
      <c r="S1062" s="335"/>
      <c r="T1062" s="335"/>
      <c r="U1062" s="335"/>
      <c r="V1062" s="335"/>
      <c r="W1062" s="336"/>
      <c r="X1062" s="337"/>
      <c r="Y1062" s="338"/>
    </row>
    <row r="1063" spans="3:25" s="330" customFormat="1" hidden="1" x14ac:dyDescent="0.25">
      <c r="C1063" s="331"/>
      <c r="D1063" s="331"/>
      <c r="E1063" s="331"/>
      <c r="H1063" s="332"/>
      <c r="K1063" s="333"/>
      <c r="L1063" s="333"/>
      <c r="M1063" s="333"/>
      <c r="N1063" s="333"/>
      <c r="Q1063" s="334"/>
      <c r="R1063" s="335"/>
      <c r="S1063" s="335"/>
      <c r="T1063" s="335"/>
      <c r="U1063" s="335"/>
      <c r="V1063" s="335"/>
      <c r="W1063" s="336"/>
      <c r="X1063" s="337"/>
      <c r="Y1063" s="338"/>
    </row>
    <row r="1064" spans="3:25" s="330" customFormat="1" hidden="1" x14ac:dyDescent="0.25">
      <c r="C1064" s="331"/>
      <c r="D1064" s="331"/>
      <c r="E1064" s="331"/>
      <c r="H1064" s="332"/>
      <c r="K1064" s="333"/>
      <c r="L1064" s="333"/>
      <c r="M1064" s="333"/>
      <c r="N1064" s="333"/>
      <c r="Q1064" s="334"/>
      <c r="R1064" s="335"/>
      <c r="S1064" s="335"/>
      <c r="T1064" s="335"/>
      <c r="U1064" s="335"/>
      <c r="V1064" s="335"/>
      <c r="W1064" s="336"/>
      <c r="X1064" s="337"/>
      <c r="Y1064" s="338"/>
    </row>
    <row r="1065" spans="3:25" s="330" customFormat="1" hidden="1" x14ac:dyDescent="0.25">
      <c r="C1065" s="331"/>
      <c r="D1065" s="331"/>
      <c r="E1065" s="331"/>
      <c r="H1065" s="332"/>
      <c r="K1065" s="333"/>
      <c r="L1065" s="333"/>
      <c r="M1065" s="333"/>
      <c r="N1065" s="333"/>
      <c r="Q1065" s="334"/>
      <c r="R1065" s="335"/>
      <c r="S1065" s="335"/>
      <c r="T1065" s="335"/>
      <c r="U1065" s="335"/>
      <c r="V1065" s="335"/>
      <c r="W1065" s="336"/>
      <c r="X1065" s="337"/>
      <c r="Y1065" s="338"/>
    </row>
    <row r="1066" spans="3:25" s="330" customFormat="1" hidden="1" x14ac:dyDescent="0.25">
      <c r="C1066" s="331"/>
      <c r="D1066" s="331"/>
      <c r="E1066" s="331"/>
      <c r="H1066" s="332"/>
      <c r="K1066" s="333"/>
      <c r="L1066" s="333"/>
      <c r="M1066" s="333"/>
      <c r="N1066" s="333"/>
      <c r="Q1066" s="334"/>
      <c r="R1066" s="335"/>
      <c r="S1066" s="335"/>
      <c r="T1066" s="335"/>
      <c r="U1066" s="335"/>
      <c r="V1066" s="335"/>
      <c r="W1066" s="336"/>
      <c r="X1066" s="337"/>
      <c r="Y1066" s="338"/>
    </row>
    <row r="1067" spans="3:25" s="330" customFormat="1" hidden="1" x14ac:dyDescent="0.25">
      <c r="C1067" s="331"/>
      <c r="D1067" s="331"/>
      <c r="E1067" s="331"/>
      <c r="H1067" s="332"/>
      <c r="K1067" s="333"/>
      <c r="L1067" s="333"/>
      <c r="M1067" s="333"/>
      <c r="N1067" s="333"/>
      <c r="Q1067" s="334"/>
      <c r="R1067" s="335"/>
      <c r="S1067" s="335"/>
      <c r="T1067" s="335"/>
      <c r="U1067" s="335"/>
      <c r="V1067" s="335"/>
      <c r="W1067" s="336"/>
      <c r="X1067" s="337"/>
      <c r="Y1067" s="338"/>
    </row>
    <row r="1068" spans="3:25" s="330" customFormat="1" hidden="1" x14ac:dyDescent="0.25">
      <c r="C1068" s="331"/>
      <c r="D1068" s="331"/>
      <c r="E1068" s="331"/>
      <c r="H1068" s="332"/>
      <c r="K1068" s="333"/>
      <c r="L1068" s="333"/>
      <c r="M1068" s="333"/>
      <c r="N1068" s="333"/>
      <c r="Q1068" s="334"/>
      <c r="R1068" s="335"/>
      <c r="S1068" s="335"/>
      <c r="T1068" s="335"/>
      <c r="U1068" s="335"/>
      <c r="V1068" s="335"/>
      <c r="W1068" s="336"/>
      <c r="X1068" s="337"/>
      <c r="Y1068" s="338"/>
    </row>
    <row r="1069" spans="3:25" s="330" customFormat="1" hidden="1" x14ac:dyDescent="0.25">
      <c r="C1069" s="331"/>
      <c r="D1069" s="331"/>
      <c r="E1069" s="331"/>
      <c r="H1069" s="332"/>
      <c r="K1069" s="333"/>
      <c r="L1069" s="333"/>
      <c r="M1069" s="333"/>
      <c r="N1069" s="333"/>
      <c r="Q1069" s="334"/>
      <c r="R1069" s="335"/>
      <c r="S1069" s="335"/>
      <c r="T1069" s="335"/>
      <c r="U1069" s="335"/>
      <c r="V1069" s="335"/>
      <c r="W1069" s="336"/>
      <c r="X1069" s="337"/>
      <c r="Y1069" s="338"/>
    </row>
    <row r="1070" spans="3:25" s="330" customFormat="1" hidden="1" x14ac:dyDescent="0.25">
      <c r="C1070" s="331"/>
      <c r="D1070" s="331"/>
      <c r="E1070" s="331"/>
      <c r="H1070" s="332"/>
      <c r="K1070" s="333"/>
      <c r="L1070" s="333"/>
      <c r="M1070" s="333"/>
      <c r="N1070" s="333"/>
      <c r="Q1070" s="334"/>
      <c r="R1070" s="335"/>
      <c r="S1070" s="335"/>
      <c r="T1070" s="335"/>
      <c r="U1070" s="335"/>
      <c r="V1070" s="335"/>
      <c r="W1070" s="336"/>
      <c r="X1070" s="337"/>
      <c r="Y1070" s="338"/>
    </row>
    <row r="1071" spans="3:25" s="330" customFormat="1" hidden="1" x14ac:dyDescent="0.25">
      <c r="C1071" s="331"/>
      <c r="D1071" s="331"/>
      <c r="E1071" s="331"/>
      <c r="H1071" s="332"/>
      <c r="K1071" s="333"/>
      <c r="L1071" s="333"/>
      <c r="M1071" s="333"/>
      <c r="N1071" s="333"/>
      <c r="Q1071" s="334"/>
      <c r="R1071" s="335"/>
      <c r="S1071" s="335"/>
      <c r="T1071" s="335"/>
      <c r="U1071" s="335"/>
      <c r="V1071" s="335"/>
      <c r="W1071" s="336"/>
      <c r="X1071" s="337"/>
      <c r="Y1071" s="338"/>
    </row>
    <row r="1072" spans="3:25" s="330" customFormat="1" hidden="1" x14ac:dyDescent="0.25">
      <c r="C1072" s="331"/>
      <c r="D1072" s="331"/>
      <c r="E1072" s="331"/>
      <c r="H1072" s="332"/>
      <c r="K1072" s="333"/>
      <c r="L1072" s="333"/>
      <c r="M1072" s="333"/>
      <c r="N1072" s="333"/>
      <c r="Q1072" s="334"/>
      <c r="R1072" s="335"/>
      <c r="S1072" s="335"/>
      <c r="T1072" s="335"/>
      <c r="U1072" s="335"/>
      <c r="V1072" s="335"/>
      <c r="W1072" s="336"/>
      <c r="X1072" s="337"/>
      <c r="Y1072" s="338"/>
    </row>
    <row r="1073" spans="3:25" s="330" customFormat="1" hidden="1" x14ac:dyDescent="0.25">
      <c r="C1073" s="331"/>
      <c r="D1073" s="331"/>
      <c r="E1073" s="331"/>
      <c r="H1073" s="332"/>
      <c r="K1073" s="333"/>
      <c r="L1073" s="333"/>
      <c r="M1073" s="333"/>
      <c r="N1073" s="333"/>
      <c r="Q1073" s="334"/>
      <c r="R1073" s="335"/>
      <c r="S1073" s="335"/>
      <c r="T1073" s="335"/>
      <c r="U1073" s="335"/>
      <c r="V1073" s="335"/>
      <c r="W1073" s="336"/>
      <c r="X1073" s="337"/>
      <c r="Y1073" s="338"/>
    </row>
    <row r="1074" spans="3:25" s="330" customFormat="1" hidden="1" x14ac:dyDescent="0.25">
      <c r="C1074" s="331"/>
      <c r="D1074" s="331"/>
      <c r="E1074" s="331"/>
      <c r="H1074" s="332"/>
      <c r="K1074" s="333"/>
      <c r="L1074" s="333"/>
      <c r="M1074" s="333"/>
      <c r="N1074" s="333"/>
      <c r="Q1074" s="334"/>
      <c r="R1074" s="335"/>
      <c r="S1074" s="335"/>
      <c r="T1074" s="335"/>
      <c r="U1074" s="335"/>
      <c r="V1074" s="335"/>
      <c r="W1074" s="336"/>
      <c r="X1074" s="337"/>
      <c r="Y1074" s="338"/>
    </row>
    <row r="1075" spans="3:25" s="330" customFormat="1" hidden="1" x14ac:dyDescent="0.25">
      <c r="C1075" s="331"/>
      <c r="D1075" s="331"/>
      <c r="E1075" s="331"/>
      <c r="H1075" s="332"/>
      <c r="K1075" s="333"/>
      <c r="L1075" s="333"/>
      <c r="M1075" s="333"/>
      <c r="N1075" s="333"/>
      <c r="Q1075" s="334"/>
      <c r="R1075" s="335"/>
      <c r="S1075" s="335"/>
      <c r="T1075" s="335"/>
      <c r="U1075" s="335"/>
      <c r="V1075" s="335"/>
      <c r="W1075" s="336"/>
      <c r="X1075" s="337"/>
      <c r="Y1075" s="338"/>
    </row>
    <row r="1076" spans="3:25" s="330" customFormat="1" hidden="1" x14ac:dyDescent="0.25">
      <c r="C1076" s="331"/>
      <c r="D1076" s="331"/>
      <c r="E1076" s="331"/>
      <c r="H1076" s="332"/>
      <c r="K1076" s="333"/>
      <c r="L1076" s="333"/>
      <c r="M1076" s="333"/>
      <c r="N1076" s="333"/>
      <c r="Q1076" s="334"/>
      <c r="R1076" s="335"/>
      <c r="S1076" s="335"/>
      <c r="T1076" s="335"/>
      <c r="U1076" s="335"/>
      <c r="V1076" s="335"/>
      <c r="W1076" s="336"/>
      <c r="X1076" s="337"/>
      <c r="Y1076" s="338"/>
    </row>
    <row r="1077" spans="3:25" s="330" customFormat="1" hidden="1" x14ac:dyDescent="0.25">
      <c r="C1077" s="331"/>
      <c r="D1077" s="331"/>
      <c r="E1077" s="331"/>
      <c r="H1077" s="332"/>
      <c r="K1077" s="333"/>
      <c r="L1077" s="333"/>
      <c r="M1077" s="333"/>
      <c r="N1077" s="333"/>
      <c r="Q1077" s="334"/>
      <c r="R1077" s="335"/>
      <c r="S1077" s="335"/>
      <c r="T1077" s="335"/>
      <c r="U1077" s="335"/>
      <c r="V1077" s="335"/>
      <c r="W1077" s="336"/>
      <c r="X1077" s="337"/>
      <c r="Y1077" s="338"/>
    </row>
    <row r="1078" spans="3:25" s="330" customFormat="1" hidden="1" x14ac:dyDescent="0.25">
      <c r="C1078" s="331"/>
      <c r="D1078" s="331"/>
      <c r="E1078" s="331"/>
      <c r="H1078" s="332"/>
      <c r="K1078" s="333"/>
      <c r="L1078" s="333"/>
      <c r="M1078" s="333"/>
      <c r="N1078" s="333"/>
      <c r="Q1078" s="334"/>
      <c r="R1078" s="335"/>
      <c r="S1078" s="335"/>
      <c r="T1078" s="335"/>
      <c r="U1078" s="335"/>
      <c r="V1078" s="335"/>
      <c r="W1078" s="336"/>
      <c r="X1078" s="337"/>
      <c r="Y1078" s="338"/>
    </row>
    <row r="1079" spans="3:25" s="330" customFormat="1" hidden="1" x14ac:dyDescent="0.25">
      <c r="C1079" s="331"/>
      <c r="D1079" s="331"/>
      <c r="E1079" s="331"/>
      <c r="H1079" s="332"/>
      <c r="K1079" s="333"/>
      <c r="L1079" s="333"/>
      <c r="M1079" s="333"/>
      <c r="N1079" s="333"/>
      <c r="Q1079" s="334"/>
      <c r="R1079" s="335"/>
      <c r="S1079" s="335"/>
      <c r="T1079" s="335"/>
      <c r="U1079" s="335"/>
      <c r="V1079" s="335"/>
      <c r="W1079" s="336"/>
      <c r="X1079" s="337"/>
      <c r="Y1079" s="338"/>
    </row>
    <row r="1080" spans="3:25" s="330" customFormat="1" hidden="1" x14ac:dyDescent="0.25">
      <c r="C1080" s="331"/>
      <c r="D1080" s="331"/>
      <c r="E1080" s="331"/>
      <c r="H1080" s="332"/>
      <c r="K1080" s="333"/>
      <c r="L1080" s="333"/>
      <c r="M1080" s="333"/>
      <c r="N1080" s="333"/>
      <c r="Q1080" s="334"/>
      <c r="R1080" s="335"/>
      <c r="S1080" s="335"/>
      <c r="T1080" s="335"/>
      <c r="U1080" s="335"/>
      <c r="V1080" s="335"/>
      <c r="W1080" s="336"/>
      <c r="X1080" s="337"/>
      <c r="Y1080" s="338"/>
    </row>
    <row r="1081" spans="3:25" s="330" customFormat="1" hidden="1" x14ac:dyDescent="0.25">
      <c r="C1081" s="331"/>
      <c r="D1081" s="331"/>
      <c r="E1081" s="331"/>
      <c r="H1081" s="332"/>
      <c r="K1081" s="333"/>
      <c r="L1081" s="333"/>
      <c r="M1081" s="333"/>
      <c r="N1081" s="333"/>
      <c r="Q1081" s="334"/>
      <c r="R1081" s="335"/>
      <c r="S1081" s="335"/>
      <c r="T1081" s="335"/>
      <c r="U1081" s="335"/>
      <c r="V1081" s="335"/>
      <c r="W1081" s="336"/>
      <c r="X1081" s="337"/>
      <c r="Y1081" s="338"/>
    </row>
    <row r="1082" spans="3:25" s="330" customFormat="1" hidden="1" x14ac:dyDescent="0.25">
      <c r="C1082" s="331"/>
      <c r="D1082" s="331"/>
      <c r="E1082" s="331"/>
      <c r="H1082" s="332"/>
      <c r="K1082" s="333"/>
      <c r="L1082" s="333"/>
      <c r="M1082" s="333"/>
      <c r="N1082" s="333"/>
      <c r="Q1082" s="334"/>
      <c r="R1082" s="335"/>
      <c r="S1082" s="335"/>
      <c r="T1082" s="335"/>
      <c r="U1082" s="335"/>
      <c r="V1082" s="335"/>
      <c r="W1082" s="336"/>
      <c r="X1082" s="337"/>
      <c r="Y1082" s="338"/>
    </row>
    <row r="1083" spans="3:25" s="330" customFormat="1" hidden="1" x14ac:dyDescent="0.25">
      <c r="C1083" s="331"/>
      <c r="D1083" s="331"/>
      <c r="E1083" s="331"/>
      <c r="H1083" s="332"/>
      <c r="K1083" s="333"/>
      <c r="L1083" s="333"/>
      <c r="M1083" s="333"/>
      <c r="N1083" s="333"/>
      <c r="Q1083" s="334"/>
      <c r="R1083" s="335"/>
      <c r="S1083" s="335"/>
      <c r="T1083" s="335"/>
      <c r="U1083" s="335"/>
      <c r="V1083" s="335"/>
      <c r="W1083" s="336"/>
      <c r="X1083" s="337"/>
      <c r="Y1083" s="338"/>
    </row>
    <row r="1084" spans="3:25" s="330" customFormat="1" hidden="1" x14ac:dyDescent="0.25">
      <c r="C1084" s="331"/>
      <c r="D1084" s="331"/>
      <c r="E1084" s="331"/>
      <c r="H1084" s="332"/>
      <c r="K1084" s="333"/>
      <c r="L1084" s="333"/>
      <c r="M1084" s="333"/>
      <c r="N1084" s="333"/>
      <c r="Q1084" s="334"/>
      <c r="R1084" s="335"/>
      <c r="S1084" s="335"/>
      <c r="T1084" s="335"/>
      <c r="U1084" s="335"/>
      <c r="V1084" s="335"/>
      <c r="W1084" s="336"/>
      <c r="X1084" s="337"/>
      <c r="Y1084" s="338"/>
    </row>
    <row r="1085" spans="3:25" s="330" customFormat="1" hidden="1" x14ac:dyDescent="0.25">
      <c r="C1085" s="331"/>
      <c r="D1085" s="331"/>
      <c r="E1085" s="331"/>
      <c r="H1085" s="332"/>
      <c r="K1085" s="333"/>
      <c r="L1085" s="333"/>
      <c r="M1085" s="333"/>
      <c r="N1085" s="333"/>
      <c r="Q1085" s="334"/>
      <c r="R1085" s="335"/>
      <c r="S1085" s="335"/>
      <c r="T1085" s="335"/>
      <c r="U1085" s="335"/>
      <c r="V1085" s="335"/>
      <c r="W1085" s="336"/>
      <c r="X1085" s="337"/>
      <c r="Y1085" s="338"/>
    </row>
    <row r="1086" spans="3:25" s="330" customFormat="1" hidden="1" x14ac:dyDescent="0.25">
      <c r="C1086" s="331"/>
      <c r="D1086" s="331"/>
      <c r="E1086" s="331"/>
      <c r="H1086" s="332"/>
      <c r="K1086" s="333"/>
      <c r="L1086" s="333"/>
      <c r="M1086" s="333"/>
      <c r="N1086" s="333"/>
      <c r="Q1086" s="334"/>
      <c r="R1086" s="335"/>
      <c r="S1086" s="335"/>
      <c r="T1086" s="335"/>
      <c r="U1086" s="335"/>
      <c r="V1086" s="335"/>
      <c r="W1086" s="336"/>
      <c r="X1086" s="337"/>
      <c r="Y1086" s="338"/>
    </row>
    <row r="1087" spans="3:25" s="330" customFormat="1" hidden="1" x14ac:dyDescent="0.25">
      <c r="C1087" s="331"/>
      <c r="D1087" s="331"/>
      <c r="E1087" s="331"/>
      <c r="H1087" s="332"/>
      <c r="K1087" s="333"/>
      <c r="L1087" s="333"/>
      <c r="M1087" s="333"/>
      <c r="N1087" s="333"/>
      <c r="Q1087" s="334"/>
      <c r="R1087" s="335"/>
      <c r="S1087" s="335"/>
      <c r="T1087" s="335"/>
      <c r="U1087" s="335"/>
      <c r="V1087" s="335"/>
      <c r="W1087" s="336"/>
      <c r="X1087" s="337"/>
      <c r="Y1087" s="338"/>
    </row>
    <row r="1088" spans="3:25" s="330" customFormat="1" hidden="1" x14ac:dyDescent="0.25">
      <c r="C1088" s="331"/>
      <c r="D1088" s="331"/>
      <c r="E1088" s="331"/>
      <c r="H1088" s="332"/>
      <c r="K1088" s="333"/>
      <c r="L1088" s="333"/>
      <c r="M1088" s="333"/>
      <c r="N1088" s="333"/>
      <c r="Q1088" s="334"/>
      <c r="R1088" s="335"/>
      <c r="S1088" s="335"/>
      <c r="T1088" s="335"/>
      <c r="U1088" s="335"/>
      <c r="V1088" s="335"/>
      <c r="W1088" s="336"/>
      <c r="X1088" s="337"/>
      <c r="Y1088" s="338"/>
    </row>
    <row r="1089" spans="3:25" s="330" customFormat="1" hidden="1" x14ac:dyDescent="0.25">
      <c r="C1089" s="331"/>
      <c r="D1089" s="331"/>
      <c r="E1089" s="331"/>
      <c r="H1089" s="332"/>
      <c r="K1089" s="333"/>
      <c r="L1089" s="333"/>
      <c r="M1089" s="333"/>
      <c r="N1089" s="333"/>
      <c r="Q1089" s="334"/>
      <c r="R1089" s="335"/>
      <c r="S1089" s="335"/>
      <c r="T1089" s="335"/>
      <c r="U1089" s="335"/>
      <c r="V1089" s="335"/>
      <c r="W1089" s="336"/>
      <c r="X1089" s="337"/>
      <c r="Y1089" s="338"/>
    </row>
    <row r="1090" spans="3:25" s="330" customFormat="1" hidden="1" x14ac:dyDescent="0.25">
      <c r="C1090" s="331"/>
      <c r="D1090" s="331"/>
      <c r="E1090" s="331"/>
      <c r="H1090" s="332"/>
      <c r="K1090" s="333"/>
      <c r="L1090" s="333"/>
      <c r="M1090" s="333"/>
      <c r="N1090" s="333"/>
      <c r="Q1090" s="334"/>
      <c r="R1090" s="335"/>
      <c r="S1090" s="335"/>
      <c r="T1090" s="335"/>
      <c r="U1090" s="335"/>
      <c r="V1090" s="335"/>
      <c r="W1090" s="336"/>
      <c r="X1090" s="337"/>
      <c r="Y1090" s="338"/>
    </row>
    <row r="1091" spans="3:25" s="330" customFormat="1" hidden="1" x14ac:dyDescent="0.25">
      <c r="C1091" s="331"/>
      <c r="D1091" s="331"/>
      <c r="E1091" s="331"/>
      <c r="H1091" s="332"/>
      <c r="K1091" s="333"/>
      <c r="L1091" s="333"/>
      <c r="M1091" s="333"/>
      <c r="N1091" s="333"/>
      <c r="Q1091" s="334"/>
      <c r="R1091" s="335"/>
      <c r="S1091" s="335"/>
      <c r="T1091" s="335"/>
      <c r="U1091" s="335"/>
      <c r="V1091" s="335"/>
      <c r="W1091" s="336"/>
      <c r="X1091" s="337"/>
      <c r="Y1091" s="338"/>
    </row>
    <row r="1092" spans="3:25" s="330" customFormat="1" hidden="1" x14ac:dyDescent="0.25">
      <c r="C1092" s="331"/>
      <c r="D1092" s="331"/>
      <c r="E1092" s="331"/>
      <c r="H1092" s="332"/>
      <c r="K1092" s="333"/>
      <c r="L1092" s="333"/>
      <c r="M1092" s="333"/>
      <c r="N1092" s="333"/>
      <c r="Q1092" s="334"/>
      <c r="R1092" s="335"/>
      <c r="S1092" s="335"/>
      <c r="T1092" s="335"/>
      <c r="U1092" s="335"/>
      <c r="V1092" s="335"/>
      <c r="W1092" s="336"/>
      <c r="X1092" s="337"/>
      <c r="Y1092" s="338"/>
    </row>
    <row r="1093" spans="3:25" s="330" customFormat="1" hidden="1" x14ac:dyDescent="0.25">
      <c r="C1093" s="331"/>
      <c r="D1093" s="331"/>
      <c r="E1093" s="331"/>
      <c r="H1093" s="332"/>
      <c r="K1093" s="333"/>
      <c r="L1093" s="333"/>
      <c r="M1093" s="333"/>
      <c r="N1093" s="333"/>
      <c r="Q1093" s="334"/>
      <c r="R1093" s="335"/>
      <c r="S1093" s="335"/>
      <c r="T1093" s="335"/>
      <c r="U1093" s="335"/>
      <c r="V1093" s="335"/>
      <c r="W1093" s="336"/>
      <c r="X1093" s="337"/>
      <c r="Y1093" s="338"/>
    </row>
    <row r="1094" spans="3:25" s="330" customFormat="1" hidden="1" x14ac:dyDescent="0.25">
      <c r="C1094" s="331"/>
      <c r="D1094" s="331"/>
      <c r="E1094" s="331"/>
      <c r="H1094" s="332"/>
      <c r="K1094" s="333"/>
      <c r="L1094" s="333"/>
      <c r="M1094" s="333"/>
      <c r="N1094" s="333"/>
      <c r="Q1094" s="334"/>
      <c r="R1094" s="335"/>
      <c r="S1094" s="335"/>
      <c r="T1094" s="335"/>
      <c r="U1094" s="335"/>
      <c r="V1094" s="335"/>
      <c r="W1094" s="336"/>
      <c r="X1094" s="337"/>
      <c r="Y1094" s="338"/>
    </row>
    <row r="1095" spans="3:25" s="330" customFormat="1" hidden="1" x14ac:dyDescent="0.25">
      <c r="C1095" s="331"/>
      <c r="D1095" s="331"/>
      <c r="E1095" s="331"/>
      <c r="H1095" s="332"/>
      <c r="K1095" s="333"/>
      <c r="L1095" s="333"/>
      <c r="M1095" s="333"/>
      <c r="N1095" s="333"/>
      <c r="Q1095" s="334"/>
      <c r="R1095" s="335"/>
      <c r="S1095" s="335"/>
      <c r="T1095" s="335"/>
      <c r="U1095" s="335"/>
      <c r="V1095" s="335"/>
      <c r="W1095" s="336"/>
      <c r="X1095" s="337"/>
      <c r="Y1095" s="338"/>
    </row>
    <row r="1096" spans="3:25" s="330" customFormat="1" hidden="1" x14ac:dyDescent="0.25">
      <c r="C1096" s="331"/>
      <c r="D1096" s="331"/>
      <c r="E1096" s="331"/>
      <c r="H1096" s="332"/>
      <c r="K1096" s="333"/>
      <c r="L1096" s="333"/>
      <c r="M1096" s="333"/>
      <c r="N1096" s="333"/>
      <c r="Q1096" s="334"/>
      <c r="R1096" s="335"/>
      <c r="S1096" s="335"/>
      <c r="T1096" s="335"/>
      <c r="U1096" s="335"/>
      <c r="V1096" s="335"/>
      <c r="W1096" s="336"/>
      <c r="X1096" s="337"/>
      <c r="Y1096" s="338"/>
    </row>
    <row r="1097" spans="3:25" s="330" customFormat="1" hidden="1" x14ac:dyDescent="0.25">
      <c r="C1097" s="331"/>
      <c r="D1097" s="331"/>
      <c r="E1097" s="331"/>
      <c r="H1097" s="332"/>
      <c r="K1097" s="333"/>
      <c r="L1097" s="333"/>
      <c r="M1097" s="333"/>
      <c r="N1097" s="333"/>
      <c r="Q1097" s="334"/>
      <c r="R1097" s="335"/>
      <c r="S1097" s="335"/>
      <c r="T1097" s="335"/>
      <c r="U1097" s="335"/>
      <c r="V1097" s="335"/>
      <c r="W1097" s="336"/>
      <c r="X1097" s="337"/>
      <c r="Y1097" s="338"/>
    </row>
    <row r="1098" spans="3:25" s="330" customFormat="1" hidden="1" x14ac:dyDescent="0.25">
      <c r="C1098" s="331"/>
      <c r="D1098" s="331"/>
      <c r="E1098" s="331"/>
      <c r="H1098" s="332"/>
      <c r="K1098" s="333"/>
      <c r="L1098" s="333"/>
      <c r="M1098" s="333"/>
      <c r="N1098" s="333"/>
      <c r="Q1098" s="334"/>
      <c r="R1098" s="335"/>
      <c r="S1098" s="335"/>
      <c r="T1098" s="335"/>
      <c r="U1098" s="335"/>
      <c r="V1098" s="335"/>
      <c r="W1098" s="336"/>
      <c r="X1098" s="337"/>
      <c r="Y1098" s="338"/>
    </row>
    <row r="1099" spans="3:25" s="330" customFormat="1" hidden="1" x14ac:dyDescent="0.25">
      <c r="C1099" s="331"/>
      <c r="D1099" s="331"/>
      <c r="E1099" s="331"/>
      <c r="H1099" s="332"/>
      <c r="K1099" s="333"/>
      <c r="L1099" s="333"/>
      <c r="M1099" s="333"/>
      <c r="N1099" s="333"/>
      <c r="Q1099" s="334"/>
      <c r="R1099" s="335"/>
      <c r="S1099" s="335"/>
      <c r="T1099" s="335"/>
      <c r="U1099" s="335"/>
      <c r="V1099" s="335"/>
      <c r="W1099" s="336"/>
      <c r="X1099" s="337"/>
      <c r="Y1099" s="338"/>
    </row>
    <row r="1100" spans="3:25" s="330" customFormat="1" hidden="1" x14ac:dyDescent="0.25">
      <c r="C1100" s="331"/>
      <c r="D1100" s="331"/>
      <c r="E1100" s="331"/>
      <c r="H1100" s="332"/>
      <c r="K1100" s="333"/>
      <c r="L1100" s="333"/>
      <c r="M1100" s="333"/>
      <c r="N1100" s="333"/>
      <c r="Q1100" s="334"/>
      <c r="R1100" s="335"/>
      <c r="S1100" s="335"/>
      <c r="T1100" s="335"/>
      <c r="U1100" s="335"/>
      <c r="V1100" s="335"/>
      <c r="W1100" s="336"/>
      <c r="X1100" s="337"/>
      <c r="Y1100" s="338"/>
    </row>
    <row r="1101" spans="3:25" s="330" customFormat="1" hidden="1" x14ac:dyDescent="0.25">
      <c r="C1101" s="331"/>
      <c r="D1101" s="331"/>
      <c r="E1101" s="331"/>
      <c r="H1101" s="332"/>
      <c r="K1101" s="333"/>
      <c r="L1101" s="333"/>
      <c r="M1101" s="333"/>
      <c r="N1101" s="333"/>
      <c r="Q1101" s="334"/>
      <c r="R1101" s="335"/>
      <c r="S1101" s="335"/>
      <c r="T1101" s="335"/>
      <c r="U1101" s="335"/>
      <c r="V1101" s="335"/>
      <c r="W1101" s="336"/>
      <c r="X1101" s="337"/>
      <c r="Y1101" s="338"/>
    </row>
    <row r="1102" spans="3:25" s="330" customFormat="1" hidden="1" x14ac:dyDescent="0.25">
      <c r="C1102" s="331"/>
      <c r="D1102" s="331"/>
      <c r="E1102" s="331"/>
      <c r="H1102" s="332"/>
      <c r="K1102" s="333"/>
      <c r="L1102" s="333"/>
      <c r="M1102" s="333"/>
      <c r="N1102" s="333"/>
      <c r="Q1102" s="334"/>
      <c r="R1102" s="335"/>
      <c r="S1102" s="335"/>
      <c r="T1102" s="335"/>
      <c r="U1102" s="335"/>
      <c r="V1102" s="335"/>
      <c r="W1102" s="336"/>
      <c r="X1102" s="337"/>
      <c r="Y1102" s="338"/>
    </row>
    <row r="1103" spans="3:25" s="330" customFormat="1" hidden="1" x14ac:dyDescent="0.25">
      <c r="C1103" s="331"/>
      <c r="D1103" s="331"/>
      <c r="E1103" s="331"/>
      <c r="H1103" s="332"/>
      <c r="K1103" s="333"/>
      <c r="L1103" s="333"/>
      <c r="M1103" s="333"/>
      <c r="N1103" s="333"/>
      <c r="Q1103" s="334"/>
      <c r="R1103" s="335"/>
      <c r="S1103" s="335"/>
      <c r="T1103" s="335"/>
      <c r="U1103" s="335"/>
      <c r="V1103" s="335"/>
      <c r="W1103" s="336"/>
      <c r="X1103" s="337"/>
      <c r="Y1103" s="338"/>
    </row>
    <row r="1104" spans="3:25" s="330" customFormat="1" hidden="1" x14ac:dyDescent="0.25">
      <c r="C1104" s="331"/>
      <c r="D1104" s="331"/>
      <c r="E1104" s="331"/>
      <c r="H1104" s="332"/>
      <c r="K1104" s="333"/>
      <c r="L1104" s="333"/>
      <c r="M1104" s="333"/>
      <c r="N1104" s="333"/>
      <c r="Q1104" s="334"/>
      <c r="R1104" s="335"/>
      <c r="S1104" s="335"/>
      <c r="T1104" s="335"/>
      <c r="U1104" s="335"/>
      <c r="V1104" s="335"/>
      <c r="W1104" s="336"/>
      <c r="X1104" s="337"/>
      <c r="Y1104" s="338"/>
    </row>
    <row r="1105" spans="3:25" s="330" customFormat="1" hidden="1" x14ac:dyDescent="0.25">
      <c r="C1105" s="331"/>
      <c r="D1105" s="331"/>
      <c r="E1105" s="331"/>
      <c r="H1105" s="332"/>
      <c r="K1105" s="333"/>
      <c r="L1105" s="333"/>
      <c r="M1105" s="333"/>
      <c r="N1105" s="333"/>
      <c r="Q1105" s="334"/>
      <c r="R1105" s="335"/>
      <c r="S1105" s="335"/>
      <c r="T1105" s="335"/>
      <c r="U1105" s="335"/>
      <c r="V1105" s="335"/>
      <c r="W1105" s="336"/>
      <c r="X1105" s="337"/>
      <c r="Y1105" s="338"/>
    </row>
    <row r="1106" spans="3:25" s="330" customFormat="1" hidden="1" x14ac:dyDescent="0.25">
      <c r="C1106" s="331"/>
      <c r="D1106" s="331"/>
      <c r="E1106" s="331"/>
      <c r="H1106" s="332"/>
      <c r="K1106" s="333"/>
      <c r="L1106" s="333"/>
      <c r="M1106" s="333"/>
      <c r="N1106" s="333"/>
      <c r="Q1106" s="334"/>
      <c r="R1106" s="335"/>
      <c r="S1106" s="335"/>
      <c r="T1106" s="335"/>
      <c r="U1106" s="335"/>
      <c r="V1106" s="335"/>
      <c r="W1106" s="336"/>
      <c r="X1106" s="337"/>
      <c r="Y1106" s="338"/>
    </row>
    <row r="1107" spans="3:25" s="330" customFormat="1" hidden="1" x14ac:dyDescent="0.25">
      <c r="C1107" s="331"/>
      <c r="D1107" s="331"/>
      <c r="E1107" s="331"/>
      <c r="H1107" s="332"/>
      <c r="K1107" s="333"/>
      <c r="L1107" s="333"/>
      <c r="M1107" s="333"/>
      <c r="N1107" s="333"/>
      <c r="Q1107" s="334"/>
      <c r="R1107" s="335"/>
      <c r="S1107" s="335"/>
      <c r="T1107" s="335"/>
      <c r="U1107" s="335"/>
      <c r="V1107" s="335"/>
      <c r="W1107" s="336"/>
      <c r="X1107" s="337"/>
      <c r="Y1107" s="338"/>
    </row>
    <row r="1108" spans="3:25" s="330" customFormat="1" hidden="1" x14ac:dyDescent="0.25">
      <c r="C1108" s="331"/>
      <c r="D1108" s="331"/>
      <c r="E1108" s="331"/>
      <c r="H1108" s="332"/>
      <c r="K1108" s="333"/>
      <c r="L1108" s="333"/>
      <c r="M1108" s="333"/>
      <c r="N1108" s="333"/>
      <c r="Q1108" s="334"/>
      <c r="R1108" s="335"/>
      <c r="S1108" s="335"/>
      <c r="T1108" s="335"/>
      <c r="U1108" s="335"/>
      <c r="V1108" s="335"/>
      <c r="W1108" s="336"/>
      <c r="X1108" s="337"/>
      <c r="Y1108" s="338"/>
    </row>
    <row r="1109" spans="3:25" s="330" customFormat="1" hidden="1" x14ac:dyDescent="0.25">
      <c r="C1109" s="331"/>
      <c r="D1109" s="331"/>
      <c r="E1109" s="331"/>
      <c r="H1109" s="332"/>
      <c r="K1109" s="333"/>
      <c r="L1109" s="333"/>
      <c r="M1109" s="333"/>
      <c r="N1109" s="333"/>
      <c r="Q1109" s="334"/>
      <c r="R1109" s="335"/>
      <c r="S1109" s="335"/>
      <c r="T1109" s="335"/>
      <c r="U1109" s="335"/>
      <c r="V1109" s="335"/>
      <c r="W1109" s="336"/>
      <c r="X1109" s="337"/>
      <c r="Y1109" s="338"/>
    </row>
    <row r="1110" spans="3:25" s="330" customFormat="1" hidden="1" x14ac:dyDescent="0.25">
      <c r="C1110" s="331"/>
      <c r="D1110" s="331"/>
      <c r="E1110" s="331"/>
      <c r="H1110" s="332"/>
      <c r="K1110" s="333"/>
      <c r="L1110" s="333"/>
      <c r="M1110" s="333"/>
      <c r="N1110" s="333"/>
      <c r="Q1110" s="334"/>
      <c r="R1110" s="335"/>
      <c r="S1110" s="335"/>
      <c r="T1110" s="335"/>
      <c r="U1110" s="335"/>
      <c r="V1110" s="335"/>
      <c r="W1110" s="336"/>
      <c r="X1110" s="337"/>
      <c r="Y1110" s="338"/>
    </row>
    <row r="1111" spans="3:25" s="330" customFormat="1" hidden="1" x14ac:dyDescent="0.25">
      <c r="C1111" s="331"/>
      <c r="D1111" s="331"/>
      <c r="E1111" s="331"/>
      <c r="H1111" s="332"/>
      <c r="K1111" s="333"/>
      <c r="L1111" s="333"/>
      <c r="M1111" s="333"/>
      <c r="N1111" s="333"/>
      <c r="Q1111" s="334"/>
      <c r="R1111" s="335"/>
      <c r="S1111" s="335"/>
      <c r="T1111" s="335"/>
      <c r="U1111" s="335"/>
      <c r="V1111" s="335"/>
      <c r="W1111" s="336"/>
      <c r="X1111" s="337"/>
      <c r="Y1111" s="338"/>
    </row>
    <row r="1112" spans="3:25" s="330" customFormat="1" hidden="1" x14ac:dyDescent="0.25">
      <c r="C1112" s="331"/>
      <c r="D1112" s="331"/>
      <c r="E1112" s="331"/>
      <c r="H1112" s="332"/>
      <c r="K1112" s="333"/>
      <c r="L1112" s="333"/>
      <c r="M1112" s="333"/>
      <c r="N1112" s="333"/>
      <c r="Q1112" s="334"/>
      <c r="R1112" s="335"/>
      <c r="S1112" s="335"/>
      <c r="T1112" s="335"/>
      <c r="U1112" s="335"/>
      <c r="V1112" s="335"/>
      <c r="W1112" s="336"/>
      <c r="X1112" s="337"/>
      <c r="Y1112" s="338"/>
    </row>
    <row r="1113" spans="3:25" s="330" customFormat="1" hidden="1" x14ac:dyDescent="0.25">
      <c r="C1113" s="331"/>
      <c r="D1113" s="331"/>
      <c r="E1113" s="331"/>
      <c r="H1113" s="332"/>
      <c r="K1113" s="333"/>
      <c r="L1113" s="333"/>
      <c r="M1113" s="333"/>
      <c r="N1113" s="333"/>
      <c r="Q1113" s="334"/>
      <c r="R1113" s="335"/>
      <c r="S1113" s="335"/>
      <c r="T1113" s="335"/>
      <c r="U1113" s="335"/>
      <c r="V1113" s="335"/>
      <c r="W1113" s="336"/>
      <c r="X1113" s="337"/>
      <c r="Y1113" s="338"/>
    </row>
    <row r="1114" spans="3:25" s="330" customFormat="1" hidden="1" x14ac:dyDescent="0.25">
      <c r="C1114" s="331"/>
      <c r="D1114" s="331"/>
      <c r="E1114" s="331"/>
      <c r="H1114" s="332"/>
      <c r="K1114" s="333"/>
      <c r="L1114" s="333"/>
      <c r="M1114" s="333"/>
      <c r="N1114" s="333"/>
      <c r="Q1114" s="334"/>
      <c r="R1114" s="335"/>
      <c r="S1114" s="335"/>
      <c r="T1114" s="335"/>
      <c r="U1114" s="335"/>
      <c r="V1114" s="335"/>
      <c r="W1114" s="336"/>
      <c r="X1114" s="337"/>
      <c r="Y1114" s="338"/>
    </row>
    <row r="1115" spans="3:25" s="330" customFormat="1" hidden="1" x14ac:dyDescent="0.25">
      <c r="C1115" s="331"/>
      <c r="D1115" s="331"/>
      <c r="E1115" s="331"/>
      <c r="H1115" s="332"/>
      <c r="K1115" s="333"/>
      <c r="L1115" s="333"/>
      <c r="M1115" s="333"/>
      <c r="N1115" s="333"/>
      <c r="Q1115" s="334"/>
      <c r="R1115" s="335"/>
      <c r="S1115" s="335"/>
      <c r="T1115" s="335"/>
      <c r="U1115" s="335"/>
      <c r="V1115" s="335"/>
      <c r="W1115" s="336"/>
      <c r="X1115" s="337"/>
      <c r="Y1115" s="338"/>
    </row>
    <row r="1116" spans="3:25" s="330" customFormat="1" hidden="1" x14ac:dyDescent="0.25">
      <c r="C1116" s="331"/>
      <c r="D1116" s="331"/>
      <c r="E1116" s="331"/>
      <c r="H1116" s="332"/>
      <c r="K1116" s="333"/>
      <c r="L1116" s="333"/>
      <c r="M1116" s="333"/>
      <c r="N1116" s="333"/>
      <c r="Q1116" s="334"/>
      <c r="R1116" s="335"/>
      <c r="S1116" s="335"/>
      <c r="T1116" s="335"/>
      <c r="U1116" s="335"/>
      <c r="V1116" s="335"/>
      <c r="W1116" s="336"/>
      <c r="X1116" s="337"/>
      <c r="Y1116" s="338"/>
    </row>
    <row r="1117" spans="3:25" s="330" customFormat="1" hidden="1" x14ac:dyDescent="0.25">
      <c r="C1117" s="331"/>
      <c r="D1117" s="331"/>
      <c r="E1117" s="331"/>
      <c r="H1117" s="332"/>
      <c r="K1117" s="333"/>
      <c r="L1117" s="333"/>
      <c r="M1117" s="333"/>
      <c r="N1117" s="333"/>
      <c r="Q1117" s="334"/>
      <c r="R1117" s="335"/>
      <c r="S1117" s="335"/>
      <c r="T1117" s="335"/>
      <c r="U1117" s="335"/>
      <c r="V1117" s="335"/>
      <c r="W1117" s="336"/>
      <c r="X1117" s="337"/>
      <c r="Y1117" s="338"/>
    </row>
    <row r="1118" spans="3:25" s="330" customFormat="1" hidden="1" x14ac:dyDescent="0.25">
      <c r="C1118" s="331"/>
      <c r="D1118" s="331"/>
      <c r="E1118" s="331"/>
      <c r="H1118" s="332"/>
      <c r="K1118" s="333"/>
      <c r="L1118" s="333"/>
      <c r="M1118" s="333"/>
      <c r="N1118" s="333"/>
      <c r="Q1118" s="334"/>
      <c r="R1118" s="335"/>
      <c r="S1118" s="335"/>
      <c r="T1118" s="335"/>
      <c r="U1118" s="335"/>
      <c r="V1118" s="335"/>
      <c r="W1118" s="336"/>
      <c r="X1118" s="337"/>
      <c r="Y1118" s="338"/>
    </row>
    <row r="1119" spans="3:25" s="330" customFormat="1" hidden="1" x14ac:dyDescent="0.25">
      <c r="C1119" s="331"/>
      <c r="D1119" s="331"/>
      <c r="E1119" s="331"/>
      <c r="H1119" s="332"/>
      <c r="K1119" s="333"/>
      <c r="L1119" s="333"/>
      <c r="M1119" s="333"/>
      <c r="N1119" s="333"/>
      <c r="Q1119" s="334"/>
      <c r="R1119" s="335"/>
      <c r="S1119" s="335"/>
      <c r="T1119" s="335"/>
      <c r="U1119" s="335"/>
      <c r="V1119" s="335"/>
      <c r="W1119" s="336"/>
      <c r="X1119" s="337"/>
      <c r="Y1119" s="338"/>
    </row>
    <row r="1120" spans="3:25" s="330" customFormat="1" hidden="1" x14ac:dyDescent="0.25">
      <c r="C1120" s="331"/>
      <c r="D1120" s="331"/>
      <c r="E1120" s="331"/>
      <c r="H1120" s="332"/>
      <c r="K1120" s="333"/>
      <c r="L1120" s="333"/>
      <c r="M1120" s="333"/>
      <c r="N1120" s="333"/>
      <c r="Q1120" s="334"/>
      <c r="R1120" s="335"/>
      <c r="S1120" s="335"/>
      <c r="T1120" s="335"/>
      <c r="U1120" s="335"/>
      <c r="V1120" s="335"/>
      <c r="W1120" s="336"/>
      <c r="X1120" s="337"/>
      <c r="Y1120" s="338"/>
    </row>
    <row r="1121" spans="3:25" s="330" customFormat="1" hidden="1" x14ac:dyDescent="0.25">
      <c r="C1121" s="331"/>
      <c r="D1121" s="331"/>
      <c r="E1121" s="331"/>
      <c r="H1121" s="332"/>
      <c r="K1121" s="333"/>
      <c r="L1121" s="333"/>
      <c r="M1121" s="333"/>
      <c r="N1121" s="333"/>
      <c r="Q1121" s="334"/>
      <c r="R1121" s="335"/>
      <c r="S1121" s="335"/>
      <c r="T1121" s="335"/>
      <c r="U1121" s="335"/>
      <c r="V1121" s="335"/>
      <c r="W1121" s="336"/>
      <c r="X1121" s="337"/>
      <c r="Y1121" s="338"/>
    </row>
    <row r="1122" spans="3:25" s="330" customFormat="1" hidden="1" x14ac:dyDescent="0.25">
      <c r="C1122" s="331"/>
      <c r="D1122" s="331"/>
      <c r="E1122" s="331"/>
      <c r="H1122" s="332"/>
      <c r="K1122" s="333"/>
      <c r="L1122" s="333"/>
      <c r="M1122" s="333"/>
      <c r="N1122" s="333"/>
      <c r="Q1122" s="334"/>
      <c r="R1122" s="335"/>
      <c r="S1122" s="335"/>
      <c r="T1122" s="335"/>
      <c r="U1122" s="335"/>
      <c r="V1122" s="335"/>
      <c r="W1122" s="336"/>
      <c r="X1122" s="337"/>
      <c r="Y1122" s="338"/>
    </row>
    <row r="1123" spans="3:25" s="330" customFormat="1" hidden="1" x14ac:dyDescent="0.25">
      <c r="C1123" s="331"/>
      <c r="D1123" s="331"/>
      <c r="E1123" s="331"/>
      <c r="H1123" s="332"/>
      <c r="K1123" s="333"/>
      <c r="L1123" s="333"/>
      <c r="M1123" s="333"/>
      <c r="N1123" s="333"/>
      <c r="Q1123" s="334"/>
      <c r="R1123" s="335"/>
      <c r="S1123" s="335"/>
      <c r="T1123" s="335"/>
      <c r="U1123" s="335"/>
      <c r="V1123" s="335"/>
      <c r="W1123" s="336"/>
      <c r="X1123" s="337"/>
      <c r="Y1123" s="338"/>
    </row>
    <row r="1124" spans="3:25" s="330" customFormat="1" hidden="1" x14ac:dyDescent="0.25">
      <c r="C1124" s="331"/>
      <c r="D1124" s="331"/>
      <c r="E1124" s="331"/>
      <c r="H1124" s="332"/>
      <c r="K1124" s="333"/>
      <c r="L1124" s="333"/>
      <c r="M1124" s="333"/>
      <c r="N1124" s="333"/>
      <c r="Q1124" s="334"/>
      <c r="R1124" s="335"/>
      <c r="S1124" s="335"/>
      <c r="T1124" s="335"/>
      <c r="U1124" s="335"/>
      <c r="V1124" s="335"/>
      <c r="W1124" s="336"/>
      <c r="X1124" s="337"/>
      <c r="Y1124" s="338"/>
    </row>
    <row r="1125" spans="3:25" s="330" customFormat="1" hidden="1" x14ac:dyDescent="0.25">
      <c r="C1125" s="331"/>
      <c r="D1125" s="331"/>
      <c r="E1125" s="331"/>
      <c r="H1125" s="332"/>
      <c r="K1125" s="333"/>
      <c r="L1125" s="333"/>
      <c r="M1125" s="333"/>
      <c r="N1125" s="333"/>
      <c r="Q1125" s="334"/>
      <c r="R1125" s="335"/>
      <c r="S1125" s="335"/>
      <c r="T1125" s="335"/>
      <c r="U1125" s="335"/>
      <c r="V1125" s="335"/>
      <c r="W1125" s="336"/>
      <c r="X1125" s="337"/>
      <c r="Y1125" s="338"/>
    </row>
    <row r="1126" spans="3:25" s="330" customFormat="1" hidden="1" x14ac:dyDescent="0.25">
      <c r="C1126" s="331"/>
      <c r="D1126" s="331"/>
      <c r="E1126" s="331"/>
      <c r="H1126" s="332"/>
      <c r="K1126" s="333"/>
      <c r="L1126" s="333"/>
      <c r="M1126" s="333"/>
      <c r="N1126" s="333"/>
      <c r="Q1126" s="334"/>
      <c r="R1126" s="335"/>
      <c r="S1126" s="335"/>
      <c r="T1126" s="335"/>
      <c r="U1126" s="335"/>
      <c r="V1126" s="335"/>
      <c r="W1126" s="336"/>
      <c r="X1126" s="337"/>
      <c r="Y1126" s="338"/>
    </row>
    <row r="1127" spans="3:25" s="330" customFormat="1" hidden="1" x14ac:dyDescent="0.25">
      <c r="C1127" s="331"/>
      <c r="D1127" s="331"/>
      <c r="E1127" s="331"/>
      <c r="H1127" s="332"/>
      <c r="K1127" s="333"/>
      <c r="L1127" s="333"/>
      <c r="M1127" s="333"/>
      <c r="N1127" s="333"/>
      <c r="Q1127" s="334"/>
      <c r="R1127" s="335"/>
      <c r="S1127" s="335"/>
      <c r="T1127" s="335"/>
      <c r="U1127" s="335"/>
      <c r="V1127" s="335"/>
      <c r="W1127" s="336"/>
      <c r="X1127" s="337"/>
      <c r="Y1127" s="338"/>
    </row>
    <row r="1128" spans="3:25" s="330" customFormat="1" hidden="1" x14ac:dyDescent="0.25">
      <c r="C1128" s="331"/>
      <c r="D1128" s="331"/>
      <c r="E1128" s="331"/>
      <c r="H1128" s="332"/>
      <c r="K1128" s="333"/>
      <c r="L1128" s="333"/>
      <c r="M1128" s="333"/>
      <c r="N1128" s="333"/>
      <c r="Q1128" s="334"/>
      <c r="R1128" s="335"/>
      <c r="S1128" s="335"/>
      <c r="T1128" s="335"/>
      <c r="U1128" s="335"/>
      <c r="V1128" s="335"/>
      <c r="W1128" s="336"/>
      <c r="X1128" s="337"/>
      <c r="Y1128" s="338"/>
    </row>
    <row r="1129" spans="3:25" s="330" customFormat="1" hidden="1" x14ac:dyDescent="0.25">
      <c r="C1129" s="331"/>
      <c r="D1129" s="331"/>
      <c r="E1129" s="331"/>
      <c r="H1129" s="332"/>
      <c r="K1129" s="333"/>
      <c r="L1129" s="333"/>
      <c r="M1129" s="333"/>
      <c r="N1129" s="333"/>
      <c r="Q1129" s="334"/>
      <c r="R1129" s="335"/>
      <c r="S1129" s="335"/>
      <c r="T1129" s="335"/>
      <c r="U1129" s="335"/>
      <c r="V1129" s="335"/>
      <c r="W1129" s="336"/>
      <c r="X1129" s="337"/>
      <c r="Y1129" s="338"/>
    </row>
    <row r="1130" spans="3:25" s="330" customFormat="1" hidden="1" x14ac:dyDescent="0.25">
      <c r="C1130" s="331"/>
      <c r="D1130" s="331"/>
      <c r="E1130" s="331"/>
      <c r="H1130" s="332"/>
      <c r="K1130" s="333"/>
      <c r="L1130" s="333"/>
      <c r="M1130" s="333"/>
      <c r="N1130" s="333"/>
      <c r="Q1130" s="334"/>
      <c r="R1130" s="335"/>
      <c r="S1130" s="335"/>
      <c r="T1130" s="335"/>
      <c r="U1130" s="335"/>
      <c r="V1130" s="335"/>
      <c r="W1130" s="336"/>
      <c r="X1130" s="337"/>
      <c r="Y1130" s="338"/>
    </row>
    <row r="1131" spans="3:25" s="330" customFormat="1" hidden="1" x14ac:dyDescent="0.25">
      <c r="C1131" s="331"/>
      <c r="D1131" s="331"/>
      <c r="E1131" s="331"/>
      <c r="H1131" s="332"/>
      <c r="K1131" s="333"/>
      <c r="L1131" s="333"/>
      <c r="M1131" s="333"/>
      <c r="N1131" s="333"/>
      <c r="Q1131" s="334"/>
      <c r="R1131" s="335"/>
      <c r="S1131" s="335"/>
      <c r="T1131" s="335"/>
      <c r="U1131" s="335"/>
      <c r="V1131" s="335"/>
      <c r="W1131" s="336"/>
      <c r="X1131" s="337"/>
      <c r="Y1131" s="338"/>
    </row>
    <row r="1132" spans="3:25" s="330" customFormat="1" hidden="1" x14ac:dyDescent="0.25">
      <c r="C1132" s="331"/>
      <c r="D1132" s="331"/>
      <c r="E1132" s="331"/>
      <c r="H1132" s="332"/>
      <c r="K1132" s="333"/>
      <c r="L1132" s="333"/>
      <c r="M1132" s="333"/>
      <c r="N1132" s="333"/>
      <c r="Q1132" s="334"/>
      <c r="R1132" s="335"/>
      <c r="S1132" s="335"/>
      <c r="T1132" s="335"/>
      <c r="U1132" s="335"/>
      <c r="V1132" s="335"/>
      <c r="W1132" s="336"/>
      <c r="X1132" s="337"/>
      <c r="Y1132" s="338"/>
    </row>
    <row r="1133" spans="3:25" s="330" customFormat="1" hidden="1" x14ac:dyDescent="0.25">
      <c r="C1133" s="331"/>
      <c r="D1133" s="331"/>
      <c r="E1133" s="331"/>
      <c r="H1133" s="332"/>
      <c r="K1133" s="333"/>
      <c r="L1133" s="333"/>
      <c r="M1133" s="333"/>
      <c r="N1133" s="333"/>
      <c r="Q1133" s="334"/>
      <c r="R1133" s="335"/>
      <c r="S1133" s="335"/>
      <c r="T1133" s="335"/>
      <c r="U1133" s="335"/>
      <c r="V1133" s="335"/>
      <c r="W1133" s="336"/>
      <c r="X1133" s="337"/>
      <c r="Y1133" s="338"/>
    </row>
    <row r="1134" spans="3:25" s="330" customFormat="1" hidden="1" x14ac:dyDescent="0.25">
      <c r="C1134" s="331"/>
      <c r="D1134" s="331"/>
      <c r="E1134" s="331"/>
      <c r="H1134" s="332"/>
      <c r="K1134" s="333"/>
      <c r="L1134" s="333"/>
      <c r="M1134" s="333"/>
      <c r="N1134" s="333"/>
      <c r="Q1134" s="334"/>
      <c r="R1134" s="335"/>
      <c r="S1134" s="335"/>
      <c r="T1134" s="335"/>
      <c r="U1134" s="335"/>
      <c r="V1134" s="335"/>
      <c r="W1134" s="336"/>
      <c r="X1134" s="337"/>
      <c r="Y1134" s="338"/>
    </row>
    <row r="1135" spans="3:25" s="330" customFormat="1" hidden="1" x14ac:dyDescent="0.25">
      <c r="C1135" s="331"/>
      <c r="D1135" s="331"/>
      <c r="E1135" s="331"/>
      <c r="H1135" s="332"/>
      <c r="K1135" s="333"/>
      <c r="L1135" s="333"/>
      <c r="M1135" s="333"/>
      <c r="N1135" s="333"/>
      <c r="Q1135" s="334"/>
      <c r="R1135" s="335"/>
      <c r="S1135" s="335"/>
      <c r="T1135" s="335"/>
      <c r="U1135" s="335"/>
      <c r="V1135" s="335"/>
      <c r="W1135" s="336"/>
      <c r="X1135" s="337"/>
      <c r="Y1135" s="338"/>
    </row>
    <row r="1136" spans="3:25" s="330" customFormat="1" hidden="1" x14ac:dyDescent="0.25">
      <c r="C1136" s="331"/>
      <c r="D1136" s="331"/>
      <c r="E1136" s="331"/>
      <c r="H1136" s="332"/>
      <c r="K1136" s="333"/>
      <c r="L1136" s="333"/>
      <c r="M1136" s="333"/>
      <c r="N1136" s="333"/>
      <c r="Q1136" s="334"/>
      <c r="R1136" s="335"/>
      <c r="S1136" s="335"/>
      <c r="T1136" s="335"/>
      <c r="U1136" s="335"/>
      <c r="V1136" s="335"/>
      <c r="W1136" s="336"/>
      <c r="X1136" s="337"/>
      <c r="Y1136" s="338"/>
    </row>
    <row r="1137" spans="3:25" s="330" customFormat="1" hidden="1" x14ac:dyDescent="0.25">
      <c r="C1137" s="331"/>
      <c r="D1137" s="331"/>
      <c r="E1137" s="331"/>
      <c r="H1137" s="332"/>
      <c r="K1137" s="333"/>
      <c r="L1137" s="333"/>
      <c r="M1137" s="333"/>
      <c r="N1137" s="333"/>
      <c r="Q1137" s="334"/>
      <c r="R1137" s="335"/>
      <c r="S1137" s="335"/>
      <c r="T1137" s="335"/>
      <c r="U1137" s="335"/>
      <c r="V1137" s="335"/>
      <c r="W1137" s="336"/>
      <c r="X1137" s="337"/>
      <c r="Y1137" s="338"/>
    </row>
    <row r="1138" spans="3:25" s="330" customFormat="1" hidden="1" x14ac:dyDescent="0.25">
      <c r="C1138" s="331"/>
      <c r="D1138" s="331"/>
      <c r="E1138" s="331"/>
      <c r="H1138" s="332"/>
      <c r="K1138" s="333"/>
      <c r="L1138" s="333"/>
      <c r="M1138" s="333"/>
      <c r="N1138" s="333"/>
      <c r="Q1138" s="334"/>
      <c r="R1138" s="335"/>
      <c r="S1138" s="335"/>
      <c r="T1138" s="335"/>
      <c r="U1138" s="335"/>
      <c r="V1138" s="335"/>
      <c r="W1138" s="336"/>
      <c r="X1138" s="337"/>
      <c r="Y1138" s="338"/>
    </row>
    <row r="1139" spans="3:25" s="330" customFormat="1" hidden="1" x14ac:dyDescent="0.25">
      <c r="C1139" s="331"/>
      <c r="D1139" s="331"/>
      <c r="E1139" s="331"/>
      <c r="H1139" s="332"/>
      <c r="K1139" s="333"/>
      <c r="L1139" s="333"/>
      <c r="M1139" s="333"/>
      <c r="N1139" s="333"/>
      <c r="Q1139" s="334"/>
      <c r="R1139" s="335"/>
      <c r="S1139" s="335"/>
      <c r="T1139" s="335"/>
      <c r="U1139" s="335"/>
      <c r="V1139" s="335"/>
      <c r="W1139" s="336"/>
      <c r="X1139" s="337"/>
      <c r="Y1139" s="338"/>
    </row>
    <row r="1140" spans="3:25" s="330" customFormat="1" hidden="1" x14ac:dyDescent="0.25">
      <c r="C1140" s="331"/>
      <c r="D1140" s="331"/>
      <c r="E1140" s="331"/>
      <c r="H1140" s="332"/>
      <c r="K1140" s="333"/>
      <c r="L1140" s="333"/>
      <c r="M1140" s="333"/>
      <c r="N1140" s="333"/>
      <c r="Q1140" s="334"/>
      <c r="R1140" s="335"/>
      <c r="S1140" s="335"/>
      <c r="T1140" s="335"/>
      <c r="U1140" s="335"/>
      <c r="V1140" s="335"/>
      <c r="W1140" s="336"/>
      <c r="X1140" s="337"/>
      <c r="Y1140" s="338"/>
    </row>
    <row r="1141" spans="3:25" s="330" customFormat="1" hidden="1" x14ac:dyDescent="0.25">
      <c r="C1141" s="331"/>
      <c r="D1141" s="331"/>
      <c r="E1141" s="331"/>
      <c r="H1141" s="332"/>
      <c r="K1141" s="333"/>
      <c r="L1141" s="333"/>
      <c r="M1141" s="333"/>
      <c r="N1141" s="333"/>
      <c r="Q1141" s="334"/>
      <c r="R1141" s="335"/>
      <c r="S1141" s="335"/>
      <c r="T1141" s="335"/>
      <c r="U1141" s="335"/>
      <c r="V1141" s="335"/>
      <c r="W1141" s="336"/>
      <c r="X1141" s="337"/>
      <c r="Y1141" s="338"/>
    </row>
    <row r="1142" spans="3:25" s="330" customFormat="1" hidden="1" x14ac:dyDescent="0.25">
      <c r="C1142" s="331"/>
      <c r="D1142" s="331"/>
      <c r="E1142" s="331"/>
      <c r="H1142" s="332"/>
      <c r="K1142" s="333"/>
      <c r="L1142" s="333"/>
      <c r="M1142" s="333"/>
      <c r="N1142" s="333"/>
      <c r="Q1142" s="334"/>
      <c r="R1142" s="335"/>
      <c r="S1142" s="335"/>
      <c r="T1142" s="335"/>
      <c r="U1142" s="335"/>
      <c r="V1142" s="335"/>
      <c r="W1142" s="336"/>
      <c r="X1142" s="337"/>
      <c r="Y1142" s="338"/>
    </row>
    <row r="1143" spans="3:25" s="330" customFormat="1" hidden="1" x14ac:dyDescent="0.25">
      <c r="C1143" s="331"/>
      <c r="D1143" s="331"/>
      <c r="E1143" s="331"/>
      <c r="H1143" s="332"/>
      <c r="K1143" s="333"/>
      <c r="L1143" s="333"/>
      <c r="M1143" s="333"/>
      <c r="N1143" s="333"/>
      <c r="Q1143" s="334"/>
      <c r="R1143" s="335"/>
      <c r="S1143" s="335"/>
      <c r="T1143" s="335"/>
      <c r="U1143" s="335"/>
      <c r="V1143" s="335"/>
      <c r="W1143" s="336"/>
      <c r="X1143" s="337"/>
      <c r="Y1143" s="338"/>
    </row>
    <row r="1144" spans="3:25" s="330" customFormat="1" hidden="1" x14ac:dyDescent="0.25">
      <c r="C1144" s="331"/>
      <c r="D1144" s="331"/>
      <c r="E1144" s="331"/>
      <c r="H1144" s="332"/>
      <c r="K1144" s="333"/>
      <c r="L1144" s="333"/>
      <c r="M1144" s="333"/>
      <c r="N1144" s="333"/>
      <c r="Q1144" s="334"/>
      <c r="R1144" s="335"/>
      <c r="S1144" s="335"/>
      <c r="T1144" s="335"/>
      <c r="U1144" s="335"/>
      <c r="V1144" s="335"/>
      <c r="W1144" s="336"/>
      <c r="X1144" s="337"/>
      <c r="Y1144" s="338"/>
    </row>
    <row r="1145" spans="3:25" s="330" customFormat="1" hidden="1" x14ac:dyDescent="0.25">
      <c r="C1145" s="331"/>
      <c r="D1145" s="331"/>
      <c r="E1145" s="331"/>
      <c r="H1145" s="332"/>
      <c r="K1145" s="333"/>
      <c r="L1145" s="333"/>
      <c r="M1145" s="333"/>
      <c r="N1145" s="333"/>
      <c r="Q1145" s="334"/>
      <c r="R1145" s="335"/>
      <c r="S1145" s="335"/>
      <c r="T1145" s="335"/>
      <c r="U1145" s="335"/>
      <c r="V1145" s="335"/>
      <c r="W1145" s="336"/>
      <c r="X1145" s="337"/>
      <c r="Y1145" s="338"/>
    </row>
    <row r="1146" spans="3:25" s="330" customFormat="1" hidden="1" x14ac:dyDescent="0.25">
      <c r="C1146" s="331"/>
      <c r="D1146" s="331"/>
      <c r="E1146" s="331"/>
      <c r="H1146" s="332"/>
      <c r="K1146" s="333"/>
      <c r="L1146" s="333"/>
      <c r="M1146" s="333"/>
      <c r="N1146" s="333"/>
      <c r="Q1146" s="334"/>
      <c r="R1146" s="335"/>
      <c r="S1146" s="335"/>
      <c r="T1146" s="335"/>
      <c r="U1146" s="335"/>
      <c r="V1146" s="335"/>
      <c r="W1146" s="336"/>
      <c r="X1146" s="337"/>
      <c r="Y1146" s="338"/>
    </row>
    <row r="1147" spans="3:25" s="330" customFormat="1" hidden="1" x14ac:dyDescent="0.25">
      <c r="C1147" s="331"/>
      <c r="D1147" s="331"/>
      <c r="E1147" s="331"/>
      <c r="H1147" s="332"/>
      <c r="K1147" s="333"/>
      <c r="L1147" s="333"/>
      <c r="M1147" s="333"/>
      <c r="N1147" s="333"/>
      <c r="Q1147" s="334"/>
      <c r="R1147" s="335"/>
      <c r="S1147" s="335"/>
      <c r="T1147" s="335"/>
      <c r="U1147" s="335"/>
      <c r="V1147" s="335"/>
      <c r="W1147" s="336"/>
      <c r="X1147" s="337"/>
      <c r="Y1147" s="338"/>
    </row>
    <row r="1148" spans="3:25" s="330" customFormat="1" hidden="1" x14ac:dyDescent="0.25">
      <c r="C1148" s="331"/>
      <c r="D1148" s="331"/>
      <c r="E1148" s="331"/>
      <c r="H1148" s="332"/>
      <c r="K1148" s="333"/>
      <c r="L1148" s="333"/>
      <c r="M1148" s="333"/>
      <c r="N1148" s="333"/>
      <c r="Q1148" s="334"/>
      <c r="R1148" s="335"/>
      <c r="S1148" s="335"/>
      <c r="T1148" s="335"/>
      <c r="U1148" s="335"/>
      <c r="V1148" s="335"/>
      <c r="W1148" s="336"/>
      <c r="X1148" s="337"/>
      <c r="Y1148" s="338"/>
    </row>
    <row r="1149" spans="3:25" s="330" customFormat="1" hidden="1" x14ac:dyDescent="0.25">
      <c r="C1149" s="331"/>
      <c r="D1149" s="331"/>
      <c r="E1149" s="331"/>
      <c r="H1149" s="332"/>
      <c r="K1149" s="333"/>
      <c r="L1149" s="333"/>
      <c r="M1149" s="333"/>
      <c r="N1149" s="333"/>
      <c r="Q1149" s="334"/>
      <c r="R1149" s="335"/>
      <c r="S1149" s="335"/>
      <c r="T1149" s="335"/>
      <c r="U1149" s="335"/>
      <c r="V1149" s="335"/>
      <c r="W1149" s="336"/>
      <c r="X1149" s="337"/>
      <c r="Y1149" s="338"/>
    </row>
    <row r="1150" spans="3:25" s="330" customFormat="1" hidden="1" x14ac:dyDescent="0.25">
      <c r="C1150" s="331"/>
      <c r="D1150" s="331"/>
      <c r="E1150" s="331"/>
      <c r="H1150" s="332"/>
      <c r="K1150" s="333"/>
      <c r="L1150" s="333"/>
      <c r="M1150" s="333"/>
      <c r="N1150" s="333"/>
      <c r="Q1150" s="334"/>
      <c r="R1150" s="335"/>
      <c r="S1150" s="335"/>
      <c r="T1150" s="335"/>
      <c r="U1150" s="335"/>
      <c r="V1150" s="335"/>
      <c r="W1150" s="336"/>
      <c r="X1150" s="337"/>
      <c r="Y1150" s="338"/>
    </row>
    <row r="1151" spans="3:25" s="330" customFormat="1" hidden="1" x14ac:dyDescent="0.25">
      <c r="C1151" s="331"/>
      <c r="D1151" s="331"/>
      <c r="E1151" s="331"/>
      <c r="H1151" s="332"/>
      <c r="K1151" s="333"/>
      <c r="L1151" s="333"/>
      <c r="M1151" s="333"/>
      <c r="N1151" s="333"/>
      <c r="Q1151" s="334"/>
      <c r="R1151" s="335"/>
      <c r="S1151" s="335"/>
      <c r="T1151" s="335"/>
      <c r="U1151" s="335"/>
      <c r="V1151" s="335"/>
      <c r="W1151" s="336"/>
      <c r="X1151" s="337"/>
      <c r="Y1151" s="338"/>
    </row>
    <row r="1152" spans="3:25" s="330" customFormat="1" hidden="1" x14ac:dyDescent="0.25">
      <c r="C1152" s="331"/>
      <c r="D1152" s="331"/>
      <c r="E1152" s="331"/>
      <c r="H1152" s="332"/>
      <c r="K1152" s="333"/>
      <c r="L1152" s="333"/>
      <c r="M1152" s="333"/>
      <c r="N1152" s="333"/>
      <c r="Q1152" s="334"/>
      <c r="R1152" s="335"/>
      <c r="S1152" s="335"/>
      <c r="T1152" s="335"/>
      <c r="U1152" s="335"/>
      <c r="V1152" s="335"/>
      <c r="W1152" s="336"/>
      <c r="X1152" s="337"/>
      <c r="Y1152" s="338"/>
    </row>
    <row r="1153" spans="3:25" s="330" customFormat="1" hidden="1" x14ac:dyDescent="0.25">
      <c r="C1153" s="331"/>
      <c r="D1153" s="331"/>
      <c r="E1153" s="331"/>
      <c r="H1153" s="332"/>
      <c r="K1153" s="333"/>
      <c r="L1153" s="333"/>
      <c r="M1153" s="333"/>
      <c r="N1153" s="333"/>
      <c r="Q1153" s="334"/>
      <c r="R1153" s="335"/>
      <c r="S1153" s="335"/>
      <c r="T1153" s="335"/>
      <c r="U1153" s="335"/>
      <c r="V1153" s="335"/>
      <c r="W1153" s="336"/>
      <c r="X1153" s="337"/>
      <c r="Y1153" s="338"/>
    </row>
    <row r="1154" spans="3:25" s="330" customFormat="1" hidden="1" x14ac:dyDescent="0.25">
      <c r="C1154" s="331"/>
      <c r="D1154" s="331"/>
      <c r="E1154" s="331"/>
      <c r="H1154" s="332"/>
      <c r="K1154" s="333"/>
      <c r="L1154" s="333"/>
      <c r="M1154" s="333"/>
      <c r="N1154" s="333"/>
      <c r="Q1154" s="334"/>
      <c r="R1154" s="335"/>
      <c r="S1154" s="335"/>
      <c r="T1154" s="335"/>
      <c r="U1154" s="335"/>
      <c r="V1154" s="335"/>
      <c r="W1154" s="336"/>
      <c r="X1154" s="337"/>
      <c r="Y1154" s="338"/>
    </row>
    <row r="1155" spans="3:25" s="330" customFormat="1" hidden="1" x14ac:dyDescent="0.25">
      <c r="C1155" s="331"/>
      <c r="D1155" s="331"/>
      <c r="E1155" s="331"/>
      <c r="H1155" s="332"/>
      <c r="K1155" s="333"/>
      <c r="L1155" s="333"/>
      <c r="M1155" s="333"/>
      <c r="N1155" s="333"/>
      <c r="Q1155" s="334"/>
      <c r="R1155" s="335"/>
      <c r="S1155" s="335"/>
      <c r="T1155" s="335"/>
      <c r="U1155" s="335"/>
      <c r="V1155" s="335"/>
      <c r="W1155" s="336"/>
      <c r="X1155" s="337"/>
      <c r="Y1155" s="338"/>
    </row>
    <row r="1156" spans="3:25" s="330" customFormat="1" hidden="1" x14ac:dyDescent="0.25">
      <c r="C1156" s="331"/>
      <c r="D1156" s="331"/>
      <c r="E1156" s="331"/>
      <c r="H1156" s="332"/>
      <c r="K1156" s="333"/>
      <c r="L1156" s="333"/>
      <c r="M1156" s="333"/>
      <c r="N1156" s="333"/>
      <c r="Q1156" s="334"/>
      <c r="R1156" s="335"/>
      <c r="S1156" s="335"/>
      <c r="T1156" s="335"/>
      <c r="U1156" s="335"/>
      <c r="V1156" s="335"/>
      <c r="W1156" s="336"/>
      <c r="X1156" s="337"/>
      <c r="Y1156" s="338"/>
    </row>
    <row r="1157" spans="3:25" s="330" customFormat="1" hidden="1" x14ac:dyDescent="0.25">
      <c r="C1157" s="331"/>
      <c r="D1157" s="331"/>
      <c r="E1157" s="331"/>
      <c r="H1157" s="332"/>
      <c r="K1157" s="333"/>
      <c r="L1157" s="333"/>
      <c r="M1157" s="333"/>
      <c r="N1157" s="333"/>
      <c r="Q1157" s="334"/>
      <c r="R1157" s="335"/>
      <c r="S1157" s="335"/>
      <c r="T1157" s="335"/>
      <c r="U1157" s="335"/>
      <c r="V1157" s="335"/>
      <c r="W1157" s="336"/>
      <c r="X1157" s="337"/>
      <c r="Y1157" s="338"/>
    </row>
    <row r="1158" spans="3:25" s="330" customFormat="1" hidden="1" x14ac:dyDescent="0.25">
      <c r="C1158" s="331"/>
      <c r="D1158" s="331"/>
      <c r="E1158" s="331"/>
      <c r="H1158" s="332"/>
      <c r="K1158" s="333"/>
      <c r="L1158" s="333"/>
      <c r="M1158" s="333"/>
      <c r="N1158" s="333"/>
      <c r="Q1158" s="334"/>
      <c r="R1158" s="335"/>
      <c r="S1158" s="335"/>
      <c r="T1158" s="335"/>
      <c r="U1158" s="335"/>
      <c r="V1158" s="335"/>
      <c r="W1158" s="336"/>
      <c r="X1158" s="337"/>
      <c r="Y1158" s="338"/>
    </row>
    <row r="1159" spans="3:25" s="330" customFormat="1" hidden="1" x14ac:dyDescent="0.25">
      <c r="C1159" s="331"/>
      <c r="D1159" s="331"/>
      <c r="E1159" s="331"/>
      <c r="H1159" s="332"/>
      <c r="K1159" s="333"/>
      <c r="L1159" s="333"/>
      <c r="M1159" s="333"/>
      <c r="N1159" s="333"/>
      <c r="Q1159" s="334"/>
      <c r="R1159" s="335"/>
      <c r="S1159" s="335"/>
      <c r="T1159" s="335"/>
      <c r="U1159" s="335"/>
      <c r="V1159" s="335"/>
      <c r="W1159" s="336"/>
      <c r="X1159" s="337"/>
      <c r="Y1159" s="338"/>
    </row>
    <row r="1160" spans="3:25" s="330" customFormat="1" hidden="1" x14ac:dyDescent="0.25">
      <c r="C1160" s="331"/>
      <c r="D1160" s="331"/>
      <c r="E1160" s="331"/>
      <c r="H1160" s="332"/>
      <c r="K1160" s="333"/>
      <c r="L1160" s="333"/>
      <c r="M1160" s="333"/>
      <c r="N1160" s="333"/>
      <c r="Q1160" s="334"/>
      <c r="R1160" s="335"/>
      <c r="S1160" s="335"/>
      <c r="T1160" s="335"/>
      <c r="U1160" s="335"/>
      <c r="V1160" s="335"/>
      <c r="W1160" s="336"/>
      <c r="X1160" s="337"/>
      <c r="Y1160" s="338"/>
    </row>
    <row r="1161" spans="3:25" s="330" customFormat="1" hidden="1" x14ac:dyDescent="0.25">
      <c r="C1161" s="331"/>
      <c r="D1161" s="331"/>
      <c r="E1161" s="331"/>
      <c r="H1161" s="332"/>
      <c r="K1161" s="333"/>
      <c r="L1161" s="333"/>
      <c r="M1161" s="333"/>
      <c r="N1161" s="333"/>
      <c r="Q1161" s="334"/>
      <c r="R1161" s="335"/>
      <c r="S1161" s="335"/>
      <c r="T1161" s="335"/>
      <c r="U1161" s="335"/>
      <c r="V1161" s="335"/>
      <c r="W1161" s="336"/>
      <c r="X1161" s="337"/>
      <c r="Y1161" s="338"/>
    </row>
    <row r="1162" spans="3:25" s="330" customFormat="1" hidden="1" x14ac:dyDescent="0.25">
      <c r="C1162" s="331"/>
      <c r="D1162" s="331"/>
      <c r="E1162" s="331"/>
      <c r="H1162" s="332"/>
      <c r="K1162" s="333"/>
      <c r="L1162" s="333"/>
      <c r="M1162" s="333"/>
      <c r="N1162" s="333"/>
      <c r="Q1162" s="334"/>
      <c r="R1162" s="335"/>
      <c r="S1162" s="335"/>
      <c r="T1162" s="335"/>
      <c r="U1162" s="335"/>
      <c r="V1162" s="335"/>
      <c r="W1162" s="336"/>
      <c r="X1162" s="337"/>
      <c r="Y1162" s="338"/>
    </row>
    <row r="1163" spans="3:25" s="330" customFormat="1" hidden="1" x14ac:dyDescent="0.25">
      <c r="C1163" s="331"/>
      <c r="D1163" s="331"/>
      <c r="E1163" s="331"/>
      <c r="H1163" s="332"/>
      <c r="K1163" s="333"/>
      <c r="L1163" s="333"/>
      <c r="M1163" s="333"/>
      <c r="N1163" s="333"/>
      <c r="Q1163" s="334"/>
      <c r="R1163" s="335"/>
      <c r="S1163" s="335"/>
      <c r="T1163" s="335"/>
      <c r="U1163" s="335"/>
      <c r="V1163" s="335"/>
      <c r="W1163" s="336"/>
      <c r="X1163" s="337"/>
      <c r="Y1163" s="338"/>
    </row>
    <row r="1164" spans="3:25" s="330" customFormat="1" hidden="1" x14ac:dyDescent="0.25">
      <c r="C1164" s="331"/>
      <c r="D1164" s="331"/>
      <c r="E1164" s="331"/>
      <c r="H1164" s="332"/>
      <c r="K1164" s="333"/>
      <c r="L1164" s="333"/>
      <c r="M1164" s="333"/>
      <c r="N1164" s="333"/>
      <c r="Q1164" s="334"/>
      <c r="R1164" s="335"/>
      <c r="S1164" s="335"/>
      <c r="T1164" s="335"/>
      <c r="U1164" s="335"/>
      <c r="V1164" s="335"/>
      <c r="W1164" s="336"/>
      <c r="X1164" s="337"/>
      <c r="Y1164" s="338"/>
    </row>
    <row r="1165" spans="3:25" s="330" customFormat="1" hidden="1" x14ac:dyDescent="0.25">
      <c r="C1165" s="331"/>
      <c r="D1165" s="331"/>
      <c r="E1165" s="331"/>
      <c r="H1165" s="332"/>
      <c r="K1165" s="333"/>
      <c r="L1165" s="333"/>
      <c r="M1165" s="333"/>
      <c r="N1165" s="333"/>
      <c r="Q1165" s="334"/>
      <c r="R1165" s="335"/>
      <c r="S1165" s="335"/>
      <c r="T1165" s="335"/>
      <c r="U1165" s="335"/>
      <c r="V1165" s="335"/>
      <c r="W1165" s="336"/>
      <c r="X1165" s="337"/>
      <c r="Y1165" s="338"/>
    </row>
    <row r="1166" spans="3:25" s="330" customFormat="1" hidden="1" x14ac:dyDescent="0.25">
      <c r="C1166" s="331"/>
      <c r="D1166" s="331"/>
      <c r="E1166" s="331"/>
      <c r="H1166" s="332"/>
      <c r="K1166" s="333"/>
      <c r="L1166" s="333"/>
      <c r="M1166" s="333"/>
      <c r="N1166" s="333"/>
      <c r="Q1166" s="334"/>
      <c r="R1166" s="335"/>
      <c r="S1166" s="335"/>
      <c r="T1166" s="335"/>
      <c r="U1166" s="335"/>
      <c r="V1166" s="335"/>
      <c r="W1166" s="336"/>
      <c r="X1166" s="337"/>
      <c r="Y1166" s="338"/>
    </row>
    <row r="1167" spans="3:25" s="330" customFormat="1" hidden="1" x14ac:dyDescent="0.25">
      <c r="C1167" s="331"/>
      <c r="D1167" s="331"/>
      <c r="E1167" s="331"/>
      <c r="H1167" s="332"/>
      <c r="K1167" s="333"/>
      <c r="L1167" s="333"/>
      <c r="M1167" s="333"/>
      <c r="N1167" s="333"/>
      <c r="Q1167" s="334"/>
      <c r="R1167" s="335"/>
      <c r="S1167" s="335"/>
      <c r="T1167" s="335"/>
      <c r="U1167" s="335"/>
      <c r="V1167" s="335"/>
      <c r="W1167" s="336"/>
      <c r="X1167" s="337"/>
      <c r="Y1167" s="338"/>
    </row>
    <row r="1168" spans="3:25" s="330" customFormat="1" hidden="1" x14ac:dyDescent="0.25">
      <c r="C1168" s="331"/>
      <c r="D1168" s="331"/>
      <c r="E1168" s="331"/>
      <c r="H1168" s="332"/>
      <c r="K1168" s="333"/>
      <c r="L1168" s="333"/>
      <c r="M1168" s="333"/>
      <c r="N1168" s="333"/>
      <c r="Q1168" s="334"/>
      <c r="R1168" s="335"/>
      <c r="S1168" s="335"/>
      <c r="T1168" s="335"/>
      <c r="U1168" s="335"/>
      <c r="V1168" s="335"/>
      <c r="W1168" s="336"/>
      <c r="X1168" s="337"/>
      <c r="Y1168" s="338"/>
    </row>
    <row r="1169" spans="3:25" s="330" customFormat="1" hidden="1" x14ac:dyDescent="0.25">
      <c r="C1169" s="331"/>
      <c r="D1169" s="331"/>
      <c r="E1169" s="331"/>
      <c r="H1169" s="332"/>
      <c r="K1169" s="333"/>
      <c r="L1169" s="333"/>
      <c r="M1169" s="333"/>
      <c r="N1169" s="333"/>
      <c r="Q1169" s="334"/>
      <c r="R1169" s="335"/>
      <c r="S1169" s="335"/>
      <c r="T1169" s="335"/>
      <c r="U1169" s="335"/>
      <c r="V1169" s="335"/>
      <c r="W1169" s="336"/>
      <c r="X1169" s="337"/>
      <c r="Y1169" s="338"/>
    </row>
    <row r="1170" spans="3:25" s="330" customFormat="1" hidden="1" x14ac:dyDescent="0.25">
      <c r="C1170" s="331"/>
      <c r="D1170" s="331"/>
      <c r="E1170" s="331"/>
      <c r="H1170" s="332"/>
      <c r="K1170" s="333"/>
      <c r="L1170" s="333"/>
      <c r="M1170" s="333"/>
      <c r="N1170" s="333"/>
      <c r="Q1170" s="334"/>
      <c r="R1170" s="335"/>
      <c r="S1170" s="335"/>
      <c r="T1170" s="335"/>
      <c r="U1170" s="335"/>
      <c r="V1170" s="335"/>
      <c r="W1170" s="336"/>
      <c r="X1170" s="337"/>
      <c r="Y1170" s="338"/>
    </row>
    <row r="1171" spans="3:25" s="330" customFormat="1" hidden="1" x14ac:dyDescent="0.25">
      <c r="C1171" s="331"/>
      <c r="D1171" s="331"/>
      <c r="E1171" s="331"/>
      <c r="H1171" s="332"/>
      <c r="K1171" s="333"/>
      <c r="L1171" s="333"/>
      <c r="M1171" s="333"/>
      <c r="N1171" s="333"/>
      <c r="Q1171" s="334"/>
      <c r="R1171" s="335"/>
      <c r="S1171" s="335"/>
      <c r="T1171" s="335"/>
      <c r="U1171" s="335"/>
      <c r="V1171" s="335"/>
      <c r="W1171" s="336"/>
      <c r="X1171" s="337"/>
      <c r="Y1171" s="338"/>
    </row>
    <row r="1172" spans="3:25" s="330" customFormat="1" hidden="1" x14ac:dyDescent="0.25">
      <c r="C1172" s="331"/>
      <c r="D1172" s="331"/>
      <c r="E1172" s="331"/>
      <c r="H1172" s="332"/>
      <c r="K1172" s="333"/>
      <c r="L1172" s="333"/>
      <c r="M1172" s="333"/>
      <c r="N1172" s="333"/>
      <c r="Q1172" s="334"/>
      <c r="R1172" s="335"/>
      <c r="S1172" s="335"/>
      <c r="T1172" s="335"/>
      <c r="U1172" s="335"/>
      <c r="V1172" s="335"/>
      <c r="W1172" s="336"/>
      <c r="X1172" s="337"/>
      <c r="Y1172" s="338"/>
    </row>
    <row r="1173" spans="3:25" s="330" customFormat="1" hidden="1" x14ac:dyDescent="0.25">
      <c r="C1173" s="331"/>
      <c r="D1173" s="331"/>
      <c r="E1173" s="331"/>
      <c r="H1173" s="332"/>
      <c r="K1173" s="333"/>
      <c r="L1173" s="333"/>
      <c r="M1173" s="333"/>
      <c r="N1173" s="333"/>
      <c r="Q1173" s="334"/>
      <c r="R1173" s="335"/>
      <c r="S1173" s="335"/>
      <c r="T1173" s="335"/>
      <c r="U1173" s="335"/>
      <c r="V1173" s="335"/>
      <c r="W1173" s="336"/>
      <c r="X1173" s="337"/>
      <c r="Y1173" s="338"/>
    </row>
    <row r="1174" spans="3:25" s="330" customFormat="1" hidden="1" x14ac:dyDescent="0.25">
      <c r="C1174" s="331"/>
      <c r="D1174" s="331"/>
      <c r="E1174" s="331"/>
      <c r="H1174" s="332"/>
      <c r="K1174" s="333"/>
      <c r="L1174" s="333"/>
      <c r="M1174" s="333"/>
      <c r="N1174" s="333"/>
      <c r="Q1174" s="334"/>
      <c r="R1174" s="335"/>
      <c r="S1174" s="335"/>
      <c r="T1174" s="335"/>
      <c r="U1174" s="335"/>
      <c r="V1174" s="335"/>
      <c r="W1174" s="336"/>
      <c r="X1174" s="337"/>
      <c r="Y1174" s="338"/>
    </row>
    <row r="1175" spans="3:25" s="330" customFormat="1" hidden="1" x14ac:dyDescent="0.25">
      <c r="C1175" s="331"/>
      <c r="D1175" s="331"/>
      <c r="E1175" s="331"/>
      <c r="H1175" s="332"/>
      <c r="K1175" s="333"/>
      <c r="L1175" s="333"/>
      <c r="M1175" s="333"/>
      <c r="N1175" s="333"/>
      <c r="Q1175" s="334"/>
      <c r="R1175" s="335"/>
      <c r="S1175" s="335"/>
      <c r="T1175" s="335"/>
      <c r="U1175" s="335"/>
      <c r="V1175" s="335"/>
      <c r="W1175" s="336"/>
      <c r="X1175" s="337"/>
      <c r="Y1175" s="338"/>
    </row>
    <row r="1176" spans="3:25" s="330" customFormat="1" hidden="1" x14ac:dyDescent="0.25">
      <c r="C1176" s="331"/>
      <c r="D1176" s="331"/>
      <c r="E1176" s="331"/>
      <c r="H1176" s="332"/>
      <c r="K1176" s="333"/>
      <c r="L1176" s="333"/>
      <c r="M1176" s="333"/>
      <c r="N1176" s="333"/>
      <c r="Q1176" s="334"/>
      <c r="R1176" s="335"/>
      <c r="S1176" s="335"/>
      <c r="T1176" s="335"/>
      <c r="U1176" s="335"/>
      <c r="V1176" s="335"/>
      <c r="W1176" s="336"/>
      <c r="X1176" s="337"/>
      <c r="Y1176" s="338"/>
    </row>
    <row r="1177" spans="3:25" s="330" customFormat="1" hidden="1" x14ac:dyDescent="0.25">
      <c r="C1177" s="331"/>
      <c r="D1177" s="331"/>
      <c r="E1177" s="331"/>
      <c r="H1177" s="332"/>
      <c r="K1177" s="333"/>
      <c r="L1177" s="333"/>
      <c r="M1177" s="333"/>
      <c r="N1177" s="333"/>
      <c r="Q1177" s="334"/>
      <c r="R1177" s="335"/>
      <c r="S1177" s="335"/>
      <c r="T1177" s="335"/>
      <c r="U1177" s="335"/>
      <c r="V1177" s="335"/>
      <c r="W1177" s="336"/>
      <c r="X1177" s="337"/>
      <c r="Y1177" s="338"/>
    </row>
    <row r="1178" spans="3:25" s="330" customFormat="1" hidden="1" x14ac:dyDescent="0.25">
      <c r="C1178" s="331"/>
      <c r="D1178" s="331"/>
      <c r="E1178" s="331"/>
      <c r="H1178" s="332"/>
      <c r="K1178" s="333"/>
      <c r="L1178" s="333"/>
      <c r="M1178" s="333"/>
      <c r="N1178" s="333"/>
      <c r="Q1178" s="334"/>
      <c r="R1178" s="335"/>
      <c r="S1178" s="335"/>
      <c r="T1178" s="335"/>
      <c r="U1178" s="335"/>
      <c r="V1178" s="335"/>
      <c r="W1178" s="336"/>
      <c r="X1178" s="337"/>
      <c r="Y1178" s="338"/>
    </row>
    <row r="1179" spans="3:25" s="330" customFormat="1" hidden="1" x14ac:dyDescent="0.25">
      <c r="C1179" s="331"/>
      <c r="D1179" s="331"/>
      <c r="E1179" s="331"/>
      <c r="H1179" s="332"/>
      <c r="K1179" s="333"/>
      <c r="L1179" s="333"/>
      <c r="M1179" s="333"/>
      <c r="N1179" s="333"/>
      <c r="Q1179" s="334"/>
      <c r="R1179" s="335"/>
      <c r="S1179" s="335"/>
      <c r="T1179" s="335"/>
      <c r="U1179" s="335"/>
      <c r="V1179" s="335"/>
      <c r="W1179" s="336"/>
      <c r="X1179" s="337"/>
      <c r="Y1179" s="338"/>
    </row>
    <row r="1180" spans="3:25" s="330" customFormat="1" hidden="1" x14ac:dyDescent="0.25">
      <c r="C1180" s="331"/>
      <c r="D1180" s="331"/>
      <c r="E1180" s="331"/>
      <c r="H1180" s="332"/>
      <c r="K1180" s="333"/>
      <c r="L1180" s="333"/>
      <c r="M1180" s="333"/>
      <c r="N1180" s="333"/>
      <c r="Q1180" s="334"/>
      <c r="R1180" s="335"/>
      <c r="S1180" s="335"/>
      <c r="T1180" s="335"/>
      <c r="U1180" s="335"/>
      <c r="V1180" s="335"/>
      <c r="W1180" s="336"/>
      <c r="X1180" s="337"/>
      <c r="Y1180" s="338"/>
    </row>
    <row r="1181" spans="3:25" s="330" customFormat="1" hidden="1" x14ac:dyDescent="0.25">
      <c r="C1181" s="331"/>
      <c r="D1181" s="331"/>
      <c r="E1181" s="331"/>
      <c r="H1181" s="332"/>
      <c r="K1181" s="333"/>
      <c r="L1181" s="333"/>
      <c r="M1181" s="333"/>
      <c r="N1181" s="333"/>
      <c r="Q1181" s="334"/>
      <c r="R1181" s="335"/>
      <c r="S1181" s="335"/>
      <c r="T1181" s="335"/>
      <c r="U1181" s="335"/>
      <c r="V1181" s="335"/>
      <c r="W1181" s="336"/>
      <c r="X1181" s="337"/>
      <c r="Y1181" s="338"/>
    </row>
    <row r="1182" spans="3:25" s="330" customFormat="1" hidden="1" x14ac:dyDescent="0.25">
      <c r="C1182" s="331"/>
      <c r="D1182" s="331"/>
      <c r="E1182" s="331"/>
      <c r="H1182" s="332"/>
      <c r="K1182" s="333"/>
      <c r="L1182" s="333"/>
      <c r="M1182" s="333"/>
      <c r="N1182" s="333"/>
      <c r="Q1182" s="334"/>
      <c r="R1182" s="335"/>
      <c r="S1182" s="335"/>
      <c r="T1182" s="335"/>
      <c r="U1182" s="335"/>
      <c r="V1182" s="335"/>
      <c r="W1182" s="336"/>
      <c r="X1182" s="337"/>
      <c r="Y1182" s="338"/>
    </row>
    <row r="1183" spans="3:25" s="330" customFormat="1" hidden="1" x14ac:dyDescent="0.25">
      <c r="C1183" s="331"/>
      <c r="D1183" s="331"/>
      <c r="E1183" s="331"/>
      <c r="H1183" s="332"/>
      <c r="K1183" s="333"/>
      <c r="L1183" s="333"/>
      <c r="M1183" s="333"/>
      <c r="N1183" s="333"/>
      <c r="Q1183" s="334"/>
      <c r="R1183" s="335"/>
      <c r="S1183" s="335"/>
      <c r="T1183" s="335"/>
      <c r="U1183" s="335"/>
      <c r="V1183" s="335"/>
      <c r="W1183" s="336"/>
      <c r="X1183" s="337"/>
      <c r="Y1183" s="338"/>
    </row>
    <row r="1184" spans="3:25" s="330" customFormat="1" hidden="1" x14ac:dyDescent="0.25">
      <c r="C1184" s="331"/>
      <c r="D1184" s="331"/>
      <c r="E1184" s="331"/>
      <c r="H1184" s="332"/>
      <c r="K1184" s="333"/>
      <c r="L1184" s="333"/>
      <c r="M1184" s="333"/>
      <c r="N1184" s="333"/>
      <c r="Q1184" s="334"/>
      <c r="R1184" s="335"/>
      <c r="S1184" s="335"/>
      <c r="T1184" s="335"/>
      <c r="U1184" s="335"/>
      <c r="V1184" s="335"/>
      <c r="W1184" s="336"/>
      <c r="X1184" s="337"/>
      <c r="Y1184" s="338"/>
    </row>
    <row r="1185" spans="3:25" s="330" customFormat="1" hidden="1" x14ac:dyDescent="0.25">
      <c r="C1185" s="331"/>
      <c r="D1185" s="331"/>
      <c r="E1185" s="331"/>
      <c r="H1185" s="332"/>
      <c r="K1185" s="333"/>
      <c r="L1185" s="333"/>
      <c r="M1185" s="333"/>
      <c r="N1185" s="333"/>
      <c r="Q1185" s="334"/>
      <c r="R1185" s="335"/>
      <c r="S1185" s="335"/>
      <c r="T1185" s="335"/>
      <c r="U1185" s="335"/>
      <c r="V1185" s="335"/>
      <c r="W1185" s="336"/>
      <c r="X1185" s="337"/>
      <c r="Y1185" s="338"/>
    </row>
    <row r="1186" spans="3:25" s="330" customFormat="1" hidden="1" x14ac:dyDescent="0.25">
      <c r="C1186" s="331"/>
      <c r="D1186" s="331"/>
      <c r="E1186" s="331"/>
      <c r="H1186" s="332"/>
      <c r="K1186" s="333"/>
      <c r="L1186" s="333"/>
      <c r="M1186" s="333"/>
      <c r="N1186" s="333"/>
      <c r="Q1186" s="334"/>
      <c r="R1186" s="335"/>
      <c r="S1186" s="335"/>
      <c r="T1186" s="335"/>
      <c r="U1186" s="335"/>
      <c r="V1186" s="335"/>
      <c r="W1186" s="336"/>
      <c r="X1186" s="337"/>
      <c r="Y1186" s="338"/>
    </row>
    <row r="1187" spans="3:25" s="330" customFormat="1" hidden="1" x14ac:dyDescent="0.25">
      <c r="C1187" s="331"/>
      <c r="D1187" s="331"/>
      <c r="E1187" s="331"/>
      <c r="H1187" s="332"/>
      <c r="K1187" s="333"/>
      <c r="L1187" s="333"/>
      <c r="M1187" s="333"/>
      <c r="N1187" s="333"/>
      <c r="Q1187" s="334"/>
      <c r="R1187" s="335"/>
      <c r="S1187" s="335"/>
      <c r="T1187" s="335"/>
      <c r="U1187" s="335"/>
      <c r="V1187" s="335"/>
      <c r="W1187" s="336"/>
      <c r="X1187" s="337"/>
      <c r="Y1187" s="338"/>
    </row>
    <row r="1188" spans="3:25" s="330" customFormat="1" hidden="1" x14ac:dyDescent="0.25">
      <c r="C1188" s="331"/>
      <c r="D1188" s="331"/>
      <c r="E1188" s="331"/>
      <c r="H1188" s="332"/>
      <c r="K1188" s="333"/>
      <c r="L1188" s="333"/>
      <c r="M1188" s="333"/>
      <c r="N1188" s="333"/>
      <c r="Q1188" s="334"/>
      <c r="R1188" s="335"/>
      <c r="S1188" s="335"/>
      <c r="T1188" s="335"/>
      <c r="U1188" s="335"/>
      <c r="V1188" s="335"/>
      <c r="W1188" s="336"/>
      <c r="X1188" s="337"/>
      <c r="Y1188" s="338"/>
    </row>
    <row r="1189" spans="3:25" s="330" customFormat="1" hidden="1" x14ac:dyDescent="0.25">
      <c r="C1189" s="331"/>
      <c r="D1189" s="331"/>
      <c r="E1189" s="331"/>
      <c r="H1189" s="332"/>
      <c r="K1189" s="333"/>
      <c r="L1189" s="333"/>
      <c r="M1189" s="333"/>
      <c r="N1189" s="333"/>
      <c r="Q1189" s="334"/>
      <c r="R1189" s="335"/>
      <c r="S1189" s="335"/>
      <c r="T1189" s="335"/>
      <c r="U1189" s="335"/>
      <c r="V1189" s="335"/>
      <c r="W1189" s="336"/>
      <c r="X1189" s="337"/>
      <c r="Y1189" s="338"/>
    </row>
    <row r="1190" spans="3:25" s="330" customFormat="1" hidden="1" x14ac:dyDescent="0.25">
      <c r="C1190" s="331"/>
      <c r="D1190" s="331"/>
      <c r="E1190" s="331"/>
      <c r="H1190" s="332"/>
      <c r="K1190" s="333"/>
      <c r="L1190" s="333"/>
      <c r="M1190" s="333"/>
      <c r="N1190" s="333"/>
      <c r="Q1190" s="334"/>
      <c r="R1190" s="335"/>
      <c r="S1190" s="335"/>
      <c r="T1190" s="335"/>
      <c r="U1190" s="335"/>
      <c r="V1190" s="335"/>
      <c r="W1190" s="336"/>
      <c r="X1190" s="337"/>
      <c r="Y1190" s="338"/>
    </row>
    <row r="1191" spans="3:25" s="330" customFormat="1" hidden="1" x14ac:dyDescent="0.25">
      <c r="C1191" s="331"/>
      <c r="D1191" s="331"/>
      <c r="E1191" s="331"/>
      <c r="H1191" s="332"/>
      <c r="K1191" s="333"/>
      <c r="L1191" s="333"/>
      <c r="M1191" s="333"/>
      <c r="N1191" s="333"/>
      <c r="Q1191" s="334"/>
      <c r="R1191" s="335"/>
      <c r="S1191" s="335"/>
      <c r="T1191" s="335"/>
      <c r="U1191" s="335"/>
      <c r="V1191" s="335"/>
      <c r="W1191" s="336"/>
      <c r="X1191" s="337"/>
      <c r="Y1191" s="338"/>
    </row>
    <row r="1192" spans="3:25" s="330" customFormat="1" hidden="1" x14ac:dyDescent="0.25">
      <c r="C1192" s="331"/>
      <c r="D1192" s="331"/>
      <c r="E1192" s="331"/>
      <c r="H1192" s="332"/>
      <c r="K1192" s="333"/>
      <c r="L1192" s="333"/>
      <c r="M1192" s="333"/>
      <c r="N1192" s="333"/>
      <c r="Q1192" s="334"/>
      <c r="R1192" s="335"/>
      <c r="S1192" s="335"/>
      <c r="T1192" s="335"/>
      <c r="U1192" s="335"/>
      <c r="V1192" s="335"/>
      <c r="W1192" s="336"/>
      <c r="X1192" s="337"/>
      <c r="Y1192" s="338"/>
    </row>
    <row r="1193" spans="3:25" s="330" customFormat="1" hidden="1" x14ac:dyDescent="0.25">
      <c r="C1193" s="331"/>
      <c r="D1193" s="331"/>
      <c r="E1193" s="331"/>
      <c r="H1193" s="332"/>
      <c r="K1193" s="333"/>
      <c r="L1193" s="333"/>
      <c r="M1193" s="333"/>
      <c r="N1193" s="333"/>
      <c r="Q1193" s="334"/>
      <c r="R1193" s="335"/>
      <c r="S1193" s="335"/>
      <c r="T1193" s="335"/>
      <c r="U1193" s="335"/>
      <c r="V1193" s="335"/>
      <c r="W1193" s="336"/>
      <c r="X1193" s="337"/>
      <c r="Y1193" s="338"/>
    </row>
    <row r="1194" spans="3:25" s="330" customFormat="1" hidden="1" x14ac:dyDescent="0.25">
      <c r="C1194" s="331"/>
      <c r="D1194" s="331"/>
      <c r="E1194" s="331"/>
      <c r="H1194" s="332"/>
      <c r="K1194" s="333"/>
      <c r="L1194" s="333"/>
      <c r="M1194" s="333"/>
      <c r="N1194" s="333"/>
      <c r="Q1194" s="334"/>
      <c r="R1194" s="335"/>
      <c r="S1194" s="335"/>
      <c r="T1194" s="335"/>
      <c r="U1194" s="335"/>
      <c r="V1194" s="335"/>
      <c r="W1194" s="336"/>
      <c r="X1194" s="337"/>
      <c r="Y1194" s="338"/>
    </row>
    <row r="1195" spans="3:25" s="330" customFormat="1" hidden="1" x14ac:dyDescent="0.25">
      <c r="C1195" s="331"/>
      <c r="D1195" s="331"/>
      <c r="E1195" s="331"/>
      <c r="H1195" s="332"/>
      <c r="K1195" s="333"/>
      <c r="L1195" s="333"/>
      <c r="M1195" s="333"/>
      <c r="N1195" s="333"/>
      <c r="Q1195" s="334"/>
      <c r="R1195" s="335"/>
      <c r="S1195" s="335"/>
      <c r="T1195" s="335"/>
      <c r="U1195" s="335"/>
      <c r="V1195" s="335"/>
      <c r="W1195" s="336"/>
      <c r="X1195" s="337"/>
      <c r="Y1195" s="338"/>
    </row>
    <row r="1196" spans="3:25" s="330" customFormat="1" hidden="1" x14ac:dyDescent="0.25">
      <c r="C1196" s="331"/>
      <c r="D1196" s="331"/>
      <c r="E1196" s="331"/>
      <c r="H1196" s="332"/>
      <c r="K1196" s="333"/>
      <c r="L1196" s="333"/>
      <c r="M1196" s="333"/>
      <c r="N1196" s="333"/>
      <c r="Q1196" s="334"/>
      <c r="R1196" s="335"/>
      <c r="S1196" s="335"/>
      <c r="T1196" s="335"/>
      <c r="U1196" s="335"/>
      <c r="V1196" s="335"/>
      <c r="W1196" s="336"/>
      <c r="X1196" s="337"/>
      <c r="Y1196" s="338"/>
    </row>
    <row r="1197" spans="3:25" s="330" customFormat="1" hidden="1" x14ac:dyDescent="0.25">
      <c r="C1197" s="331"/>
      <c r="D1197" s="331"/>
      <c r="E1197" s="331"/>
      <c r="H1197" s="332"/>
      <c r="K1197" s="333"/>
      <c r="L1197" s="333"/>
      <c r="M1197" s="333"/>
      <c r="N1197" s="333"/>
      <c r="Q1197" s="334"/>
      <c r="R1197" s="335"/>
      <c r="S1197" s="335"/>
      <c r="T1197" s="335"/>
      <c r="U1197" s="335"/>
      <c r="V1197" s="335"/>
      <c r="W1197" s="336"/>
      <c r="X1197" s="337"/>
      <c r="Y1197" s="338"/>
    </row>
    <row r="1198" spans="3:25" s="330" customFormat="1" hidden="1" x14ac:dyDescent="0.25">
      <c r="C1198" s="331"/>
      <c r="D1198" s="331"/>
      <c r="E1198" s="331"/>
      <c r="H1198" s="332"/>
      <c r="K1198" s="333"/>
      <c r="L1198" s="333"/>
      <c r="M1198" s="333"/>
      <c r="N1198" s="333"/>
      <c r="Q1198" s="334"/>
      <c r="R1198" s="335"/>
      <c r="S1198" s="335"/>
      <c r="T1198" s="335"/>
      <c r="U1198" s="335"/>
      <c r="V1198" s="335"/>
      <c r="W1198" s="336"/>
      <c r="X1198" s="337"/>
      <c r="Y1198" s="338"/>
    </row>
    <row r="1199" spans="3:25" s="330" customFormat="1" hidden="1" x14ac:dyDescent="0.25">
      <c r="C1199" s="331"/>
      <c r="D1199" s="331"/>
      <c r="E1199" s="331"/>
      <c r="H1199" s="332"/>
      <c r="K1199" s="333"/>
      <c r="L1199" s="333"/>
      <c r="M1199" s="333"/>
      <c r="N1199" s="333"/>
      <c r="Q1199" s="334"/>
      <c r="R1199" s="335"/>
      <c r="S1199" s="335"/>
      <c r="T1199" s="335"/>
      <c r="U1199" s="335"/>
      <c r="V1199" s="335"/>
      <c r="W1199" s="336"/>
      <c r="X1199" s="337"/>
      <c r="Y1199" s="338"/>
    </row>
    <row r="1200" spans="3:25" s="330" customFormat="1" hidden="1" x14ac:dyDescent="0.25">
      <c r="C1200" s="331"/>
      <c r="D1200" s="331"/>
      <c r="E1200" s="331"/>
      <c r="H1200" s="332"/>
      <c r="K1200" s="333"/>
      <c r="L1200" s="333"/>
      <c r="M1200" s="333"/>
      <c r="N1200" s="333"/>
      <c r="Q1200" s="334"/>
      <c r="R1200" s="335"/>
      <c r="S1200" s="335"/>
      <c r="T1200" s="335"/>
      <c r="U1200" s="335"/>
      <c r="V1200" s="335"/>
      <c r="W1200" s="336"/>
      <c r="X1200" s="337"/>
      <c r="Y1200" s="338"/>
    </row>
    <row r="1201" spans="3:25" s="330" customFormat="1" hidden="1" x14ac:dyDescent="0.25">
      <c r="C1201" s="331"/>
      <c r="D1201" s="331"/>
      <c r="E1201" s="331"/>
      <c r="H1201" s="332"/>
      <c r="K1201" s="333"/>
      <c r="L1201" s="333"/>
      <c r="M1201" s="333"/>
      <c r="N1201" s="333"/>
      <c r="Q1201" s="334"/>
      <c r="R1201" s="335"/>
      <c r="S1201" s="335"/>
      <c r="T1201" s="335"/>
      <c r="U1201" s="335"/>
      <c r="V1201" s="335"/>
      <c r="W1201" s="336"/>
      <c r="X1201" s="337"/>
      <c r="Y1201" s="338"/>
    </row>
    <row r="1202" spans="3:25" s="330" customFormat="1" hidden="1" x14ac:dyDescent="0.25">
      <c r="C1202" s="331"/>
      <c r="D1202" s="331"/>
      <c r="E1202" s="331"/>
      <c r="H1202" s="332"/>
      <c r="K1202" s="333"/>
      <c r="L1202" s="333"/>
      <c r="M1202" s="333"/>
      <c r="N1202" s="333"/>
      <c r="Q1202" s="334"/>
      <c r="R1202" s="335"/>
      <c r="S1202" s="335"/>
      <c r="T1202" s="335"/>
      <c r="U1202" s="335"/>
      <c r="V1202" s="335"/>
      <c r="W1202" s="336"/>
      <c r="X1202" s="337"/>
      <c r="Y1202" s="338"/>
    </row>
    <row r="1203" spans="3:25" s="330" customFormat="1" hidden="1" x14ac:dyDescent="0.25">
      <c r="C1203" s="331"/>
      <c r="D1203" s="331"/>
      <c r="E1203" s="331"/>
      <c r="H1203" s="332"/>
      <c r="K1203" s="333"/>
      <c r="L1203" s="333"/>
      <c r="M1203" s="333"/>
      <c r="N1203" s="333"/>
      <c r="Q1203" s="334"/>
      <c r="R1203" s="335"/>
      <c r="S1203" s="335"/>
      <c r="T1203" s="335"/>
      <c r="U1203" s="335"/>
      <c r="V1203" s="335"/>
      <c r="W1203" s="336"/>
      <c r="X1203" s="337"/>
      <c r="Y1203" s="338"/>
    </row>
    <row r="1204" spans="3:25" s="330" customFormat="1" hidden="1" x14ac:dyDescent="0.25">
      <c r="C1204" s="331"/>
      <c r="D1204" s="331"/>
      <c r="E1204" s="331"/>
      <c r="H1204" s="332"/>
      <c r="K1204" s="333"/>
      <c r="L1204" s="333"/>
      <c r="M1204" s="333"/>
      <c r="N1204" s="333"/>
      <c r="Q1204" s="334"/>
      <c r="R1204" s="335"/>
      <c r="S1204" s="335"/>
      <c r="T1204" s="335"/>
      <c r="U1204" s="335"/>
      <c r="V1204" s="335"/>
      <c r="W1204" s="336"/>
      <c r="X1204" s="337"/>
      <c r="Y1204" s="338"/>
    </row>
    <row r="1205" spans="3:25" s="330" customFormat="1" hidden="1" x14ac:dyDescent="0.25">
      <c r="C1205" s="331"/>
      <c r="D1205" s="331"/>
      <c r="E1205" s="331"/>
      <c r="H1205" s="332"/>
      <c r="K1205" s="333"/>
      <c r="L1205" s="333"/>
      <c r="M1205" s="333"/>
      <c r="N1205" s="333"/>
      <c r="Q1205" s="334"/>
      <c r="R1205" s="335"/>
      <c r="S1205" s="335"/>
      <c r="T1205" s="335"/>
      <c r="U1205" s="335"/>
      <c r="V1205" s="335"/>
      <c r="W1205" s="336"/>
      <c r="X1205" s="337"/>
      <c r="Y1205" s="338"/>
    </row>
    <row r="1206" spans="3:25" s="330" customFormat="1" hidden="1" x14ac:dyDescent="0.25">
      <c r="C1206" s="331"/>
      <c r="D1206" s="331"/>
      <c r="E1206" s="331"/>
      <c r="H1206" s="332"/>
      <c r="K1206" s="333"/>
      <c r="L1206" s="333"/>
      <c r="M1206" s="333"/>
      <c r="N1206" s="333"/>
      <c r="Q1206" s="334"/>
      <c r="R1206" s="335"/>
      <c r="S1206" s="335"/>
      <c r="T1206" s="335"/>
      <c r="U1206" s="335"/>
      <c r="V1206" s="335"/>
      <c r="W1206" s="336"/>
      <c r="X1206" s="337"/>
      <c r="Y1206" s="338"/>
    </row>
    <row r="1207" spans="3:25" s="330" customFormat="1" hidden="1" x14ac:dyDescent="0.25">
      <c r="C1207" s="331"/>
      <c r="D1207" s="331"/>
      <c r="E1207" s="331"/>
      <c r="H1207" s="332"/>
      <c r="K1207" s="333"/>
      <c r="L1207" s="333"/>
      <c r="M1207" s="333"/>
      <c r="N1207" s="333"/>
      <c r="Q1207" s="334"/>
      <c r="R1207" s="335"/>
      <c r="S1207" s="335"/>
      <c r="T1207" s="335"/>
      <c r="U1207" s="335"/>
      <c r="V1207" s="335"/>
      <c r="W1207" s="336"/>
      <c r="X1207" s="337"/>
      <c r="Y1207" s="338"/>
    </row>
    <row r="1208" spans="3:25" s="330" customFormat="1" hidden="1" x14ac:dyDescent="0.25">
      <c r="C1208" s="331"/>
      <c r="D1208" s="331"/>
      <c r="E1208" s="331"/>
      <c r="H1208" s="332"/>
      <c r="K1208" s="333"/>
      <c r="L1208" s="333"/>
      <c r="M1208" s="333"/>
      <c r="N1208" s="333"/>
      <c r="Q1208" s="334"/>
      <c r="R1208" s="335"/>
      <c r="S1208" s="335"/>
      <c r="T1208" s="335"/>
      <c r="U1208" s="335"/>
      <c r="V1208" s="335"/>
      <c r="W1208" s="336"/>
      <c r="X1208" s="337"/>
      <c r="Y1208" s="338"/>
    </row>
    <row r="1209" spans="3:25" s="330" customFormat="1" hidden="1" x14ac:dyDescent="0.25">
      <c r="C1209" s="331"/>
      <c r="D1209" s="331"/>
      <c r="E1209" s="331"/>
      <c r="H1209" s="332"/>
      <c r="K1209" s="333"/>
      <c r="L1209" s="333"/>
      <c r="M1209" s="333"/>
      <c r="N1209" s="333"/>
      <c r="Q1209" s="334"/>
      <c r="R1209" s="335"/>
      <c r="S1209" s="335"/>
      <c r="T1209" s="335"/>
      <c r="U1209" s="335"/>
      <c r="V1209" s="335"/>
      <c r="W1209" s="336"/>
      <c r="X1209" s="337"/>
      <c r="Y1209" s="338"/>
    </row>
    <row r="1210" spans="3:25" s="330" customFormat="1" hidden="1" x14ac:dyDescent="0.25">
      <c r="C1210" s="331"/>
      <c r="D1210" s="331"/>
      <c r="E1210" s="331"/>
      <c r="H1210" s="332"/>
      <c r="K1210" s="333"/>
      <c r="L1210" s="333"/>
      <c r="M1210" s="333"/>
      <c r="N1210" s="333"/>
      <c r="Q1210" s="334"/>
      <c r="R1210" s="335"/>
      <c r="S1210" s="335"/>
      <c r="T1210" s="335"/>
      <c r="U1210" s="335"/>
      <c r="V1210" s="335"/>
      <c r="W1210" s="336"/>
      <c r="X1210" s="337"/>
      <c r="Y1210" s="338"/>
    </row>
    <row r="1211" spans="3:25" s="330" customFormat="1" hidden="1" x14ac:dyDescent="0.25">
      <c r="C1211" s="331"/>
      <c r="D1211" s="331"/>
      <c r="E1211" s="331"/>
      <c r="H1211" s="332"/>
      <c r="K1211" s="333"/>
      <c r="L1211" s="333"/>
      <c r="M1211" s="333"/>
      <c r="N1211" s="333"/>
      <c r="Q1211" s="334"/>
      <c r="R1211" s="335"/>
      <c r="S1211" s="335"/>
      <c r="T1211" s="335"/>
      <c r="U1211" s="335"/>
      <c r="V1211" s="335"/>
      <c r="W1211" s="336"/>
      <c r="X1211" s="337"/>
      <c r="Y1211" s="338"/>
    </row>
    <row r="1212" spans="3:25" s="330" customFormat="1" hidden="1" x14ac:dyDescent="0.25">
      <c r="C1212" s="331"/>
      <c r="D1212" s="331"/>
      <c r="E1212" s="331"/>
      <c r="H1212" s="332"/>
      <c r="K1212" s="333"/>
      <c r="L1212" s="333"/>
      <c r="M1212" s="333"/>
      <c r="N1212" s="333"/>
      <c r="Q1212" s="334"/>
      <c r="R1212" s="335"/>
      <c r="S1212" s="335"/>
      <c r="T1212" s="335"/>
      <c r="U1212" s="335"/>
      <c r="V1212" s="335"/>
      <c r="W1212" s="336"/>
      <c r="X1212" s="337"/>
      <c r="Y1212" s="338"/>
    </row>
    <row r="1213" spans="3:25" s="330" customFormat="1" hidden="1" x14ac:dyDescent="0.25">
      <c r="C1213" s="331"/>
      <c r="D1213" s="331"/>
      <c r="E1213" s="331"/>
      <c r="H1213" s="332"/>
      <c r="K1213" s="333"/>
      <c r="L1213" s="333"/>
      <c r="M1213" s="333"/>
      <c r="N1213" s="333"/>
      <c r="Q1213" s="334"/>
      <c r="R1213" s="335"/>
      <c r="S1213" s="335"/>
      <c r="T1213" s="335"/>
      <c r="U1213" s="335"/>
      <c r="V1213" s="335"/>
      <c r="W1213" s="336"/>
      <c r="X1213" s="337"/>
      <c r="Y1213" s="338"/>
    </row>
    <row r="1214" spans="3:25" s="330" customFormat="1" hidden="1" x14ac:dyDescent="0.25">
      <c r="C1214" s="331"/>
      <c r="D1214" s="331"/>
      <c r="E1214" s="331"/>
      <c r="H1214" s="332"/>
      <c r="K1214" s="333"/>
      <c r="L1214" s="333"/>
      <c r="M1214" s="333"/>
      <c r="N1214" s="333"/>
      <c r="Q1214" s="334"/>
      <c r="R1214" s="335"/>
      <c r="S1214" s="335"/>
      <c r="T1214" s="335"/>
      <c r="U1214" s="335"/>
      <c r="V1214" s="335"/>
      <c r="W1214" s="336"/>
      <c r="X1214" s="337"/>
      <c r="Y1214" s="338"/>
    </row>
    <row r="1215" spans="3:25" s="330" customFormat="1" hidden="1" x14ac:dyDescent="0.25">
      <c r="C1215" s="331"/>
      <c r="D1215" s="331"/>
      <c r="E1215" s="331"/>
      <c r="H1215" s="332"/>
      <c r="K1215" s="333"/>
      <c r="L1215" s="333"/>
      <c r="M1215" s="333"/>
      <c r="N1215" s="333"/>
      <c r="Q1215" s="334"/>
      <c r="R1215" s="335"/>
      <c r="S1215" s="335"/>
      <c r="T1215" s="335"/>
      <c r="U1215" s="335"/>
      <c r="V1215" s="335"/>
      <c r="W1215" s="336"/>
      <c r="X1215" s="337"/>
      <c r="Y1215" s="338"/>
    </row>
    <row r="1216" spans="3:25" s="330" customFormat="1" hidden="1" x14ac:dyDescent="0.25">
      <c r="C1216" s="331"/>
      <c r="D1216" s="331"/>
      <c r="E1216" s="331"/>
      <c r="H1216" s="332"/>
      <c r="K1216" s="333"/>
      <c r="L1216" s="333"/>
      <c r="M1216" s="333"/>
      <c r="N1216" s="333"/>
      <c r="Q1216" s="334"/>
      <c r="R1216" s="335"/>
      <c r="S1216" s="335"/>
      <c r="T1216" s="335"/>
      <c r="U1216" s="335"/>
      <c r="V1216" s="335"/>
      <c r="W1216" s="336"/>
      <c r="X1216" s="337"/>
      <c r="Y1216" s="338"/>
    </row>
    <row r="1217" spans="3:25" s="330" customFormat="1" hidden="1" x14ac:dyDescent="0.25">
      <c r="C1217" s="331"/>
      <c r="D1217" s="331"/>
      <c r="E1217" s="331"/>
      <c r="H1217" s="332"/>
      <c r="K1217" s="333"/>
      <c r="L1217" s="333"/>
      <c r="M1217" s="333"/>
      <c r="N1217" s="333"/>
      <c r="Q1217" s="334"/>
      <c r="R1217" s="335"/>
      <c r="S1217" s="335"/>
      <c r="T1217" s="335"/>
      <c r="U1217" s="335"/>
      <c r="V1217" s="335"/>
      <c r="W1217" s="336"/>
      <c r="X1217" s="337"/>
      <c r="Y1217" s="338"/>
    </row>
    <row r="1218" spans="3:25" s="330" customFormat="1" hidden="1" x14ac:dyDescent="0.25">
      <c r="C1218" s="331"/>
      <c r="D1218" s="331"/>
      <c r="E1218" s="331"/>
      <c r="H1218" s="332"/>
      <c r="K1218" s="333"/>
      <c r="L1218" s="333"/>
      <c r="M1218" s="333"/>
      <c r="N1218" s="333"/>
      <c r="Q1218" s="334"/>
      <c r="R1218" s="335"/>
      <c r="S1218" s="335"/>
      <c r="T1218" s="335"/>
      <c r="U1218" s="335"/>
      <c r="V1218" s="335"/>
      <c r="W1218" s="336"/>
      <c r="X1218" s="337"/>
      <c r="Y1218" s="338"/>
    </row>
    <row r="1219" spans="3:25" s="330" customFormat="1" hidden="1" x14ac:dyDescent="0.25">
      <c r="C1219" s="331"/>
      <c r="D1219" s="331"/>
      <c r="E1219" s="331"/>
      <c r="H1219" s="332"/>
      <c r="K1219" s="333"/>
      <c r="L1219" s="333"/>
      <c r="M1219" s="333"/>
      <c r="N1219" s="333"/>
      <c r="Q1219" s="334"/>
      <c r="R1219" s="335"/>
      <c r="S1219" s="335"/>
      <c r="T1219" s="335"/>
      <c r="U1219" s="335"/>
      <c r="V1219" s="335"/>
      <c r="W1219" s="336"/>
      <c r="X1219" s="337"/>
      <c r="Y1219" s="338"/>
    </row>
    <row r="1220" spans="3:25" s="330" customFormat="1" hidden="1" x14ac:dyDescent="0.25">
      <c r="C1220" s="331"/>
      <c r="D1220" s="331"/>
      <c r="E1220" s="331"/>
      <c r="H1220" s="332"/>
      <c r="K1220" s="333"/>
      <c r="L1220" s="333"/>
      <c r="M1220" s="333"/>
      <c r="N1220" s="333"/>
      <c r="Q1220" s="334"/>
      <c r="R1220" s="335"/>
      <c r="S1220" s="335"/>
      <c r="T1220" s="335"/>
      <c r="U1220" s="335"/>
      <c r="V1220" s="335"/>
      <c r="W1220" s="336"/>
      <c r="X1220" s="337"/>
      <c r="Y1220" s="338"/>
    </row>
    <row r="1221" spans="3:25" s="330" customFormat="1" hidden="1" x14ac:dyDescent="0.25">
      <c r="C1221" s="331"/>
      <c r="D1221" s="331"/>
      <c r="E1221" s="331"/>
      <c r="H1221" s="332"/>
      <c r="K1221" s="333"/>
      <c r="L1221" s="333"/>
      <c r="M1221" s="333"/>
      <c r="N1221" s="333"/>
      <c r="Q1221" s="334"/>
      <c r="R1221" s="335"/>
      <c r="S1221" s="335"/>
      <c r="T1221" s="335"/>
      <c r="U1221" s="335"/>
      <c r="V1221" s="335"/>
      <c r="W1221" s="336"/>
      <c r="X1221" s="337"/>
      <c r="Y1221" s="338"/>
    </row>
    <row r="1222" spans="3:25" s="330" customFormat="1" hidden="1" x14ac:dyDescent="0.25">
      <c r="C1222" s="331"/>
      <c r="D1222" s="331"/>
      <c r="E1222" s="331"/>
      <c r="H1222" s="332"/>
      <c r="K1222" s="333"/>
      <c r="L1222" s="333"/>
      <c r="M1222" s="333"/>
      <c r="N1222" s="333"/>
      <c r="Q1222" s="334"/>
      <c r="R1222" s="335"/>
      <c r="S1222" s="335"/>
      <c r="T1222" s="335"/>
      <c r="U1222" s="335"/>
      <c r="V1222" s="335"/>
      <c r="W1222" s="336"/>
      <c r="X1222" s="337"/>
      <c r="Y1222" s="338"/>
    </row>
    <row r="1223" spans="3:25" s="330" customFormat="1" hidden="1" x14ac:dyDescent="0.25">
      <c r="C1223" s="331"/>
      <c r="D1223" s="331"/>
      <c r="E1223" s="331"/>
      <c r="H1223" s="332"/>
      <c r="K1223" s="333"/>
      <c r="L1223" s="333"/>
      <c r="M1223" s="333"/>
      <c r="N1223" s="333"/>
      <c r="Q1223" s="334"/>
      <c r="R1223" s="335"/>
      <c r="S1223" s="335"/>
      <c r="T1223" s="335"/>
      <c r="U1223" s="335"/>
      <c r="V1223" s="335"/>
      <c r="W1223" s="336"/>
      <c r="X1223" s="337"/>
      <c r="Y1223" s="338"/>
    </row>
    <row r="1224" spans="3:25" s="330" customFormat="1" hidden="1" x14ac:dyDescent="0.25">
      <c r="C1224" s="331"/>
      <c r="D1224" s="331"/>
      <c r="E1224" s="331"/>
      <c r="H1224" s="332"/>
      <c r="K1224" s="333"/>
      <c r="L1224" s="333"/>
      <c r="M1224" s="333"/>
      <c r="N1224" s="333"/>
      <c r="Q1224" s="334"/>
      <c r="R1224" s="335"/>
      <c r="S1224" s="335"/>
      <c r="T1224" s="335"/>
      <c r="U1224" s="335"/>
      <c r="V1224" s="335"/>
      <c r="W1224" s="336"/>
      <c r="X1224" s="337"/>
      <c r="Y1224" s="338"/>
    </row>
    <row r="1225" spans="3:25" s="330" customFormat="1" hidden="1" x14ac:dyDescent="0.25">
      <c r="C1225" s="331"/>
      <c r="D1225" s="331"/>
      <c r="E1225" s="331"/>
      <c r="H1225" s="332"/>
      <c r="K1225" s="333"/>
      <c r="L1225" s="333"/>
      <c r="M1225" s="333"/>
      <c r="N1225" s="333"/>
      <c r="Q1225" s="334"/>
      <c r="R1225" s="335"/>
      <c r="S1225" s="335"/>
      <c r="T1225" s="335"/>
      <c r="U1225" s="335"/>
      <c r="V1225" s="335"/>
      <c r="W1225" s="336"/>
      <c r="X1225" s="337"/>
      <c r="Y1225" s="338"/>
    </row>
    <row r="1226" spans="3:25" s="330" customFormat="1" hidden="1" x14ac:dyDescent="0.25">
      <c r="C1226" s="331"/>
      <c r="D1226" s="331"/>
      <c r="E1226" s="331"/>
      <c r="H1226" s="332"/>
      <c r="K1226" s="333"/>
      <c r="L1226" s="333"/>
      <c r="M1226" s="333"/>
      <c r="N1226" s="333"/>
      <c r="Q1226" s="334"/>
      <c r="R1226" s="335"/>
      <c r="S1226" s="335"/>
      <c r="T1226" s="335"/>
      <c r="U1226" s="335"/>
      <c r="V1226" s="335"/>
      <c r="W1226" s="336"/>
      <c r="X1226" s="337"/>
      <c r="Y1226" s="338"/>
    </row>
    <row r="1227" spans="3:25" s="330" customFormat="1" hidden="1" x14ac:dyDescent="0.25">
      <c r="C1227" s="331"/>
      <c r="D1227" s="331"/>
      <c r="E1227" s="331"/>
      <c r="H1227" s="332"/>
      <c r="K1227" s="333"/>
      <c r="L1227" s="333"/>
      <c r="M1227" s="333"/>
      <c r="N1227" s="333"/>
      <c r="Q1227" s="334"/>
      <c r="R1227" s="335"/>
      <c r="S1227" s="335"/>
      <c r="T1227" s="335"/>
      <c r="U1227" s="335"/>
      <c r="V1227" s="335"/>
      <c r="W1227" s="336"/>
      <c r="X1227" s="337"/>
      <c r="Y1227" s="338"/>
    </row>
    <row r="1228" spans="3:25" s="330" customFormat="1" hidden="1" x14ac:dyDescent="0.25">
      <c r="C1228" s="331"/>
      <c r="D1228" s="331"/>
      <c r="E1228" s="331"/>
      <c r="H1228" s="332"/>
      <c r="K1228" s="333"/>
      <c r="L1228" s="333"/>
      <c r="M1228" s="333"/>
      <c r="N1228" s="333"/>
      <c r="Q1228" s="334"/>
      <c r="R1228" s="335"/>
      <c r="S1228" s="335"/>
      <c r="T1228" s="335"/>
      <c r="U1228" s="335"/>
      <c r="V1228" s="335"/>
      <c r="W1228" s="336"/>
      <c r="X1228" s="337"/>
      <c r="Y1228" s="338"/>
    </row>
    <row r="1229" spans="3:25" s="330" customFormat="1" hidden="1" x14ac:dyDescent="0.25">
      <c r="C1229" s="331"/>
      <c r="D1229" s="331"/>
      <c r="E1229" s="331"/>
      <c r="H1229" s="332"/>
      <c r="K1229" s="333"/>
      <c r="L1229" s="333"/>
      <c r="M1229" s="333"/>
      <c r="N1229" s="333"/>
      <c r="Q1229" s="334"/>
      <c r="R1229" s="335"/>
      <c r="S1229" s="335"/>
      <c r="T1229" s="335"/>
      <c r="U1229" s="335"/>
      <c r="V1229" s="335"/>
      <c r="W1229" s="336"/>
      <c r="X1229" s="337"/>
      <c r="Y1229" s="338"/>
    </row>
    <row r="1230" spans="3:25" s="330" customFormat="1" hidden="1" x14ac:dyDescent="0.25">
      <c r="C1230" s="331"/>
      <c r="D1230" s="331"/>
      <c r="E1230" s="331"/>
      <c r="H1230" s="332"/>
      <c r="K1230" s="333"/>
      <c r="L1230" s="333"/>
      <c r="M1230" s="333"/>
      <c r="N1230" s="333"/>
      <c r="Q1230" s="334"/>
      <c r="R1230" s="335"/>
      <c r="S1230" s="335"/>
      <c r="T1230" s="335"/>
      <c r="U1230" s="335"/>
      <c r="V1230" s="335"/>
      <c r="W1230" s="336"/>
      <c r="X1230" s="337"/>
      <c r="Y1230" s="338"/>
    </row>
    <row r="1231" spans="3:25" s="330" customFormat="1" hidden="1" x14ac:dyDescent="0.25">
      <c r="C1231" s="331"/>
      <c r="D1231" s="331"/>
      <c r="E1231" s="331"/>
      <c r="H1231" s="332"/>
      <c r="K1231" s="333"/>
      <c r="L1231" s="333"/>
      <c r="M1231" s="333"/>
      <c r="N1231" s="333"/>
      <c r="Q1231" s="334"/>
      <c r="R1231" s="335"/>
      <c r="S1231" s="335"/>
      <c r="T1231" s="335"/>
      <c r="U1231" s="335"/>
      <c r="V1231" s="335"/>
      <c r="W1231" s="336"/>
      <c r="X1231" s="337"/>
      <c r="Y1231" s="338"/>
    </row>
    <row r="1232" spans="3:25" s="330" customFormat="1" hidden="1" x14ac:dyDescent="0.25">
      <c r="C1232" s="331"/>
      <c r="D1232" s="331"/>
      <c r="E1232" s="331"/>
      <c r="H1232" s="332"/>
      <c r="K1232" s="333"/>
      <c r="L1232" s="333"/>
      <c r="M1232" s="333"/>
      <c r="N1232" s="333"/>
      <c r="Q1232" s="334"/>
      <c r="R1232" s="335"/>
      <c r="S1232" s="335"/>
      <c r="T1232" s="335"/>
      <c r="U1232" s="335"/>
      <c r="V1232" s="335"/>
      <c r="W1232" s="336"/>
      <c r="X1232" s="337"/>
      <c r="Y1232" s="338"/>
    </row>
    <row r="1233" spans="3:25" s="330" customFormat="1" hidden="1" x14ac:dyDescent="0.25">
      <c r="C1233" s="331"/>
      <c r="D1233" s="331"/>
      <c r="E1233" s="331"/>
      <c r="H1233" s="332"/>
      <c r="K1233" s="333"/>
      <c r="L1233" s="333"/>
      <c r="M1233" s="333"/>
      <c r="N1233" s="333"/>
      <c r="Q1233" s="334"/>
      <c r="R1233" s="335"/>
      <c r="S1233" s="335"/>
      <c r="T1233" s="335"/>
      <c r="U1233" s="335"/>
      <c r="V1233" s="335"/>
      <c r="W1233" s="336"/>
      <c r="X1233" s="337"/>
      <c r="Y1233" s="338"/>
    </row>
    <row r="1234" spans="3:25" s="330" customFormat="1" hidden="1" x14ac:dyDescent="0.25">
      <c r="C1234" s="331"/>
      <c r="D1234" s="331"/>
      <c r="E1234" s="331"/>
      <c r="H1234" s="332"/>
      <c r="K1234" s="333"/>
      <c r="L1234" s="333"/>
      <c r="M1234" s="333"/>
      <c r="N1234" s="333"/>
      <c r="Q1234" s="334"/>
      <c r="R1234" s="335"/>
      <c r="S1234" s="335"/>
      <c r="T1234" s="335"/>
      <c r="U1234" s="335"/>
      <c r="V1234" s="335"/>
      <c r="W1234" s="336"/>
      <c r="X1234" s="337"/>
      <c r="Y1234" s="338"/>
    </row>
    <row r="1235" spans="3:25" s="330" customFormat="1" hidden="1" x14ac:dyDescent="0.25">
      <c r="C1235" s="331"/>
      <c r="D1235" s="331"/>
      <c r="E1235" s="331"/>
      <c r="H1235" s="332"/>
      <c r="K1235" s="333"/>
      <c r="L1235" s="333"/>
      <c r="M1235" s="333"/>
      <c r="N1235" s="333"/>
      <c r="Q1235" s="334"/>
      <c r="R1235" s="335"/>
      <c r="S1235" s="335"/>
      <c r="T1235" s="335"/>
      <c r="U1235" s="335"/>
      <c r="V1235" s="335"/>
      <c r="W1235" s="336"/>
      <c r="X1235" s="337"/>
      <c r="Y1235" s="338"/>
    </row>
    <row r="1236" spans="3:25" s="330" customFormat="1" hidden="1" x14ac:dyDescent="0.25">
      <c r="C1236" s="331"/>
      <c r="D1236" s="331"/>
      <c r="E1236" s="331"/>
      <c r="H1236" s="332"/>
      <c r="K1236" s="333"/>
      <c r="L1236" s="333"/>
      <c r="M1236" s="333"/>
      <c r="N1236" s="333"/>
      <c r="Q1236" s="334"/>
      <c r="R1236" s="335"/>
      <c r="S1236" s="335"/>
      <c r="T1236" s="335"/>
      <c r="U1236" s="335"/>
      <c r="V1236" s="335"/>
      <c r="W1236" s="336"/>
      <c r="X1236" s="337"/>
      <c r="Y1236" s="338"/>
    </row>
    <row r="1237" spans="3:25" s="330" customFormat="1" hidden="1" x14ac:dyDescent="0.25">
      <c r="C1237" s="331"/>
      <c r="D1237" s="331"/>
      <c r="E1237" s="331"/>
      <c r="H1237" s="332"/>
      <c r="K1237" s="333"/>
      <c r="L1237" s="333"/>
      <c r="M1237" s="333"/>
      <c r="N1237" s="333"/>
      <c r="Q1237" s="334"/>
      <c r="R1237" s="335"/>
      <c r="S1237" s="335"/>
      <c r="T1237" s="335"/>
      <c r="U1237" s="335"/>
      <c r="V1237" s="335"/>
      <c r="W1237" s="336"/>
      <c r="X1237" s="337"/>
      <c r="Y1237" s="338"/>
    </row>
    <row r="1238" spans="3:25" s="330" customFormat="1" hidden="1" x14ac:dyDescent="0.25">
      <c r="C1238" s="331"/>
      <c r="D1238" s="331"/>
      <c r="E1238" s="331"/>
      <c r="H1238" s="332"/>
      <c r="K1238" s="333"/>
      <c r="L1238" s="333"/>
      <c r="M1238" s="333"/>
      <c r="N1238" s="333"/>
      <c r="Q1238" s="334"/>
      <c r="R1238" s="335"/>
      <c r="S1238" s="335"/>
      <c r="T1238" s="335"/>
      <c r="U1238" s="335"/>
      <c r="V1238" s="335"/>
      <c r="W1238" s="336"/>
      <c r="X1238" s="337"/>
      <c r="Y1238" s="338"/>
    </row>
    <row r="1239" spans="3:25" s="330" customFormat="1" hidden="1" x14ac:dyDescent="0.25">
      <c r="C1239" s="331"/>
      <c r="D1239" s="331"/>
      <c r="E1239" s="331"/>
      <c r="H1239" s="332"/>
      <c r="K1239" s="333"/>
      <c r="L1239" s="333"/>
      <c r="M1239" s="333"/>
      <c r="N1239" s="333"/>
      <c r="Q1239" s="334"/>
      <c r="R1239" s="335"/>
      <c r="S1239" s="335"/>
      <c r="T1239" s="335"/>
      <c r="U1239" s="335"/>
      <c r="V1239" s="335"/>
      <c r="W1239" s="336"/>
      <c r="X1239" s="337"/>
      <c r="Y1239" s="338"/>
    </row>
    <row r="1240" spans="3:25" s="330" customFormat="1" hidden="1" x14ac:dyDescent="0.25">
      <c r="C1240" s="331"/>
      <c r="D1240" s="331"/>
      <c r="E1240" s="331"/>
      <c r="H1240" s="332"/>
      <c r="K1240" s="333"/>
      <c r="L1240" s="333"/>
      <c r="M1240" s="333"/>
      <c r="N1240" s="333"/>
      <c r="Q1240" s="334"/>
      <c r="R1240" s="335"/>
      <c r="S1240" s="335"/>
      <c r="T1240" s="335"/>
      <c r="U1240" s="335"/>
      <c r="V1240" s="335"/>
      <c r="W1240" s="336"/>
      <c r="X1240" s="337"/>
      <c r="Y1240" s="338"/>
    </row>
    <row r="1241" spans="3:25" s="330" customFormat="1" hidden="1" x14ac:dyDescent="0.25">
      <c r="C1241" s="331"/>
      <c r="D1241" s="331"/>
      <c r="E1241" s="331"/>
      <c r="H1241" s="332"/>
      <c r="K1241" s="333"/>
      <c r="L1241" s="333"/>
      <c r="M1241" s="333"/>
      <c r="N1241" s="333"/>
      <c r="Q1241" s="334"/>
      <c r="R1241" s="335"/>
      <c r="S1241" s="335"/>
      <c r="T1241" s="335"/>
      <c r="U1241" s="335"/>
      <c r="V1241" s="335"/>
      <c r="W1241" s="336"/>
      <c r="X1241" s="337"/>
      <c r="Y1241" s="338"/>
    </row>
    <row r="1242" spans="3:25" s="330" customFormat="1" hidden="1" x14ac:dyDescent="0.25">
      <c r="C1242" s="331"/>
      <c r="D1242" s="331"/>
      <c r="E1242" s="331"/>
      <c r="H1242" s="332"/>
      <c r="K1242" s="333"/>
      <c r="L1242" s="333"/>
      <c r="M1242" s="333"/>
      <c r="N1242" s="333"/>
      <c r="Q1242" s="334"/>
      <c r="R1242" s="335"/>
      <c r="S1242" s="335"/>
      <c r="T1242" s="335"/>
      <c r="U1242" s="335"/>
      <c r="V1242" s="335"/>
      <c r="W1242" s="336"/>
      <c r="X1242" s="337"/>
      <c r="Y1242" s="338"/>
    </row>
    <row r="1243" spans="3:25" s="330" customFormat="1" hidden="1" x14ac:dyDescent="0.25">
      <c r="C1243" s="331"/>
      <c r="D1243" s="331"/>
      <c r="E1243" s="331"/>
      <c r="H1243" s="332"/>
      <c r="K1243" s="333"/>
      <c r="L1243" s="333"/>
      <c r="M1243" s="333"/>
      <c r="N1243" s="333"/>
      <c r="Q1243" s="334"/>
      <c r="R1243" s="335"/>
      <c r="S1243" s="335"/>
      <c r="T1243" s="335"/>
      <c r="U1243" s="335"/>
      <c r="V1243" s="335"/>
      <c r="W1243" s="336"/>
      <c r="X1243" s="337"/>
      <c r="Y1243" s="338"/>
    </row>
    <row r="1244" spans="3:25" s="330" customFormat="1" hidden="1" x14ac:dyDescent="0.25">
      <c r="C1244" s="331"/>
      <c r="D1244" s="331"/>
      <c r="E1244" s="331"/>
      <c r="H1244" s="332"/>
      <c r="K1244" s="333"/>
      <c r="L1244" s="333"/>
      <c r="M1244" s="333"/>
      <c r="N1244" s="333"/>
      <c r="Q1244" s="334"/>
      <c r="R1244" s="335"/>
      <c r="S1244" s="335"/>
      <c r="T1244" s="335"/>
      <c r="U1244" s="335"/>
      <c r="V1244" s="335"/>
      <c r="W1244" s="336"/>
      <c r="X1244" s="337"/>
      <c r="Y1244" s="338"/>
    </row>
    <row r="1245" spans="3:25" s="330" customFormat="1" hidden="1" x14ac:dyDescent="0.25">
      <c r="C1245" s="331"/>
      <c r="D1245" s="331"/>
      <c r="E1245" s="331"/>
      <c r="H1245" s="332"/>
      <c r="K1245" s="333"/>
      <c r="L1245" s="333"/>
      <c r="M1245" s="333"/>
      <c r="N1245" s="333"/>
      <c r="Q1245" s="334"/>
      <c r="R1245" s="335"/>
      <c r="S1245" s="335"/>
      <c r="T1245" s="335"/>
      <c r="U1245" s="335"/>
      <c r="V1245" s="335"/>
      <c r="W1245" s="336"/>
      <c r="X1245" s="337"/>
      <c r="Y1245" s="338"/>
    </row>
    <row r="1246" spans="3:25" s="330" customFormat="1" hidden="1" x14ac:dyDescent="0.25">
      <c r="C1246" s="331"/>
      <c r="D1246" s="331"/>
      <c r="E1246" s="331"/>
      <c r="H1246" s="332"/>
      <c r="K1246" s="333"/>
      <c r="L1246" s="333"/>
      <c r="M1246" s="333"/>
      <c r="N1246" s="333"/>
      <c r="Q1246" s="334"/>
      <c r="R1246" s="335"/>
      <c r="S1246" s="335"/>
      <c r="T1246" s="335"/>
      <c r="U1246" s="335"/>
      <c r="V1246" s="335"/>
      <c r="W1246" s="336"/>
      <c r="X1246" s="337"/>
      <c r="Y1246" s="338"/>
    </row>
    <row r="1247" spans="3:25" s="330" customFormat="1" hidden="1" x14ac:dyDescent="0.25">
      <c r="C1247" s="331"/>
      <c r="D1247" s="331"/>
      <c r="E1247" s="331"/>
      <c r="H1247" s="332"/>
      <c r="K1247" s="333"/>
      <c r="L1247" s="333"/>
      <c r="M1247" s="333"/>
      <c r="N1247" s="333"/>
      <c r="Q1247" s="334"/>
      <c r="R1247" s="335"/>
      <c r="S1247" s="335"/>
      <c r="T1247" s="335"/>
      <c r="U1247" s="335"/>
      <c r="V1247" s="335"/>
      <c r="W1247" s="336"/>
      <c r="X1247" s="337"/>
      <c r="Y1247" s="338"/>
    </row>
    <row r="1248" spans="3:25" s="330" customFormat="1" hidden="1" x14ac:dyDescent="0.25">
      <c r="C1248" s="331"/>
      <c r="D1248" s="331"/>
      <c r="E1248" s="331"/>
      <c r="H1248" s="332"/>
      <c r="K1248" s="333"/>
      <c r="L1248" s="333"/>
      <c r="M1248" s="333"/>
      <c r="N1248" s="333"/>
      <c r="Q1248" s="334"/>
      <c r="R1248" s="335"/>
      <c r="S1248" s="335"/>
      <c r="T1248" s="335"/>
      <c r="U1248" s="335"/>
      <c r="V1248" s="335"/>
      <c r="W1248" s="336"/>
      <c r="X1248" s="337"/>
      <c r="Y1248" s="338"/>
    </row>
    <row r="1249" spans="3:25" s="330" customFormat="1" hidden="1" x14ac:dyDescent="0.25">
      <c r="C1249" s="331"/>
      <c r="D1249" s="331"/>
      <c r="E1249" s="331"/>
      <c r="H1249" s="332"/>
      <c r="K1249" s="333"/>
      <c r="L1249" s="333"/>
      <c r="M1249" s="333"/>
      <c r="N1249" s="333"/>
      <c r="Q1249" s="334"/>
      <c r="R1249" s="335"/>
      <c r="S1249" s="335"/>
      <c r="T1249" s="335"/>
      <c r="U1249" s="335"/>
      <c r="V1249" s="335"/>
      <c r="W1249" s="336"/>
      <c r="X1249" s="337"/>
      <c r="Y1249" s="338"/>
    </row>
    <row r="1250" spans="3:25" s="330" customFormat="1" hidden="1" x14ac:dyDescent="0.25">
      <c r="C1250" s="331"/>
      <c r="D1250" s="331"/>
      <c r="E1250" s="331"/>
      <c r="H1250" s="332"/>
      <c r="K1250" s="333"/>
      <c r="L1250" s="333"/>
      <c r="M1250" s="333"/>
      <c r="N1250" s="333"/>
      <c r="Q1250" s="334"/>
      <c r="R1250" s="335"/>
      <c r="S1250" s="335"/>
      <c r="T1250" s="335"/>
      <c r="U1250" s="335"/>
      <c r="V1250" s="335"/>
      <c r="W1250" s="336"/>
      <c r="X1250" s="337"/>
      <c r="Y1250" s="338"/>
    </row>
    <row r="1251" spans="3:25" s="330" customFormat="1" hidden="1" x14ac:dyDescent="0.25">
      <c r="C1251" s="331"/>
      <c r="D1251" s="331"/>
      <c r="E1251" s="331"/>
      <c r="H1251" s="332"/>
      <c r="K1251" s="333"/>
      <c r="L1251" s="333"/>
      <c r="M1251" s="333"/>
      <c r="N1251" s="333"/>
      <c r="Q1251" s="334"/>
      <c r="R1251" s="335"/>
      <c r="S1251" s="335"/>
      <c r="T1251" s="335"/>
      <c r="U1251" s="335"/>
      <c r="V1251" s="335"/>
      <c r="W1251" s="336"/>
      <c r="X1251" s="337"/>
      <c r="Y1251" s="338"/>
    </row>
    <row r="1252" spans="3:25" s="330" customFormat="1" hidden="1" x14ac:dyDescent="0.25">
      <c r="C1252" s="331"/>
      <c r="D1252" s="331"/>
      <c r="E1252" s="331"/>
      <c r="H1252" s="332"/>
      <c r="K1252" s="333"/>
      <c r="L1252" s="333"/>
      <c r="M1252" s="333"/>
      <c r="N1252" s="333"/>
      <c r="Q1252" s="334"/>
      <c r="R1252" s="335"/>
      <c r="S1252" s="335"/>
      <c r="T1252" s="335"/>
      <c r="U1252" s="335"/>
      <c r="V1252" s="335"/>
      <c r="W1252" s="336"/>
      <c r="X1252" s="337"/>
      <c r="Y1252" s="338"/>
    </row>
    <row r="1253" spans="3:25" s="330" customFormat="1" hidden="1" x14ac:dyDescent="0.25">
      <c r="C1253" s="331"/>
      <c r="D1253" s="331"/>
      <c r="E1253" s="331"/>
      <c r="H1253" s="332"/>
      <c r="K1253" s="333"/>
      <c r="L1253" s="333"/>
      <c r="M1253" s="333"/>
      <c r="N1253" s="333"/>
      <c r="Q1253" s="334"/>
      <c r="R1253" s="335"/>
      <c r="S1253" s="335"/>
      <c r="T1253" s="335"/>
      <c r="U1253" s="335"/>
      <c r="V1253" s="335"/>
      <c r="W1253" s="336"/>
      <c r="X1253" s="337"/>
      <c r="Y1253" s="338"/>
    </row>
    <row r="1254" spans="3:25" s="330" customFormat="1" hidden="1" x14ac:dyDescent="0.25">
      <c r="C1254" s="331"/>
      <c r="D1254" s="331"/>
      <c r="E1254" s="331"/>
      <c r="H1254" s="332"/>
      <c r="K1254" s="333"/>
      <c r="L1254" s="333"/>
      <c r="M1254" s="333"/>
      <c r="N1254" s="333"/>
      <c r="Q1254" s="334"/>
      <c r="R1254" s="335"/>
      <c r="S1254" s="335"/>
      <c r="T1254" s="335"/>
      <c r="U1254" s="335"/>
      <c r="V1254" s="335"/>
      <c r="W1254" s="336"/>
      <c r="X1254" s="337"/>
      <c r="Y1254" s="338"/>
    </row>
    <row r="1255" spans="3:25" s="330" customFormat="1" hidden="1" x14ac:dyDescent="0.25">
      <c r="C1255" s="331"/>
      <c r="D1255" s="331"/>
      <c r="E1255" s="331"/>
      <c r="H1255" s="332"/>
      <c r="K1255" s="333"/>
      <c r="L1255" s="333"/>
      <c r="M1255" s="333"/>
      <c r="N1255" s="333"/>
      <c r="Q1255" s="334"/>
      <c r="R1255" s="335"/>
      <c r="S1255" s="335"/>
      <c r="T1255" s="335"/>
      <c r="U1255" s="335"/>
      <c r="V1255" s="335"/>
      <c r="W1255" s="336"/>
      <c r="X1255" s="337"/>
      <c r="Y1255" s="338"/>
    </row>
    <row r="1256" spans="3:25" s="330" customFormat="1" hidden="1" x14ac:dyDescent="0.25">
      <c r="C1256" s="331"/>
      <c r="D1256" s="331"/>
      <c r="E1256" s="331"/>
      <c r="H1256" s="332"/>
      <c r="K1256" s="333"/>
      <c r="L1256" s="333"/>
      <c r="M1256" s="333"/>
      <c r="N1256" s="333"/>
      <c r="Q1256" s="334"/>
      <c r="R1256" s="335"/>
      <c r="S1256" s="335"/>
      <c r="T1256" s="335"/>
      <c r="U1256" s="335"/>
      <c r="V1256" s="335"/>
      <c r="W1256" s="336"/>
      <c r="X1256" s="337"/>
      <c r="Y1256" s="338"/>
    </row>
    <row r="1257" spans="3:25" s="330" customFormat="1" hidden="1" x14ac:dyDescent="0.25">
      <c r="C1257" s="331"/>
      <c r="D1257" s="331"/>
      <c r="E1257" s="331"/>
      <c r="H1257" s="332"/>
      <c r="K1257" s="333"/>
      <c r="L1257" s="333"/>
      <c r="M1257" s="333"/>
      <c r="N1257" s="333"/>
      <c r="Q1257" s="334"/>
      <c r="R1257" s="335"/>
      <c r="S1257" s="335"/>
      <c r="T1257" s="335"/>
      <c r="U1257" s="335"/>
      <c r="V1257" s="335"/>
      <c r="W1257" s="336"/>
      <c r="X1257" s="337"/>
      <c r="Y1257" s="338"/>
    </row>
    <row r="1258" spans="3:25" s="330" customFormat="1" hidden="1" x14ac:dyDescent="0.25">
      <c r="C1258" s="331"/>
      <c r="D1258" s="331"/>
      <c r="E1258" s="331"/>
      <c r="H1258" s="332"/>
      <c r="K1258" s="333"/>
      <c r="L1258" s="333"/>
      <c r="M1258" s="333"/>
      <c r="N1258" s="333"/>
      <c r="Q1258" s="334"/>
      <c r="R1258" s="335"/>
      <c r="S1258" s="335"/>
      <c r="T1258" s="335"/>
      <c r="U1258" s="335"/>
      <c r="V1258" s="335"/>
      <c r="W1258" s="336"/>
      <c r="X1258" s="337"/>
      <c r="Y1258" s="338"/>
    </row>
    <row r="1259" spans="3:25" s="330" customFormat="1" hidden="1" x14ac:dyDescent="0.25">
      <c r="C1259" s="331"/>
      <c r="D1259" s="331"/>
      <c r="E1259" s="331"/>
      <c r="H1259" s="332"/>
      <c r="K1259" s="333"/>
      <c r="L1259" s="333"/>
      <c r="M1259" s="333"/>
      <c r="N1259" s="333"/>
      <c r="Q1259" s="334"/>
      <c r="R1259" s="335"/>
      <c r="S1259" s="335"/>
      <c r="T1259" s="335"/>
      <c r="U1259" s="335"/>
      <c r="V1259" s="335"/>
      <c r="W1259" s="336"/>
      <c r="X1259" s="337"/>
      <c r="Y1259" s="338"/>
    </row>
    <row r="1260" spans="3:25" s="330" customFormat="1" hidden="1" x14ac:dyDescent="0.25">
      <c r="C1260" s="331"/>
      <c r="D1260" s="331"/>
      <c r="E1260" s="331"/>
      <c r="H1260" s="332"/>
      <c r="K1260" s="333"/>
      <c r="L1260" s="333"/>
      <c r="M1260" s="333"/>
      <c r="N1260" s="333"/>
      <c r="Q1260" s="334"/>
      <c r="R1260" s="335"/>
      <c r="S1260" s="335"/>
      <c r="T1260" s="335"/>
      <c r="U1260" s="335"/>
      <c r="V1260" s="335"/>
      <c r="W1260" s="336"/>
      <c r="X1260" s="337"/>
      <c r="Y1260" s="338"/>
    </row>
    <row r="1261" spans="3:25" s="330" customFormat="1" hidden="1" x14ac:dyDescent="0.25">
      <c r="C1261" s="331"/>
      <c r="D1261" s="331"/>
      <c r="E1261" s="331"/>
      <c r="H1261" s="332"/>
      <c r="K1261" s="333"/>
      <c r="L1261" s="333"/>
      <c r="M1261" s="333"/>
      <c r="N1261" s="333"/>
      <c r="Q1261" s="334"/>
      <c r="R1261" s="335"/>
      <c r="S1261" s="335"/>
      <c r="T1261" s="335"/>
      <c r="U1261" s="335"/>
      <c r="V1261" s="335"/>
      <c r="W1261" s="336"/>
      <c r="X1261" s="337"/>
      <c r="Y1261" s="338"/>
    </row>
    <row r="1262" spans="3:25" s="330" customFormat="1" hidden="1" x14ac:dyDescent="0.25">
      <c r="C1262" s="331"/>
      <c r="D1262" s="331"/>
      <c r="E1262" s="331"/>
      <c r="H1262" s="332"/>
      <c r="K1262" s="333"/>
      <c r="L1262" s="333"/>
      <c r="M1262" s="333"/>
      <c r="N1262" s="333"/>
      <c r="Q1262" s="334"/>
      <c r="R1262" s="335"/>
      <c r="S1262" s="335"/>
      <c r="T1262" s="335"/>
      <c r="U1262" s="335"/>
      <c r="V1262" s="335"/>
      <c r="W1262" s="336"/>
      <c r="X1262" s="337"/>
      <c r="Y1262" s="338"/>
    </row>
    <row r="1263" spans="3:25" s="330" customFormat="1" hidden="1" x14ac:dyDescent="0.25">
      <c r="C1263" s="331"/>
      <c r="D1263" s="331"/>
      <c r="E1263" s="331"/>
      <c r="H1263" s="332"/>
      <c r="K1263" s="333"/>
      <c r="L1263" s="333"/>
      <c r="M1263" s="333"/>
      <c r="N1263" s="333"/>
      <c r="Q1263" s="334"/>
      <c r="R1263" s="335"/>
      <c r="S1263" s="335"/>
      <c r="T1263" s="335"/>
      <c r="U1263" s="335"/>
      <c r="V1263" s="335"/>
      <c r="W1263" s="336"/>
      <c r="X1263" s="337"/>
      <c r="Y1263" s="338"/>
    </row>
    <row r="1264" spans="3:25" s="330" customFormat="1" hidden="1" x14ac:dyDescent="0.25">
      <c r="C1264" s="331"/>
      <c r="D1264" s="331"/>
      <c r="E1264" s="331"/>
      <c r="H1264" s="332"/>
      <c r="K1264" s="333"/>
      <c r="L1264" s="333"/>
      <c r="M1264" s="333"/>
      <c r="N1264" s="333"/>
      <c r="Q1264" s="334"/>
      <c r="R1264" s="335"/>
      <c r="S1264" s="335"/>
      <c r="T1264" s="335"/>
      <c r="U1264" s="335"/>
      <c r="V1264" s="335"/>
      <c r="W1264" s="336"/>
      <c r="X1264" s="337"/>
      <c r="Y1264" s="338"/>
    </row>
    <row r="1265" spans="3:25" s="330" customFormat="1" hidden="1" x14ac:dyDescent="0.25">
      <c r="C1265" s="331"/>
      <c r="D1265" s="331"/>
      <c r="E1265" s="331"/>
      <c r="H1265" s="332"/>
      <c r="K1265" s="333"/>
      <c r="L1265" s="333"/>
      <c r="M1265" s="333"/>
      <c r="N1265" s="333"/>
      <c r="Q1265" s="334"/>
      <c r="R1265" s="335"/>
      <c r="S1265" s="335"/>
      <c r="T1265" s="335"/>
      <c r="U1265" s="335"/>
      <c r="V1265" s="335"/>
      <c r="W1265" s="336"/>
      <c r="X1265" s="337"/>
      <c r="Y1265" s="338"/>
    </row>
    <row r="1266" spans="3:25" s="330" customFormat="1" hidden="1" x14ac:dyDescent="0.25">
      <c r="C1266" s="331"/>
      <c r="D1266" s="331"/>
      <c r="E1266" s="331"/>
      <c r="H1266" s="332"/>
      <c r="K1266" s="333"/>
      <c r="L1266" s="333"/>
      <c r="M1266" s="333"/>
      <c r="N1266" s="333"/>
      <c r="Q1266" s="334"/>
      <c r="R1266" s="335"/>
      <c r="S1266" s="335"/>
      <c r="T1266" s="335"/>
      <c r="U1266" s="335"/>
      <c r="V1266" s="335"/>
      <c r="W1266" s="336"/>
      <c r="X1266" s="337"/>
      <c r="Y1266" s="338"/>
    </row>
    <row r="1267" spans="3:25" s="330" customFormat="1" hidden="1" x14ac:dyDescent="0.25">
      <c r="C1267" s="331"/>
      <c r="D1267" s="331"/>
      <c r="E1267" s="331"/>
      <c r="H1267" s="332"/>
      <c r="K1267" s="333"/>
      <c r="L1267" s="333"/>
      <c r="M1267" s="333"/>
      <c r="N1267" s="333"/>
      <c r="Q1267" s="334"/>
      <c r="R1267" s="335"/>
      <c r="S1267" s="335"/>
      <c r="T1267" s="335"/>
      <c r="U1267" s="335"/>
      <c r="V1267" s="335"/>
      <c r="W1267" s="336"/>
      <c r="X1267" s="337"/>
      <c r="Y1267" s="338"/>
    </row>
    <row r="1268" spans="3:25" s="330" customFormat="1" hidden="1" x14ac:dyDescent="0.25">
      <c r="C1268" s="331"/>
      <c r="D1268" s="331"/>
      <c r="E1268" s="331"/>
      <c r="H1268" s="332"/>
      <c r="K1268" s="333"/>
      <c r="L1268" s="333"/>
      <c r="M1268" s="333"/>
      <c r="N1268" s="333"/>
      <c r="Q1268" s="334"/>
      <c r="R1268" s="335"/>
      <c r="S1268" s="335"/>
      <c r="T1268" s="335"/>
      <c r="U1268" s="335"/>
      <c r="V1268" s="335"/>
      <c r="W1268" s="336"/>
      <c r="X1268" s="337"/>
      <c r="Y1268" s="338"/>
    </row>
    <row r="1269" spans="3:25" s="330" customFormat="1" hidden="1" x14ac:dyDescent="0.25">
      <c r="C1269" s="331"/>
      <c r="D1269" s="331"/>
      <c r="E1269" s="331"/>
      <c r="H1269" s="332"/>
      <c r="K1269" s="333"/>
      <c r="L1269" s="333"/>
      <c r="M1269" s="333"/>
      <c r="N1269" s="333"/>
      <c r="Q1269" s="334"/>
      <c r="R1269" s="335"/>
      <c r="S1269" s="335"/>
      <c r="T1269" s="335"/>
      <c r="U1269" s="335"/>
      <c r="V1269" s="335"/>
      <c r="W1269" s="336"/>
      <c r="X1269" s="337"/>
      <c r="Y1269" s="338"/>
    </row>
    <row r="1270" spans="3:25" s="330" customFormat="1" hidden="1" x14ac:dyDescent="0.25">
      <c r="C1270" s="331"/>
      <c r="D1270" s="331"/>
      <c r="E1270" s="331"/>
      <c r="H1270" s="332"/>
      <c r="K1270" s="333"/>
      <c r="L1270" s="333"/>
      <c r="M1270" s="333"/>
      <c r="N1270" s="333"/>
      <c r="Q1270" s="334"/>
      <c r="R1270" s="335"/>
      <c r="S1270" s="335"/>
      <c r="T1270" s="335"/>
      <c r="U1270" s="335"/>
      <c r="V1270" s="335"/>
      <c r="W1270" s="336"/>
      <c r="X1270" s="337"/>
      <c r="Y1270" s="338"/>
    </row>
    <row r="1271" spans="3:25" s="330" customFormat="1" hidden="1" x14ac:dyDescent="0.25">
      <c r="C1271" s="331"/>
      <c r="D1271" s="331"/>
      <c r="E1271" s="331"/>
      <c r="H1271" s="332"/>
      <c r="K1271" s="333"/>
      <c r="L1271" s="333"/>
      <c r="M1271" s="333"/>
      <c r="N1271" s="333"/>
      <c r="Q1271" s="334"/>
      <c r="R1271" s="335"/>
      <c r="S1271" s="335"/>
      <c r="T1271" s="335"/>
      <c r="U1271" s="335"/>
      <c r="V1271" s="335"/>
      <c r="W1271" s="336"/>
      <c r="X1271" s="337"/>
      <c r="Y1271" s="338"/>
    </row>
    <row r="1272" spans="3:25" s="330" customFormat="1" hidden="1" x14ac:dyDescent="0.25">
      <c r="C1272" s="331"/>
      <c r="D1272" s="331"/>
      <c r="E1272" s="331"/>
      <c r="H1272" s="332"/>
      <c r="K1272" s="333"/>
      <c r="L1272" s="333"/>
      <c r="M1272" s="333"/>
      <c r="N1272" s="333"/>
      <c r="Q1272" s="334"/>
      <c r="R1272" s="335"/>
      <c r="S1272" s="335"/>
      <c r="T1272" s="335"/>
      <c r="U1272" s="335"/>
      <c r="V1272" s="335"/>
      <c r="W1272" s="336"/>
      <c r="X1272" s="337"/>
      <c r="Y1272" s="338"/>
    </row>
    <row r="1273" spans="3:25" s="330" customFormat="1" hidden="1" x14ac:dyDescent="0.25">
      <c r="C1273" s="331"/>
      <c r="D1273" s="331"/>
      <c r="E1273" s="331"/>
      <c r="H1273" s="332"/>
      <c r="K1273" s="333"/>
      <c r="L1273" s="333"/>
      <c r="M1273" s="333"/>
      <c r="N1273" s="333"/>
      <c r="Q1273" s="334"/>
      <c r="R1273" s="335"/>
      <c r="S1273" s="335"/>
      <c r="T1273" s="335"/>
      <c r="U1273" s="335"/>
      <c r="V1273" s="335"/>
      <c r="W1273" s="336"/>
      <c r="X1273" s="337"/>
      <c r="Y1273" s="338"/>
    </row>
    <row r="1274" spans="3:25" s="330" customFormat="1" hidden="1" x14ac:dyDescent="0.25">
      <c r="C1274" s="331"/>
      <c r="D1274" s="331"/>
      <c r="E1274" s="331"/>
      <c r="H1274" s="332"/>
      <c r="K1274" s="333"/>
      <c r="L1274" s="333"/>
      <c r="M1274" s="333"/>
      <c r="N1274" s="333"/>
      <c r="Q1274" s="334"/>
      <c r="R1274" s="335"/>
      <c r="S1274" s="335"/>
      <c r="T1274" s="335"/>
      <c r="U1274" s="335"/>
      <c r="V1274" s="335"/>
      <c r="W1274" s="336"/>
      <c r="X1274" s="337"/>
      <c r="Y1274" s="338"/>
    </row>
    <row r="1275" spans="3:25" s="330" customFormat="1" hidden="1" x14ac:dyDescent="0.25">
      <c r="C1275" s="331"/>
      <c r="D1275" s="331"/>
      <c r="E1275" s="331"/>
      <c r="H1275" s="332"/>
      <c r="K1275" s="333"/>
      <c r="L1275" s="333"/>
      <c r="M1275" s="333"/>
      <c r="N1275" s="333"/>
      <c r="Q1275" s="334"/>
      <c r="R1275" s="335"/>
      <c r="S1275" s="335"/>
      <c r="T1275" s="335"/>
      <c r="U1275" s="335"/>
      <c r="V1275" s="335"/>
      <c r="W1275" s="336"/>
      <c r="X1275" s="337"/>
      <c r="Y1275" s="338"/>
    </row>
    <row r="1276" spans="3:25" s="330" customFormat="1" hidden="1" x14ac:dyDescent="0.25">
      <c r="C1276" s="331"/>
      <c r="D1276" s="331"/>
      <c r="E1276" s="331"/>
      <c r="H1276" s="332"/>
      <c r="K1276" s="333"/>
      <c r="L1276" s="333"/>
      <c r="M1276" s="333"/>
      <c r="N1276" s="333"/>
      <c r="Q1276" s="334"/>
      <c r="R1276" s="335"/>
      <c r="S1276" s="335"/>
      <c r="T1276" s="335"/>
      <c r="U1276" s="335"/>
      <c r="V1276" s="335"/>
      <c r="W1276" s="336"/>
      <c r="X1276" s="337"/>
      <c r="Y1276" s="338"/>
    </row>
    <row r="1277" spans="3:25" s="330" customFormat="1" hidden="1" x14ac:dyDescent="0.25">
      <c r="C1277" s="331"/>
      <c r="D1277" s="331"/>
      <c r="E1277" s="331"/>
      <c r="H1277" s="332"/>
      <c r="K1277" s="333"/>
      <c r="L1277" s="333"/>
      <c r="M1277" s="333"/>
      <c r="N1277" s="333"/>
      <c r="Q1277" s="334"/>
      <c r="R1277" s="335"/>
      <c r="S1277" s="335"/>
      <c r="T1277" s="335"/>
      <c r="U1277" s="335"/>
      <c r="V1277" s="335"/>
      <c r="W1277" s="336"/>
      <c r="X1277" s="337"/>
      <c r="Y1277" s="338"/>
    </row>
    <row r="1278" spans="3:25" s="330" customFormat="1" hidden="1" x14ac:dyDescent="0.25">
      <c r="C1278" s="331"/>
      <c r="D1278" s="331"/>
      <c r="E1278" s="331"/>
      <c r="H1278" s="332"/>
      <c r="K1278" s="333"/>
      <c r="L1278" s="333"/>
      <c r="M1278" s="333"/>
      <c r="N1278" s="333"/>
      <c r="Q1278" s="334"/>
      <c r="R1278" s="335"/>
      <c r="S1278" s="335"/>
      <c r="T1278" s="335"/>
      <c r="U1278" s="335"/>
      <c r="V1278" s="335"/>
      <c r="W1278" s="336"/>
      <c r="X1278" s="337"/>
      <c r="Y1278" s="338"/>
    </row>
    <row r="1279" spans="3:25" s="330" customFormat="1" hidden="1" x14ac:dyDescent="0.25">
      <c r="C1279" s="331"/>
      <c r="D1279" s="331"/>
      <c r="E1279" s="331"/>
      <c r="H1279" s="332"/>
      <c r="K1279" s="333"/>
      <c r="L1279" s="333"/>
      <c r="M1279" s="333"/>
      <c r="N1279" s="333"/>
      <c r="Q1279" s="334"/>
      <c r="R1279" s="335"/>
      <c r="S1279" s="335"/>
      <c r="T1279" s="335"/>
      <c r="U1279" s="335"/>
      <c r="V1279" s="335"/>
      <c r="W1279" s="336"/>
      <c r="X1279" s="337"/>
      <c r="Y1279" s="338"/>
    </row>
    <row r="1280" spans="3:25" s="330" customFormat="1" hidden="1" x14ac:dyDescent="0.25">
      <c r="C1280" s="331"/>
      <c r="D1280" s="331"/>
      <c r="E1280" s="331"/>
      <c r="H1280" s="332"/>
      <c r="K1280" s="333"/>
      <c r="L1280" s="333"/>
      <c r="M1280" s="333"/>
      <c r="N1280" s="333"/>
      <c r="Q1280" s="334"/>
      <c r="R1280" s="335"/>
      <c r="S1280" s="335"/>
      <c r="T1280" s="335"/>
      <c r="U1280" s="335"/>
      <c r="V1280" s="335"/>
      <c r="W1280" s="336"/>
      <c r="X1280" s="337"/>
      <c r="Y1280" s="338"/>
    </row>
    <row r="1281" spans="3:25" s="330" customFormat="1" hidden="1" x14ac:dyDescent="0.25">
      <c r="C1281" s="331"/>
      <c r="D1281" s="331"/>
      <c r="E1281" s="331"/>
      <c r="H1281" s="332"/>
      <c r="K1281" s="333"/>
      <c r="L1281" s="333"/>
      <c r="M1281" s="333"/>
      <c r="N1281" s="333"/>
      <c r="Q1281" s="334"/>
      <c r="R1281" s="335"/>
      <c r="S1281" s="335"/>
      <c r="T1281" s="335"/>
      <c r="U1281" s="335"/>
      <c r="V1281" s="335"/>
      <c r="W1281" s="336"/>
      <c r="X1281" s="337"/>
      <c r="Y1281" s="338"/>
    </row>
    <row r="1282" spans="3:25" s="330" customFormat="1" hidden="1" x14ac:dyDescent="0.25">
      <c r="C1282" s="331"/>
      <c r="D1282" s="331"/>
      <c r="E1282" s="331"/>
      <c r="H1282" s="332"/>
      <c r="K1282" s="333"/>
      <c r="L1282" s="333"/>
      <c r="M1282" s="333"/>
      <c r="N1282" s="333"/>
      <c r="Q1282" s="334"/>
      <c r="R1282" s="335"/>
      <c r="S1282" s="335"/>
      <c r="T1282" s="335"/>
      <c r="U1282" s="335"/>
      <c r="V1282" s="335"/>
      <c r="W1282" s="336"/>
      <c r="X1282" s="337"/>
      <c r="Y1282" s="338"/>
    </row>
    <row r="1283" spans="3:25" s="330" customFormat="1" hidden="1" x14ac:dyDescent="0.25">
      <c r="C1283" s="331"/>
      <c r="D1283" s="331"/>
      <c r="E1283" s="331"/>
      <c r="H1283" s="332"/>
      <c r="K1283" s="333"/>
      <c r="L1283" s="333"/>
      <c r="M1283" s="333"/>
      <c r="N1283" s="333"/>
      <c r="Q1283" s="334"/>
      <c r="R1283" s="335"/>
      <c r="S1283" s="335"/>
      <c r="T1283" s="335"/>
      <c r="U1283" s="335"/>
      <c r="V1283" s="335"/>
      <c r="W1283" s="336"/>
      <c r="X1283" s="337"/>
      <c r="Y1283" s="338"/>
    </row>
    <row r="1284" spans="3:25" s="330" customFormat="1" hidden="1" x14ac:dyDescent="0.25">
      <c r="C1284" s="331"/>
      <c r="D1284" s="331"/>
      <c r="E1284" s="331"/>
      <c r="H1284" s="332"/>
      <c r="K1284" s="333"/>
      <c r="L1284" s="333"/>
      <c r="M1284" s="333"/>
      <c r="N1284" s="333"/>
      <c r="Q1284" s="334"/>
      <c r="R1284" s="335"/>
      <c r="S1284" s="335"/>
      <c r="T1284" s="335"/>
      <c r="U1284" s="335"/>
      <c r="V1284" s="335"/>
      <c r="W1284" s="336"/>
      <c r="X1284" s="337"/>
      <c r="Y1284" s="338"/>
    </row>
    <row r="1285" spans="3:25" s="330" customFormat="1" hidden="1" x14ac:dyDescent="0.25">
      <c r="C1285" s="331"/>
      <c r="D1285" s="331"/>
      <c r="E1285" s="331"/>
      <c r="H1285" s="332"/>
      <c r="K1285" s="333"/>
      <c r="L1285" s="333"/>
      <c r="M1285" s="333"/>
      <c r="N1285" s="333"/>
      <c r="Q1285" s="334"/>
      <c r="R1285" s="335"/>
      <c r="S1285" s="335"/>
      <c r="T1285" s="335"/>
      <c r="U1285" s="335"/>
      <c r="V1285" s="335"/>
      <c r="W1285" s="336"/>
      <c r="X1285" s="337"/>
      <c r="Y1285" s="338"/>
    </row>
    <row r="1286" spans="3:25" s="330" customFormat="1" hidden="1" x14ac:dyDescent="0.25">
      <c r="C1286" s="331"/>
      <c r="D1286" s="331"/>
      <c r="E1286" s="331"/>
      <c r="H1286" s="332"/>
      <c r="K1286" s="333"/>
      <c r="L1286" s="333"/>
      <c r="M1286" s="333"/>
      <c r="N1286" s="333"/>
      <c r="Q1286" s="334"/>
      <c r="R1286" s="335"/>
      <c r="S1286" s="335"/>
      <c r="T1286" s="335"/>
      <c r="U1286" s="335"/>
      <c r="V1286" s="335"/>
      <c r="W1286" s="336"/>
      <c r="X1286" s="337"/>
      <c r="Y1286" s="338"/>
    </row>
    <row r="1287" spans="3:25" s="330" customFormat="1" hidden="1" x14ac:dyDescent="0.25">
      <c r="C1287" s="331"/>
      <c r="D1287" s="331"/>
      <c r="E1287" s="331"/>
      <c r="H1287" s="332"/>
      <c r="K1287" s="333"/>
      <c r="L1287" s="333"/>
      <c r="M1287" s="333"/>
      <c r="N1287" s="333"/>
      <c r="Q1287" s="334"/>
      <c r="R1287" s="335"/>
      <c r="S1287" s="335"/>
      <c r="T1287" s="335"/>
      <c r="U1287" s="335"/>
      <c r="V1287" s="335"/>
      <c r="W1287" s="336"/>
      <c r="X1287" s="337"/>
      <c r="Y1287" s="338"/>
    </row>
    <row r="1288" spans="3:25" s="330" customFormat="1" hidden="1" x14ac:dyDescent="0.25">
      <c r="C1288" s="331"/>
      <c r="D1288" s="331"/>
      <c r="E1288" s="331"/>
      <c r="H1288" s="332"/>
      <c r="K1288" s="333"/>
      <c r="L1288" s="333"/>
      <c r="M1288" s="333"/>
      <c r="N1288" s="333"/>
      <c r="Q1288" s="334"/>
      <c r="R1288" s="335"/>
      <c r="S1288" s="335"/>
      <c r="T1288" s="335"/>
      <c r="U1288" s="335"/>
      <c r="V1288" s="335"/>
      <c r="W1288" s="336"/>
      <c r="X1288" s="337"/>
      <c r="Y1288" s="338"/>
    </row>
    <row r="1289" spans="3:25" s="330" customFormat="1" hidden="1" x14ac:dyDescent="0.25">
      <c r="C1289" s="331"/>
      <c r="D1289" s="331"/>
      <c r="E1289" s="331"/>
      <c r="H1289" s="332"/>
      <c r="K1289" s="333"/>
      <c r="L1289" s="333"/>
      <c r="M1289" s="333"/>
      <c r="N1289" s="333"/>
      <c r="Q1289" s="334"/>
      <c r="R1289" s="335"/>
      <c r="S1289" s="335"/>
      <c r="T1289" s="335"/>
      <c r="U1289" s="335"/>
      <c r="V1289" s="335"/>
      <c r="W1289" s="336"/>
      <c r="X1289" s="337"/>
      <c r="Y1289" s="338"/>
    </row>
    <row r="1290" spans="3:25" s="330" customFormat="1" hidden="1" x14ac:dyDescent="0.25">
      <c r="C1290" s="331"/>
      <c r="D1290" s="331"/>
      <c r="E1290" s="331"/>
      <c r="H1290" s="332"/>
      <c r="K1290" s="333"/>
      <c r="L1290" s="333"/>
      <c r="M1290" s="333"/>
      <c r="N1290" s="333"/>
      <c r="Q1290" s="334"/>
      <c r="R1290" s="335"/>
      <c r="S1290" s="335"/>
      <c r="T1290" s="335"/>
      <c r="U1290" s="335"/>
      <c r="V1290" s="335"/>
      <c r="W1290" s="336"/>
      <c r="X1290" s="337"/>
      <c r="Y1290" s="338"/>
    </row>
    <row r="1291" spans="3:25" s="330" customFormat="1" hidden="1" x14ac:dyDescent="0.25">
      <c r="C1291" s="331"/>
      <c r="D1291" s="331"/>
      <c r="E1291" s="331"/>
      <c r="H1291" s="332"/>
      <c r="K1291" s="333"/>
      <c r="L1291" s="333"/>
      <c r="M1291" s="333"/>
      <c r="N1291" s="333"/>
      <c r="Q1291" s="334"/>
      <c r="R1291" s="335"/>
      <c r="S1291" s="335"/>
      <c r="T1291" s="335"/>
      <c r="U1291" s="335"/>
      <c r="V1291" s="335"/>
      <c r="W1291" s="336"/>
      <c r="X1291" s="337"/>
      <c r="Y1291" s="338"/>
    </row>
    <row r="1292" spans="3:25" s="330" customFormat="1" hidden="1" x14ac:dyDescent="0.25">
      <c r="C1292" s="331"/>
      <c r="D1292" s="331"/>
      <c r="E1292" s="331"/>
      <c r="H1292" s="332"/>
      <c r="K1292" s="333"/>
      <c r="L1292" s="333"/>
      <c r="M1292" s="333"/>
      <c r="N1292" s="333"/>
      <c r="Q1292" s="334"/>
      <c r="R1292" s="335"/>
      <c r="S1292" s="335"/>
      <c r="T1292" s="335"/>
      <c r="U1292" s="335"/>
      <c r="V1292" s="335"/>
      <c r="W1292" s="336"/>
      <c r="X1292" s="337"/>
      <c r="Y1292" s="338"/>
    </row>
    <row r="1293" spans="3:25" s="330" customFormat="1" hidden="1" x14ac:dyDescent="0.25">
      <c r="C1293" s="331"/>
      <c r="D1293" s="331"/>
      <c r="E1293" s="331"/>
      <c r="H1293" s="332"/>
      <c r="K1293" s="333"/>
      <c r="L1293" s="333"/>
      <c r="M1293" s="333"/>
      <c r="N1293" s="333"/>
      <c r="Q1293" s="334"/>
      <c r="R1293" s="335"/>
      <c r="S1293" s="335"/>
      <c r="T1293" s="335"/>
      <c r="U1293" s="335"/>
      <c r="V1293" s="335"/>
      <c r="W1293" s="336"/>
      <c r="X1293" s="337"/>
      <c r="Y1293" s="338"/>
    </row>
    <row r="1294" spans="3:25" s="330" customFormat="1" hidden="1" x14ac:dyDescent="0.25">
      <c r="C1294" s="331"/>
      <c r="D1294" s="331"/>
      <c r="E1294" s="331"/>
      <c r="H1294" s="332"/>
      <c r="K1294" s="333"/>
      <c r="L1294" s="333"/>
      <c r="M1294" s="333"/>
      <c r="N1294" s="333"/>
      <c r="Q1294" s="334"/>
      <c r="R1294" s="335"/>
      <c r="S1294" s="335"/>
      <c r="T1294" s="335"/>
      <c r="U1294" s="335"/>
      <c r="V1294" s="335"/>
      <c r="W1294" s="336"/>
      <c r="X1294" s="337"/>
      <c r="Y1294" s="338"/>
    </row>
    <row r="1295" spans="3:25" s="330" customFormat="1" hidden="1" x14ac:dyDescent="0.25">
      <c r="C1295" s="331"/>
      <c r="D1295" s="331"/>
      <c r="E1295" s="331"/>
      <c r="H1295" s="332"/>
      <c r="K1295" s="333"/>
      <c r="L1295" s="333"/>
      <c r="M1295" s="333"/>
      <c r="N1295" s="333"/>
      <c r="Q1295" s="334"/>
      <c r="R1295" s="335"/>
      <c r="S1295" s="335"/>
      <c r="T1295" s="335"/>
      <c r="U1295" s="335"/>
      <c r="V1295" s="335"/>
      <c r="W1295" s="336"/>
      <c r="X1295" s="337"/>
      <c r="Y1295" s="338"/>
    </row>
    <row r="1296" spans="3:25" s="330" customFormat="1" hidden="1" x14ac:dyDescent="0.25">
      <c r="C1296" s="331"/>
      <c r="D1296" s="331"/>
      <c r="E1296" s="331"/>
      <c r="H1296" s="332"/>
      <c r="K1296" s="333"/>
      <c r="L1296" s="333"/>
      <c r="M1296" s="333"/>
      <c r="N1296" s="333"/>
      <c r="Q1296" s="334"/>
      <c r="R1296" s="335"/>
      <c r="S1296" s="335"/>
      <c r="T1296" s="335"/>
      <c r="U1296" s="335"/>
      <c r="V1296" s="335"/>
      <c r="W1296" s="336"/>
      <c r="X1296" s="337"/>
      <c r="Y1296" s="338"/>
    </row>
    <row r="1297" spans="3:25" s="330" customFormat="1" hidden="1" x14ac:dyDescent="0.25">
      <c r="C1297" s="331"/>
      <c r="D1297" s="331"/>
      <c r="E1297" s="331"/>
      <c r="H1297" s="332"/>
      <c r="K1297" s="333"/>
      <c r="L1297" s="333"/>
      <c r="M1297" s="333"/>
      <c r="N1297" s="333"/>
      <c r="Q1297" s="334"/>
      <c r="R1297" s="335"/>
      <c r="S1297" s="335"/>
      <c r="T1297" s="335"/>
      <c r="U1297" s="335"/>
      <c r="V1297" s="335"/>
      <c r="W1297" s="336"/>
      <c r="X1297" s="337"/>
      <c r="Y1297" s="338"/>
    </row>
    <row r="1298" spans="3:25" s="330" customFormat="1" hidden="1" x14ac:dyDescent="0.25">
      <c r="C1298" s="331"/>
      <c r="D1298" s="331"/>
      <c r="E1298" s="331"/>
      <c r="H1298" s="332"/>
      <c r="K1298" s="333"/>
      <c r="L1298" s="333"/>
      <c r="M1298" s="333"/>
      <c r="N1298" s="333"/>
      <c r="Q1298" s="334"/>
      <c r="R1298" s="335"/>
      <c r="S1298" s="335"/>
      <c r="T1298" s="335"/>
      <c r="U1298" s="335"/>
      <c r="V1298" s="335"/>
      <c r="W1298" s="336"/>
      <c r="X1298" s="337"/>
      <c r="Y1298" s="338"/>
    </row>
    <row r="1299" spans="3:25" s="330" customFormat="1" hidden="1" x14ac:dyDescent="0.25">
      <c r="C1299" s="331"/>
      <c r="D1299" s="331"/>
      <c r="E1299" s="331"/>
      <c r="H1299" s="332"/>
      <c r="K1299" s="333"/>
      <c r="L1299" s="333"/>
      <c r="M1299" s="333"/>
      <c r="N1299" s="333"/>
      <c r="Q1299" s="334"/>
      <c r="R1299" s="335"/>
      <c r="S1299" s="335"/>
      <c r="T1299" s="335"/>
      <c r="U1299" s="335"/>
      <c r="V1299" s="335"/>
      <c r="W1299" s="336"/>
      <c r="X1299" s="337"/>
      <c r="Y1299" s="338"/>
    </row>
    <row r="1300" spans="3:25" s="330" customFormat="1" hidden="1" x14ac:dyDescent="0.25">
      <c r="C1300" s="331"/>
      <c r="D1300" s="331"/>
      <c r="E1300" s="331"/>
      <c r="H1300" s="332"/>
      <c r="K1300" s="333"/>
      <c r="L1300" s="333"/>
      <c r="M1300" s="333"/>
      <c r="N1300" s="333"/>
      <c r="Q1300" s="334"/>
      <c r="R1300" s="335"/>
      <c r="S1300" s="335"/>
      <c r="T1300" s="335"/>
      <c r="U1300" s="335"/>
      <c r="V1300" s="335"/>
      <c r="W1300" s="336"/>
      <c r="X1300" s="337"/>
      <c r="Y1300" s="338"/>
    </row>
    <row r="1301" spans="3:25" s="330" customFormat="1" hidden="1" x14ac:dyDescent="0.25">
      <c r="C1301" s="331"/>
      <c r="D1301" s="331"/>
      <c r="E1301" s="331"/>
      <c r="H1301" s="332"/>
      <c r="K1301" s="333"/>
      <c r="L1301" s="333"/>
      <c r="M1301" s="333"/>
      <c r="N1301" s="333"/>
      <c r="Q1301" s="334"/>
      <c r="R1301" s="335"/>
      <c r="S1301" s="335"/>
      <c r="T1301" s="335"/>
      <c r="U1301" s="335"/>
      <c r="V1301" s="335"/>
      <c r="W1301" s="336"/>
      <c r="X1301" s="337"/>
      <c r="Y1301" s="338"/>
    </row>
    <row r="1302" spans="3:25" s="330" customFormat="1" hidden="1" x14ac:dyDescent="0.25">
      <c r="C1302" s="331"/>
      <c r="D1302" s="331"/>
      <c r="E1302" s="331"/>
      <c r="H1302" s="332"/>
      <c r="K1302" s="333"/>
      <c r="L1302" s="333"/>
      <c r="M1302" s="333"/>
      <c r="N1302" s="333"/>
      <c r="Q1302" s="334"/>
      <c r="R1302" s="335"/>
      <c r="S1302" s="335"/>
      <c r="T1302" s="335"/>
      <c r="U1302" s="335"/>
      <c r="V1302" s="335"/>
      <c r="W1302" s="336"/>
      <c r="X1302" s="337"/>
      <c r="Y1302" s="338"/>
    </row>
    <row r="1303" spans="3:25" s="330" customFormat="1" hidden="1" x14ac:dyDescent="0.25">
      <c r="C1303" s="331"/>
      <c r="D1303" s="331"/>
      <c r="E1303" s="331"/>
      <c r="H1303" s="332"/>
      <c r="K1303" s="333"/>
      <c r="L1303" s="333"/>
      <c r="M1303" s="333"/>
      <c r="N1303" s="333"/>
      <c r="Q1303" s="334"/>
      <c r="R1303" s="335"/>
      <c r="S1303" s="335"/>
      <c r="T1303" s="335"/>
      <c r="U1303" s="335"/>
      <c r="V1303" s="335"/>
      <c r="W1303" s="336"/>
      <c r="X1303" s="337"/>
      <c r="Y1303" s="338"/>
    </row>
    <row r="1304" spans="3:25" s="330" customFormat="1" hidden="1" x14ac:dyDescent="0.25">
      <c r="C1304" s="331"/>
      <c r="D1304" s="331"/>
      <c r="E1304" s="331"/>
      <c r="H1304" s="332"/>
      <c r="K1304" s="333"/>
      <c r="L1304" s="333"/>
      <c r="M1304" s="333"/>
      <c r="N1304" s="333"/>
      <c r="Q1304" s="334"/>
      <c r="R1304" s="335"/>
      <c r="S1304" s="335"/>
      <c r="T1304" s="335"/>
      <c r="U1304" s="335"/>
      <c r="V1304" s="335"/>
      <c r="W1304" s="336"/>
      <c r="X1304" s="337"/>
      <c r="Y1304" s="338"/>
    </row>
    <row r="1305" spans="3:25" s="330" customFormat="1" hidden="1" x14ac:dyDescent="0.25">
      <c r="C1305" s="331"/>
      <c r="D1305" s="331"/>
      <c r="E1305" s="331"/>
      <c r="H1305" s="332"/>
      <c r="K1305" s="333"/>
      <c r="L1305" s="333"/>
      <c r="M1305" s="333"/>
      <c r="N1305" s="333"/>
      <c r="Q1305" s="334"/>
      <c r="R1305" s="335"/>
      <c r="S1305" s="335"/>
      <c r="T1305" s="335"/>
      <c r="U1305" s="335"/>
      <c r="V1305" s="335"/>
      <c r="W1305" s="336"/>
      <c r="X1305" s="337"/>
      <c r="Y1305" s="338"/>
    </row>
    <row r="1306" spans="3:25" s="330" customFormat="1" hidden="1" x14ac:dyDescent="0.25">
      <c r="C1306" s="331"/>
      <c r="D1306" s="331"/>
      <c r="E1306" s="331"/>
      <c r="H1306" s="332"/>
      <c r="K1306" s="333"/>
      <c r="L1306" s="333"/>
      <c r="M1306" s="333"/>
      <c r="N1306" s="333"/>
      <c r="Q1306" s="334"/>
      <c r="R1306" s="335"/>
      <c r="S1306" s="335"/>
      <c r="T1306" s="335"/>
      <c r="U1306" s="335"/>
      <c r="V1306" s="335"/>
      <c r="W1306" s="336"/>
      <c r="X1306" s="337"/>
      <c r="Y1306" s="338"/>
    </row>
    <row r="1307" spans="3:25" s="330" customFormat="1" hidden="1" x14ac:dyDescent="0.25">
      <c r="C1307" s="331"/>
      <c r="D1307" s="331"/>
      <c r="E1307" s="331"/>
      <c r="H1307" s="332"/>
      <c r="K1307" s="333"/>
      <c r="L1307" s="333"/>
      <c r="M1307" s="333"/>
      <c r="N1307" s="333"/>
      <c r="Q1307" s="334"/>
      <c r="R1307" s="335"/>
      <c r="S1307" s="335"/>
      <c r="T1307" s="335"/>
      <c r="U1307" s="335"/>
      <c r="V1307" s="335"/>
      <c r="W1307" s="336"/>
      <c r="X1307" s="337"/>
      <c r="Y1307" s="338"/>
    </row>
    <row r="1308" spans="3:25" s="330" customFormat="1" hidden="1" x14ac:dyDescent="0.25">
      <c r="C1308" s="331"/>
      <c r="D1308" s="331"/>
      <c r="E1308" s="331"/>
      <c r="H1308" s="332"/>
      <c r="K1308" s="333"/>
      <c r="L1308" s="333"/>
      <c r="M1308" s="333"/>
      <c r="N1308" s="333"/>
      <c r="Q1308" s="334"/>
      <c r="R1308" s="335"/>
      <c r="S1308" s="335"/>
      <c r="T1308" s="335"/>
      <c r="U1308" s="335"/>
      <c r="V1308" s="335"/>
      <c r="W1308" s="336"/>
      <c r="X1308" s="337"/>
      <c r="Y1308" s="338"/>
    </row>
    <row r="1309" spans="3:25" s="330" customFormat="1" hidden="1" x14ac:dyDescent="0.25">
      <c r="C1309" s="331"/>
      <c r="D1309" s="331"/>
      <c r="E1309" s="331"/>
      <c r="H1309" s="332"/>
      <c r="K1309" s="333"/>
      <c r="L1309" s="333"/>
      <c r="M1309" s="333"/>
      <c r="N1309" s="333"/>
      <c r="Q1309" s="334"/>
      <c r="R1309" s="335"/>
      <c r="S1309" s="335"/>
      <c r="T1309" s="335"/>
      <c r="U1309" s="335"/>
      <c r="V1309" s="335"/>
      <c r="W1309" s="336"/>
      <c r="X1309" s="337"/>
      <c r="Y1309" s="338"/>
    </row>
    <row r="1310" spans="3:25" s="330" customFormat="1" hidden="1" x14ac:dyDescent="0.25">
      <c r="C1310" s="331"/>
      <c r="D1310" s="331"/>
      <c r="E1310" s="331"/>
      <c r="H1310" s="332"/>
      <c r="K1310" s="333"/>
      <c r="L1310" s="333"/>
      <c r="M1310" s="333"/>
      <c r="N1310" s="333"/>
      <c r="Q1310" s="334"/>
      <c r="R1310" s="335"/>
      <c r="S1310" s="335"/>
      <c r="T1310" s="335"/>
      <c r="U1310" s="335"/>
      <c r="V1310" s="335"/>
      <c r="W1310" s="336"/>
      <c r="X1310" s="337"/>
      <c r="Y1310" s="338"/>
    </row>
    <row r="1311" spans="3:25" s="330" customFormat="1" hidden="1" x14ac:dyDescent="0.25">
      <c r="C1311" s="331"/>
      <c r="D1311" s="331"/>
      <c r="E1311" s="331"/>
      <c r="H1311" s="332"/>
      <c r="K1311" s="333"/>
      <c r="L1311" s="333"/>
      <c r="M1311" s="333"/>
      <c r="N1311" s="333"/>
      <c r="Q1311" s="334"/>
      <c r="R1311" s="335"/>
      <c r="S1311" s="335"/>
      <c r="T1311" s="335"/>
      <c r="U1311" s="335"/>
      <c r="V1311" s="335"/>
      <c r="W1311" s="336"/>
      <c r="X1311" s="337"/>
      <c r="Y1311" s="338"/>
    </row>
    <row r="1312" spans="3:25" s="330" customFormat="1" hidden="1" x14ac:dyDescent="0.25">
      <c r="C1312" s="331"/>
      <c r="D1312" s="331"/>
      <c r="E1312" s="331"/>
      <c r="H1312" s="332"/>
      <c r="K1312" s="333"/>
      <c r="L1312" s="333"/>
      <c r="M1312" s="333"/>
      <c r="N1312" s="333"/>
      <c r="Q1312" s="334"/>
      <c r="R1312" s="335"/>
      <c r="S1312" s="335"/>
      <c r="T1312" s="335"/>
      <c r="U1312" s="335"/>
      <c r="V1312" s="335"/>
      <c r="W1312" s="336"/>
      <c r="X1312" s="337"/>
      <c r="Y1312" s="338"/>
    </row>
    <row r="1313" spans="3:25" s="330" customFormat="1" hidden="1" x14ac:dyDescent="0.25">
      <c r="C1313" s="331"/>
      <c r="D1313" s="331"/>
      <c r="E1313" s="331"/>
      <c r="H1313" s="332"/>
      <c r="K1313" s="333"/>
      <c r="L1313" s="333"/>
      <c r="M1313" s="333"/>
      <c r="N1313" s="333"/>
      <c r="Q1313" s="334"/>
      <c r="R1313" s="335"/>
      <c r="S1313" s="335"/>
      <c r="T1313" s="335"/>
      <c r="U1313" s="335"/>
      <c r="V1313" s="335"/>
      <c r="W1313" s="336"/>
      <c r="X1313" s="337"/>
      <c r="Y1313" s="338"/>
    </row>
    <row r="1314" spans="3:25" s="330" customFormat="1" hidden="1" x14ac:dyDescent="0.25">
      <c r="C1314" s="331"/>
      <c r="D1314" s="331"/>
      <c r="E1314" s="331"/>
      <c r="H1314" s="332"/>
      <c r="K1314" s="333"/>
      <c r="L1314" s="333"/>
      <c r="M1314" s="333"/>
      <c r="N1314" s="333"/>
      <c r="Q1314" s="334"/>
      <c r="R1314" s="335"/>
      <c r="S1314" s="335"/>
      <c r="T1314" s="335"/>
      <c r="U1314" s="335"/>
      <c r="V1314" s="335"/>
      <c r="W1314" s="336"/>
      <c r="X1314" s="337"/>
      <c r="Y1314" s="338"/>
    </row>
    <row r="1315" spans="3:25" s="330" customFormat="1" hidden="1" x14ac:dyDescent="0.25">
      <c r="C1315" s="331"/>
      <c r="D1315" s="331"/>
      <c r="E1315" s="331"/>
      <c r="H1315" s="332"/>
      <c r="K1315" s="333"/>
      <c r="L1315" s="333"/>
      <c r="M1315" s="333"/>
      <c r="N1315" s="333"/>
      <c r="Q1315" s="334"/>
      <c r="R1315" s="335"/>
      <c r="S1315" s="335"/>
      <c r="T1315" s="335"/>
      <c r="U1315" s="335"/>
      <c r="V1315" s="335"/>
      <c r="W1315" s="336"/>
      <c r="X1315" s="337"/>
      <c r="Y1315" s="338"/>
    </row>
    <row r="1316" spans="3:25" s="330" customFormat="1" hidden="1" x14ac:dyDescent="0.25">
      <c r="C1316" s="331"/>
      <c r="D1316" s="331"/>
      <c r="E1316" s="331"/>
      <c r="H1316" s="332"/>
      <c r="K1316" s="333"/>
      <c r="L1316" s="333"/>
      <c r="M1316" s="333"/>
      <c r="N1316" s="333"/>
      <c r="Q1316" s="334"/>
      <c r="R1316" s="335"/>
      <c r="S1316" s="335"/>
      <c r="T1316" s="335"/>
      <c r="U1316" s="335"/>
      <c r="V1316" s="335"/>
      <c r="W1316" s="336"/>
      <c r="X1316" s="337"/>
      <c r="Y1316" s="338"/>
    </row>
    <row r="1317" spans="3:25" s="330" customFormat="1" hidden="1" x14ac:dyDescent="0.25">
      <c r="C1317" s="331"/>
      <c r="D1317" s="331"/>
      <c r="E1317" s="331"/>
      <c r="H1317" s="332"/>
      <c r="K1317" s="333"/>
      <c r="L1317" s="333"/>
      <c r="M1317" s="333"/>
      <c r="N1317" s="333"/>
      <c r="Q1317" s="334"/>
      <c r="R1317" s="335"/>
      <c r="S1317" s="335"/>
      <c r="T1317" s="335"/>
      <c r="U1317" s="335"/>
      <c r="V1317" s="335"/>
      <c r="W1317" s="336"/>
      <c r="X1317" s="337"/>
      <c r="Y1317" s="338"/>
    </row>
    <row r="1318" spans="3:25" s="330" customFormat="1" hidden="1" x14ac:dyDescent="0.25">
      <c r="C1318" s="331"/>
      <c r="D1318" s="331"/>
      <c r="E1318" s="331"/>
      <c r="H1318" s="332"/>
      <c r="K1318" s="333"/>
      <c r="L1318" s="333"/>
      <c r="M1318" s="333"/>
      <c r="N1318" s="333"/>
      <c r="Q1318" s="334"/>
      <c r="R1318" s="335"/>
      <c r="S1318" s="335"/>
      <c r="T1318" s="335"/>
      <c r="U1318" s="335"/>
      <c r="V1318" s="335"/>
      <c r="W1318" s="336"/>
      <c r="X1318" s="337"/>
      <c r="Y1318" s="338"/>
    </row>
    <row r="1319" spans="3:25" s="330" customFormat="1" hidden="1" x14ac:dyDescent="0.25">
      <c r="C1319" s="331"/>
      <c r="D1319" s="331"/>
      <c r="E1319" s="331"/>
      <c r="H1319" s="332"/>
      <c r="K1319" s="333"/>
      <c r="L1319" s="333"/>
      <c r="M1319" s="333"/>
      <c r="N1319" s="333"/>
      <c r="Q1319" s="334"/>
      <c r="R1319" s="335"/>
      <c r="S1319" s="335"/>
      <c r="T1319" s="335"/>
      <c r="U1319" s="335"/>
      <c r="V1319" s="335"/>
      <c r="W1319" s="336"/>
      <c r="X1319" s="337"/>
      <c r="Y1319" s="338"/>
    </row>
    <row r="1320" spans="3:25" s="330" customFormat="1" hidden="1" x14ac:dyDescent="0.25">
      <c r="C1320" s="331"/>
      <c r="D1320" s="331"/>
      <c r="E1320" s="331"/>
      <c r="H1320" s="332"/>
      <c r="K1320" s="333"/>
      <c r="L1320" s="333"/>
      <c r="M1320" s="333"/>
      <c r="N1320" s="333"/>
      <c r="Q1320" s="334"/>
      <c r="R1320" s="335"/>
      <c r="S1320" s="335"/>
      <c r="T1320" s="335"/>
      <c r="U1320" s="335"/>
      <c r="V1320" s="335"/>
      <c r="W1320" s="336"/>
      <c r="X1320" s="337"/>
      <c r="Y1320" s="338"/>
    </row>
    <row r="1321" spans="3:25" s="330" customFormat="1" hidden="1" x14ac:dyDescent="0.25">
      <c r="C1321" s="331"/>
      <c r="D1321" s="331"/>
      <c r="E1321" s="331"/>
      <c r="H1321" s="332"/>
      <c r="K1321" s="333"/>
      <c r="L1321" s="333"/>
      <c r="M1321" s="333"/>
      <c r="N1321" s="333"/>
      <c r="Q1321" s="334"/>
      <c r="R1321" s="335"/>
      <c r="S1321" s="335"/>
      <c r="T1321" s="335"/>
      <c r="U1321" s="335"/>
      <c r="V1321" s="335"/>
      <c r="W1321" s="336"/>
      <c r="X1321" s="337"/>
      <c r="Y1321" s="338"/>
    </row>
    <row r="1322" spans="3:25" s="330" customFormat="1" hidden="1" x14ac:dyDescent="0.25">
      <c r="C1322" s="331"/>
      <c r="D1322" s="331"/>
      <c r="E1322" s="331"/>
      <c r="H1322" s="332"/>
      <c r="K1322" s="333"/>
      <c r="L1322" s="333"/>
      <c r="M1322" s="333"/>
      <c r="N1322" s="333"/>
      <c r="Q1322" s="334"/>
      <c r="R1322" s="335"/>
      <c r="S1322" s="335"/>
      <c r="T1322" s="335"/>
      <c r="U1322" s="335"/>
      <c r="V1322" s="335"/>
      <c r="W1322" s="336"/>
      <c r="X1322" s="337"/>
      <c r="Y1322" s="338"/>
    </row>
    <row r="1323" spans="3:25" s="330" customFormat="1" hidden="1" x14ac:dyDescent="0.25">
      <c r="C1323" s="331"/>
      <c r="D1323" s="331"/>
      <c r="E1323" s="331"/>
      <c r="H1323" s="332"/>
      <c r="K1323" s="333"/>
      <c r="L1323" s="333"/>
      <c r="M1323" s="333"/>
      <c r="N1323" s="333"/>
      <c r="Q1323" s="334"/>
      <c r="R1323" s="335"/>
      <c r="S1323" s="335"/>
      <c r="T1323" s="335"/>
      <c r="U1323" s="335"/>
      <c r="V1323" s="335"/>
      <c r="W1323" s="336"/>
      <c r="X1323" s="337"/>
      <c r="Y1323" s="338"/>
    </row>
    <row r="1324" spans="3:25" s="330" customFormat="1" hidden="1" x14ac:dyDescent="0.25">
      <c r="C1324" s="331"/>
      <c r="D1324" s="331"/>
      <c r="E1324" s="331"/>
      <c r="H1324" s="332"/>
      <c r="K1324" s="333"/>
      <c r="L1324" s="333"/>
      <c r="M1324" s="333"/>
      <c r="N1324" s="333"/>
      <c r="Q1324" s="334"/>
      <c r="R1324" s="335"/>
      <c r="S1324" s="335"/>
      <c r="T1324" s="335"/>
      <c r="U1324" s="335"/>
      <c r="V1324" s="335"/>
      <c r="W1324" s="336"/>
      <c r="X1324" s="337"/>
      <c r="Y1324" s="338"/>
    </row>
    <row r="1325" spans="3:25" s="330" customFormat="1" hidden="1" x14ac:dyDescent="0.25">
      <c r="C1325" s="331"/>
      <c r="D1325" s="331"/>
      <c r="E1325" s="331"/>
      <c r="H1325" s="332"/>
      <c r="K1325" s="333"/>
      <c r="L1325" s="333"/>
      <c r="M1325" s="333"/>
      <c r="N1325" s="333"/>
      <c r="Q1325" s="334"/>
      <c r="R1325" s="335"/>
      <c r="S1325" s="335"/>
      <c r="T1325" s="335"/>
      <c r="U1325" s="335"/>
      <c r="V1325" s="335"/>
      <c r="W1325" s="336"/>
      <c r="X1325" s="337"/>
      <c r="Y1325" s="338"/>
    </row>
    <row r="1326" spans="3:25" s="330" customFormat="1" hidden="1" x14ac:dyDescent="0.25">
      <c r="C1326" s="331"/>
      <c r="D1326" s="331"/>
      <c r="E1326" s="331"/>
      <c r="H1326" s="332"/>
      <c r="K1326" s="333"/>
      <c r="L1326" s="333"/>
      <c r="M1326" s="333"/>
      <c r="N1326" s="333"/>
      <c r="Q1326" s="334"/>
      <c r="R1326" s="335"/>
      <c r="S1326" s="335"/>
      <c r="T1326" s="335"/>
      <c r="U1326" s="335"/>
      <c r="V1326" s="335"/>
      <c r="W1326" s="336"/>
      <c r="X1326" s="337"/>
      <c r="Y1326" s="338"/>
    </row>
    <row r="1327" spans="3:25" s="330" customFormat="1" hidden="1" x14ac:dyDescent="0.25">
      <c r="C1327" s="331"/>
      <c r="D1327" s="331"/>
      <c r="E1327" s="331"/>
      <c r="H1327" s="332"/>
      <c r="K1327" s="333"/>
      <c r="L1327" s="333"/>
      <c r="M1327" s="333"/>
      <c r="N1327" s="333"/>
      <c r="Q1327" s="334"/>
      <c r="R1327" s="335"/>
      <c r="S1327" s="335"/>
      <c r="T1327" s="335"/>
      <c r="U1327" s="335"/>
      <c r="V1327" s="335"/>
      <c r="W1327" s="336"/>
      <c r="X1327" s="337"/>
      <c r="Y1327" s="338"/>
    </row>
    <row r="1328" spans="3:25" s="330" customFormat="1" hidden="1" x14ac:dyDescent="0.25">
      <c r="C1328" s="331"/>
      <c r="D1328" s="331"/>
      <c r="E1328" s="331"/>
      <c r="H1328" s="332"/>
      <c r="K1328" s="333"/>
      <c r="L1328" s="333"/>
      <c r="M1328" s="333"/>
      <c r="N1328" s="333"/>
      <c r="Q1328" s="334"/>
      <c r="R1328" s="335"/>
      <c r="S1328" s="335"/>
      <c r="T1328" s="335"/>
      <c r="U1328" s="335"/>
      <c r="V1328" s="335"/>
      <c r="W1328" s="336"/>
      <c r="X1328" s="337"/>
      <c r="Y1328" s="338"/>
    </row>
    <row r="1329" spans="3:25" s="330" customFormat="1" hidden="1" x14ac:dyDescent="0.25">
      <c r="C1329" s="331"/>
      <c r="D1329" s="331"/>
      <c r="E1329" s="331"/>
      <c r="H1329" s="332"/>
      <c r="K1329" s="333"/>
      <c r="L1329" s="333"/>
      <c r="M1329" s="333"/>
      <c r="N1329" s="333"/>
      <c r="Q1329" s="334"/>
      <c r="R1329" s="335"/>
      <c r="S1329" s="335"/>
      <c r="T1329" s="335"/>
      <c r="U1329" s="335"/>
      <c r="V1329" s="335"/>
      <c r="W1329" s="336"/>
      <c r="X1329" s="337"/>
      <c r="Y1329" s="338"/>
    </row>
    <row r="1330" spans="3:25" s="330" customFormat="1" hidden="1" x14ac:dyDescent="0.25">
      <c r="C1330" s="331"/>
      <c r="D1330" s="331"/>
      <c r="E1330" s="331"/>
      <c r="H1330" s="332"/>
      <c r="K1330" s="333"/>
      <c r="L1330" s="333"/>
      <c r="M1330" s="333"/>
      <c r="N1330" s="333"/>
      <c r="Q1330" s="334"/>
      <c r="R1330" s="335"/>
      <c r="S1330" s="335"/>
      <c r="T1330" s="335"/>
      <c r="U1330" s="335"/>
      <c r="V1330" s="335"/>
      <c r="W1330" s="336"/>
      <c r="X1330" s="337"/>
      <c r="Y1330" s="338"/>
    </row>
    <row r="1331" spans="3:25" s="330" customFormat="1" hidden="1" x14ac:dyDescent="0.25">
      <c r="C1331" s="331"/>
      <c r="D1331" s="331"/>
      <c r="E1331" s="331"/>
      <c r="H1331" s="332"/>
      <c r="K1331" s="333"/>
      <c r="L1331" s="333"/>
      <c r="M1331" s="333"/>
      <c r="N1331" s="333"/>
      <c r="Q1331" s="334"/>
      <c r="R1331" s="335"/>
      <c r="S1331" s="335"/>
      <c r="T1331" s="335"/>
      <c r="U1331" s="335"/>
      <c r="V1331" s="335"/>
      <c r="W1331" s="336"/>
      <c r="X1331" s="337"/>
      <c r="Y1331" s="338"/>
    </row>
    <row r="1332" spans="3:25" s="330" customFormat="1" hidden="1" x14ac:dyDescent="0.25">
      <c r="C1332" s="331"/>
      <c r="D1332" s="331"/>
      <c r="E1332" s="331"/>
      <c r="H1332" s="332"/>
      <c r="K1332" s="333"/>
      <c r="L1332" s="333"/>
      <c r="M1332" s="333"/>
      <c r="N1332" s="333"/>
      <c r="Q1332" s="334"/>
      <c r="R1332" s="335"/>
      <c r="S1332" s="335"/>
      <c r="T1332" s="335"/>
      <c r="U1332" s="335"/>
      <c r="V1332" s="335"/>
      <c r="W1332" s="336"/>
      <c r="X1332" s="337"/>
      <c r="Y1332" s="338"/>
    </row>
    <row r="1333" spans="3:25" s="330" customFormat="1" hidden="1" x14ac:dyDescent="0.25">
      <c r="C1333" s="331"/>
      <c r="D1333" s="331"/>
      <c r="E1333" s="331"/>
      <c r="H1333" s="332"/>
      <c r="K1333" s="333"/>
      <c r="L1333" s="333"/>
      <c r="M1333" s="333"/>
      <c r="N1333" s="333"/>
      <c r="Q1333" s="334"/>
      <c r="R1333" s="335"/>
      <c r="S1333" s="335"/>
      <c r="T1333" s="335"/>
      <c r="U1333" s="335"/>
      <c r="V1333" s="335"/>
      <c r="W1333" s="336"/>
      <c r="X1333" s="337"/>
      <c r="Y1333" s="338"/>
    </row>
    <row r="1334" spans="3:25" s="330" customFormat="1" hidden="1" x14ac:dyDescent="0.25">
      <c r="C1334" s="331"/>
      <c r="D1334" s="331"/>
      <c r="E1334" s="331"/>
      <c r="H1334" s="332"/>
      <c r="K1334" s="333"/>
      <c r="L1334" s="333"/>
      <c r="M1334" s="333"/>
      <c r="N1334" s="333"/>
      <c r="Q1334" s="334"/>
      <c r="R1334" s="335"/>
      <c r="S1334" s="335"/>
      <c r="T1334" s="335"/>
      <c r="U1334" s="335"/>
      <c r="V1334" s="335"/>
      <c r="W1334" s="336"/>
      <c r="X1334" s="337"/>
      <c r="Y1334" s="338"/>
    </row>
    <row r="1335" spans="3:25" s="330" customFormat="1" hidden="1" x14ac:dyDescent="0.25">
      <c r="C1335" s="331"/>
      <c r="D1335" s="331"/>
      <c r="E1335" s="331"/>
      <c r="H1335" s="332"/>
      <c r="K1335" s="333"/>
      <c r="L1335" s="333"/>
      <c r="M1335" s="333"/>
      <c r="N1335" s="333"/>
      <c r="Q1335" s="334"/>
      <c r="R1335" s="335"/>
      <c r="S1335" s="335"/>
      <c r="T1335" s="335"/>
      <c r="U1335" s="335"/>
      <c r="V1335" s="335"/>
      <c r="W1335" s="336"/>
      <c r="X1335" s="337"/>
      <c r="Y1335" s="338"/>
    </row>
    <row r="1336" spans="3:25" s="330" customFormat="1" hidden="1" x14ac:dyDescent="0.25">
      <c r="C1336" s="331"/>
      <c r="D1336" s="331"/>
      <c r="E1336" s="331"/>
      <c r="H1336" s="332"/>
      <c r="K1336" s="333"/>
      <c r="L1336" s="333"/>
      <c r="M1336" s="333"/>
      <c r="N1336" s="333"/>
      <c r="Q1336" s="334"/>
      <c r="R1336" s="335"/>
      <c r="S1336" s="335"/>
      <c r="T1336" s="335"/>
      <c r="U1336" s="335"/>
      <c r="V1336" s="335"/>
      <c r="W1336" s="336"/>
      <c r="X1336" s="337"/>
      <c r="Y1336" s="338"/>
    </row>
    <row r="1337" spans="3:25" s="330" customFormat="1" hidden="1" x14ac:dyDescent="0.25">
      <c r="C1337" s="331"/>
      <c r="D1337" s="331"/>
      <c r="E1337" s="331"/>
      <c r="H1337" s="332"/>
      <c r="K1337" s="333"/>
      <c r="L1337" s="333"/>
      <c r="M1337" s="333"/>
      <c r="N1337" s="333"/>
      <c r="Q1337" s="334"/>
      <c r="R1337" s="335"/>
      <c r="S1337" s="335"/>
      <c r="T1337" s="335"/>
      <c r="U1337" s="335"/>
      <c r="V1337" s="335"/>
      <c r="W1337" s="336"/>
      <c r="X1337" s="337"/>
      <c r="Y1337" s="338"/>
    </row>
    <row r="1338" spans="3:25" s="330" customFormat="1" hidden="1" x14ac:dyDescent="0.25">
      <c r="C1338" s="331"/>
      <c r="D1338" s="331"/>
      <c r="E1338" s="331"/>
      <c r="H1338" s="332"/>
      <c r="K1338" s="333"/>
      <c r="L1338" s="333"/>
      <c r="M1338" s="333"/>
      <c r="N1338" s="333"/>
      <c r="Q1338" s="334"/>
      <c r="R1338" s="335"/>
      <c r="S1338" s="335"/>
      <c r="T1338" s="335"/>
      <c r="U1338" s="335"/>
      <c r="V1338" s="335"/>
      <c r="W1338" s="336"/>
      <c r="X1338" s="337"/>
      <c r="Y1338" s="338"/>
    </row>
    <row r="1339" spans="3:25" s="330" customFormat="1" hidden="1" x14ac:dyDescent="0.25">
      <c r="C1339" s="331"/>
      <c r="D1339" s="331"/>
      <c r="E1339" s="331"/>
      <c r="H1339" s="332"/>
      <c r="K1339" s="333"/>
      <c r="L1339" s="333"/>
      <c r="M1339" s="333"/>
      <c r="N1339" s="333"/>
      <c r="Q1339" s="334"/>
      <c r="R1339" s="335"/>
      <c r="S1339" s="335"/>
      <c r="T1339" s="335"/>
      <c r="U1339" s="335"/>
      <c r="V1339" s="335"/>
      <c r="W1339" s="336"/>
      <c r="X1339" s="337"/>
      <c r="Y1339" s="338"/>
    </row>
    <row r="1340" spans="3:25" s="330" customFormat="1" hidden="1" x14ac:dyDescent="0.25">
      <c r="C1340" s="331"/>
      <c r="D1340" s="331"/>
      <c r="E1340" s="331"/>
      <c r="H1340" s="332"/>
      <c r="K1340" s="333"/>
      <c r="L1340" s="333"/>
      <c r="M1340" s="333"/>
      <c r="N1340" s="333"/>
      <c r="Q1340" s="334"/>
      <c r="R1340" s="335"/>
      <c r="S1340" s="335"/>
      <c r="T1340" s="335"/>
      <c r="U1340" s="335"/>
      <c r="V1340" s="335"/>
      <c r="W1340" s="336"/>
      <c r="X1340" s="337"/>
      <c r="Y1340" s="338"/>
    </row>
    <row r="1341" spans="3:25" s="330" customFormat="1" hidden="1" x14ac:dyDescent="0.25">
      <c r="C1341" s="331"/>
      <c r="D1341" s="331"/>
      <c r="E1341" s="331"/>
      <c r="H1341" s="332"/>
      <c r="K1341" s="333"/>
      <c r="L1341" s="333"/>
      <c r="M1341" s="333"/>
      <c r="N1341" s="333"/>
      <c r="Q1341" s="334"/>
      <c r="R1341" s="335"/>
      <c r="S1341" s="335"/>
      <c r="T1341" s="335"/>
      <c r="U1341" s="335"/>
      <c r="V1341" s="335"/>
      <c r="W1341" s="336"/>
      <c r="X1341" s="337"/>
      <c r="Y1341" s="338"/>
    </row>
    <row r="1342" spans="3:25" s="330" customFormat="1" hidden="1" x14ac:dyDescent="0.25">
      <c r="C1342" s="331"/>
      <c r="D1342" s="331"/>
      <c r="E1342" s="331"/>
      <c r="H1342" s="332"/>
      <c r="K1342" s="333"/>
      <c r="L1342" s="333"/>
      <c r="M1342" s="333"/>
      <c r="N1342" s="333"/>
      <c r="Q1342" s="334"/>
      <c r="R1342" s="335"/>
      <c r="S1342" s="335"/>
      <c r="T1342" s="335"/>
      <c r="U1342" s="335"/>
      <c r="V1342" s="335"/>
      <c r="W1342" s="336"/>
      <c r="X1342" s="337"/>
      <c r="Y1342" s="338"/>
    </row>
    <row r="1343" spans="3:25" s="330" customFormat="1" hidden="1" x14ac:dyDescent="0.25">
      <c r="C1343" s="331"/>
      <c r="D1343" s="331"/>
      <c r="E1343" s="331"/>
      <c r="H1343" s="332"/>
      <c r="K1343" s="333"/>
      <c r="L1343" s="333"/>
      <c r="M1343" s="333"/>
      <c r="N1343" s="333"/>
      <c r="Q1343" s="334"/>
      <c r="R1343" s="335"/>
      <c r="S1343" s="335"/>
      <c r="T1343" s="335"/>
      <c r="U1343" s="335"/>
      <c r="V1343" s="335"/>
      <c r="W1343" s="336"/>
      <c r="X1343" s="337"/>
      <c r="Y1343" s="338"/>
    </row>
    <row r="1344" spans="3:25" s="330" customFormat="1" hidden="1" x14ac:dyDescent="0.25">
      <c r="C1344" s="331"/>
      <c r="D1344" s="331"/>
      <c r="E1344" s="331"/>
      <c r="H1344" s="332"/>
      <c r="K1344" s="333"/>
      <c r="L1344" s="333"/>
      <c r="M1344" s="333"/>
      <c r="N1344" s="333"/>
      <c r="Q1344" s="334"/>
      <c r="R1344" s="335"/>
      <c r="S1344" s="335"/>
      <c r="T1344" s="335"/>
      <c r="U1344" s="335"/>
      <c r="V1344" s="335"/>
      <c r="W1344" s="336"/>
      <c r="X1344" s="337"/>
      <c r="Y1344" s="338"/>
    </row>
    <row r="1345" spans="3:25" s="330" customFormat="1" hidden="1" x14ac:dyDescent="0.25">
      <c r="C1345" s="331"/>
      <c r="D1345" s="331"/>
      <c r="E1345" s="331"/>
      <c r="H1345" s="332"/>
      <c r="K1345" s="333"/>
      <c r="L1345" s="333"/>
      <c r="M1345" s="333"/>
      <c r="N1345" s="333"/>
      <c r="Q1345" s="334"/>
      <c r="R1345" s="335"/>
      <c r="S1345" s="335"/>
      <c r="T1345" s="335"/>
      <c r="U1345" s="335"/>
      <c r="V1345" s="335"/>
      <c r="W1345" s="336"/>
      <c r="X1345" s="337"/>
      <c r="Y1345" s="338"/>
    </row>
    <row r="1346" spans="3:25" s="330" customFormat="1" hidden="1" x14ac:dyDescent="0.25">
      <c r="C1346" s="331"/>
      <c r="D1346" s="331"/>
      <c r="E1346" s="331"/>
      <c r="H1346" s="332"/>
      <c r="K1346" s="333"/>
      <c r="L1346" s="333"/>
      <c r="M1346" s="333"/>
      <c r="N1346" s="333"/>
      <c r="Q1346" s="334"/>
      <c r="R1346" s="335"/>
      <c r="S1346" s="335"/>
      <c r="T1346" s="335"/>
      <c r="U1346" s="335"/>
      <c r="V1346" s="335"/>
      <c r="W1346" s="336"/>
      <c r="X1346" s="337"/>
      <c r="Y1346" s="338"/>
    </row>
    <row r="1347" spans="3:25" s="330" customFormat="1" hidden="1" x14ac:dyDescent="0.25">
      <c r="C1347" s="331"/>
      <c r="D1347" s="331"/>
      <c r="E1347" s="331"/>
      <c r="H1347" s="332"/>
      <c r="K1347" s="333"/>
      <c r="L1347" s="333"/>
      <c r="M1347" s="333"/>
      <c r="N1347" s="333"/>
      <c r="Q1347" s="334"/>
      <c r="R1347" s="335"/>
      <c r="S1347" s="335"/>
      <c r="T1347" s="335"/>
      <c r="U1347" s="335"/>
      <c r="V1347" s="335"/>
      <c r="W1347" s="336"/>
      <c r="X1347" s="337"/>
      <c r="Y1347" s="338"/>
    </row>
    <row r="1348" spans="3:25" s="330" customFormat="1" hidden="1" x14ac:dyDescent="0.25">
      <c r="C1348" s="331"/>
      <c r="D1348" s="331"/>
      <c r="E1348" s="331"/>
      <c r="H1348" s="332"/>
      <c r="K1348" s="333"/>
      <c r="L1348" s="333"/>
      <c r="M1348" s="333"/>
      <c r="N1348" s="333"/>
      <c r="Q1348" s="334"/>
      <c r="R1348" s="335"/>
      <c r="S1348" s="335"/>
      <c r="T1348" s="335"/>
      <c r="U1348" s="335"/>
      <c r="V1348" s="335"/>
      <c r="W1348" s="336"/>
      <c r="X1348" s="337"/>
      <c r="Y1348" s="338"/>
    </row>
    <row r="1349" spans="3:25" s="330" customFormat="1" hidden="1" x14ac:dyDescent="0.25">
      <c r="C1349" s="331"/>
      <c r="D1349" s="331"/>
      <c r="E1349" s="331"/>
      <c r="H1349" s="332"/>
      <c r="K1349" s="333"/>
      <c r="L1349" s="333"/>
      <c r="M1349" s="333"/>
      <c r="N1349" s="333"/>
      <c r="Q1349" s="334"/>
      <c r="R1349" s="335"/>
      <c r="S1349" s="335"/>
      <c r="T1349" s="335"/>
      <c r="U1349" s="335"/>
      <c r="V1349" s="335"/>
      <c r="W1349" s="336"/>
      <c r="X1349" s="337"/>
      <c r="Y1349" s="338"/>
    </row>
    <row r="1350" spans="3:25" s="330" customFormat="1" hidden="1" x14ac:dyDescent="0.25">
      <c r="C1350" s="331"/>
      <c r="D1350" s="331"/>
      <c r="E1350" s="331"/>
      <c r="H1350" s="332"/>
      <c r="K1350" s="333"/>
      <c r="L1350" s="333"/>
      <c r="M1350" s="333"/>
      <c r="N1350" s="333"/>
      <c r="Q1350" s="334"/>
      <c r="R1350" s="335"/>
      <c r="S1350" s="335"/>
      <c r="T1350" s="335"/>
      <c r="U1350" s="335"/>
      <c r="V1350" s="335"/>
      <c r="W1350" s="336"/>
      <c r="X1350" s="337"/>
      <c r="Y1350" s="338"/>
    </row>
    <row r="1351" spans="3:25" s="330" customFormat="1" hidden="1" x14ac:dyDescent="0.25">
      <c r="C1351" s="331"/>
      <c r="D1351" s="331"/>
      <c r="E1351" s="331"/>
      <c r="H1351" s="332"/>
      <c r="K1351" s="333"/>
      <c r="L1351" s="333"/>
      <c r="M1351" s="333"/>
      <c r="N1351" s="333"/>
      <c r="Q1351" s="334"/>
      <c r="R1351" s="335"/>
      <c r="S1351" s="335"/>
      <c r="T1351" s="335"/>
      <c r="U1351" s="335"/>
      <c r="V1351" s="335"/>
      <c r="W1351" s="336"/>
      <c r="X1351" s="337"/>
      <c r="Y1351" s="338"/>
    </row>
    <row r="1352" spans="3:25" s="330" customFormat="1" hidden="1" x14ac:dyDescent="0.25">
      <c r="C1352" s="331"/>
      <c r="D1352" s="331"/>
      <c r="E1352" s="331"/>
      <c r="H1352" s="332"/>
      <c r="K1352" s="333"/>
      <c r="L1352" s="333"/>
      <c r="M1352" s="333"/>
      <c r="N1352" s="333"/>
      <c r="Q1352" s="334"/>
      <c r="R1352" s="335"/>
      <c r="S1352" s="335"/>
      <c r="T1352" s="335"/>
      <c r="U1352" s="335"/>
      <c r="V1352" s="335"/>
      <c r="W1352" s="336"/>
      <c r="X1352" s="337"/>
      <c r="Y1352" s="338"/>
    </row>
    <row r="1353" spans="3:25" s="330" customFormat="1" hidden="1" x14ac:dyDescent="0.25">
      <c r="C1353" s="331"/>
      <c r="D1353" s="331"/>
      <c r="E1353" s="331"/>
      <c r="H1353" s="332"/>
      <c r="K1353" s="333"/>
      <c r="L1353" s="333"/>
      <c r="M1353" s="333"/>
      <c r="N1353" s="333"/>
      <c r="Q1353" s="334"/>
      <c r="R1353" s="335"/>
      <c r="S1353" s="335"/>
      <c r="T1353" s="335"/>
      <c r="U1353" s="335"/>
      <c r="V1353" s="335"/>
      <c r="W1353" s="336"/>
      <c r="X1353" s="337"/>
      <c r="Y1353" s="338"/>
    </row>
    <row r="1354" spans="3:25" s="330" customFormat="1" hidden="1" x14ac:dyDescent="0.25">
      <c r="C1354" s="331"/>
      <c r="D1354" s="331"/>
      <c r="E1354" s="331"/>
      <c r="H1354" s="332"/>
      <c r="K1354" s="333"/>
      <c r="L1354" s="333"/>
      <c r="M1354" s="333"/>
      <c r="N1354" s="333"/>
      <c r="Q1354" s="334"/>
      <c r="R1354" s="335"/>
      <c r="S1354" s="335"/>
      <c r="T1354" s="335"/>
      <c r="U1354" s="335"/>
      <c r="V1354" s="335"/>
      <c r="W1354" s="336"/>
      <c r="X1354" s="337"/>
      <c r="Y1354" s="338"/>
    </row>
    <row r="1355" spans="3:25" s="330" customFormat="1" hidden="1" x14ac:dyDescent="0.25">
      <c r="C1355" s="331"/>
      <c r="D1355" s="331"/>
      <c r="E1355" s="331"/>
      <c r="H1355" s="332"/>
      <c r="K1355" s="333"/>
      <c r="L1355" s="333"/>
      <c r="M1355" s="333"/>
      <c r="N1355" s="333"/>
      <c r="Q1355" s="334"/>
      <c r="R1355" s="335"/>
      <c r="S1355" s="335"/>
      <c r="T1355" s="335"/>
      <c r="U1355" s="335"/>
      <c r="V1355" s="335"/>
      <c r="W1355" s="336"/>
      <c r="X1355" s="337"/>
      <c r="Y1355" s="338"/>
    </row>
    <row r="1356" spans="3:25" s="330" customFormat="1" hidden="1" x14ac:dyDescent="0.25">
      <c r="C1356" s="331"/>
      <c r="D1356" s="331"/>
      <c r="E1356" s="331"/>
      <c r="H1356" s="332"/>
      <c r="K1356" s="333"/>
      <c r="L1356" s="333"/>
      <c r="M1356" s="333"/>
      <c r="N1356" s="333"/>
      <c r="Q1356" s="334"/>
      <c r="R1356" s="335"/>
      <c r="S1356" s="335"/>
      <c r="T1356" s="335"/>
      <c r="U1356" s="335"/>
      <c r="V1356" s="335"/>
      <c r="W1356" s="336"/>
      <c r="X1356" s="337"/>
      <c r="Y1356" s="338"/>
    </row>
    <row r="1357" spans="3:25" s="330" customFormat="1" hidden="1" x14ac:dyDescent="0.25">
      <c r="C1357" s="331"/>
      <c r="D1357" s="331"/>
      <c r="E1357" s="331"/>
      <c r="H1357" s="332"/>
      <c r="K1357" s="333"/>
      <c r="L1357" s="333"/>
      <c r="M1357" s="333"/>
      <c r="N1357" s="333"/>
      <c r="Q1357" s="334"/>
      <c r="R1357" s="335"/>
      <c r="S1357" s="335"/>
      <c r="T1357" s="335"/>
      <c r="U1357" s="335"/>
      <c r="V1357" s="335"/>
      <c r="W1357" s="336"/>
      <c r="X1357" s="337"/>
      <c r="Y1357" s="338"/>
    </row>
    <row r="1358" spans="3:25" s="330" customFormat="1" hidden="1" x14ac:dyDescent="0.25">
      <c r="C1358" s="331"/>
      <c r="D1358" s="331"/>
      <c r="E1358" s="331"/>
      <c r="H1358" s="332"/>
      <c r="K1358" s="333"/>
      <c r="L1358" s="333"/>
      <c r="M1358" s="333"/>
      <c r="N1358" s="333"/>
      <c r="Q1358" s="334"/>
      <c r="R1358" s="335"/>
      <c r="S1358" s="335"/>
      <c r="T1358" s="335"/>
      <c r="U1358" s="335"/>
      <c r="V1358" s="335"/>
      <c r="W1358" s="336"/>
      <c r="X1358" s="337"/>
      <c r="Y1358" s="338"/>
    </row>
    <row r="1359" spans="3:25" s="330" customFormat="1" hidden="1" x14ac:dyDescent="0.25">
      <c r="C1359" s="331"/>
      <c r="D1359" s="331"/>
      <c r="E1359" s="331"/>
      <c r="H1359" s="332"/>
      <c r="K1359" s="333"/>
      <c r="L1359" s="333"/>
      <c r="M1359" s="333"/>
      <c r="N1359" s="333"/>
      <c r="Q1359" s="334"/>
      <c r="R1359" s="335"/>
      <c r="S1359" s="335"/>
      <c r="T1359" s="335"/>
      <c r="U1359" s="335"/>
      <c r="V1359" s="335"/>
      <c r="W1359" s="336"/>
      <c r="X1359" s="337"/>
      <c r="Y1359" s="338"/>
    </row>
    <row r="1360" spans="3:25" s="330" customFormat="1" hidden="1" x14ac:dyDescent="0.25">
      <c r="C1360" s="331"/>
      <c r="D1360" s="331"/>
      <c r="E1360" s="331"/>
      <c r="H1360" s="332"/>
      <c r="K1360" s="333"/>
      <c r="L1360" s="333"/>
      <c r="M1360" s="333"/>
      <c r="N1360" s="333"/>
      <c r="Q1360" s="334"/>
      <c r="R1360" s="335"/>
      <c r="S1360" s="335"/>
      <c r="T1360" s="335"/>
      <c r="U1360" s="335"/>
      <c r="V1360" s="335"/>
      <c r="W1360" s="336"/>
      <c r="X1360" s="337"/>
      <c r="Y1360" s="338"/>
    </row>
    <row r="1361" spans="3:25" s="330" customFormat="1" hidden="1" x14ac:dyDescent="0.25">
      <c r="C1361" s="331"/>
      <c r="D1361" s="331"/>
      <c r="E1361" s="331"/>
      <c r="H1361" s="332"/>
      <c r="K1361" s="333"/>
      <c r="L1361" s="333"/>
      <c r="M1361" s="333"/>
      <c r="N1361" s="333"/>
      <c r="Q1361" s="334"/>
      <c r="R1361" s="335"/>
      <c r="S1361" s="335"/>
      <c r="T1361" s="335"/>
      <c r="U1361" s="335"/>
      <c r="V1361" s="335"/>
      <c r="W1361" s="336"/>
      <c r="X1361" s="337"/>
      <c r="Y1361" s="338"/>
    </row>
    <row r="1362" spans="3:25" s="330" customFormat="1" hidden="1" x14ac:dyDescent="0.25">
      <c r="C1362" s="331"/>
      <c r="D1362" s="331"/>
      <c r="E1362" s="331"/>
      <c r="H1362" s="332"/>
      <c r="K1362" s="333"/>
      <c r="L1362" s="333"/>
      <c r="M1362" s="333"/>
      <c r="N1362" s="333"/>
      <c r="Q1362" s="334"/>
      <c r="R1362" s="335"/>
      <c r="S1362" s="335"/>
      <c r="T1362" s="335"/>
      <c r="U1362" s="335"/>
      <c r="V1362" s="335"/>
      <c r="W1362" s="336"/>
      <c r="X1362" s="337"/>
      <c r="Y1362" s="338"/>
    </row>
    <row r="1363" spans="3:25" s="330" customFormat="1" hidden="1" x14ac:dyDescent="0.25">
      <c r="C1363" s="331"/>
      <c r="D1363" s="331"/>
      <c r="E1363" s="331"/>
      <c r="H1363" s="332"/>
      <c r="K1363" s="333"/>
      <c r="L1363" s="333"/>
      <c r="M1363" s="333"/>
      <c r="N1363" s="333"/>
      <c r="Q1363" s="334"/>
      <c r="R1363" s="335"/>
      <c r="S1363" s="335"/>
      <c r="T1363" s="335"/>
      <c r="U1363" s="335"/>
      <c r="V1363" s="335"/>
      <c r="W1363" s="336"/>
      <c r="X1363" s="337"/>
      <c r="Y1363" s="338"/>
    </row>
    <row r="1364" spans="3:25" s="330" customFormat="1" hidden="1" x14ac:dyDescent="0.25">
      <c r="C1364" s="331"/>
      <c r="D1364" s="331"/>
      <c r="E1364" s="331"/>
      <c r="H1364" s="332"/>
      <c r="K1364" s="333"/>
      <c r="L1364" s="333"/>
      <c r="M1364" s="333"/>
      <c r="N1364" s="333"/>
      <c r="Q1364" s="334"/>
      <c r="R1364" s="335"/>
      <c r="S1364" s="335"/>
      <c r="T1364" s="335"/>
      <c r="U1364" s="335"/>
      <c r="V1364" s="335"/>
      <c r="W1364" s="336"/>
      <c r="X1364" s="337"/>
      <c r="Y1364" s="338"/>
    </row>
    <row r="1365" spans="3:25" s="330" customFormat="1" hidden="1" x14ac:dyDescent="0.25">
      <c r="C1365" s="331"/>
      <c r="D1365" s="331"/>
      <c r="E1365" s="331"/>
      <c r="H1365" s="332"/>
      <c r="K1365" s="333"/>
      <c r="L1365" s="333"/>
      <c r="M1365" s="333"/>
      <c r="N1365" s="333"/>
      <c r="Q1365" s="334"/>
      <c r="R1365" s="335"/>
      <c r="S1365" s="335"/>
      <c r="T1365" s="335"/>
      <c r="U1365" s="335"/>
      <c r="V1365" s="335"/>
      <c r="W1365" s="336"/>
      <c r="X1365" s="337"/>
      <c r="Y1365" s="338"/>
    </row>
    <row r="1366" spans="3:25" s="330" customFormat="1" hidden="1" x14ac:dyDescent="0.25">
      <c r="C1366" s="331"/>
      <c r="D1366" s="331"/>
      <c r="E1366" s="331"/>
      <c r="H1366" s="332"/>
      <c r="K1366" s="333"/>
      <c r="L1366" s="333"/>
      <c r="M1366" s="333"/>
      <c r="N1366" s="333"/>
      <c r="Q1366" s="334"/>
      <c r="R1366" s="335"/>
      <c r="S1366" s="335"/>
      <c r="T1366" s="335"/>
      <c r="U1366" s="335"/>
      <c r="V1366" s="335"/>
      <c r="W1366" s="336"/>
      <c r="X1366" s="337"/>
      <c r="Y1366" s="338"/>
    </row>
    <row r="1367" spans="3:25" s="330" customFormat="1" hidden="1" x14ac:dyDescent="0.25">
      <c r="C1367" s="331"/>
      <c r="D1367" s="331"/>
      <c r="E1367" s="331"/>
      <c r="H1367" s="332"/>
      <c r="K1367" s="333"/>
      <c r="L1367" s="333"/>
      <c r="M1367" s="333"/>
      <c r="N1367" s="333"/>
      <c r="Q1367" s="334"/>
      <c r="R1367" s="335"/>
      <c r="S1367" s="335"/>
      <c r="T1367" s="335"/>
      <c r="U1367" s="335"/>
      <c r="V1367" s="335"/>
      <c r="W1367" s="336"/>
      <c r="X1367" s="337"/>
      <c r="Y1367" s="338"/>
    </row>
    <row r="1368" spans="3:25" s="330" customFormat="1" hidden="1" x14ac:dyDescent="0.25">
      <c r="C1368" s="331"/>
      <c r="D1368" s="331"/>
      <c r="E1368" s="331"/>
      <c r="H1368" s="332"/>
      <c r="K1368" s="333"/>
      <c r="L1368" s="333"/>
      <c r="M1368" s="333"/>
      <c r="N1368" s="333"/>
      <c r="Q1368" s="334"/>
      <c r="R1368" s="335"/>
      <c r="S1368" s="335"/>
      <c r="T1368" s="335"/>
      <c r="U1368" s="335"/>
      <c r="V1368" s="335"/>
      <c r="W1368" s="336"/>
      <c r="X1368" s="337"/>
      <c r="Y1368" s="338"/>
    </row>
    <row r="1369" spans="3:25" s="330" customFormat="1" hidden="1" x14ac:dyDescent="0.25">
      <c r="C1369" s="331"/>
      <c r="D1369" s="331"/>
      <c r="E1369" s="331"/>
      <c r="H1369" s="332"/>
      <c r="K1369" s="333"/>
      <c r="L1369" s="333"/>
      <c r="M1369" s="333"/>
      <c r="N1369" s="333"/>
      <c r="Q1369" s="334"/>
      <c r="R1369" s="335"/>
      <c r="S1369" s="335"/>
      <c r="T1369" s="335"/>
      <c r="U1369" s="335"/>
      <c r="V1369" s="335"/>
      <c r="W1369" s="336"/>
      <c r="X1369" s="337"/>
      <c r="Y1369" s="338"/>
    </row>
    <row r="1370" spans="3:25" s="330" customFormat="1" hidden="1" x14ac:dyDescent="0.25">
      <c r="C1370" s="331"/>
      <c r="D1370" s="331"/>
      <c r="E1370" s="331"/>
      <c r="H1370" s="332"/>
      <c r="K1370" s="333"/>
      <c r="L1370" s="333"/>
      <c r="M1370" s="333"/>
      <c r="N1370" s="333"/>
      <c r="Q1370" s="334"/>
      <c r="R1370" s="335"/>
      <c r="S1370" s="335"/>
      <c r="T1370" s="335"/>
      <c r="U1370" s="335"/>
      <c r="V1370" s="335"/>
      <c r="W1370" s="336"/>
      <c r="X1370" s="337"/>
      <c r="Y1370" s="338"/>
    </row>
    <row r="1371" spans="3:25" s="330" customFormat="1" hidden="1" x14ac:dyDescent="0.25">
      <c r="C1371" s="331"/>
      <c r="D1371" s="331"/>
      <c r="E1371" s="331"/>
      <c r="H1371" s="332"/>
      <c r="K1371" s="333"/>
      <c r="L1371" s="333"/>
      <c r="M1371" s="333"/>
      <c r="N1371" s="333"/>
      <c r="Q1371" s="334"/>
      <c r="R1371" s="335"/>
      <c r="S1371" s="335"/>
      <c r="T1371" s="335"/>
      <c r="U1371" s="335"/>
      <c r="V1371" s="335"/>
      <c r="W1371" s="336"/>
      <c r="X1371" s="337"/>
      <c r="Y1371" s="338"/>
    </row>
    <row r="1372" spans="3:25" s="330" customFormat="1" hidden="1" x14ac:dyDescent="0.25">
      <c r="C1372" s="331"/>
      <c r="D1372" s="331"/>
      <c r="E1372" s="331"/>
      <c r="H1372" s="332"/>
      <c r="K1372" s="333"/>
      <c r="L1372" s="333"/>
      <c r="M1372" s="333"/>
      <c r="N1372" s="333"/>
      <c r="Q1372" s="334"/>
      <c r="R1372" s="335"/>
      <c r="S1372" s="335"/>
      <c r="T1372" s="335"/>
      <c r="U1372" s="335"/>
      <c r="V1372" s="335"/>
      <c r="W1372" s="336"/>
      <c r="X1372" s="337"/>
      <c r="Y1372" s="338"/>
    </row>
    <row r="1373" spans="3:25" s="330" customFormat="1" hidden="1" x14ac:dyDescent="0.25">
      <c r="C1373" s="331"/>
      <c r="D1373" s="331"/>
      <c r="E1373" s="331"/>
      <c r="H1373" s="332"/>
      <c r="K1373" s="333"/>
      <c r="L1373" s="333"/>
      <c r="M1373" s="333"/>
      <c r="N1373" s="333"/>
      <c r="Q1373" s="334"/>
      <c r="R1373" s="335"/>
      <c r="S1373" s="335"/>
      <c r="T1373" s="335"/>
      <c r="U1373" s="335"/>
      <c r="V1373" s="335"/>
      <c r="W1373" s="336"/>
      <c r="X1373" s="337"/>
      <c r="Y1373" s="338"/>
    </row>
    <row r="1374" spans="3:25" s="330" customFormat="1" hidden="1" x14ac:dyDescent="0.25">
      <c r="C1374" s="331"/>
      <c r="D1374" s="331"/>
      <c r="E1374" s="331"/>
      <c r="H1374" s="332"/>
      <c r="K1374" s="333"/>
      <c r="L1374" s="333"/>
      <c r="M1374" s="333"/>
      <c r="N1374" s="333"/>
      <c r="Q1374" s="334"/>
      <c r="R1374" s="335"/>
      <c r="S1374" s="335"/>
      <c r="T1374" s="335"/>
      <c r="U1374" s="335"/>
      <c r="V1374" s="335"/>
      <c r="W1374" s="336"/>
      <c r="X1374" s="337"/>
      <c r="Y1374" s="338"/>
    </row>
    <row r="1375" spans="3:25" s="330" customFormat="1" hidden="1" x14ac:dyDescent="0.25">
      <c r="C1375" s="331"/>
      <c r="D1375" s="331"/>
      <c r="E1375" s="331"/>
      <c r="H1375" s="332"/>
      <c r="K1375" s="333"/>
      <c r="L1375" s="333"/>
      <c r="M1375" s="333"/>
      <c r="N1375" s="333"/>
      <c r="Q1375" s="334"/>
      <c r="R1375" s="335"/>
      <c r="S1375" s="335"/>
      <c r="T1375" s="335"/>
      <c r="U1375" s="335"/>
      <c r="V1375" s="335"/>
      <c r="W1375" s="336"/>
      <c r="X1375" s="337"/>
      <c r="Y1375" s="338"/>
    </row>
    <row r="1376" spans="3:25" s="330" customFormat="1" hidden="1" x14ac:dyDescent="0.25">
      <c r="C1376" s="331"/>
      <c r="D1376" s="331"/>
      <c r="E1376" s="331"/>
      <c r="H1376" s="332"/>
      <c r="K1376" s="333"/>
      <c r="L1376" s="333"/>
      <c r="M1376" s="333"/>
      <c r="N1376" s="333"/>
      <c r="Q1376" s="334"/>
      <c r="R1376" s="335"/>
      <c r="S1376" s="335"/>
      <c r="T1376" s="335"/>
      <c r="U1376" s="335"/>
      <c r="V1376" s="335"/>
      <c r="W1376" s="336"/>
      <c r="X1376" s="337"/>
      <c r="Y1376" s="338"/>
    </row>
    <row r="1377" spans="3:25" s="330" customFormat="1" hidden="1" x14ac:dyDescent="0.25">
      <c r="C1377" s="331"/>
      <c r="D1377" s="331"/>
      <c r="E1377" s="331"/>
      <c r="H1377" s="332"/>
      <c r="K1377" s="333"/>
      <c r="L1377" s="333"/>
      <c r="M1377" s="333"/>
      <c r="N1377" s="333"/>
      <c r="Q1377" s="334"/>
      <c r="R1377" s="335"/>
      <c r="S1377" s="335"/>
      <c r="T1377" s="335"/>
      <c r="U1377" s="335"/>
      <c r="V1377" s="335"/>
      <c r="W1377" s="336"/>
      <c r="X1377" s="337"/>
      <c r="Y1377" s="338"/>
    </row>
    <row r="1378" spans="3:25" s="330" customFormat="1" hidden="1" x14ac:dyDescent="0.25">
      <c r="C1378" s="331"/>
      <c r="D1378" s="331"/>
      <c r="E1378" s="331"/>
      <c r="H1378" s="332"/>
      <c r="K1378" s="333"/>
      <c r="L1378" s="333"/>
      <c r="M1378" s="333"/>
      <c r="N1378" s="333"/>
      <c r="Q1378" s="334"/>
      <c r="R1378" s="335"/>
      <c r="S1378" s="335"/>
      <c r="T1378" s="335"/>
      <c r="U1378" s="335"/>
      <c r="V1378" s="335"/>
      <c r="W1378" s="336"/>
      <c r="X1378" s="337"/>
      <c r="Y1378" s="338"/>
    </row>
    <row r="1379" spans="3:25" s="330" customFormat="1" hidden="1" x14ac:dyDescent="0.25">
      <c r="C1379" s="331"/>
      <c r="D1379" s="331"/>
      <c r="E1379" s="331"/>
      <c r="H1379" s="332"/>
      <c r="K1379" s="333"/>
      <c r="L1379" s="333"/>
      <c r="M1379" s="333"/>
      <c r="N1379" s="333"/>
      <c r="Q1379" s="334"/>
      <c r="R1379" s="335"/>
      <c r="S1379" s="335"/>
      <c r="T1379" s="335"/>
      <c r="U1379" s="335"/>
      <c r="V1379" s="335"/>
      <c r="W1379" s="336"/>
      <c r="X1379" s="337"/>
      <c r="Y1379" s="338"/>
    </row>
    <row r="1380" spans="3:25" s="330" customFormat="1" hidden="1" x14ac:dyDescent="0.25">
      <c r="C1380" s="331"/>
      <c r="D1380" s="331"/>
      <c r="E1380" s="331"/>
      <c r="H1380" s="332"/>
      <c r="K1380" s="333"/>
      <c r="L1380" s="333"/>
      <c r="M1380" s="333"/>
      <c r="N1380" s="333"/>
      <c r="Q1380" s="334"/>
      <c r="R1380" s="335"/>
      <c r="S1380" s="335"/>
      <c r="T1380" s="335"/>
      <c r="U1380" s="335"/>
      <c r="V1380" s="335"/>
      <c r="W1380" s="336"/>
      <c r="X1380" s="337"/>
      <c r="Y1380" s="338"/>
    </row>
    <row r="1381" spans="3:25" s="330" customFormat="1" hidden="1" x14ac:dyDescent="0.25">
      <c r="C1381" s="331"/>
      <c r="D1381" s="331"/>
      <c r="E1381" s="331"/>
      <c r="H1381" s="332"/>
      <c r="K1381" s="333"/>
      <c r="L1381" s="333"/>
      <c r="M1381" s="333"/>
      <c r="N1381" s="333"/>
      <c r="Q1381" s="334"/>
      <c r="R1381" s="335"/>
      <c r="S1381" s="335"/>
      <c r="T1381" s="335"/>
      <c r="U1381" s="335"/>
      <c r="V1381" s="335"/>
      <c r="W1381" s="336"/>
      <c r="X1381" s="337"/>
      <c r="Y1381" s="338"/>
    </row>
    <row r="1382" spans="3:25" s="330" customFormat="1" hidden="1" x14ac:dyDescent="0.25">
      <c r="C1382" s="331"/>
      <c r="D1382" s="331"/>
      <c r="E1382" s="331"/>
      <c r="H1382" s="332"/>
      <c r="K1382" s="333"/>
      <c r="L1382" s="333"/>
      <c r="M1382" s="333"/>
      <c r="N1382" s="333"/>
      <c r="Q1382" s="334"/>
      <c r="R1382" s="335"/>
      <c r="S1382" s="335"/>
      <c r="T1382" s="335"/>
      <c r="U1382" s="335"/>
      <c r="V1382" s="335"/>
      <c r="W1382" s="336"/>
      <c r="X1382" s="337"/>
      <c r="Y1382" s="338"/>
    </row>
    <row r="1383" spans="3:25" s="330" customFormat="1" hidden="1" x14ac:dyDescent="0.25">
      <c r="C1383" s="331"/>
      <c r="D1383" s="331"/>
      <c r="E1383" s="331"/>
      <c r="H1383" s="332"/>
      <c r="K1383" s="333"/>
      <c r="L1383" s="333"/>
      <c r="M1383" s="333"/>
      <c r="N1383" s="333"/>
      <c r="Q1383" s="334"/>
      <c r="R1383" s="335"/>
      <c r="S1383" s="335"/>
      <c r="T1383" s="335"/>
      <c r="U1383" s="335"/>
      <c r="V1383" s="335"/>
      <c r="W1383" s="336"/>
      <c r="X1383" s="337"/>
      <c r="Y1383" s="338"/>
    </row>
    <row r="1384" spans="3:25" s="330" customFormat="1" hidden="1" x14ac:dyDescent="0.25">
      <c r="C1384" s="331"/>
      <c r="D1384" s="331"/>
      <c r="E1384" s="331"/>
      <c r="H1384" s="332"/>
      <c r="K1384" s="333"/>
      <c r="L1384" s="333"/>
      <c r="M1384" s="333"/>
      <c r="N1384" s="333"/>
      <c r="Q1384" s="334"/>
      <c r="R1384" s="335"/>
      <c r="S1384" s="335"/>
      <c r="T1384" s="335"/>
      <c r="U1384" s="335"/>
      <c r="V1384" s="335"/>
      <c r="W1384" s="336"/>
      <c r="X1384" s="337"/>
      <c r="Y1384" s="338"/>
    </row>
    <row r="1385" spans="3:25" s="330" customFormat="1" hidden="1" x14ac:dyDescent="0.25">
      <c r="C1385" s="331"/>
      <c r="D1385" s="331"/>
      <c r="E1385" s="331"/>
      <c r="H1385" s="332"/>
      <c r="K1385" s="333"/>
      <c r="L1385" s="333"/>
      <c r="M1385" s="333"/>
      <c r="N1385" s="333"/>
      <c r="Q1385" s="334"/>
      <c r="R1385" s="335"/>
      <c r="S1385" s="335"/>
      <c r="T1385" s="335"/>
      <c r="U1385" s="335"/>
      <c r="V1385" s="335"/>
      <c r="W1385" s="336"/>
      <c r="X1385" s="337"/>
      <c r="Y1385" s="338"/>
    </row>
    <row r="1386" spans="3:25" s="330" customFormat="1" hidden="1" x14ac:dyDescent="0.25">
      <c r="C1386" s="331"/>
      <c r="D1386" s="331"/>
      <c r="E1386" s="331"/>
      <c r="H1386" s="332"/>
      <c r="K1386" s="333"/>
      <c r="L1386" s="333"/>
      <c r="M1386" s="333"/>
      <c r="N1386" s="333"/>
      <c r="Q1386" s="334"/>
      <c r="R1386" s="335"/>
      <c r="S1386" s="335"/>
      <c r="T1386" s="335"/>
      <c r="U1386" s="335"/>
      <c r="V1386" s="335"/>
      <c r="W1386" s="336"/>
      <c r="X1386" s="337"/>
      <c r="Y1386" s="338"/>
    </row>
    <row r="1387" spans="3:25" s="330" customFormat="1" hidden="1" x14ac:dyDescent="0.25">
      <c r="C1387" s="331"/>
      <c r="D1387" s="331"/>
      <c r="E1387" s="331"/>
      <c r="H1387" s="332"/>
      <c r="K1387" s="333"/>
      <c r="L1387" s="333"/>
      <c r="M1387" s="333"/>
      <c r="N1387" s="333"/>
      <c r="Q1387" s="334"/>
      <c r="R1387" s="335"/>
      <c r="S1387" s="335"/>
      <c r="T1387" s="335"/>
      <c r="U1387" s="335"/>
      <c r="V1387" s="335"/>
      <c r="W1387" s="336"/>
      <c r="X1387" s="337"/>
      <c r="Y1387" s="338"/>
    </row>
    <row r="1388" spans="3:25" s="330" customFormat="1" hidden="1" x14ac:dyDescent="0.25">
      <c r="C1388" s="331"/>
      <c r="D1388" s="331"/>
      <c r="E1388" s="331"/>
      <c r="H1388" s="332"/>
      <c r="K1388" s="333"/>
      <c r="L1388" s="333"/>
      <c r="M1388" s="333"/>
      <c r="N1388" s="333"/>
      <c r="Q1388" s="334"/>
      <c r="R1388" s="335"/>
      <c r="S1388" s="335"/>
      <c r="T1388" s="335"/>
      <c r="U1388" s="335"/>
      <c r="V1388" s="335"/>
      <c r="W1388" s="336"/>
      <c r="X1388" s="337"/>
      <c r="Y1388" s="338"/>
    </row>
    <row r="1389" spans="3:25" s="330" customFormat="1" hidden="1" x14ac:dyDescent="0.25">
      <c r="C1389" s="331"/>
      <c r="D1389" s="331"/>
      <c r="E1389" s="331"/>
      <c r="H1389" s="332"/>
      <c r="K1389" s="333"/>
      <c r="L1389" s="333"/>
      <c r="M1389" s="333"/>
      <c r="N1389" s="333"/>
      <c r="Q1389" s="334"/>
      <c r="R1389" s="335"/>
      <c r="S1389" s="335"/>
      <c r="T1389" s="335"/>
      <c r="U1389" s="335"/>
      <c r="V1389" s="335"/>
      <c r="W1389" s="336"/>
      <c r="X1389" s="337"/>
      <c r="Y1389" s="338"/>
    </row>
    <row r="1390" spans="3:25" s="330" customFormat="1" hidden="1" x14ac:dyDescent="0.25">
      <c r="C1390" s="331"/>
      <c r="D1390" s="331"/>
      <c r="E1390" s="331"/>
      <c r="H1390" s="332"/>
      <c r="K1390" s="333"/>
      <c r="L1390" s="333"/>
      <c r="M1390" s="333"/>
      <c r="N1390" s="333"/>
      <c r="Q1390" s="334"/>
      <c r="R1390" s="335"/>
      <c r="S1390" s="335"/>
      <c r="T1390" s="335"/>
      <c r="U1390" s="335"/>
      <c r="V1390" s="335"/>
      <c r="W1390" s="336"/>
      <c r="X1390" s="337"/>
      <c r="Y1390" s="338"/>
    </row>
    <row r="1391" spans="3:25" s="330" customFormat="1" hidden="1" x14ac:dyDescent="0.25">
      <c r="C1391" s="331"/>
      <c r="D1391" s="331"/>
      <c r="E1391" s="331"/>
      <c r="H1391" s="332"/>
      <c r="K1391" s="333"/>
      <c r="L1391" s="333"/>
      <c r="M1391" s="333"/>
      <c r="N1391" s="333"/>
      <c r="Q1391" s="334"/>
      <c r="R1391" s="335"/>
      <c r="S1391" s="335"/>
      <c r="T1391" s="335"/>
      <c r="U1391" s="335"/>
      <c r="V1391" s="335"/>
      <c r="W1391" s="336"/>
      <c r="X1391" s="337"/>
      <c r="Y1391" s="338"/>
    </row>
    <row r="1392" spans="3:25" s="330" customFormat="1" hidden="1" x14ac:dyDescent="0.25">
      <c r="C1392" s="331"/>
      <c r="D1392" s="331"/>
      <c r="E1392" s="331"/>
      <c r="H1392" s="332"/>
      <c r="K1392" s="333"/>
      <c r="L1392" s="333"/>
      <c r="M1392" s="333"/>
      <c r="N1392" s="333"/>
      <c r="Q1392" s="334"/>
      <c r="R1392" s="335"/>
      <c r="S1392" s="335"/>
      <c r="T1392" s="335"/>
      <c r="U1392" s="335"/>
      <c r="V1392" s="335"/>
      <c r="W1392" s="336"/>
      <c r="X1392" s="337"/>
      <c r="Y1392" s="338"/>
    </row>
    <row r="1393" spans="3:25" s="330" customFormat="1" hidden="1" x14ac:dyDescent="0.25">
      <c r="C1393" s="331"/>
      <c r="D1393" s="331"/>
      <c r="E1393" s="331"/>
      <c r="H1393" s="332"/>
      <c r="K1393" s="333"/>
      <c r="L1393" s="333"/>
      <c r="M1393" s="333"/>
      <c r="N1393" s="333"/>
      <c r="Q1393" s="334"/>
      <c r="R1393" s="335"/>
      <c r="S1393" s="335"/>
      <c r="T1393" s="335"/>
      <c r="U1393" s="335"/>
      <c r="V1393" s="335"/>
      <c r="W1393" s="336"/>
      <c r="X1393" s="337"/>
      <c r="Y1393" s="338"/>
    </row>
    <row r="1394" spans="3:25" s="330" customFormat="1" hidden="1" x14ac:dyDescent="0.25">
      <c r="C1394" s="331"/>
      <c r="D1394" s="331"/>
      <c r="E1394" s="331"/>
      <c r="H1394" s="332"/>
      <c r="K1394" s="333"/>
      <c r="L1394" s="333"/>
      <c r="M1394" s="333"/>
      <c r="N1394" s="333"/>
      <c r="Q1394" s="334"/>
      <c r="R1394" s="335"/>
      <c r="S1394" s="335"/>
      <c r="T1394" s="335"/>
      <c r="U1394" s="335"/>
      <c r="V1394" s="335"/>
      <c r="W1394" s="336"/>
      <c r="X1394" s="337"/>
      <c r="Y1394" s="338"/>
    </row>
    <row r="1395" spans="3:25" s="330" customFormat="1" hidden="1" x14ac:dyDescent="0.25">
      <c r="C1395" s="331"/>
      <c r="D1395" s="331"/>
      <c r="E1395" s="331"/>
      <c r="H1395" s="332"/>
      <c r="K1395" s="333"/>
      <c r="L1395" s="333"/>
      <c r="M1395" s="333"/>
      <c r="N1395" s="333"/>
      <c r="Q1395" s="334"/>
      <c r="R1395" s="335"/>
      <c r="S1395" s="335"/>
      <c r="T1395" s="335"/>
      <c r="U1395" s="335"/>
      <c r="V1395" s="335"/>
      <c r="W1395" s="336"/>
      <c r="X1395" s="337"/>
      <c r="Y1395" s="338"/>
    </row>
    <row r="1396" spans="3:25" s="330" customFormat="1" hidden="1" x14ac:dyDescent="0.25">
      <c r="C1396" s="331"/>
      <c r="D1396" s="331"/>
      <c r="E1396" s="331"/>
      <c r="H1396" s="332"/>
      <c r="K1396" s="333"/>
      <c r="L1396" s="333"/>
      <c r="M1396" s="333"/>
      <c r="N1396" s="333"/>
      <c r="Q1396" s="334"/>
      <c r="R1396" s="335"/>
      <c r="S1396" s="335"/>
      <c r="T1396" s="335"/>
      <c r="U1396" s="335"/>
      <c r="V1396" s="335"/>
      <c r="W1396" s="336"/>
      <c r="X1396" s="337"/>
      <c r="Y1396" s="338"/>
    </row>
    <row r="1397" spans="3:25" s="330" customFormat="1" hidden="1" x14ac:dyDescent="0.25">
      <c r="C1397" s="331"/>
      <c r="D1397" s="331"/>
      <c r="E1397" s="331"/>
      <c r="H1397" s="332"/>
      <c r="K1397" s="333"/>
      <c r="L1397" s="333"/>
      <c r="M1397" s="333"/>
      <c r="N1397" s="333"/>
      <c r="Q1397" s="334"/>
      <c r="R1397" s="335"/>
      <c r="S1397" s="335"/>
      <c r="T1397" s="335"/>
      <c r="U1397" s="335"/>
      <c r="V1397" s="335"/>
      <c r="W1397" s="336"/>
      <c r="X1397" s="337"/>
      <c r="Y1397" s="338"/>
    </row>
    <row r="1398" spans="3:25" s="330" customFormat="1" hidden="1" x14ac:dyDescent="0.25">
      <c r="C1398" s="331"/>
      <c r="D1398" s="331"/>
      <c r="E1398" s="331"/>
      <c r="H1398" s="332"/>
      <c r="K1398" s="333"/>
      <c r="L1398" s="333"/>
      <c r="M1398" s="333"/>
      <c r="N1398" s="333"/>
      <c r="Q1398" s="334"/>
      <c r="R1398" s="335"/>
      <c r="S1398" s="335"/>
      <c r="T1398" s="335"/>
      <c r="U1398" s="335"/>
      <c r="V1398" s="335"/>
      <c r="W1398" s="336"/>
      <c r="X1398" s="337"/>
      <c r="Y1398" s="338"/>
    </row>
    <row r="1399" spans="3:25" s="330" customFormat="1" hidden="1" x14ac:dyDescent="0.25">
      <c r="C1399" s="331"/>
      <c r="D1399" s="331"/>
      <c r="E1399" s="331"/>
      <c r="H1399" s="332"/>
      <c r="K1399" s="333"/>
      <c r="L1399" s="333"/>
      <c r="M1399" s="333"/>
      <c r="N1399" s="333"/>
      <c r="Q1399" s="334"/>
      <c r="R1399" s="335"/>
      <c r="S1399" s="335"/>
      <c r="T1399" s="335"/>
      <c r="U1399" s="335"/>
      <c r="V1399" s="335"/>
      <c r="W1399" s="336"/>
      <c r="X1399" s="337"/>
      <c r="Y1399" s="338"/>
    </row>
    <row r="1400" spans="3:25" s="330" customFormat="1" hidden="1" x14ac:dyDescent="0.25">
      <c r="C1400" s="331"/>
      <c r="D1400" s="331"/>
      <c r="E1400" s="331"/>
      <c r="H1400" s="332"/>
      <c r="K1400" s="333"/>
      <c r="L1400" s="333"/>
      <c r="M1400" s="333"/>
      <c r="N1400" s="333"/>
      <c r="Q1400" s="334"/>
      <c r="R1400" s="335"/>
      <c r="S1400" s="335"/>
      <c r="T1400" s="335"/>
      <c r="U1400" s="335"/>
      <c r="V1400" s="335"/>
      <c r="W1400" s="336"/>
      <c r="X1400" s="337"/>
      <c r="Y1400" s="338"/>
    </row>
    <row r="1401" spans="3:25" s="330" customFormat="1" hidden="1" x14ac:dyDescent="0.25">
      <c r="C1401" s="331"/>
      <c r="D1401" s="331"/>
      <c r="E1401" s="331"/>
      <c r="H1401" s="332"/>
      <c r="K1401" s="333"/>
      <c r="L1401" s="333"/>
      <c r="M1401" s="333"/>
      <c r="N1401" s="333"/>
      <c r="Q1401" s="334"/>
      <c r="R1401" s="335"/>
      <c r="S1401" s="335"/>
      <c r="T1401" s="335"/>
      <c r="U1401" s="335"/>
      <c r="V1401" s="335"/>
      <c r="W1401" s="336"/>
      <c r="X1401" s="337"/>
      <c r="Y1401" s="338"/>
    </row>
    <row r="1402" spans="3:25" s="330" customFormat="1" hidden="1" x14ac:dyDescent="0.25">
      <c r="C1402" s="331"/>
      <c r="D1402" s="331"/>
      <c r="E1402" s="331"/>
      <c r="H1402" s="332"/>
      <c r="K1402" s="333"/>
      <c r="L1402" s="333"/>
      <c r="M1402" s="333"/>
      <c r="N1402" s="333"/>
      <c r="Q1402" s="334"/>
      <c r="R1402" s="335"/>
      <c r="S1402" s="335"/>
      <c r="T1402" s="335"/>
      <c r="U1402" s="335"/>
      <c r="V1402" s="335"/>
      <c r="W1402" s="336"/>
      <c r="X1402" s="337"/>
      <c r="Y1402" s="338"/>
    </row>
    <row r="1403" spans="3:25" s="330" customFormat="1" hidden="1" x14ac:dyDescent="0.25">
      <c r="C1403" s="331"/>
      <c r="D1403" s="331"/>
      <c r="E1403" s="331"/>
      <c r="H1403" s="332"/>
      <c r="K1403" s="333"/>
      <c r="L1403" s="333"/>
      <c r="M1403" s="333"/>
      <c r="N1403" s="333"/>
      <c r="Q1403" s="334"/>
      <c r="R1403" s="335"/>
      <c r="S1403" s="335"/>
      <c r="T1403" s="335"/>
      <c r="U1403" s="335"/>
      <c r="V1403" s="335"/>
      <c r="W1403" s="336"/>
      <c r="X1403" s="337"/>
      <c r="Y1403" s="338"/>
    </row>
    <row r="1404" spans="3:25" s="330" customFormat="1" hidden="1" x14ac:dyDescent="0.25">
      <c r="C1404" s="331"/>
      <c r="D1404" s="331"/>
      <c r="E1404" s="331"/>
      <c r="H1404" s="332"/>
      <c r="K1404" s="333"/>
      <c r="L1404" s="333"/>
      <c r="M1404" s="333"/>
      <c r="N1404" s="333"/>
      <c r="Q1404" s="334"/>
      <c r="R1404" s="335"/>
      <c r="S1404" s="335"/>
      <c r="T1404" s="335"/>
      <c r="U1404" s="335"/>
      <c r="V1404" s="335"/>
      <c r="W1404" s="336"/>
      <c r="X1404" s="337"/>
      <c r="Y1404" s="338"/>
    </row>
    <row r="1405" spans="3:25" s="330" customFormat="1" hidden="1" x14ac:dyDescent="0.25">
      <c r="C1405" s="331"/>
      <c r="D1405" s="331"/>
      <c r="E1405" s="331"/>
      <c r="H1405" s="332"/>
      <c r="K1405" s="333"/>
      <c r="L1405" s="333"/>
      <c r="M1405" s="333"/>
      <c r="N1405" s="333"/>
      <c r="Q1405" s="334"/>
      <c r="R1405" s="335"/>
      <c r="S1405" s="335"/>
      <c r="T1405" s="335"/>
      <c r="U1405" s="335"/>
      <c r="V1405" s="335"/>
      <c r="W1405" s="336"/>
      <c r="X1405" s="337"/>
      <c r="Y1405" s="338"/>
    </row>
    <row r="1406" spans="3:25" s="330" customFormat="1" hidden="1" x14ac:dyDescent="0.25">
      <c r="C1406" s="331"/>
      <c r="D1406" s="331"/>
      <c r="E1406" s="331"/>
      <c r="H1406" s="332"/>
      <c r="K1406" s="333"/>
      <c r="L1406" s="333"/>
      <c r="M1406" s="333"/>
      <c r="N1406" s="333"/>
      <c r="Q1406" s="334"/>
      <c r="R1406" s="335"/>
      <c r="S1406" s="335"/>
      <c r="T1406" s="335"/>
      <c r="U1406" s="335"/>
      <c r="V1406" s="335"/>
      <c r="W1406" s="336"/>
      <c r="X1406" s="337"/>
      <c r="Y1406" s="338"/>
    </row>
    <row r="1407" spans="3:25" s="330" customFormat="1" hidden="1" x14ac:dyDescent="0.25">
      <c r="C1407" s="331"/>
      <c r="D1407" s="331"/>
      <c r="E1407" s="331"/>
      <c r="H1407" s="332"/>
      <c r="K1407" s="333"/>
      <c r="L1407" s="333"/>
      <c r="M1407" s="333"/>
      <c r="N1407" s="333"/>
      <c r="Q1407" s="334"/>
      <c r="R1407" s="335"/>
      <c r="S1407" s="335"/>
      <c r="T1407" s="335"/>
      <c r="U1407" s="335"/>
      <c r="V1407" s="335"/>
      <c r="W1407" s="336"/>
      <c r="X1407" s="337"/>
      <c r="Y1407" s="338"/>
    </row>
    <row r="1408" spans="3:25" s="330" customFormat="1" hidden="1" x14ac:dyDescent="0.25">
      <c r="C1408" s="331"/>
      <c r="D1408" s="331"/>
      <c r="E1408" s="331"/>
      <c r="H1408" s="332"/>
      <c r="K1408" s="333"/>
      <c r="L1408" s="333"/>
      <c r="M1408" s="333"/>
      <c r="N1408" s="333"/>
      <c r="Q1408" s="334"/>
      <c r="R1408" s="335"/>
      <c r="S1408" s="335"/>
      <c r="T1408" s="335"/>
      <c r="U1408" s="335"/>
      <c r="V1408" s="335"/>
      <c r="W1408" s="336"/>
      <c r="X1408" s="337"/>
      <c r="Y1408" s="338"/>
    </row>
    <row r="1409" spans="3:25" s="330" customFormat="1" hidden="1" x14ac:dyDescent="0.25">
      <c r="C1409" s="331"/>
      <c r="D1409" s="331"/>
      <c r="E1409" s="331"/>
      <c r="H1409" s="332"/>
      <c r="K1409" s="333"/>
      <c r="L1409" s="333"/>
      <c r="M1409" s="333"/>
      <c r="N1409" s="333"/>
      <c r="Q1409" s="334"/>
      <c r="R1409" s="335"/>
      <c r="S1409" s="335"/>
      <c r="T1409" s="335"/>
      <c r="U1409" s="335"/>
      <c r="V1409" s="335"/>
      <c r="W1409" s="336"/>
      <c r="X1409" s="337"/>
      <c r="Y1409" s="338"/>
    </row>
    <row r="1410" spans="3:25" s="330" customFormat="1" hidden="1" x14ac:dyDescent="0.25">
      <c r="C1410" s="331"/>
      <c r="D1410" s="331"/>
      <c r="E1410" s="331"/>
      <c r="H1410" s="332"/>
      <c r="K1410" s="333"/>
      <c r="L1410" s="333"/>
      <c r="M1410" s="333"/>
      <c r="N1410" s="333"/>
      <c r="Q1410" s="334"/>
      <c r="R1410" s="335"/>
      <c r="S1410" s="335"/>
      <c r="T1410" s="335"/>
      <c r="U1410" s="335"/>
      <c r="V1410" s="335"/>
      <c r="W1410" s="336"/>
      <c r="X1410" s="337"/>
      <c r="Y1410" s="338"/>
    </row>
    <row r="1411" spans="3:25" s="330" customFormat="1" hidden="1" x14ac:dyDescent="0.25">
      <c r="C1411" s="331"/>
      <c r="D1411" s="331"/>
      <c r="E1411" s="331"/>
      <c r="H1411" s="332"/>
      <c r="K1411" s="333"/>
      <c r="L1411" s="333"/>
      <c r="M1411" s="333"/>
      <c r="N1411" s="333"/>
      <c r="Q1411" s="334"/>
      <c r="R1411" s="335"/>
      <c r="S1411" s="335"/>
      <c r="T1411" s="335"/>
      <c r="U1411" s="335"/>
      <c r="V1411" s="335"/>
      <c r="W1411" s="336"/>
      <c r="X1411" s="337"/>
      <c r="Y1411" s="338"/>
    </row>
    <row r="1412" spans="3:25" s="330" customFormat="1" hidden="1" x14ac:dyDescent="0.25">
      <c r="C1412" s="331"/>
      <c r="D1412" s="331"/>
      <c r="E1412" s="331"/>
      <c r="H1412" s="332"/>
      <c r="K1412" s="333"/>
      <c r="L1412" s="333"/>
      <c r="M1412" s="333"/>
      <c r="N1412" s="333"/>
      <c r="Q1412" s="334"/>
      <c r="R1412" s="335"/>
      <c r="S1412" s="335"/>
      <c r="T1412" s="335"/>
      <c r="U1412" s="335"/>
      <c r="V1412" s="335"/>
      <c r="W1412" s="336"/>
      <c r="X1412" s="337"/>
      <c r="Y1412" s="338"/>
    </row>
    <row r="1413" spans="3:25" s="330" customFormat="1" hidden="1" x14ac:dyDescent="0.25">
      <c r="C1413" s="331"/>
      <c r="D1413" s="331"/>
      <c r="E1413" s="331"/>
      <c r="H1413" s="332"/>
      <c r="K1413" s="333"/>
      <c r="L1413" s="333"/>
      <c r="M1413" s="333"/>
      <c r="N1413" s="333"/>
      <c r="Q1413" s="334"/>
      <c r="R1413" s="335"/>
      <c r="S1413" s="335"/>
      <c r="T1413" s="335"/>
      <c r="U1413" s="335"/>
      <c r="V1413" s="335"/>
      <c r="W1413" s="336"/>
      <c r="X1413" s="337"/>
      <c r="Y1413" s="338"/>
    </row>
    <row r="1414" spans="3:25" s="330" customFormat="1" hidden="1" x14ac:dyDescent="0.25">
      <c r="C1414" s="331"/>
      <c r="D1414" s="331"/>
      <c r="E1414" s="331"/>
      <c r="H1414" s="332"/>
      <c r="K1414" s="333"/>
      <c r="L1414" s="333"/>
      <c r="M1414" s="333"/>
      <c r="N1414" s="333"/>
      <c r="Q1414" s="334"/>
      <c r="R1414" s="335"/>
      <c r="S1414" s="335"/>
      <c r="T1414" s="335"/>
      <c r="U1414" s="335"/>
      <c r="V1414" s="335"/>
      <c r="W1414" s="336"/>
      <c r="X1414" s="337"/>
      <c r="Y1414" s="338"/>
    </row>
    <row r="1415" spans="3:25" s="330" customFormat="1" hidden="1" x14ac:dyDescent="0.25">
      <c r="C1415" s="331"/>
      <c r="D1415" s="331"/>
      <c r="E1415" s="331"/>
      <c r="H1415" s="332"/>
      <c r="K1415" s="333"/>
      <c r="L1415" s="333"/>
      <c r="M1415" s="333"/>
      <c r="N1415" s="333"/>
      <c r="Q1415" s="334"/>
      <c r="R1415" s="335"/>
      <c r="S1415" s="335"/>
      <c r="T1415" s="335"/>
      <c r="U1415" s="335"/>
      <c r="V1415" s="335"/>
      <c r="W1415" s="336"/>
      <c r="X1415" s="337"/>
      <c r="Y1415" s="338"/>
    </row>
    <row r="1416" spans="3:25" s="330" customFormat="1" hidden="1" x14ac:dyDescent="0.25">
      <c r="C1416" s="331"/>
      <c r="D1416" s="331"/>
      <c r="E1416" s="331"/>
      <c r="H1416" s="332"/>
      <c r="K1416" s="333"/>
      <c r="L1416" s="333"/>
      <c r="M1416" s="333"/>
      <c r="N1416" s="333"/>
      <c r="Q1416" s="334"/>
      <c r="R1416" s="335"/>
      <c r="S1416" s="335"/>
      <c r="T1416" s="335"/>
      <c r="U1416" s="335"/>
      <c r="V1416" s="335"/>
      <c r="W1416" s="336"/>
      <c r="X1416" s="337"/>
      <c r="Y1416" s="338"/>
    </row>
    <row r="1417" spans="3:25" s="330" customFormat="1" hidden="1" x14ac:dyDescent="0.25">
      <c r="C1417" s="331"/>
      <c r="D1417" s="331"/>
      <c r="E1417" s="331"/>
      <c r="H1417" s="332"/>
      <c r="K1417" s="333"/>
      <c r="L1417" s="333"/>
      <c r="M1417" s="333"/>
      <c r="N1417" s="333"/>
      <c r="Q1417" s="334"/>
      <c r="R1417" s="335"/>
      <c r="S1417" s="335"/>
      <c r="T1417" s="335"/>
      <c r="U1417" s="335"/>
      <c r="V1417" s="335"/>
      <c r="W1417" s="336"/>
      <c r="X1417" s="337"/>
      <c r="Y1417" s="338"/>
    </row>
    <row r="1418" spans="3:25" s="330" customFormat="1" hidden="1" x14ac:dyDescent="0.25">
      <c r="C1418" s="331"/>
      <c r="D1418" s="331"/>
      <c r="E1418" s="331"/>
      <c r="H1418" s="332"/>
      <c r="K1418" s="333"/>
      <c r="L1418" s="333"/>
      <c r="M1418" s="333"/>
      <c r="N1418" s="333"/>
      <c r="Q1418" s="334"/>
      <c r="R1418" s="335"/>
      <c r="S1418" s="335"/>
      <c r="T1418" s="335"/>
      <c r="U1418" s="335"/>
      <c r="V1418" s="335"/>
      <c r="W1418" s="336"/>
      <c r="X1418" s="337"/>
      <c r="Y1418" s="338"/>
    </row>
    <row r="1419" spans="3:25" s="330" customFormat="1" hidden="1" x14ac:dyDescent="0.25">
      <c r="C1419" s="331"/>
      <c r="D1419" s="331"/>
      <c r="E1419" s="331"/>
      <c r="H1419" s="332"/>
      <c r="K1419" s="333"/>
      <c r="L1419" s="333"/>
      <c r="M1419" s="333"/>
      <c r="N1419" s="333"/>
      <c r="Q1419" s="334"/>
      <c r="R1419" s="335"/>
      <c r="S1419" s="335"/>
      <c r="T1419" s="335"/>
      <c r="U1419" s="335"/>
      <c r="V1419" s="335"/>
      <c r="W1419" s="336"/>
      <c r="X1419" s="337"/>
      <c r="Y1419" s="338"/>
    </row>
    <row r="1420" spans="3:25" s="330" customFormat="1" hidden="1" x14ac:dyDescent="0.25">
      <c r="C1420" s="331"/>
      <c r="D1420" s="331"/>
      <c r="E1420" s="331"/>
      <c r="H1420" s="332"/>
      <c r="K1420" s="333"/>
      <c r="L1420" s="333"/>
      <c r="M1420" s="333"/>
      <c r="N1420" s="333"/>
      <c r="Q1420" s="334"/>
      <c r="R1420" s="335"/>
      <c r="S1420" s="335"/>
      <c r="T1420" s="335"/>
      <c r="U1420" s="335"/>
      <c r="V1420" s="335"/>
      <c r="W1420" s="336"/>
      <c r="X1420" s="337"/>
      <c r="Y1420" s="338"/>
    </row>
    <row r="1421" spans="3:25" s="330" customFormat="1" hidden="1" x14ac:dyDescent="0.25">
      <c r="C1421" s="331"/>
      <c r="D1421" s="331"/>
      <c r="E1421" s="331"/>
      <c r="H1421" s="332"/>
      <c r="K1421" s="333"/>
      <c r="L1421" s="333"/>
      <c r="M1421" s="333"/>
      <c r="N1421" s="333"/>
      <c r="Q1421" s="334"/>
      <c r="R1421" s="335"/>
      <c r="S1421" s="335"/>
      <c r="T1421" s="335"/>
      <c r="U1421" s="335"/>
      <c r="V1421" s="335"/>
      <c r="W1421" s="336"/>
      <c r="X1421" s="337"/>
      <c r="Y1421" s="338"/>
    </row>
    <row r="1422" spans="3:25" s="330" customFormat="1" hidden="1" x14ac:dyDescent="0.25">
      <c r="C1422" s="331"/>
      <c r="D1422" s="331"/>
      <c r="E1422" s="331"/>
      <c r="H1422" s="332"/>
      <c r="K1422" s="333"/>
      <c r="L1422" s="333"/>
      <c r="M1422" s="333"/>
      <c r="N1422" s="333"/>
      <c r="Q1422" s="334"/>
      <c r="R1422" s="335"/>
      <c r="S1422" s="335"/>
      <c r="T1422" s="335"/>
      <c r="U1422" s="335"/>
      <c r="V1422" s="335"/>
      <c r="W1422" s="336"/>
      <c r="X1422" s="337"/>
      <c r="Y1422" s="338"/>
    </row>
    <row r="1423" spans="3:25" s="330" customFormat="1" hidden="1" x14ac:dyDescent="0.25">
      <c r="C1423" s="331"/>
      <c r="D1423" s="331"/>
      <c r="E1423" s="331"/>
      <c r="H1423" s="332"/>
      <c r="K1423" s="333"/>
      <c r="L1423" s="333"/>
      <c r="M1423" s="333"/>
      <c r="N1423" s="333"/>
      <c r="Q1423" s="334"/>
      <c r="R1423" s="335"/>
      <c r="S1423" s="335"/>
      <c r="T1423" s="335"/>
      <c r="U1423" s="335"/>
      <c r="V1423" s="335"/>
      <c r="W1423" s="336"/>
      <c r="X1423" s="337"/>
      <c r="Y1423" s="338"/>
    </row>
    <row r="1424" spans="3:25" s="330" customFormat="1" hidden="1" x14ac:dyDescent="0.25">
      <c r="C1424" s="331"/>
      <c r="D1424" s="331"/>
      <c r="E1424" s="331"/>
      <c r="H1424" s="332"/>
      <c r="K1424" s="333"/>
      <c r="L1424" s="333"/>
      <c r="M1424" s="333"/>
      <c r="N1424" s="333"/>
      <c r="Q1424" s="334"/>
      <c r="R1424" s="335"/>
      <c r="S1424" s="335"/>
      <c r="T1424" s="335"/>
      <c r="U1424" s="335"/>
      <c r="V1424" s="335"/>
      <c r="W1424" s="336"/>
      <c r="X1424" s="337"/>
      <c r="Y1424" s="338"/>
    </row>
    <row r="1425" spans="3:25" s="330" customFormat="1" hidden="1" x14ac:dyDescent="0.25">
      <c r="C1425" s="331"/>
      <c r="D1425" s="331"/>
      <c r="E1425" s="331"/>
      <c r="H1425" s="332"/>
      <c r="K1425" s="333"/>
      <c r="L1425" s="333"/>
      <c r="M1425" s="333"/>
      <c r="N1425" s="333"/>
      <c r="Q1425" s="334"/>
      <c r="R1425" s="335"/>
      <c r="S1425" s="335"/>
      <c r="T1425" s="335"/>
      <c r="U1425" s="335"/>
      <c r="V1425" s="335"/>
      <c r="W1425" s="336"/>
      <c r="X1425" s="337"/>
      <c r="Y1425" s="338"/>
    </row>
    <row r="1426" spans="3:25" s="330" customFormat="1" hidden="1" x14ac:dyDescent="0.25">
      <c r="C1426" s="331"/>
      <c r="D1426" s="331"/>
      <c r="E1426" s="331"/>
      <c r="H1426" s="332"/>
      <c r="K1426" s="333"/>
      <c r="L1426" s="333"/>
      <c r="M1426" s="333"/>
      <c r="N1426" s="333"/>
      <c r="Q1426" s="334"/>
      <c r="R1426" s="335"/>
      <c r="S1426" s="335"/>
      <c r="T1426" s="335"/>
      <c r="U1426" s="335"/>
      <c r="V1426" s="335"/>
      <c r="W1426" s="336"/>
      <c r="X1426" s="337"/>
      <c r="Y1426" s="338"/>
    </row>
    <row r="1427" spans="3:25" s="330" customFormat="1" hidden="1" x14ac:dyDescent="0.25">
      <c r="C1427" s="331"/>
      <c r="D1427" s="331"/>
      <c r="E1427" s="331"/>
      <c r="H1427" s="332"/>
      <c r="K1427" s="333"/>
      <c r="L1427" s="333"/>
      <c r="M1427" s="333"/>
      <c r="N1427" s="333"/>
      <c r="Q1427" s="334"/>
      <c r="R1427" s="335"/>
      <c r="S1427" s="335"/>
      <c r="T1427" s="335"/>
      <c r="U1427" s="335"/>
      <c r="V1427" s="335"/>
      <c r="W1427" s="336"/>
      <c r="X1427" s="337"/>
      <c r="Y1427" s="338"/>
    </row>
    <row r="1428" spans="3:25" s="330" customFormat="1" hidden="1" x14ac:dyDescent="0.25">
      <c r="C1428" s="331"/>
      <c r="D1428" s="331"/>
      <c r="E1428" s="331"/>
      <c r="H1428" s="332"/>
      <c r="K1428" s="333"/>
      <c r="L1428" s="333"/>
      <c r="M1428" s="333"/>
      <c r="N1428" s="333"/>
      <c r="Q1428" s="334"/>
      <c r="R1428" s="335"/>
      <c r="S1428" s="335"/>
      <c r="T1428" s="335"/>
      <c r="U1428" s="335"/>
      <c r="V1428" s="335"/>
      <c r="W1428" s="336"/>
      <c r="X1428" s="337"/>
      <c r="Y1428" s="338"/>
    </row>
    <row r="1429" spans="3:25" s="330" customFormat="1" hidden="1" x14ac:dyDescent="0.25">
      <c r="C1429" s="331"/>
      <c r="D1429" s="331"/>
      <c r="E1429" s="331"/>
      <c r="H1429" s="332"/>
      <c r="K1429" s="333"/>
      <c r="L1429" s="333"/>
      <c r="M1429" s="333"/>
      <c r="N1429" s="333"/>
      <c r="Q1429" s="334"/>
      <c r="R1429" s="335"/>
      <c r="S1429" s="335"/>
      <c r="T1429" s="335"/>
      <c r="U1429" s="335"/>
      <c r="V1429" s="335"/>
      <c r="W1429" s="336"/>
      <c r="X1429" s="337"/>
      <c r="Y1429" s="338"/>
    </row>
    <row r="1430" spans="3:25" s="330" customFormat="1" hidden="1" x14ac:dyDescent="0.25">
      <c r="C1430" s="331"/>
      <c r="D1430" s="331"/>
      <c r="E1430" s="331"/>
      <c r="H1430" s="332"/>
      <c r="K1430" s="333"/>
      <c r="L1430" s="333"/>
      <c r="M1430" s="333"/>
      <c r="N1430" s="333"/>
      <c r="Q1430" s="334"/>
      <c r="R1430" s="335"/>
      <c r="S1430" s="335"/>
      <c r="T1430" s="335"/>
      <c r="U1430" s="335"/>
      <c r="V1430" s="335"/>
      <c r="W1430" s="336"/>
      <c r="X1430" s="337"/>
      <c r="Y1430" s="338"/>
    </row>
    <row r="1431" spans="3:25" s="330" customFormat="1" hidden="1" x14ac:dyDescent="0.25">
      <c r="C1431" s="331"/>
      <c r="D1431" s="331"/>
      <c r="E1431" s="331"/>
      <c r="H1431" s="332"/>
      <c r="K1431" s="333"/>
      <c r="L1431" s="333"/>
      <c r="M1431" s="333"/>
      <c r="N1431" s="333"/>
      <c r="Q1431" s="334"/>
      <c r="R1431" s="335"/>
      <c r="S1431" s="335"/>
      <c r="T1431" s="335"/>
      <c r="U1431" s="335"/>
      <c r="V1431" s="335"/>
      <c r="W1431" s="336"/>
      <c r="X1431" s="337"/>
      <c r="Y1431" s="338"/>
    </row>
    <row r="1432" spans="3:25" s="330" customFormat="1" hidden="1" x14ac:dyDescent="0.25">
      <c r="C1432" s="331"/>
      <c r="D1432" s="331"/>
      <c r="E1432" s="331"/>
      <c r="H1432" s="332"/>
      <c r="K1432" s="333"/>
      <c r="L1432" s="333"/>
      <c r="M1432" s="333"/>
      <c r="N1432" s="333"/>
      <c r="Q1432" s="334"/>
      <c r="R1432" s="335"/>
      <c r="S1432" s="335"/>
      <c r="T1432" s="335"/>
      <c r="U1432" s="335"/>
      <c r="V1432" s="335"/>
      <c r="W1432" s="336"/>
      <c r="X1432" s="337"/>
      <c r="Y1432" s="338"/>
    </row>
    <row r="1433" spans="3:25" s="330" customFormat="1" hidden="1" x14ac:dyDescent="0.25">
      <c r="C1433" s="331"/>
      <c r="D1433" s="331"/>
      <c r="E1433" s="331"/>
      <c r="H1433" s="332"/>
      <c r="K1433" s="333"/>
      <c r="L1433" s="333"/>
      <c r="M1433" s="333"/>
      <c r="N1433" s="333"/>
      <c r="Q1433" s="334"/>
      <c r="R1433" s="335"/>
      <c r="S1433" s="335"/>
      <c r="T1433" s="335"/>
      <c r="U1433" s="335"/>
      <c r="V1433" s="335"/>
      <c r="W1433" s="336"/>
      <c r="X1433" s="337"/>
      <c r="Y1433" s="338"/>
    </row>
    <row r="1434" spans="3:25" s="330" customFormat="1" hidden="1" x14ac:dyDescent="0.25">
      <c r="C1434" s="331"/>
      <c r="D1434" s="331"/>
      <c r="E1434" s="331"/>
      <c r="H1434" s="332"/>
      <c r="K1434" s="333"/>
      <c r="L1434" s="333"/>
      <c r="M1434" s="333"/>
      <c r="N1434" s="333"/>
      <c r="Q1434" s="334"/>
      <c r="R1434" s="335"/>
      <c r="S1434" s="335"/>
      <c r="T1434" s="335"/>
      <c r="U1434" s="335"/>
      <c r="V1434" s="335"/>
      <c r="W1434" s="336"/>
      <c r="X1434" s="337"/>
      <c r="Y1434" s="338"/>
    </row>
    <row r="1435" spans="3:25" s="330" customFormat="1" hidden="1" x14ac:dyDescent="0.25">
      <c r="C1435" s="331"/>
      <c r="D1435" s="331"/>
      <c r="E1435" s="331"/>
      <c r="H1435" s="332"/>
      <c r="K1435" s="333"/>
      <c r="L1435" s="333"/>
      <c r="M1435" s="333"/>
      <c r="N1435" s="333"/>
      <c r="Q1435" s="334"/>
      <c r="R1435" s="335"/>
      <c r="S1435" s="335"/>
      <c r="T1435" s="335"/>
      <c r="U1435" s="335"/>
      <c r="V1435" s="335"/>
      <c r="W1435" s="336"/>
      <c r="X1435" s="337"/>
      <c r="Y1435" s="338"/>
    </row>
    <row r="1436" spans="3:25" s="330" customFormat="1" hidden="1" x14ac:dyDescent="0.25">
      <c r="C1436" s="331"/>
      <c r="D1436" s="331"/>
      <c r="E1436" s="331"/>
      <c r="H1436" s="332"/>
      <c r="K1436" s="333"/>
      <c r="L1436" s="333"/>
      <c r="M1436" s="333"/>
      <c r="N1436" s="333"/>
      <c r="Q1436" s="334"/>
      <c r="R1436" s="335"/>
      <c r="S1436" s="335"/>
      <c r="T1436" s="335"/>
      <c r="U1436" s="335"/>
      <c r="V1436" s="335"/>
      <c r="W1436" s="336"/>
      <c r="X1436" s="337"/>
      <c r="Y1436" s="338"/>
    </row>
    <row r="1437" spans="3:25" s="330" customFormat="1" hidden="1" x14ac:dyDescent="0.25">
      <c r="C1437" s="331"/>
      <c r="D1437" s="331"/>
      <c r="E1437" s="331"/>
      <c r="H1437" s="332"/>
      <c r="K1437" s="333"/>
      <c r="L1437" s="333"/>
      <c r="M1437" s="333"/>
      <c r="N1437" s="333"/>
      <c r="Q1437" s="334"/>
      <c r="R1437" s="335"/>
      <c r="S1437" s="335"/>
      <c r="T1437" s="335"/>
      <c r="U1437" s="335"/>
      <c r="V1437" s="335"/>
      <c r="W1437" s="336"/>
      <c r="X1437" s="337"/>
      <c r="Y1437" s="338"/>
    </row>
    <row r="1438" spans="3:25" s="330" customFormat="1" hidden="1" x14ac:dyDescent="0.25">
      <c r="C1438" s="331"/>
      <c r="D1438" s="331"/>
      <c r="E1438" s="331"/>
      <c r="H1438" s="332"/>
      <c r="K1438" s="333"/>
      <c r="L1438" s="333"/>
      <c r="M1438" s="333"/>
      <c r="N1438" s="333"/>
      <c r="Q1438" s="334"/>
      <c r="R1438" s="335"/>
      <c r="S1438" s="335"/>
      <c r="T1438" s="335"/>
      <c r="U1438" s="335"/>
      <c r="V1438" s="335"/>
      <c r="W1438" s="336"/>
      <c r="X1438" s="337"/>
      <c r="Y1438" s="338"/>
    </row>
    <row r="1439" spans="3:25" s="330" customFormat="1" hidden="1" x14ac:dyDescent="0.25">
      <c r="C1439" s="331"/>
      <c r="D1439" s="331"/>
      <c r="E1439" s="331"/>
      <c r="H1439" s="332"/>
      <c r="K1439" s="333"/>
      <c r="L1439" s="333"/>
      <c r="M1439" s="333"/>
      <c r="N1439" s="333"/>
      <c r="Q1439" s="334"/>
      <c r="R1439" s="335"/>
      <c r="S1439" s="335"/>
      <c r="T1439" s="335"/>
      <c r="U1439" s="335"/>
      <c r="V1439" s="335"/>
      <c r="W1439" s="336"/>
      <c r="X1439" s="337"/>
      <c r="Y1439" s="338"/>
    </row>
    <row r="1440" spans="3:25" s="330" customFormat="1" hidden="1" x14ac:dyDescent="0.25">
      <c r="C1440" s="331"/>
      <c r="D1440" s="331"/>
      <c r="E1440" s="331"/>
      <c r="H1440" s="332"/>
      <c r="K1440" s="333"/>
      <c r="L1440" s="333"/>
      <c r="M1440" s="333"/>
      <c r="N1440" s="333"/>
      <c r="Q1440" s="334"/>
      <c r="R1440" s="335"/>
      <c r="S1440" s="335"/>
      <c r="T1440" s="335"/>
      <c r="U1440" s="335"/>
      <c r="V1440" s="335"/>
      <c r="W1440" s="336"/>
      <c r="X1440" s="337"/>
      <c r="Y1440" s="338"/>
    </row>
    <row r="1441" spans="3:25" s="330" customFormat="1" hidden="1" x14ac:dyDescent="0.25">
      <c r="C1441" s="331"/>
      <c r="D1441" s="331"/>
      <c r="E1441" s="331"/>
      <c r="H1441" s="332"/>
      <c r="K1441" s="333"/>
      <c r="L1441" s="333"/>
      <c r="M1441" s="333"/>
      <c r="N1441" s="333"/>
      <c r="Q1441" s="334"/>
      <c r="R1441" s="335"/>
      <c r="S1441" s="335"/>
      <c r="T1441" s="335"/>
      <c r="U1441" s="335"/>
      <c r="V1441" s="335"/>
      <c r="W1441" s="336"/>
      <c r="X1441" s="337"/>
      <c r="Y1441" s="338"/>
    </row>
    <row r="1442" spans="3:25" s="330" customFormat="1" hidden="1" x14ac:dyDescent="0.25">
      <c r="C1442" s="331"/>
      <c r="D1442" s="331"/>
      <c r="E1442" s="331"/>
      <c r="H1442" s="332"/>
      <c r="K1442" s="333"/>
      <c r="L1442" s="333"/>
      <c r="M1442" s="333"/>
      <c r="N1442" s="333"/>
      <c r="Q1442" s="334"/>
      <c r="R1442" s="335"/>
      <c r="S1442" s="335"/>
      <c r="T1442" s="335"/>
      <c r="U1442" s="335"/>
      <c r="V1442" s="335"/>
      <c r="W1442" s="336"/>
      <c r="X1442" s="337"/>
      <c r="Y1442" s="338"/>
    </row>
    <row r="1443" spans="3:25" s="330" customFormat="1" hidden="1" x14ac:dyDescent="0.25">
      <c r="C1443" s="331"/>
      <c r="D1443" s="331"/>
      <c r="E1443" s="331"/>
      <c r="H1443" s="332"/>
      <c r="K1443" s="333"/>
      <c r="L1443" s="333"/>
      <c r="M1443" s="333"/>
      <c r="N1443" s="333"/>
      <c r="Q1443" s="334"/>
      <c r="R1443" s="335"/>
      <c r="S1443" s="335"/>
      <c r="T1443" s="335"/>
      <c r="U1443" s="335"/>
      <c r="V1443" s="335"/>
      <c r="W1443" s="336"/>
      <c r="X1443" s="337"/>
      <c r="Y1443" s="338"/>
    </row>
    <row r="1444" spans="3:25" s="330" customFormat="1" hidden="1" x14ac:dyDescent="0.25">
      <c r="C1444" s="331"/>
      <c r="D1444" s="331"/>
      <c r="E1444" s="331"/>
      <c r="H1444" s="332"/>
      <c r="K1444" s="333"/>
      <c r="L1444" s="333"/>
      <c r="M1444" s="333"/>
      <c r="N1444" s="333"/>
      <c r="Q1444" s="334"/>
      <c r="R1444" s="335"/>
      <c r="S1444" s="335"/>
      <c r="T1444" s="335"/>
      <c r="U1444" s="335"/>
      <c r="V1444" s="335"/>
      <c r="W1444" s="336"/>
      <c r="X1444" s="337"/>
      <c r="Y1444" s="338"/>
    </row>
    <row r="1445" spans="3:25" s="330" customFormat="1" hidden="1" x14ac:dyDescent="0.25">
      <c r="C1445" s="331"/>
      <c r="D1445" s="331"/>
      <c r="E1445" s="331"/>
      <c r="H1445" s="332"/>
      <c r="K1445" s="333"/>
      <c r="L1445" s="333"/>
      <c r="M1445" s="333"/>
      <c r="N1445" s="333"/>
      <c r="Q1445" s="334"/>
      <c r="R1445" s="335"/>
      <c r="S1445" s="335"/>
      <c r="T1445" s="335"/>
      <c r="U1445" s="335"/>
      <c r="V1445" s="335"/>
      <c r="W1445" s="336"/>
      <c r="X1445" s="337"/>
      <c r="Y1445" s="338"/>
    </row>
    <row r="1446" spans="3:25" s="330" customFormat="1" hidden="1" x14ac:dyDescent="0.25">
      <c r="C1446" s="331"/>
      <c r="D1446" s="331"/>
      <c r="E1446" s="331"/>
      <c r="H1446" s="332"/>
      <c r="K1446" s="333"/>
      <c r="L1446" s="333"/>
      <c r="M1446" s="333"/>
      <c r="N1446" s="333"/>
      <c r="Q1446" s="334"/>
      <c r="R1446" s="335"/>
      <c r="S1446" s="335"/>
      <c r="T1446" s="335"/>
      <c r="U1446" s="335"/>
      <c r="V1446" s="335"/>
      <c r="W1446" s="336"/>
      <c r="X1446" s="337"/>
      <c r="Y1446" s="338"/>
    </row>
    <row r="1447" spans="3:25" s="330" customFormat="1" hidden="1" x14ac:dyDescent="0.25">
      <c r="C1447" s="331"/>
      <c r="D1447" s="331"/>
      <c r="E1447" s="331"/>
      <c r="H1447" s="332"/>
      <c r="K1447" s="333"/>
      <c r="L1447" s="333"/>
      <c r="M1447" s="333"/>
      <c r="N1447" s="333"/>
      <c r="Q1447" s="334"/>
      <c r="R1447" s="335"/>
      <c r="S1447" s="335"/>
      <c r="T1447" s="335"/>
      <c r="U1447" s="335"/>
      <c r="V1447" s="335"/>
      <c r="W1447" s="336"/>
      <c r="X1447" s="337"/>
      <c r="Y1447" s="338"/>
    </row>
    <row r="1448" spans="3:25" s="330" customFormat="1" hidden="1" x14ac:dyDescent="0.25">
      <c r="C1448" s="331"/>
      <c r="D1448" s="331"/>
      <c r="E1448" s="331"/>
      <c r="H1448" s="332"/>
      <c r="K1448" s="333"/>
      <c r="L1448" s="333"/>
      <c r="M1448" s="333"/>
      <c r="N1448" s="333"/>
      <c r="Q1448" s="334"/>
      <c r="R1448" s="335"/>
      <c r="S1448" s="335"/>
      <c r="T1448" s="335"/>
      <c r="U1448" s="335"/>
      <c r="V1448" s="335"/>
      <c r="W1448" s="336"/>
      <c r="X1448" s="337"/>
      <c r="Y1448" s="338"/>
    </row>
    <row r="1449" spans="3:25" s="330" customFormat="1" hidden="1" x14ac:dyDescent="0.25">
      <c r="C1449" s="331"/>
      <c r="D1449" s="331"/>
      <c r="E1449" s="331"/>
      <c r="H1449" s="332"/>
      <c r="K1449" s="333"/>
      <c r="L1449" s="333"/>
      <c r="M1449" s="333"/>
      <c r="N1449" s="333"/>
      <c r="Q1449" s="334"/>
      <c r="R1449" s="335"/>
      <c r="S1449" s="335"/>
      <c r="T1449" s="335"/>
      <c r="U1449" s="335"/>
      <c r="V1449" s="335"/>
      <c r="W1449" s="336"/>
      <c r="X1449" s="337"/>
      <c r="Y1449" s="338"/>
    </row>
    <row r="1450" spans="3:25" s="330" customFormat="1" hidden="1" x14ac:dyDescent="0.25">
      <c r="C1450" s="331"/>
      <c r="D1450" s="331"/>
      <c r="E1450" s="331"/>
      <c r="H1450" s="332"/>
      <c r="K1450" s="333"/>
      <c r="L1450" s="333"/>
      <c r="M1450" s="333"/>
      <c r="N1450" s="333"/>
      <c r="Q1450" s="334"/>
      <c r="R1450" s="335"/>
      <c r="S1450" s="335"/>
      <c r="T1450" s="335"/>
      <c r="U1450" s="335"/>
      <c r="V1450" s="335"/>
      <c r="W1450" s="336"/>
      <c r="X1450" s="337"/>
      <c r="Y1450" s="338"/>
    </row>
    <row r="1451" spans="3:25" s="330" customFormat="1" hidden="1" x14ac:dyDescent="0.25">
      <c r="C1451" s="331"/>
      <c r="D1451" s="331"/>
      <c r="E1451" s="331"/>
      <c r="H1451" s="332"/>
      <c r="K1451" s="333"/>
      <c r="L1451" s="333"/>
      <c r="M1451" s="333"/>
      <c r="N1451" s="333"/>
      <c r="Q1451" s="334"/>
      <c r="R1451" s="335"/>
      <c r="S1451" s="335"/>
      <c r="T1451" s="335"/>
      <c r="U1451" s="335"/>
      <c r="V1451" s="335"/>
      <c r="W1451" s="336"/>
      <c r="X1451" s="337"/>
      <c r="Y1451" s="338"/>
    </row>
    <row r="1452" spans="3:25" s="330" customFormat="1" hidden="1" x14ac:dyDescent="0.25">
      <c r="C1452" s="331"/>
      <c r="D1452" s="331"/>
      <c r="E1452" s="331"/>
      <c r="H1452" s="332"/>
      <c r="K1452" s="333"/>
      <c r="L1452" s="333"/>
      <c r="M1452" s="333"/>
      <c r="N1452" s="333"/>
      <c r="Q1452" s="334"/>
      <c r="R1452" s="335"/>
      <c r="S1452" s="335"/>
      <c r="T1452" s="335"/>
      <c r="U1452" s="335"/>
      <c r="V1452" s="335"/>
      <c r="W1452" s="336"/>
      <c r="X1452" s="337"/>
      <c r="Y1452" s="338"/>
    </row>
    <row r="1453" spans="3:25" s="330" customFormat="1" hidden="1" x14ac:dyDescent="0.25">
      <c r="C1453" s="331"/>
      <c r="D1453" s="331"/>
      <c r="E1453" s="331"/>
      <c r="H1453" s="332"/>
      <c r="K1453" s="333"/>
      <c r="L1453" s="333"/>
      <c r="M1453" s="333"/>
      <c r="N1453" s="333"/>
      <c r="Q1453" s="334"/>
      <c r="R1453" s="335"/>
      <c r="S1453" s="335"/>
      <c r="T1453" s="335"/>
      <c r="U1453" s="335"/>
      <c r="V1453" s="335"/>
      <c r="W1453" s="336"/>
      <c r="X1453" s="337"/>
      <c r="Y1453" s="338"/>
    </row>
    <row r="1454" spans="3:25" s="330" customFormat="1" hidden="1" x14ac:dyDescent="0.25">
      <c r="C1454" s="331"/>
      <c r="D1454" s="331"/>
      <c r="E1454" s="331"/>
      <c r="H1454" s="332"/>
      <c r="K1454" s="333"/>
      <c r="L1454" s="333"/>
      <c r="M1454" s="333"/>
      <c r="N1454" s="333"/>
      <c r="Q1454" s="334"/>
      <c r="R1454" s="335"/>
      <c r="S1454" s="335"/>
      <c r="T1454" s="335"/>
      <c r="U1454" s="335"/>
      <c r="V1454" s="335"/>
      <c r="W1454" s="336"/>
      <c r="X1454" s="337"/>
      <c r="Y1454" s="338"/>
    </row>
    <row r="1455" spans="3:25" s="330" customFormat="1" hidden="1" x14ac:dyDescent="0.25">
      <c r="C1455" s="331"/>
      <c r="D1455" s="331"/>
      <c r="E1455" s="331"/>
      <c r="H1455" s="332"/>
      <c r="K1455" s="333"/>
      <c r="L1455" s="333"/>
      <c r="M1455" s="333"/>
      <c r="N1455" s="333"/>
      <c r="Q1455" s="334"/>
      <c r="R1455" s="335"/>
      <c r="S1455" s="335"/>
      <c r="T1455" s="335"/>
      <c r="U1455" s="335"/>
      <c r="V1455" s="335"/>
      <c r="W1455" s="336"/>
      <c r="X1455" s="337"/>
      <c r="Y1455" s="338"/>
    </row>
    <row r="1456" spans="3:25" s="330" customFormat="1" hidden="1" x14ac:dyDescent="0.25">
      <c r="C1456" s="331"/>
      <c r="D1456" s="331"/>
      <c r="E1456" s="331"/>
      <c r="H1456" s="332"/>
      <c r="K1456" s="333"/>
      <c r="L1456" s="333"/>
      <c r="M1456" s="333"/>
      <c r="N1456" s="333"/>
      <c r="Q1456" s="334"/>
      <c r="R1456" s="335"/>
      <c r="S1456" s="335"/>
      <c r="T1456" s="335"/>
      <c r="U1456" s="335"/>
      <c r="V1456" s="335"/>
      <c r="W1456" s="336"/>
      <c r="X1456" s="337"/>
      <c r="Y1456" s="338"/>
    </row>
    <row r="1457" spans="3:25" s="330" customFormat="1" hidden="1" x14ac:dyDescent="0.25">
      <c r="C1457" s="331"/>
      <c r="D1457" s="331"/>
      <c r="E1457" s="331"/>
      <c r="H1457" s="332"/>
      <c r="K1457" s="333"/>
      <c r="L1457" s="333"/>
      <c r="M1457" s="333"/>
      <c r="N1457" s="333"/>
      <c r="Q1457" s="334"/>
      <c r="R1457" s="335"/>
      <c r="S1457" s="335"/>
      <c r="T1457" s="335"/>
      <c r="U1457" s="335"/>
      <c r="V1457" s="335"/>
      <c r="W1457" s="336"/>
      <c r="X1457" s="337"/>
      <c r="Y1457" s="338"/>
    </row>
    <row r="1458" spans="3:25" s="330" customFormat="1" hidden="1" x14ac:dyDescent="0.25">
      <c r="C1458" s="331"/>
      <c r="D1458" s="331"/>
      <c r="E1458" s="331"/>
      <c r="H1458" s="332"/>
      <c r="K1458" s="333"/>
      <c r="L1458" s="333"/>
      <c r="M1458" s="333"/>
      <c r="N1458" s="333"/>
      <c r="Q1458" s="334"/>
      <c r="R1458" s="335"/>
      <c r="S1458" s="335"/>
      <c r="T1458" s="335"/>
      <c r="U1458" s="335"/>
      <c r="V1458" s="335"/>
      <c r="W1458" s="336"/>
      <c r="X1458" s="337"/>
      <c r="Y1458" s="338"/>
    </row>
    <row r="1459" spans="3:25" s="330" customFormat="1" hidden="1" x14ac:dyDescent="0.25">
      <c r="C1459" s="331"/>
      <c r="D1459" s="331"/>
      <c r="E1459" s="331"/>
      <c r="H1459" s="332"/>
      <c r="K1459" s="333"/>
      <c r="L1459" s="333"/>
      <c r="M1459" s="333"/>
      <c r="N1459" s="333"/>
      <c r="Q1459" s="334"/>
      <c r="R1459" s="335"/>
      <c r="S1459" s="335"/>
      <c r="T1459" s="335"/>
      <c r="U1459" s="335"/>
      <c r="V1459" s="335"/>
      <c r="W1459" s="336"/>
      <c r="X1459" s="337"/>
      <c r="Y1459" s="338"/>
    </row>
    <row r="1460" spans="3:25" s="330" customFormat="1" hidden="1" x14ac:dyDescent="0.25">
      <c r="C1460" s="331"/>
      <c r="D1460" s="331"/>
      <c r="E1460" s="331"/>
      <c r="H1460" s="332"/>
      <c r="K1460" s="333"/>
      <c r="L1460" s="333"/>
      <c r="M1460" s="333"/>
      <c r="N1460" s="333"/>
      <c r="Q1460" s="334"/>
      <c r="R1460" s="335"/>
      <c r="S1460" s="335"/>
      <c r="T1460" s="335"/>
      <c r="U1460" s="335"/>
      <c r="V1460" s="335"/>
      <c r="W1460" s="336"/>
      <c r="X1460" s="337"/>
      <c r="Y1460" s="338"/>
    </row>
    <row r="1461" spans="3:25" s="330" customFormat="1" hidden="1" x14ac:dyDescent="0.25">
      <c r="C1461" s="331"/>
      <c r="D1461" s="331"/>
      <c r="E1461" s="331"/>
      <c r="H1461" s="332"/>
      <c r="K1461" s="333"/>
      <c r="L1461" s="333"/>
      <c r="M1461" s="333"/>
      <c r="N1461" s="333"/>
      <c r="Q1461" s="334"/>
      <c r="R1461" s="335"/>
      <c r="S1461" s="335"/>
      <c r="T1461" s="335"/>
      <c r="U1461" s="335"/>
      <c r="V1461" s="335"/>
      <c r="W1461" s="336"/>
      <c r="X1461" s="337"/>
      <c r="Y1461" s="338"/>
    </row>
    <row r="1462" spans="3:25" s="330" customFormat="1" hidden="1" x14ac:dyDescent="0.25">
      <c r="C1462" s="331"/>
      <c r="D1462" s="331"/>
      <c r="E1462" s="331"/>
      <c r="H1462" s="332"/>
      <c r="K1462" s="333"/>
      <c r="L1462" s="333"/>
      <c r="M1462" s="333"/>
      <c r="N1462" s="333"/>
      <c r="Q1462" s="334"/>
      <c r="R1462" s="335"/>
      <c r="S1462" s="335"/>
      <c r="T1462" s="335"/>
      <c r="U1462" s="335"/>
      <c r="V1462" s="335"/>
      <c r="W1462" s="336"/>
      <c r="X1462" s="337"/>
      <c r="Y1462" s="338"/>
    </row>
    <row r="1463" spans="3:25" s="330" customFormat="1" hidden="1" x14ac:dyDescent="0.25">
      <c r="C1463" s="331"/>
      <c r="D1463" s="331"/>
      <c r="E1463" s="331"/>
      <c r="H1463" s="332"/>
      <c r="K1463" s="333"/>
      <c r="L1463" s="333"/>
      <c r="M1463" s="333"/>
      <c r="N1463" s="333"/>
      <c r="Q1463" s="334"/>
      <c r="R1463" s="335"/>
      <c r="S1463" s="335"/>
      <c r="T1463" s="335"/>
      <c r="U1463" s="335"/>
      <c r="V1463" s="335"/>
      <c r="W1463" s="336"/>
      <c r="X1463" s="337"/>
      <c r="Y1463" s="338"/>
    </row>
    <row r="1464" spans="3:25" s="330" customFormat="1" hidden="1" x14ac:dyDescent="0.25">
      <c r="C1464" s="331"/>
      <c r="D1464" s="331"/>
      <c r="E1464" s="331"/>
      <c r="H1464" s="332"/>
      <c r="K1464" s="333"/>
      <c r="L1464" s="333"/>
      <c r="M1464" s="333"/>
      <c r="N1464" s="333"/>
      <c r="Q1464" s="334"/>
      <c r="R1464" s="335"/>
      <c r="S1464" s="335"/>
      <c r="T1464" s="335"/>
      <c r="U1464" s="335"/>
      <c r="V1464" s="335"/>
      <c r="W1464" s="336"/>
      <c r="X1464" s="337"/>
      <c r="Y1464" s="338"/>
    </row>
    <row r="1465" spans="3:25" s="330" customFormat="1" hidden="1" x14ac:dyDescent="0.25">
      <c r="C1465" s="331"/>
      <c r="D1465" s="331"/>
      <c r="E1465" s="331"/>
      <c r="H1465" s="332"/>
      <c r="K1465" s="333"/>
      <c r="L1465" s="333"/>
      <c r="M1465" s="333"/>
      <c r="N1465" s="333"/>
      <c r="Q1465" s="334"/>
      <c r="R1465" s="335"/>
      <c r="S1465" s="335"/>
      <c r="T1465" s="335"/>
      <c r="U1465" s="335"/>
      <c r="V1465" s="335"/>
      <c r="W1465" s="336"/>
      <c r="X1465" s="337"/>
      <c r="Y1465" s="338"/>
    </row>
    <row r="1466" spans="3:25" s="330" customFormat="1" hidden="1" x14ac:dyDescent="0.25">
      <c r="C1466" s="331"/>
      <c r="D1466" s="331"/>
      <c r="E1466" s="331"/>
      <c r="H1466" s="332"/>
      <c r="K1466" s="333"/>
      <c r="L1466" s="333"/>
      <c r="M1466" s="333"/>
      <c r="N1466" s="333"/>
      <c r="Q1466" s="334"/>
      <c r="R1466" s="335"/>
      <c r="S1466" s="335"/>
      <c r="T1466" s="335"/>
      <c r="U1466" s="335"/>
      <c r="V1466" s="335"/>
      <c r="W1466" s="336"/>
      <c r="X1466" s="337"/>
      <c r="Y1466" s="338"/>
    </row>
    <row r="1467" spans="3:25" s="330" customFormat="1" hidden="1" x14ac:dyDescent="0.25">
      <c r="C1467" s="331"/>
      <c r="D1467" s="331"/>
      <c r="E1467" s="331"/>
      <c r="H1467" s="332"/>
      <c r="K1467" s="333"/>
      <c r="L1467" s="333"/>
      <c r="M1467" s="333"/>
      <c r="N1467" s="333"/>
      <c r="Q1467" s="334"/>
      <c r="R1467" s="335"/>
      <c r="S1467" s="335"/>
      <c r="T1467" s="335"/>
      <c r="U1467" s="335"/>
      <c r="V1467" s="335"/>
      <c r="W1467" s="336"/>
      <c r="X1467" s="337"/>
      <c r="Y1467" s="338"/>
    </row>
    <row r="1468" spans="3:25" s="330" customFormat="1" hidden="1" x14ac:dyDescent="0.25">
      <c r="C1468" s="331"/>
      <c r="D1468" s="331"/>
      <c r="E1468" s="331"/>
      <c r="H1468" s="332"/>
      <c r="K1468" s="333"/>
      <c r="L1468" s="333"/>
      <c r="M1468" s="333"/>
      <c r="N1468" s="333"/>
      <c r="Q1468" s="334"/>
      <c r="R1468" s="335"/>
      <c r="S1468" s="335"/>
      <c r="T1468" s="335"/>
      <c r="U1468" s="335"/>
      <c r="V1468" s="335"/>
      <c r="W1468" s="336"/>
      <c r="X1468" s="337"/>
      <c r="Y1468" s="338"/>
    </row>
    <row r="1469" spans="3:25" s="330" customFormat="1" hidden="1" x14ac:dyDescent="0.25">
      <c r="C1469" s="331"/>
      <c r="D1469" s="331"/>
      <c r="E1469" s="331"/>
      <c r="H1469" s="332"/>
      <c r="K1469" s="333"/>
      <c r="L1469" s="333"/>
      <c r="M1469" s="333"/>
      <c r="N1469" s="333"/>
      <c r="Q1469" s="334"/>
      <c r="R1469" s="335"/>
      <c r="S1469" s="335"/>
      <c r="T1469" s="335"/>
      <c r="U1469" s="335"/>
      <c r="V1469" s="335"/>
      <c r="W1469" s="336"/>
      <c r="X1469" s="337"/>
      <c r="Y1469" s="338"/>
    </row>
    <row r="1470" spans="3:25" s="330" customFormat="1" hidden="1" x14ac:dyDescent="0.25">
      <c r="C1470" s="331"/>
      <c r="D1470" s="331"/>
      <c r="E1470" s="331"/>
      <c r="H1470" s="332"/>
      <c r="K1470" s="333"/>
      <c r="L1470" s="333"/>
      <c r="M1470" s="333"/>
      <c r="N1470" s="333"/>
      <c r="Q1470" s="334"/>
      <c r="R1470" s="335"/>
      <c r="S1470" s="335"/>
      <c r="T1470" s="335"/>
      <c r="U1470" s="335"/>
      <c r="V1470" s="335"/>
      <c r="W1470" s="336"/>
      <c r="X1470" s="337"/>
      <c r="Y1470" s="338"/>
    </row>
    <row r="1471" spans="3:25" s="330" customFormat="1" hidden="1" x14ac:dyDescent="0.25">
      <c r="C1471" s="331"/>
      <c r="D1471" s="331"/>
      <c r="E1471" s="331"/>
      <c r="H1471" s="332"/>
      <c r="K1471" s="333"/>
      <c r="L1471" s="333"/>
      <c r="M1471" s="333"/>
      <c r="N1471" s="333"/>
      <c r="Q1471" s="334"/>
      <c r="R1471" s="335"/>
      <c r="S1471" s="335"/>
      <c r="T1471" s="335"/>
      <c r="U1471" s="335"/>
      <c r="V1471" s="335"/>
      <c r="W1471" s="336"/>
      <c r="X1471" s="337"/>
      <c r="Y1471" s="338"/>
    </row>
    <row r="1472" spans="3:25" s="330" customFormat="1" hidden="1" x14ac:dyDescent="0.25">
      <c r="C1472" s="331"/>
      <c r="D1472" s="331"/>
      <c r="E1472" s="331"/>
      <c r="H1472" s="332"/>
      <c r="K1472" s="333"/>
      <c r="L1472" s="333"/>
      <c r="M1472" s="333"/>
      <c r="N1472" s="333"/>
      <c r="Q1472" s="334"/>
      <c r="R1472" s="335"/>
      <c r="S1472" s="335"/>
      <c r="T1472" s="335"/>
      <c r="U1472" s="335"/>
      <c r="V1472" s="335"/>
      <c r="W1472" s="336"/>
      <c r="X1472" s="337"/>
      <c r="Y1472" s="338"/>
    </row>
    <row r="1473" spans="3:25" s="330" customFormat="1" hidden="1" x14ac:dyDescent="0.25">
      <c r="C1473" s="331"/>
      <c r="D1473" s="331"/>
      <c r="E1473" s="331"/>
      <c r="H1473" s="332"/>
      <c r="K1473" s="333"/>
      <c r="L1473" s="333"/>
      <c r="M1473" s="333"/>
      <c r="N1473" s="333"/>
      <c r="Q1473" s="334"/>
      <c r="R1473" s="335"/>
      <c r="S1473" s="335"/>
      <c r="T1473" s="335"/>
      <c r="U1473" s="335"/>
      <c r="V1473" s="335"/>
      <c r="W1473" s="336"/>
      <c r="X1473" s="337"/>
      <c r="Y1473" s="338"/>
    </row>
    <row r="1474" spans="3:25" s="330" customFormat="1" hidden="1" x14ac:dyDescent="0.25">
      <c r="C1474" s="331"/>
      <c r="D1474" s="331"/>
      <c r="E1474" s="331"/>
      <c r="H1474" s="332"/>
      <c r="K1474" s="333"/>
      <c r="L1474" s="333"/>
      <c r="M1474" s="333"/>
      <c r="N1474" s="333"/>
      <c r="Q1474" s="334"/>
      <c r="R1474" s="335"/>
      <c r="S1474" s="335"/>
      <c r="T1474" s="335"/>
      <c r="U1474" s="335"/>
      <c r="V1474" s="335"/>
      <c r="W1474" s="336"/>
      <c r="X1474" s="337"/>
      <c r="Y1474" s="338"/>
    </row>
    <row r="1475" spans="3:25" s="330" customFormat="1" hidden="1" x14ac:dyDescent="0.25">
      <c r="C1475" s="331"/>
      <c r="D1475" s="331"/>
      <c r="E1475" s="331"/>
      <c r="H1475" s="332"/>
      <c r="K1475" s="333"/>
      <c r="L1475" s="333"/>
      <c r="M1475" s="333"/>
      <c r="N1475" s="333"/>
      <c r="Q1475" s="334"/>
      <c r="R1475" s="335"/>
      <c r="S1475" s="335"/>
      <c r="T1475" s="335"/>
      <c r="U1475" s="335"/>
      <c r="V1475" s="335"/>
      <c r="W1475" s="336"/>
      <c r="X1475" s="337"/>
      <c r="Y1475" s="338"/>
    </row>
    <row r="1476" spans="3:25" s="330" customFormat="1" hidden="1" x14ac:dyDescent="0.25">
      <c r="C1476" s="331"/>
      <c r="D1476" s="331"/>
      <c r="E1476" s="331"/>
      <c r="H1476" s="332"/>
      <c r="K1476" s="333"/>
      <c r="L1476" s="333"/>
      <c r="M1476" s="333"/>
      <c r="N1476" s="333"/>
      <c r="Q1476" s="334"/>
      <c r="R1476" s="335"/>
      <c r="S1476" s="335"/>
      <c r="T1476" s="335"/>
      <c r="U1476" s="335"/>
      <c r="V1476" s="335"/>
      <c r="W1476" s="336"/>
      <c r="X1476" s="337"/>
      <c r="Y1476" s="338"/>
    </row>
    <row r="1477" spans="3:25" s="330" customFormat="1" hidden="1" x14ac:dyDescent="0.25">
      <c r="C1477" s="331"/>
      <c r="D1477" s="331"/>
      <c r="E1477" s="331"/>
      <c r="H1477" s="332"/>
      <c r="K1477" s="333"/>
      <c r="L1477" s="333"/>
      <c r="M1477" s="333"/>
      <c r="N1477" s="333"/>
      <c r="Q1477" s="334"/>
      <c r="R1477" s="335"/>
      <c r="S1477" s="335"/>
      <c r="T1477" s="335"/>
      <c r="U1477" s="335"/>
      <c r="V1477" s="335"/>
      <c r="W1477" s="336"/>
      <c r="X1477" s="337"/>
      <c r="Y1477" s="338"/>
    </row>
    <row r="1478" spans="3:25" s="330" customFormat="1" hidden="1" x14ac:dyDescent="0.25">
      <c r="C1478" s="331"/>
      <c r="D1478" s="331"/>
      <c r="E1478" s="331"/>
      <c r="H1478" s="332"/>
      <c r="K1478" s="333"/>
      <c r="L1478" s="333"/>
      <c r="M1478" s="333"/>
      <c r="N1478" s="333"/>
      <c r="Q1478" s="334"/>
      <c r="R1478" s="335"/>
      <c r="S1478" s="335"/>
      <c r="T1478" s="335"/>
      <c r="U1478" s="335"/>
      <c r="V1478" s="335"/>
      <c r="W1478" s="336"/>
      <c r="X1478" s="337"/>
      <c r="Y1478" s="338"/>
    </row>
    <row r="1479" spans="3:25" s="330" customFormat="1" hidden="1" x14ac:dyDescent="0.25">
      <c r="C1479" s="331"/>
      <c r="D1479" s="331"/>
      <c r="E1479" s="331"/>
      <c r="H1479" s="332"/>
      <c r="K1479" s="333"/>
      <c r="L1479" s="333"/>
      <c r="M1479" s="333"/>
      <c r="N1479" s="333"/>
      <c r="Q1479" s="334"/>
      <c r="R1479" s="335"/>
      <c r="S1479" s="335"/>
      <c r="T1479" s="335"/>
      <c r="U1479" s="335"/>
      <c r="V1479" s="335"/>
      <c r="W1479" s="336"/>
      <c r="X1479" s="337"/>
      <c r="Y1479" s="338"/>
    </row>
    <row r="1480" spans="3:25" s="330" customFormat="1" hidden="1" x14ac:dyDescent="0.25">
      <c r="C1480" s="331"/>
      <c r="D1480" s="331"/>
      <c r="E1480" s="331"/>
      <c r="H1480" s="332"/>
      <c r="K1480" s="333"/>
      <c r="L1480" s="333"/>
      <c r="M1480" s="333"/>
      <c r="N1480" s="333"/>
      <c r="Q1480" s="334"/>
      <c r="R1480" s="335"/>
      <c r="S1480" s="335"/>
      <c r="T1480" s="335"/>
      <c r="U1480" s="335"/>
      <c r="V1480" s="335"/>
      <c r="W1480" s="336"/>
      <c r="X1480" s="337"/>
      <c r="Y1480" s="338"/>
    </row>
    <row r="1481" spans="3:25" s="330" customFormat="1" hidden="1" x14ac:dyDescent="0.25">
      <c r="C1481" s="331"/>
      <c r="D1481" s="331"/>
      <c r="E1481" s="331"/>
      <c r="H1481" s="332"/>
      <c r="K1481" s="333"/>
      <c r="L1481" s="333"/>
      <c r="M1481" s="333"/>
      <c r="N1481" s="333"/>
      <c r="Q1481" s="334"/>
      <c r="R1481" s="335"/>
      <c r="S1481" s="335"/>
      <c r="T1481" s="335"/>
      <c r="U1481" s="335"/>
      <c r="V1481" s="335"/>
      <c r="W1481" s="336"/>
      <c r="X1481" s="337"/>
      <c r="Y1481" s="338"/>
    </row>
    <row r="1482" spans="3:25" s="330" customFormat="1" hidden="1" x14ac:dyDescent="0.25">
      <c r="C1482" s="331"/>
      <c r="D1482" s="331"/>
      <c r="E1482" s="331"/>
      <c r="H1482" s="332"/>
      <c r="K1482" s="333"/>
      <c r="L1482" s="333"/>
      <c r="M1482" s="333"/>
      <c r="N1482" s="333"/>
      <c r="Q1482" s="334"/>
      <c r="R1482" s="335"/>
      <c r="S1482" s="335"/>
      <c r="T1482" s="335"/>
      <c r="U1482" s="335"/>
      <c r="V1482" s="335"/>
      <c r="W1482" s="336"/>
      <c r="X1482" s="337"/>
      <c r="Y1482" s="338"/>
    </row>
    <row r="1483" spans="3:25" s="330" customFormat="1" hidden="1" x14ac:dyDescent="0.25">
      <c r="C1483" s="331"/>
      <c r="D1483" s="331"/>
      <c r="E1483" s="331"/>
      <c r="H1483" s="332"/>
      <c r="K1483" s="333"/>
      <c r="L1483" s="333"/>
      <c r="M1483" s="333"/>
      <c r="N1483" s="333"/>
      <c r="Q1483" s="334"/>
      <c r="R1483" s="335"/>
      <c r="S1483" s="335"/>
      <c r="T1483" s="335"/>
      <c r="U1483" s="335"/>
      <c r="V1483" s="335"/>
      <c r="W1483" s="336"/>
      <c r="X1483" s="337"/>
      <c r="Y1483" s="338"/>
    </row>
    <row r="1484" spans="3:25" s="330" customFormat="1" hidden="1" x14ac:dyDescent="0.25">
      <c r="C1484" s="331"/>
      <c r="D1484" s="331"/>
      <c r="E1484" s="331"/>
      <c r="H1484" s="332"/>
      <c r="K1484" s="333"/>
      <c r="L1484" s="333"/>
      <c r="M1484" s="333"/>
      <c r="N1484" s="333"/>
      <c r="Q1484" s="334"/>
      <c r="R1484" s="335"/>
      <c r="S1484" s="335"/>
      <c r="T1484" s="335"/>
      <c r="U1484" s="335"/>
      <c r="V1484" s="335"/>
      <c r="W1484" s="336"/>
      <c r="X1484" s="337"/>
      <c r="Y1484" s="338"/>
    </row>
    <row r="1485" spans="3:25" s="330" customFormat="1" hidden="1" x14ac:dyDescent="0.25">
      <c r="C1485" s="331"/>
      <c r="D1485" s="331"/>
      <c r="E1485" s="331"/>
      <c r="H1485" s="332"/>
      <c r="K1485" s="333"/>
      <c r="L1485" s="333"/>
      <c r="M1485" s="333"/>
      <c r="N1485" s="333"/>
      <c r="Q1485" s="334"/>
      <c r="R1485" s="335"/>
      <c r="S1485" s="335"/>
      <c r="T1485" s="335"/>
      <c r="U1485" s="335"/>
      <c r="V1485" s="335"/>
      <c r="W1485" s="336"/>
      <c r="X1485" s="337"/>
      <c r="Y1485" s="338"/>
    </row>
    <row r="1486" spans="3:25" s="330" customFormat="1" hidden="1" x14ac:dyDescent="0.25">
      <c r="C1486" s="331"/>
      <c r="D1486" s="331"/>
      <c r="E1486" s="331"/>
      <c r="H1486" s="332"/>
      <c r="K1486" s="333"/>
      <c r="L1486" s="333"/>
      <c r="M1486" s="333"/>
      <c r="N1486" s="333"/>
      <c r="Q1486" s="334"/>
      <c r="R1486" s="335"/>
      <c r="S1486" s="335"/>
      <c r="T1486" s="335"/>
      <c r="U1486" s="335"/>
      <c r="V1486" s="335"/>
      <c r="W1486" s="336"/>
      <c r="X1486" s="337"/>
      <c r="Y1486" s="338"/>
    </row>
    <row r="1487" spans="3:25" s="330" customFormat="1" hidden="1" x14ac:dyDescent="0.25">
      <c r="C1487" s="331"/>
      <c r="D1487" s="331"/>
      <c r="E1487" s="331"/>
      <c r="H1487" s="332"/>
      <c r="K1487" s="333"/>
      <c r="L1487" s="333"/>
      <c r="M1487" s="333"/>
      <c r="N1487" s="333"/>
      <c r="Q1487" s="334"/>
      <c r="R1487" s="335"/>
      <c r="S1487" s="335"/>
      <c r="T1487" s="335"/>
      <c r="U1487" s="335"/>
      <c r="V1487" s="335"/>
      <c r="W1487" s="336"/>
      <c r="X1487" s="337"/>
      <c r="Y1487" s="338"/>
    </row>
    <row r="1488" spans="3:25" s="330" customFormat="1" hidden="1" x14ac:dyDescent="0.25">
      <c r="C1488" s="331"/>
      <c r="D1488" s="331"/>
      <c r="E1488" s="331"/>
      <c r="H1488" s="332"/>
      <c r="K1488" s="333"/>
      <c r="L1488" s="333"/>
      <c r="M1488" s="333"/>
      <c r="N1488" s="333"/>
      <c r="Q1488" s="334"/>
      <c r="R1488" s="335"/>
      <c r="S1488" s="335"/>
      <c r="T1488" s="335"/>
      <c r="U1488" s="335"/>
      <c r="V1488" s="335"/>
      <c r="W1488" s="336"/>
      <c r="X1488" s="337"/>
      <c r="Y1488" s="338"/>
    </row>
    <row r="1489" spans="3:25" s="330" customFormat="1" hidden="1" x14ac:dyDescent="0.25">
      <c r="C1489" s="331"/>
      <c r="D1489" s="331"/>
      <c r="E1489" s="331"/>
      <c r="H1489" s="332"/>
      <c r="K1489" s="333"/>
      <c r="L1489" s="333"/>
      <c r="M1489" s="333"/>
      <c r="N1489" s="333"/>
      <c r="Q1489" s="334"/>
      <c r="R1489" s="335"/>
      <c r="S1489" s="335"/>
      <c r="T1489" s="335"/>
      <c r="U1489" s="335"/>
      <c r="V1489" s="335"/>
      <c r="W1489" s="336"/>
      <c r="X1489" s="337"/>
      <c r="Y1489" s="338"/>
    </row>
    <row r="1490" spans="3:25" s="330" customFormat="1" hidden="1" x14ac:dyDescent="0.25">
      <c r="C1490" s="331"/>
      <c r="D1490" s="331"/>
      <c r="E1490" s="331"/>
      <c r="H1490" s="332"/>
      <c r="K1490" s="333"/>
      <c r="L1490" s="333"/>
      <c r="M1490" s="333"/>
      <c r="N1490" s="333"/>
      <c r="Q1490" s="334"/>
      <c r="R1490" s="335"/>
      <c r="S1490" s="335"/>
      <c r="T1490" s="335"/>
      <c r="U1490" s="335"/>
      <c r="V1490" s="335"/>
      <c r="W1490" s="336"/>
      <c r="X1490" s="337"/>
      <c r="Y1490" s="338"/>
    </row>
    <row r="1491" spans="3:25" s="330" customFormat="1" hidden="1" x14ac:dyDescent="0.25">
      <c r="C1491" s="331"/>
      <c r="D1491" s="331"/>
      <c r="E1491" s="331"/>
      <c r="H1491" s="332"/>
      <c r="K1491" s="333"/>
      <c r="L1491" s="333"/>
      <c r="M1491" s="333"/>
      <c r="N1491" s="333"/>
      <c r="Q1491" s="334"/>
      <c r="R1491" s="335"/>
      <c r="S1491" s="335"/>
      <c r="T1491" s="335"/>
      <c r="U1491" s="335"/>
      <c r="V1491" s="335"/>
      <c r="W1491" s="336"/>
      <c r="X1491" s="337"/>
      <c r="Y1491" s="338"/>
    </row>
    <row r="1492" spans="3:25" s="330" customFormat="1" hidden="1" x14ac:dyDescent="0.25">
      <c r="C1492" s="331"/>
      <c r="D1492" s="331"/>
      <c r="E1492" s="331"/>
      <c r="H1492" s="332"/>
      <c r="K1492" s="333"/>
      <c r="L1492" s="333"/>
      <c r="M1492" s="333"/>
      <c r="N1492" s="333"/>
      <c r="Q1492" s="334"/>
      <c r="R1492" s="335"/>
      <c r="S1492" s="335"/>
      <c r="T1492" s="335"/>
      <c r="U1492" s="335"/>
      <c r="V1492" s="335"/>
      <c r="W1492" s="336"/>
      <c r="X1492" s="337"/>
      <c r="Y1492" s="338"/>
    </row>
    <row r="1493" spans="3:25" s="330" customFormat="1" hidden="1" x14ac:dyDescent="0.25">
      <c r="C1493" s="331"/>
      <c r="D1493" s="331"/>
      <c r="E1493" s="331"/>
      <c r="H1493" s="332"/>
      <c r="K1493" s="333"/>
      <c r="L1493" s="333"/>
      <c r="M1493" s="333"/>
      <c r="N1493" s="333"/>
      <c r="Q1493" s="334"/>
      <c r="R1493" s="335"/>
      <c r="S1493" s="335"/>
      <c r="T1493" s="335"/>
      <c r="U1493" s="335"/>
      <c r="V1493" s="335"/>
      <c r="W1493" s="336"/>
      <c r="X1493" s="337"/>
      <c r="Y1493" s="338"/>
    </row>
    <row r="1494" spans="3:25" s="330" customFormat="1" hidden="1" x14ac:dyDescent="0.25">
      <c r="C1494" s="331"/>
      <c r="D1494" s="331"/>
      <c r="E1494" s="331"/>
      <c r="H1494" s="332"/>
      <c r="K1494" s="333"/>
      <c r="L1494" s="333"/>
      <c r="M1494" s="333"/>
      <c r="N1494" s="333"/>
      <c r="Q1494" s="334"/>
      <c r="R1494" s="335"/>
      <c r="S1494" s="335"/>
      <c r="T1494" s="335"/>
      <c r="U1494" s="335"/>
      <c r="V1494" s="335"/>
      <c r="W1494" s="336"/>
      <c r="X1494" s="337"/>
      <c r="Y1494" s="338"/>
    </row>
    <row r="1495" spans="3:25" s="330" customFormat="1" hidden="1" x14ac:dyDescent="0.25">
      <c r="C1495" s="331"/>
      <c r="D1495" s="331"/>
      <c r="E1495" s="331"/>
      <c r="H1495" s="332"/>
      <c r="K1495" s="333"/>
      <c r="L1495" s="333"/>
      <c r="M1495" s="333"/>
      <c r="N1495" s="333"/>
      <c r="Q1495" s="334"/>
      <c r="R1495" s="335"/>
      <c r="S1495" s="335"/>
      <c r="T1495" s="335"/>
      <c r="U1495" s="335"/>
      <c r="V1495" s="335"/>
      <c r="W1495" s="336"/>
      <c r="X1495" s="337"/>
      <c r="Y1495" s="338"/>
    </row>
    <row r="1496" spans="3:25" s="330" customFormat="1" hidden="1" x14ac:dyDescent="0.25">
      <c r="C1496" s="331"/>
      <c r="D1496" s="331"/>
      <c r="E1496" s="331"/>
      <c r="H1496" s="332"/>
      <c r="K1496" s="333"/>
      <c r="L1496" s="333"/>
      <c r="M1496" s="333"/>
      <c r="N1496" s="333"/>
      <c r="Q1496" s="334"/>
      <c r="R1496" s="335"/>
      <c r="S1496" s="335"/>
      <c r="T1496" s="335"/>
      <c r="U1496" s="335"/>
      <c r="V1496" s="335"/>
      <c r="W1496" s="336"/>
      <c r="X1496" s="337"/>
      <c r="Y1496" s="338"/>
    </row>
    <row r="1497" spans="3:25" s="330" customFormat="1" hidden="1" x14ac:dyDescent="0.25">
      <c r="C1497" s="331"/>
      <c r="D1497" s="331"/>
      <c r="E1497" s="331"/>
      <c r="H1497" s="332"/>
      <c r="K1497" s="333"/>
      <c r="L1497" s="333"/>
      <c r="M1497" s="333"/>
      <c r="N1497" s="333"/>
      <c r="Q1497" s="334"/>
      <c r="R1497" s="335"/>
      <c r="S1497" s="335"/>
      <c r="T1497" s="335"/>
      <c r="U1497" s="335"/>
      <c r="V1497" s="335"/>
      <c r="W1497" s="336"/>
      <c r="X1497" s="337"/>
      <c r="Y1497" s="338"/>
    </row>
    <row r="1498" spans="3:25" s="330" customFormat="1" hidden="1" x14ac:dyDescent="0.25">
      <c r="C1498" s="331"/>
      <c r="D1498" s="331"/>
      <c r="E1498" s="331"/>
      <c r="H1498" s="332"/>
      <c r="K1498" s="333"/>
      <c r="L1498" s="333"/>
      <c r="M1498" s="333"/>
      <c r="N1498" s="333"/>
      <c r="Q1498" s="334"/>
      <c r="R1498" s="335"/>
      <c r="S1498" s="335"/>
      <c r="T1498" s="335"/>
      <c r="U1498" s="335"/>
      <c r="V1498" s="335"/>
      <c r="W1498" s="336"/>
      <c r="X1498" s="337"/>
      <c r="Y1498" s="338"/>
    </row>
    <row r="1499" spans="3:25" s="330" customFormat="1" hidden="1" x14ac:dyDescent="0.25">
      <c r="C1499" s="331"/>
      <c r="D1499" s="331"/>
      <c r="E1499" s="331"/>
      <c r="H1499" s="332"/>
      <c r="K1499" s="333"/>
      <c r="L1499" s="333"/>
      <c r="M1499" s="333"/>
      <c r="N1499" s="333"/>
      <c r="Q1499" s="334"/>
      <c r="R1499" s="335"/>
      <c r="S1499" s="335"/>
      <c r="T1499" s="335"/>
      <c r="U1499" s="335"/>
      <c r="V1499" s="335"/>
      <c r="W1499" s="336"/>
      <c r="X1499" s="337"/>
      <c r="Y1499" s="338"/>
    </row>
    <row r="1500" spans="3:25" s="330" customFormat="1" hidden="1" x14ac:dyDescent="0.25">
      <c r="C1500" s="331"/>
      <c r="D1500" s="331"/>
      <c r="E1500" s="331"/>
      <c r="H1500" s="332"/>
      <c r="K1500" s="333"/>
      <c r="L1500" s="333"/>
      <c r="M1500" s="333"/>
      <c r="N1500" s="333"/>
      <c r="Q1500" s="334"/>
      <c r="R1500" s="335"/>
      <c r="S1500" s="335"/>
      <c r="T1500" s="335"/>
      <c r="U1500" s="335"/>
      <c r="V1500" s="335"/>
      <c r="W1500" s="336"/>
      <c r="X1500" s="337"/>
      <c r="Y1500" s="338"/>
    </row>
    <row r="1501" spans="3:25" s="330" customFormat="1" hidden="1" x14ac:dyDescent="0.25">
      <c r="C1501" s="331"/>
      <c r="D1501" s="331"/>
      <c r="E1501" s="331"/>
      <c r="H1501" s="332"/>
      <c r="K1501" s="333"/>
      <c r="L1501" s="333"/>
      <c r="M1501" s="333"/>
      <c r="N1501" s="333"/>
      <c r="Q1501" s="334"/>
      <c r="R1501" s="335"/>
      <c r="S1501" s="335"/>
      <c r="T1501" s="335"/>
      <c r="U1501" s="335"/>
      <c r="V1501" s="335"/>
      <c r="W1501" s="336"/>
      <c r="X1501" s="337"/>
      <c r="Y1501" s="338"/>
    </row>
    <row r="1502" spans="3:25" s="330" customFormat="1" hidden="1" x14ac:dyDescent="0.25">
      <c r="C1502" s="331"/>
      <c r="D1502" s="331"/>
      <c r="E1502" s="331"/>
      <c r="H1502" s="332"/>
      <c r="K1502" s="333"/>
      <c r="L1502" s="333"/>
      <c r="M1502" s="333"/>
      <c r="N1502" s="333"/>
      <c r="Q1502" s="334"/>
      <c r="R1502" s="335"/>
      <c r="S1502" s="335"/>
      <c r="T1502" s="335"/>
      <c r="U1502" s="335"/>
      <c r="V1502" s="335"/>
      <c r="W1502" s="336"/>
      <c r="X1502" s="337"/>
      <c r="Y1502" s="338"/>
    </row>
    <row r="1503" spans="3:25" s="330" customFormat="1" hidden="1" x14ac:dyDescent="0.25">
      <c r="C1503" s="331"/>
      <c r="D1503" s="331"/>
      <c r="E1503" s="331"/>
      <c r="H1503" s="332"/>
      <c r="K1503" s="333"/>
      <c r="L1503" s="333"/>
      <c r="M1503" s="333"/>
      <c r="N1503" s="333"/>
      <c r="Q1503" s="334"/>
      <c r="R1503" s="335"/>
      <c r="S1503" s="335"/>
      <c r="T1503" s="335"/>
      <c r="U1503" s="335"/>
      <c r="V1503" s="335"/>
      <c r="W1503" s="336"/>
      <c r="X1503" s="337"/>
      <c r="Y1503" s="338"/>
    </row>
    <row r="1504" spans="3:25" s="330" customFormat="1" hidden="1" x14ac:dyDescent="0.25">
      <c r="C1504" s="331"/>
      <c r="D1504" s="331"/>
      <c r="E1504" s="331"/>
      <c r="H1504" s="332"/>
      <c r="K1504" s="333"/>
      <c r="L1504" s="333"/>
      <c r="M1504" s="333"/>
      <c r="N1504" s="333"/>
      <c r="Q1504" s="334"/>
      <c r="R1504" s="335"/>
      <c r="S1504" s="335"/>
      <c r="T1504" s="335"/>
      <c r="U1504" s="335"/>
      <c r="V1504" s="335"/>
      <c r="W1504" s="336"/>
      <c r="X1504" s="337"/>
      <c r="Y1504" s="338"/>
    </row>
    <row r="1505" spans="3:25" s="330" customFormat="1" hidden="1" x14ac:dyDescent="0.25">
      <c r="C1505" s="331"/>
      <c r="D1505" s="331"/>
      <c r="E1505" s="331"/>
      <c r="H1505" s="332"/>
      <c r="K1505" s="333"/>
      <c r="L1505" s="333"/>
      <c r="M1505" s="333"/>
      <c r="N1505" s="333"/>
      <c r="Q1505" s="334"/>
      <c r="R1505" s="335"/>
      <c r="S1505" s="335"/>
      <c r="T1505" s="335"/>
      <c r="U1505" s="335"/>
      <c r="V1505" s="335"/>
      <c r="W1505" s="336"/>
      <c r="X1505" s="337"/>
      <c r="Y1505" s="338"/>
    </row>
    <row r="1506" spans="3:25" s="330" customFormat="1" hidden="1" x14ac:dyDescent="0.25">
      <c r="C1506" s="331"/>
      <c r="D1506" s="331"/>
      <c r="E1506" s="331"/>
      <c r="H1506" s="332"/>
      <c r="K1506" s="333"/>
      <c r="L1506" s="333"/>
      <c r="M1506" s="333"/>
      <c r="N1506" s="333"/>
      <c r="Q1506" s="334"/>
      <c r="R1506" s="335"/>
      <c r="S1506" s="335"/>
      <c r="T1506" s="335"/>
      <c r="U1506" s="335"/>
      <c r="V1506" s="335"/>
      <c r="W1506" s="336"/>
      <c r="X1506" s="337"/>
      <c r="Y1506" s="338"/>
    </row>
    <row r="1507" spans="3:25" s="330" customFormat="1" hidden="1" x14ac:dyDescent="0.25">
      <c r="C1507" s="331"/>
      <c r="D1507" s="331"/>
      <c r="E1507" s="331"/>
      <c r="H1507" s="332"/>
      <c r="K1507" s="333"/>
      <c r="L1507" s="333"/>
      <c r="M1507" s="333"/>
      <c r="N1507" s="333"/>
      <c r="Q1507" s="334"/>
      <c r="R1507" s="335"/>
      <c r="S1507" s="335"/>
      <c r="T1507" s="335"/>
      <c r="U1507" s="335"/>
      <c r="V1507" s="335"/>
      <c r="W1507" s="336"/>
      <c r="X1507" s="337"/>
      <c r="Y1507" s="338"/>
    </row>
    <row r="1508" spans="3:25" s="330" customFormat="1" hidden="1" x14ac:dyDescent="0.25">
      <c r="C1508" s="331"/>
      <c r="D1508" s="331"/>
      <c r="E1508" s="331"/>
      <c r="H1508" s="332"/>
      <c r="K1508" s="333"/>
      <c r="L1508" s="333"/>
      <c r="M1508" s="333"/>
      <c r="N1508" s="333"/>
      <c r="Q1508" s="334"/>
      <c r="R1508" s="335"/>
      <c r="S1508" s="335"/>
      <c r="T1508" s="335"/>
      <c r="U1508" s="335"/>
      <c r="V1508" s="335"/>
      <c r="W1508" s="336"/>
      <c r="X1508" s="337"/>
      <c r="Y1508" s="338"/>
    </row>
    <row r="1509" spans="3:25" s="330" customFormat="1" hidden="1" x14ac:dyDescent="0.25">
      <c r="C1509" s="331"/>
      <c r="D1509" s="331"/>
      <c r="E1509" s="331"/>
      <c r="H1509" s="332"/>
      <c r="K1509" s="333"/>
      <c r="L1509" s="333"/>
      <c r="M1509" s="333"/>
      <c r="N1509" s="333"/>
      <c r="Q1509" s="334"/>
      <c r="R1509" s="335"/>
      <c r="S1509" s="335"/>
      <c r="T1509" s="335"/>
      <c r="U1509" s="335"/>
      <c r="V1509" s="335"/>
      <c r="W1509" s="336"/>
      <c r="X1509" s="337"/>
      <c r="Y1509" s="338"/>
    </row>
    <row r="1510" spans="3:25" s="330" customFormat="1" hidden="1" x14ac:dyDescent="0.25">
      <c r="C1510" s="331"/>
      <c r="D1510" s="331"/>
      <c r="E1510" s="331"/>
      <c r="H1510" s="332"/>
      <c r="K1510" s="333"/>
      <c r="L1510" s="333"/>
      <c r="M1510" s="333"/>
      <c r="N1510" s="333"/>
      <c r="Q1510" s="334"/>
      <c r="R1510" s="335"/>
      <c r="S1510" s="335"/>
      <c r="T1510" s="335"/>
      <c r="U1510" s="335"/>
      <c r="V1510" s="335"/>
      <c r="W1510" s="336"/>
      <c r="X1510" s="337"/>
      <c r="Y1510" s="338"/>
    </row>
    <row r="1511" spans="3:25" s="330" customFormat="1" hidden="1" x14ac:dyDescent="0.25">
      <c r="C1511" s="331"/>
      <c r="D1511" s="331"/>
      <c r="E1511" s="331"/>
      <c r="H1511" s="332"/>
      <c r="K1511" s="333"/>
      <c r="L1511" s="333"/>
      <c r="M1511" s="333"/>
      <c r="N1511" s="333"/>
      <c r="Q1511" s="334"/>
      <c r="R1511" s="335"/>
      <c r="S1511" s="335"/>
      <c r="T1511" s="335"/>
      <c r="U1511" s="335"/>
      <c r="V1511" s="335"/>
      <c r="W1511" s="336"/>
      <c r="X1511" s="337"/>
      <c r="Y1511" s="338"/>
    </row>
    <row r="1512" spans="3:25" s="330" customFormat="1" hidden="1" x14ac:dyDescent="0.25">
      <c r="C1512" s="331"/>
      <c r="D1512" s="331"/>
      <c r="E1512" s="331"/>
      <c r="H1512" s="332"/>
      <c r="K1512" s="333"/>
      <c r="L1512" s="333"/>
      <c r="M1512" s="333"/>
      <c r="N1512" s="333"/>
      <c r="Q1512" s="334"/>
      <c r="R1512" s="335"/>
      <c r="S1512" s="335"/>
      <c r="T1512" s="335"/>
      <c r="U1512" s="335"/>
      <c r="V1512" s="335"/>
      <c r="W1512" s="336"/>
      <c r="X1512" s="337"/>
      <c r="Y1512" s="338"/>
    </row>
    <row r="1513" spans="3:25" s="330" customFormat="1" hidden="1" x14ac:dyDescent="0.25">
      <c r="C1513" s="331"/>
      <c r="D1513" s="331"/>
      <c r="E1513" s="331"/>
      <c r="H1513" s="332"/>
      <c r="K1513" s="333"/>
      <c r="L1513" s="333"/>
      <c r="M1513" s="333"/>
      <c r="N1513" s="333"/>
      <c r="Q1513" s="334"/>
      <c r="R1513" s="335"/>
      <c r="S1513" s="335"/>
      <c r="T1513" s="335"/>
      <c r="U1513" s="335"/>
      <c r="V1513" s="335"/>
      <c r="W1513" s="336"/>
      <c r="X1513" s="337"/>
      <c r="Y1513" s="338"/>
    </row>
    <row r="1514" spans="3:25" s="330" customFormat="1" hidden="1" x14ac:dyDescent="0.25">
      <c r="C1514" s="331"/>
      <c r="D1514" s="331"/>
      <c r="E1514" s="331"/>
      <c r="H1514" s="332"/>
      <c r="K1514" s="333"/>
      <c r="L1514" s="333"/>
      <c r="M1514" s="333"/>
      <c r="N1514" s="333"/>
      <c r="Q1514" s="334"/>
      <c r="R1514" s="335"/>
      <c r="S1514" s="335"/>
      <c r="T1514" s="335"/>
      <c r="U1514" s="335"/>
      <c r="V1514" s="335"/>
      <c r="W1514" s="336"/>
      <c r="X1514" s="337"/>
      <c r="Y1514" s="338"/>
    </row>
    <row r="1515" spans="3:25" s="330" customFormat="1" hidden="1" x14ac:dyDescent="0.25">
      <c r="C1515" s="331"/>
      <c r="D1515" s="331"/>
      <c r="E1515" s="331"/>
      <c r="H1515" s="332"/>
      <c r="K1515" s="333"/>
      <c r="L1515" s="333"/>
      <c r="M1515" s="333"/>
      <c r="N1515" s="333"/>
      <c r="Q1515" s="334"/>
      <c r="R1515" s="335"/>
      <c r="S1515" s="335"/>
      <c r="T1515" s="335"/>
      <c r="U1515" s="335"/>
      <c r="V1515" s="335"/>
      <c r="W1515" s="336"/>
      <c r="X1515" s="337"/>
      <c r="Y1515" s="338"/>
    </row>
    <row r="1516" spans="3:25" s="330" customFormat="1" hidden="1" x14ac:dyDescent="0.25">
      <c r="C1516" s="331"/>
      <c r="D1516" s="331"/>
      <c r="E1516" s="331"/>
      <c r="H1516" s="332"/>
      <c r="K1516" s="333"/>
      <c r="L1516" s="333"/>
      <c r="M1516" s="333"/>
      <c r="N1516" s="333"/>
      <c r="Q1516" s="334"/>
      <c r="R1516" s="335"/>
      <c r="S1516" s="335"/>
      <c r="T1516" s="335"/>
      <c r="U1516" s="335"/>
      <c r="V1516" s="335"/>
      <c r="W1516" s="336"/>
      <c r="X1516" s="337"/>
      <c r="Y1516" s="338"/>
    </row>
    <row r="1517" spans="3:25" s="330" customFormat="1" hidden="1" x14ac:dyDescent="0.25">
      <c r="C1517" s="331"/>
      <c r="D1517" s="331"/>
      <c r="E1517" s="331"/>
      <c r="H1517" s="332"/>
      <c r="K1517" s="333"/>
      <c r="L1517" s="333"/>
      <c r="M1517" s="333"/>
      <c r="N1517" s="333"/>
      <c r="Q1517" s="334"/>
      <c r="R1517" s="335"/>
      <c r="S1517" s="335"/>
      <c r="T1517" s="335"/>
      <c r="U1517" s="335"/>
      <c r="V1517" s="335"/>
      <c r="W1517" s="336"/>
      <c r="X1517" s="337"/>
      <c r="Y1517" s="338"/>
    </row>
    <row r="1518" spans="3:25" s="330" customFormat="1" hidden="1" x14ac:dyDescent="0.25">
      <c r="C1518" s="331"/>
      <c r="D1518" s="331"/>
      <c r="E1518" s="331"/>
      <c r="H1518" s="332"/>
      <c r="K1518" s="333"/>
      <c r="L1518" s="333"/>
      <c r="M1518" s="333"/>
      <c r="N1518" s="333"/>
      <c r="Q1518" s="334"/>
      <c r="R1518" s="335"/>
      <c r="S1518" s="335"/>
      <c r="T1518" s="335"/>
      <c r="U1518" s="335"/>
      <c r="V1518" s="335"/>
      <c r="W1518" s="336"/>
      <c r="X1518" s="337"/>
      <c r="Y1518" s="338"/>
    </row>
    <row r="1519" spans="3:25" s="330" customFormat="1" hidden="1" x14ac:dyDescent="0.25">
      <c r="C1519" s="331"/>
      <c r="D1519" s="331"/>
      <c r="E1519" s="331"/>
      <c r="H1519" s="332"/>
      <c r="K1519" s="333"/>
      <c r="L1519" s="333"/>
      <c r="M1519" s="333"/>
      <c r="N1519" s="333"/>
      <c r="Q1519" s="334"/>
      <c r="R1519" s="335"/>
      <c r="S1519" s="335"/>
      <c r="T1519" s="335"/>
      <c r="U1519" s="335"/>
      <c r="V1519" s="335"/>
      <c r="W1519" s="336"/>
      <c r="X1519" s="337"/>
      <c r="Y1519" s="338"/>
    </row>
    <row r="1520" spans="3:25" s="330" customFormat="1" hidden="1" x14ac:dyDescent="0.25">
      <c r="C1520" s="331"/>
      <c r="D1520" s="331"/>
      <c r="E1520" s="331"/>
      <c r="H1520" s="332"/>
      <c r="K1520" s="333"/>
      <c r="L1520" s="333"/>
      <c r="M1520" s="333"/>
      <c r="N1520" s="333"/>
      <c r="Q1520" s="334"/>
      <c r="R1520" s="335"/>
      <c r="S1520" s="335"/>
      <c r="T1520" s="335"/>
      <c r="U1520" s="335"/>
      <c r="V1520" s="335"/>
      <c r="W1520" s="336"/>
      <c r="X1520" s="337"/>
      <c r="Y1520" s="338"/>
    </row>
    <row r="1521" spans="3:25" s="330" customFormat="1" hidden="1" x14ac:dyDescent="0.25">
      <c r="C1521" s="331"/>
      <c r="D1521" s="331"/>
      <c r="E1521" s="331"/>
      <c r="H1521" s="332"/>
      <c r="K1521" s="333"/>
      <c r="L1521" s="333"/>
      <c r="M1521" s="333"/>
      <c r="N1521" s="333"/>
      <c r="Q1521" s="334"/>
      <c r="R1521" s="335"/>
      <c r="S1521" s="335"/>
      <c r="T1521" s="335"/>
      <c r="U1521" s="335"/>
      <c r="V1521" s="335"/>
      <c r="W1521" s="336"/>
      <c r="X1521" s="337"/>
      <c r="Y1521" s="338"/>
    </row>
    <row r="1522" spans="3:25" s="330" customFormat="1" hidden="1" x14ac:dyDescent="0.25">
      <c r="C1522" s="331"/>
      <c r="D1522" s="331"/>
      <c r="E1522" s="331"/>
      <c r="H1522" s="332"/>
      <c r="K1522" s="333"/>
      <c r="L1522" s="333"/>
      <c r="M1522" s="333"/>
      <c r="N1522" s="333"/>
      <c r="Q1522" s="334"/>
      <c r="R1522" s="335"/>
      <c r="S1522" s="335"/>
      <c r="T1522" s="335"/>
      <c r="U1522" s="335"/>
      <c r="V1522" s="335"/>
      <c r="W1522" s="336"/>
      <c r="X1522" s="337"/>
      <c r="Y1522" s="338"/>
    </row>
    <row r="1523" spans="3:25" s="330" customFormat="1" hidden="1" x14ac:dyDescent="0.25">
      <c r="C1523" s="331"/>
      <c r="D1523" s="331"/>
      <c r="E1523" s="331"/>
      <c r="H1523" s="332"/>
      <c r="K1523" s="333"/>
      <c r="L1523" s="333"/>
      <c r="M1523" s="333"/>
      <c r="N1523" s="333"/>
      <c r="Q1523" s="334"/>
      <c r="R1523" s="335"/>
      <c r="S1523" s="335"/>
      <c r="T1523" s="335"/>
      <c r="U1523" s="335"/>
      <c r="V1523" s="335"/>
      <c r="W1523" s="336"/>
      <c r="X1523" s="337"/>
      <c r="Y1523" s="338"/>
    </row>
    <row r="1524" spans="3:25" s="330" customFormat="1" hidden="1" x14ac:dyDescent="0.25">
      <c r="C1524" s="331"/>
      <c r="D1524" s="331"/>
      <c r="E1524" s="331"/>
      <c r="H1524" s="332"/>
      <c r="K1524" s="333"/>
      <c r="L1524" s="333"/>
      <c r="M1524" s="333"/>
      <c r="N1524" s="333"/>
      <c r="Q1524" s="334"/>
      <c r="R1524" s="335"/>
      <c r="S1524" s="335"/>
      <c r="T1524" s="335"/>
      <c r="U1524" s="335"/>
      <c r="V1524" s="335"/>
      <c r="W1524" s="336"/>
      <c r="X1524" s="337"/>
      <c r="Y1524" s="338"/>
    </row>
    <row r="1525" spans="3:25" s="330" customFormat="1" hidden="1" x14ac:dyDescent="0.25">
      <c r="C1525" s="331"/>
      <c r="D1525" s="331"/>
      <c r="E1525" s="331"/>
      <c r="H1525" s="332"/>
      <c r="K1525" s="333"/>
      <c r="L1525" s="333"/>
      <c r="M1525" s="333"/>
      <c r="N1525" s="333"/>
      <c r="Q1525" s="334"/>
      <c r="R1525" s="335"/>
      <c r="S1525" s="335"/>
      <c r="T1525" s="335"/>
      <c r="U1525" s="335"/>
      <c r="V1525" s="335"/>
      <c r="W1525" s="336"/>
      <c r="X1525" s="337"/>
      <c r="Y1525" s="338"/>
    </row>
    <row r="1526" spans="3:25" s="330" customFormat="1" hidden="1" x14ac:dyDescent="0.25">
      <c r="C1526" s="331"/>
      <c r="D1526" s="331"/>
      <c r="E1526" s="331"/>
      <c r="H1526" s="332"/>
      <c r="K1526" s="333"/>
      <c r="L1526" s="333"/>
      <c r="M1526" s="333"/>
      <c r="N1526" s="333"/>
      <c r="Q1526" s="334"/>
      <c r="R1526" s="335"/>
      <c r="S1526" s="335"/>
      <c r="T1526" s="335"/>
      <c r="U1526" s="335"/>
      <c r="V1526" s="335"/>
      <c r="W1526" s="336"/>
      <c r="X1526" s="337"/>
      <c r="Y1526" s="338"/>
    </row>
    <row r="1527" spans="3:25" s="330" customFormat="1" hidden="1" x14ac:dyDescent="0.25">
      <c r="C1527" s="331"/>
      <c r="D1527" s="331"/>
      <c r="E1527" s="331"/>
      <c r="H1527" s="332"/>
      <c r="K1527" s="333"/>
      <c r="L1527" s="333"/>
      <c r="M1527" s="333"/>
      <c r="N1527" s="333"/>
      <c r="Q1527" s="334"/>
      <c r="R1527" s="335"/>
      <c r="S1527" s="335"/>
      <c r="T1527" s="335"/>
      <c r="U1527" s="335"/>
      <c r="V1527" s="335"/>
      <c r="W1527" s="336"/>
      <c r="X1527" s="337"/>
      <c r="Y1527" s="338"/>
    </row>
    <row r="1528" spans="3:25" s="330" customFormat="1" hidden="1" x14ac:dyDescent="0.25">
      <c r="C1528" s="331"/>
      <c r="D1528" s="331"/>
      <c r="E1528" s="331"/>
      <c r="H1528" s="332"/>
      <c r="K1528" s="333"/>
      <c r="L1528" s="333"/>
      <c r="M1528" s="333"/>
      <c r="N1528" s="333"/>
      <c r="Q1528" s="334"/>
      <c r="R1528" s="335"/>
      <c r="S1528" s="335"/>
      <c r="T1528" s="335"/>
      <c r="U1528" s="335"/>
      <c r="V1528" s="335"/>
      <c r="W1528" s="336"/>
      <c r="X1528" s="337"/>
      <c r="Y1528" s="338"/>
    </row>
    <row r="1529" spans="3:25" s="330" customFormat="1" hidden="1" x14ac:dyDescent="0.25">
      <c r="C1529" s="331"/>
      <c r="D1529" s="331"/>
      <c r="E1529" s="331"/>
      <c r="H1529" s="332"/>
      <c r="K1529" s="333"/>
      <c r="L1529" s="333"/>
      <c r="M1529" s="333"/>
      <c r="N1529" s="333"/>
      <c r="Q1529" s="334"/>
      <c r="R1529" s="335"/>
      <c r="S1529" s="335"/>
      <c r="T1529" s="335"/>
      <c r="U1529" s="335"/>
      <c r="V1529" s="335"/>
      <c r="W1529" s="336"/>
      <c r="X1529" s="337"/>
      <c r="Y1529" s="338"/>
    </row>
    <row r="1530" spans="3:25" s="330" customFormat="1" hidden="1" x14ac:dyDescent="0.25">
      <c r="C1530" s="331"/>
      <c r="D1530" s="331"/>
      <c r="E1530" s="331"/>
      <c r="H1530" s="332"/>
      <c r="K1530" s="333"/>
      <c r="L1530" s="333"/>
      <c r="M1530" s="333"/>
      <c r="N1530" s="333"/>
      <c r="Q1530" s="334"/>
      <c r="R1530" s="335"/>
      <c r="S1530" s="335"/>
      <c r="T1530" s="335"/>
      <c r="U1530" s="335"/>
      <c r="V1530" s="335"/>
      <c r="W1530" s="336"/>
      <c r="X1530" s="337"/>
      <c r="Y1530" s="338"/>
    </row>
    <row r="1531" spans="3:25" s="330" customFormat="1" hidden="1" x14ac:dyDescent="0.25">
      <c r="C1531" s="331"/>
      <c r="D1531" s="331"/>
      <c r="E1531" s="331"/>
      <c r="H1531" s="332"/>
      <c r="K1531" s="333"/>
      <c r="L1531" s="333"/>
      <c r="M1531" s="333"/>
      <c r="N1531" s="333"/>
      <c r="Q1531" s="334"/>
      <c r="R1531" s="335"/>
      <c r="S1531" s="335"/>
      <c r="T1531" s="335"/>
      <c r="U1531" s="335"/>
      <c r="V1531" s="335"/>
      <c r="W1531" s="336"/>
      <c r="X1531" s="337"/>
      <c r="Y1531" s="338"/>
    </row>
    <row r="1532" spans="3:25" s="330" customFormat="1" hidden="1" x14ac:dyDescent="0.25">
      <c r="C1532" s="331"/>
      <c r="D1532" s="331"/>
      <c r="E1532" s="331"/>
      <c r="H1532" s="332"/>
      <c r="K1532" s="333"/>
      <c r="L1532" s="333"/>
      <c r="M1532" s="333"/>
      <c r="N1532" s="333"/>
      <c r="Q1532" s="334"/>
      <c r="R1532" s="335"/>
      <c r="S1532" s="335"/>
      <c r="T1532" s="335"/>
      <c r="U1532" s="335"/>
      <c r="V1532" s="335"/>
      <c r="W1532" s="336"/>
      <c r="X1532" s="337"/>
      <c r="Y1532" s="338"/>
    </row>
    <row r="1533" spans="3:25" s="330" customFormat="1" hidden="1" x14ac:dyDescent="0.25">
      <c r="C1533" s="331"/>
      <c r="D1533" s="331"/>
      <c r="E1533" s="331"/>
      <c r="H1533" s="332"/>
      <c r="K1533" s="333"/>
      <c r="L1533" s="333"/>
      <c r="M1533" s="333"/>
      <c r="N1533" s="333"/>
      <c r="Q1533" s="334"/>
      <c r="R1533" s="335"/>
      <c r="S1533" s="335"/>
      <c r="T1533" s="335"/>
      <c r="U1533" s="335"/>
      <c r="V1533" s="335"/>
      <c r="W1533" s="336"/>
      <c r="X1533" s="337"/>
      <c r="Y1533" s="338"/>
    </row>
    <row r="1534" spans="3:25" s="330" customFormat="1" hidden="1" x14ac:dyDescent="0.25">
      <c r="C1534" s="331"/>
      <c r="D1534" s="331"/>
      <c r="E1534" s="331"/>
      <c r="H1534" s="332"/>
      <c r="K1534" s="333"/>
      <c r="L1534" s="333"/>
      <c r="M1534" s="333"/>
      <c r="N1534" s="333"/>
      <c r="Q1534" s="334"/>
      <c r="R1534" s="335"/>
      <c r="S1534" s="335"/>
      <c r="T1534" s="335"/>
      <c r="U1534" s="335"/>
      <c r="V1534" s="335"/>
      <c r="W1534" s="336"/>
      <c r="X1534" s="337"/>
      <c r="Y1534" s="338"/>
    </row>
    <row r="1535" spans="3:25" s="330" customFormat="1" hidden="1" x14ac:dyDescent="0.25">
      <c r="C1535" s="331"/>
      <c r="D1535" s="331"/>
      <c r="E1535" s="331"/>
      <c r="H1535" s="332"/>
      <c r="K1535" s="333"/>
      <c r="L1535" s="333"/>
      <c r="M1535" s="333"/>
      <c r="N1535" s="333"/>
      <c r="Q1535" s="334"/>
      <c r="R1535" s="335"/>
      <c r="S1535" s="335"/>
      <c r="T1535" s="335"/>
      <c r="U1535" s="335"/>
      <c r="V1535" s="335"/>
      <c r="W1535" s="336"/>
      <c r="X1535" s="337"/>
      <c r="Y1535" s="338"/>
    </row>
    <row r="1536" spans="3:25" s="330" customFormat="1" hidden="1" x14ac:dyDescent="0.25">
      <c r="C1536" s="331"/>
      <c r="D1536" s="331"/>
      <c r="E1536" s="331"/>
      <c r="H1536" s="332"/>
      <c r="K1536" s="333"/>
      <c r="L1536" s="333"/>
      <c r="M1536" s="333"/>
      <c r="N1536" s="333"/>
      <c r="Q1536" s="334"/>
      <c r="R1536" s="335"/>
      <c r="S1536" s="335"/>
      <c r="T1536" s="335"/>
      <c r="U1536" s="335"/>
      <c r="V1536" s="335"/>
      <c r="W1536" s="336"/>
      <c r="X1536" s="337"/>
      <c r="Y1536" s="338"/>
    </row>
    <row r="1537" spans="3:25" s="330" customFormat="1" hidden="1" x14ac:dyDescent="0.25">
      <c r="C1537" s="331"/>
      <c r="D1537" s="331"/>
      <c r="E1537" s="331"/>
      <c r="H1537" s="332"/>
      <c r="K1537" s="333"/>
      <c r="L1537" s="333"/>
      <c r="M1537" s="333"/>
      <c r="N1537" s="333"/>
      <c r="Q1537" s="334"/>
      <c r="R1537" s="335"/>
      <c r="S1537" s="335"/>
      <c r="T1537" s="335"/>
      <c r="U1537" s="335"/>
      <c r="V1537" s="335"/>
      <c r="W1537" s="336"/>
      <c r="X1537" s="337"/>
      <c r="Y1537" s="338"/>
    </row>
    <row r="1538" spans="3:25" s="330" customFormat="1" hidden="1" x14ac:dyDescent="0.25">
      <c r="C1538" s="331"/>
      <c r="D1538" s="331"/>
      <c r="E1538" s="331"/>
      <c r="H1538" s="332"/>
      <c r="K1538" s="333"/>
      <c r="L1538" s="333"/>
      <c r="M1538" s="333"/>
      <c r="N1538" s="333"/>
      <c r="Q1538" s="334"/>
      <c r="R1538" s="335"/>
      <c r="S1538" s="335"/>
      <c r="T1538" s="335"/>
      <c r="U1538" s="335"/>
      <c r="V1538" s="335"/>
      <c r="W1538" s="336"/>
      <c r="X1538" s="337"/>
      <c r="Y1538" s="338"/>
    </row>
    <row r="1539" spans="3:25" s="330" customFormat="1" hidden="1" x14ac:dyDescent="0.25">
      <c r="C1539" s="331"/>
      <c r="D1539" s="331"/>
      <c r="E1539" s="331"/>
      <c r="H1539" s="332"/>
      <c r="K1539" s="333"/>
      <c r="L1539" s="333"/>
      <c r="M1539" s="333"/>
      <c r="N1539" s="333"/>
      <c r="Q1539" s="334"/>
      <c r="R1539" s="335"/>
      <c r="S1539" s="335"/>
      <c r="T1539" s="335"/>
      <c r="U1539" s="335"/>
      <c r="V1539" s="335"/>
      <c r="W1539" s="336"/>
      <c r="X1539" s="337"/>
      <c r="Y1539" s="338"/>
    </row>
    <row r="1540" spans="3:25" s="330" customFormat="1" hidden="1" x14ac:dyDescent="0.25">
      <c r="C1540" s="331"/>
      <c r="D1540" s="331"/>
      <c r="E1540" s="331"/>
      <c r="H1540" s="332"/>
      <c r="K1540" s="333"/>
      <c r="L1540" s="333"/>
      <c r="M1540" s="333"/>
      <c r="N1540" s="333"/>
      <c r="Q1540" s="334"/>
      <c r="R1540" s="335"/>
      <c r="S1540" s="335"/>
      <c r="T1540" s="335"/>
      <c r="U1540" s="335"/>
      <c r="V1540" s="335"/>
      <c r="W1540" s="336"/>
      <c r="X1540" s="337"/>
      <c r="Y1540" s="338"/>
    </row>
    <row r="1541" spans="3:25" s="330" customFormat="1" hidden="1" x14ac:dyDescent="0.25">
      <c r="C1541" s="331"/>
      <c r="D1541" s="331"/>
      <c r="E1541" s="331"/>
      <c r="H1541" s="332"/>
      <c r="K1541" s="333"/>
      <c r="L1541" s="333"/>
      <c r="M1541" s="333"/>
      <c r="N1541" s="333"/>
      <c r="Q1541" s="334"/>
      <c r="R1541" s="335"/>
      <c r="S1541" s="335"/>
      <c r="T1541" s="335"/>
      <c r="U1541" s="335"/>
      <c r="V1541" s="335"/>
      <c r="W1541" s="336"/>
      <c r="X1541" s="337"/>
      <c r="Y1541" s="338"/>
    </row>
    <row r="1542" spans="3:25" s="330" customFormat="1" hidden="1" x14ac:dyDescent="0.25">
      <c r="C1542" s="331"/>
      <c r="D1542" s="331"/>
      <c r="E1542" s="331"/>
      <c r="H1542" s="332"/>
      <c r="K1542" s="333"/>
      <c r="L1542" s="333"/>
      <c r="M1542" s="333"/>
      <c r="N1542" s="333"/>
      <c r="Q1542" s="334"/>
      <c r="R1542" s="335"/>
      <c r="S1542" s="335"/>
      <c r="T1542" s="335"/>
      <c r="U1542" s="335"/>
      <c r="V1542" s="335"/>
      <c r="W1542" s="336"/>
      <c r="X1542" s="337"/>
      <c r="Y1542" s="338"/>
    </row>
    <row r="1543" spans="3:25" s="330" customFormat="1" hidden="1" x14ac:dyDescent="0.25">
      <c r="C1543" s="331"/>
      <c r="D1543" s="331"/>
      <c r="E1543" s="331"/>
      <c r="H1543" s="332"/>
      <c r="K1543" s="333"/>
      <c r="L1543" s="333"/>
      <c r="M1543" s="333"/>
      <c r="N1543" s="333"/>
      <c r="Q1543" s="334"/>
      <c r="R1543" s="335"/>
      <c r="S1543" s="335"/>
      <c r="T1543" s="335"/>
      <c r="U1543" s="335"/>
      <c r="V1543" s="335"/>
      <c r="W1543" s="336"/>
      <c r="X1543" s="337"/>
      <c r="Y1543" s="338"/>
    </row>
    <row r="1544" spans="3:25" s="330" customFormat="1" hidden="1" x14ac:dyDescent="0.25">
      <c r="C1544" s="331"/>
      <c r="D1544" s="331"/>
      <c r="E1544" s="331"/>
      <c r="H1544" s="332"/>
      <c r="K1544" s="333"/>
      <c r="L1544" s="333"/>
      <c r="M1544" s="333"/>
      <c r="N1544" s="333"/>
      <c r="Q1544" s="334"/>
      <c r="R1544" s="335"/>
      <c r="S1544" s="335"/>
      <c r="T1544" s="335"/>
      <c r="U1544" s="335"/>
      <c r="V1544" s="335"/>
      <c r="W1544" s="336"/>
      <c r="X1544" s="337"/>
      <c r="Y1544" s="338"/>
    </row>
    <row r="1545" spans="3:25" s="330" customFormat="1" hidden="1" x14ac:dyDescent="0.25">
      <c r="C1545" s="331"/>
      <c r="D1545" s="331"/>
      <c r="E1545" s="331"/>
      <c r="H1545" s="332"/>
      <c r="K1545" s="333"/>
      <c r="L1545" s="333"/>
      <c r="M1545" s="333"/>
      <c r="N1545" s="333"/>
      <c r="Q1545" s="334"/>
      <c r="R1545" s="335"/>
      <c r="S1545" s="335"/>
      <c r="T1545" s="335"/>
      <c r="U1545" s="335"/>
      <c r="V1545" s="335"/>
      <c r="W1545" s="336"/>
      <c r="X1545" s="337"/>
      <c r="Y1545" s="338"/>
    </row>
    <row r="1546" spans="3:25" s="330" customFormat="1" hidden="1" x14ac:dyDescent="0.25">
      <c r="C1546" s="331"/>
      <c r="D1546" s="331"/>
      <c r="E1546" s="331"/>
      <c r="H1546" s="332"/>
      <c r="K1546" s="333"/>
      <c r="L1546" s="333"/>
      <c r="M1546" s="333"/>
      <c r="N1546" s="333"/>
      <c r="Q1546" s="334"/>
      <c r="R1546" s="335"/>
      <c r="S1546" s="335"/>
      <c r="T1546" s="335"/>
      <c r="U1546" s="335"/>
      <c r="V1546" s="335"/>
      <c r="W1546" s="336"/>
      <c r="X1546" s="337"/>
      <c r="Y1546" s="338"/>
    </row>
    <row r="1547" spans="3:25" s="330" customFormat="1" hidden="1" x14ac:dyDescent="0.25">
      <c r="C1547" s="331"/>
      <c r="D1547" s="331"/>
      <c r="E1547" s="331"/>
      <c r="H1547" s="332"/>
      <c r="K1547" s="333"/>
      <c r="L1547" s="333"/>
      <c r="M1547" s="333"/>
      <c r="N1547" s="333"/>
      <c r="Q1547" s="334"/>
      <c r="R1547" s="335"/>
      <c r="S1547" s="335"/>
      <c r="T1547" s="335"/>
      <c r="U1547" s="335"/>
      <c r="V1547" s="335"/>
      <c r="W1547" s="336"/>
      <c r="X1547" s="337"/>
      <c r="Y1547" s="338"/>
    </row>
    <row r="1548" spans="3:25" s="330" customFormat="1" hidden="1" x14ac:dyDescent="0.25">
      <c r="C1548" s="331"/>
      <c r="D1548" s="331"/>
      <c r="E1548" s="331"/>
      <c r="H1548" s="332"/>
      <c r="K1548" s="333"/>
      <c r="L1548" s="333"/>
      <c r="M1548" s="333"/>
      <c r="N1548" s="333"/>
      <c r="Q1548" s="334"/>
      <c r="R1548" s="335"/>
      <c r="S1548" s="335"/>
      <c r="T1548" s="335"/>
      <c r="U1548" s="335"/>
      <c r="V1548" s="335"/>
      <c r="W1548" s="336"/>
      <c r="X1548" s="337"/>
      <c r="Y1548" s="338"/>
    </row>
    <row r="1549" spans="3:25" s="330" customFormat="1" hidden="1" x14ac:dyDescent="0.25">
      <c r="C1549" s="331"/>
      <c r="D1549" s="331"/>
      <c r="E1549" s="331"/>
      <c r="H1549" s="332"/>
      <c r="K1549" s="333"/>
      <c r="L1549" s="333"/>
      <c r="M1549" s="333"/>
      <c r="N1549" s="333"/>
      <c r="Q1549" s="334"/>
      <c r="R1549" s="335"/>
      <c r="S1549" s="335"/>
      <c r="T1549" s="335"/>
      <c r="U1549" s="335"/>
      <c r="V1549" s="335"/>
      <c r="W1549" s="336"/>
      <c r="X1549" s="337"/>
      <c r="Y1549" s="338"/>
    </row>
    <row r="1550" spans="3:25" s="330" customFormat="1" hidden="1" x14ac:dyDescent="0.25">
      <c r="C1550" s="331"/>
      <c r="D1550" s="331"/>
      <c r="E1550" s="331"/>
      <c r="H1550" s="332"/>
      <c r="K1550" s="333"/>
      <c r="L1550" s="333"/>
      <c r="M1550" s="333"/>
      <c r="N1550" s="333"/>
      <c r="Q1550" s="334"/>
      <c r="R1550" s="335"/>
      <c r="S1550" s="335"/>
      <c r="T1550" s="335"/>
      <c r="U1550" s="335"/>
      <c r="V1550" s="335"/>
      <c r="W1550" s="336"/>
      <c r="X1550" s="337"/>
      <c r="Y1550" s="338"/>
    </row>
    <row r="1551" spans="3:25" s="330" customFormat="1" hidden="1" x14ac:dyDescent="0.25">
      <c r="C1551" s="331"/>
      <c r="D1551" s="331"/>
      <c r="E1551" s="331"/>
      <c r="H1551" s="332"/>
      <c r="K1551" s="333"/>
      <c r="L1551" s="333"/>
      <c r="M1551" s="333"/>
      <c r="N1551" s="333"/>
      <c r="Q1551" s="334"/>
      <c r="R1551" s="335"/>
      <c r="S1551" s="335"/>
      <c r="T1551" s="335"/>
      <c r="U1551" s="335"/>
      <c r="V1551" s="335"/>
      <c r="W1551" s="336"/>
      <c r="X1551" s="337"/>
      <c r="Y1551" s="338"/>
    </row>
    <row r="1552" spans="3:25" s="330" customFormat="1" hidden="1" x14ac:dyDescent="0.25">
      <c r="C1552" s="331"/>
      <c r="D1552" s="331"/>
      <c r="E1552" s="331"/>
      <c r="H1552" s="332"/>
      <c r="K1552" s="333"/>
      <c r="L1552" s="333"/>
      <c r="M1552" s="333"/>
      <c r="N1552" s="333"/>
      <c r="Q1552" s="334"/>
      <c r="R1552" s="335"/>
      <c r="S1552" s="335"/>
      <c r="T1552" s="335"/>
      <c r="U1552" s="335"/>
      <c r="V1552" s="335"/>
      <c r="W1552" s="336"/>
      <c r="X1552" s="337"/>
      <c r="Y1552" s="338"/>
    </row>
    <row r="1553" spans="3:25" s="330" customFormat="1" hidden="1" x14ac:dyDescent="0.25">
      <c r="C1553" s="331"/>
      <c r="D1553" s="331"/>
      <c r="E1553" s="331"/>
      <c r="H1553" s="332"/>
      <c r="K1553" s="333"/>
      <c r="L1553" s="333"/>
      <c r="M1553" s="333"/>
      <c r="N1553" s="333"/>
      <c r="Q1553" s="334"/>
      <c r="R1553" s="335"/>
      <c r="S1553" s="335"/>
      <c r="T1553" s="335"/>
      <c r="U1553" s="335"/>
      <c r="V1553" s="335"/>
      <c r="W1553" s="336"/>
      <c r="X1553" s="337"/>
      <c r="Y1553" s="338"/>
    </row>
    <row r="1554" spans="3:25" s="330" customFormat="1" hidden="1" x14ac:dyDescent="0.25">
      <c r="C1554" s="331"/>
      <c r="D1554" s="331"/>
      <c r="E1554" s="331"/>
      <c r="H1554" s="332"/>
      <c r="K1554" s="333"/>
      <c r="L1554" s="333"/>
      <c r="M1554" s="333"/>
      <c r="N1554" s="333"/>
      <c r="Q1554" s="334"/>
      <c r="R1554" s="335"/>
      <c r="S1554" s="335"/>
      <c r="T1554" s="335"/>
      <c r="U1554" s="335"/>
      <c r="V1554" s="335"/>
      <c r="W1554" s="336"/>
      <c r="X1554" s="337"/>
      <c r="Y1554" s="338"/>
    </row>
    <row r="1555" spans="3:25" s="330" customFormat="1" hidden="1" x14ac:dyDescent="0.25">
      <c r="C1555" s="331"/>
      <c r="D1555" s="331"/>
      <c r="E1555" s="331"/>
      <c r="H1555" s="332"/>
      <c r="K1555" s="333"/>
      <c r="L1555" s="333"/>
      <c r="M1555" s="333"/>
      <c r="N1555" s="333"/>
      <c r="Q1555" s="334"/>
      <c r="R1555" s="335"/>
      <c r="S1555" s="335"/>
      <c r="T1555" s="335"/>
      <c r="U1555" s="335"/>
      <c r="V1555" s="335"/>
      <c r="W1555" s="336"/>
      <c r="X1555" s="337"/>
      <c r="Y1555" s="338"/>
    </row>
    <row r="1556" spans="3:25" s="330" customFormat="1" hidden="1" x14ac:dyDescent="0.25">
      <c r="C1556" s="331"/>
      <c r="D1556" s="331"/>
      <c r="E1556" s="331"/>
      <c r="H1556" s="332"/>
      <c r="K1556" s="333"/>
      <c r="L1556" s="333"/>
      <c r="M1556" s="333"/>
      <c r="N1556" s="333"/>
      <c r="Q1556" s="334"/>
      <c r="R1556" s="335"/>
      <c r="S1556" s="335"/>
      <c r="T1556" s="335"/>
      <c r="U1556" s="335"/>
      <c r="V1556" s="335"/>
      <c r="W1556" s="336"/>
      <c r="X1556" s="337"/>
      <c r="Y1556" s="338"/>
    </row>
    <row r="1557" spans="3:25" s="330" customFormat="1" hidden="1" x14ac:dyDescent="0.25">
      <c r="C1557" s="331"/>
      <c r="D1557" s="331"/>
      <c r="E1557" s="331"/>
      <c r="H1557" s="332"/>
      <c r="K1557" s="333"/>
      <c r="L1557" s="333"/>
      <c r="M1557" s="333"/>
      <c r="N1557" s="333"/>
      <c r="Q1557" s="334"/>
      <c r="R1557" s="335"/>
      <c r="S1557" s="335"/>
      <c r="T1557" s="335"/>
      <c r="U1557" s="335"/>
      <c r="V1557" s="335"/>
      <c r="W1557" s="336"/>
      <c r="X1557" s="337"/>
      <c r="Y1557" s="338"/>
    </row>
    <row r="1558" spans="3:25" s="330" customFormat="1" hidden="1" x14ac:dyDescent="0.25">
      <c r="C1558" s="331"/>
      <c r="D1558" s="331"/>
      <c r="E1558" s="331"/>
      <c r="H1558" s="332"/>
      <c r="K1558" s="333"/>
      <c r="L1558" s="333"/>
      <c r="M1558" s="333"/>
      <c r="N1558" s="333"/>
      <c r="Q1558" s="334"/>
      <c r="R1558" s="335"/>
      <c r="S1558" s="335"/>
      <c r="T1558" s="335"/>
      <c r="U1558" s="335"/>
      <c r="V1558" s="335"/>
      <c r="W1558" s="336"/>
      <c r="X1558" s="337"/>
      <c r="Y1558" s="338"/>
    </row>
    <row r="1559" spans="3:25" s="330" customFormat="1" hidden="1" x14ac:dyDescent="0.25">
      <c r="C1559" s="331"/>
      <c r="D1559" s="331"/>
      <c r="E1559" s="331"/>
      <c r="H1559" s="332"/>
      <c r="K1559" s="333"/>
      <c r="L1559" s="333"/>
      <c r="M1559" s="333"/>
      <c r="N1559" s="333"/>
      <c r="Q1559" s="334"/>
      <c r="R1559" s="335"/>
      <c r="S1559" s="335"/>
      <c r="T1559" s="335"/>
      <c r="U1559" s="335"/>
      <c r="V1559" s="335"/>
      <c r="W1559" s="336"/>
      <c r="X1559" s="337"/>
      <c r="Y1559" s="338"/>
    </row>
    <row r="1560" spans="3:25" s="330" customFormat="1" hidden="1" x14ac:dyDescent="0.25">
      <c r="C1560" s="331"/>
      <c r="D1560" s="331"/>
      <c r="E1560" s="331"/>
      <c r="H1560" s="332"/>
      <c r="K1560" s="333"/>
      <c r="L1560" s="333"/>
      <c r="M1560" s="333"/>
      <c r="N1560" s="333"/>
      <c r="Q1560" s="334"/>
      <c r="R1560" s="335"/>
      <c r="S1560" s="335"/>
      <c r="T1560" s="335"/>
      <c r="U1560" s="335"/>
      <c r="V1560" s="335"/>
      <c r="W1560" s="336"/>
      <c r="X1560" s="337"/>
      <c r="Y1560" s="338"/>
    </row>
    <row r="1561" spans="3:25" s="330" customFormat="1" hidden="1" x14ac:dyDescent="0.25">
      <c r="C1561" s="331"/>
      <c r="D1561" s="331"/>
      <c r="E1561" s="331"/>
      <c r="H1561" s="332"/>
      <c r="K1561" s="333"/>
      <c r="L1561" s="333"/>
      <c r="M1561" s="333"/>
      <c r="N1561" s="333"/>
      <c r="Q1561" s="334"/>
      <c r="R1561" s="335"/>
      <c r="S1561" s="335"/>
      <c r="T1561" s="335"/>
      <c r="U1561" s="335"/>
      <c r="V1561" s="335"/>
      <c r="W1561" s="336"/>
      <c r="X1561" s="337"/>
      <c r="Y1561" s="338"/>
    </row>
    <row r="1562" spans="3:25" s="330" customFormat="1" hidden="1" x14ac:dyDescent="0.25">
      <c r="C1562" s="331"/>
      <c r="D1562" s="331"/>
      <c r="E1562" s="331"/>
      <c r="H1562" s="332"/>
      <c r="K1562" s="333"/>
      <c r="L1562" s="333"/>
      <c r="M1562" s="333"/>
      <c r="N1562" s="333"/>
      <c r="Q1562" s="334"/>
      <c r="R1562" s="335"/>
      <c r="S1562" s="335"/>
      <c r="T1562" s="335"/>
      <c r="U1562" s="335"/>
      <c r="V1562" s="335"/>
      <c r="W1562" s="336"/>
      <c r="X1562" s="337"/>
      <c r="Y1562" s="338"/>
    </row>
    <row r="1563" spans="3:25" s="330" customFormat="1" hidden="1" x14ac:dyDescent="0.25">
      <c r="C1563" s="331"/>
      <c r="D1563" s="331"/>
      <c r="E1563" s="331"/>
      <c r="H1563" s="332"/>
      <c r="K1563" s="333"/>
      <c r="L1563" s="333"/>
      <c r="M1563" s="333"/>
      <c r="N1563" s="333"/>
      <c r="Q1563" s="334"/>
      <c r="R1563" s="335"/>
      <c r="S1563" s="335"/>
      <c r="T1563" s="335"/>
      <c r="U1563" s="335"/>
      <c r="V1563" s="335"/>
      <c r="W1563" s="336"/>
      <c r="X1563" s="337"/>
      <c r="Y1563" s="338"/>
    </row>
    <row r="1564" spans="3:25" s="330" customFormat="1" hidden="1" x14ac:dyDescent="0.25">
      <c r="C1564" s="331"/>
      <c r="D1564" s="331"/>
      <c r="E1564" s="331"/>
      <c r="H1564" s="332"/>
      <c r="K1564" s="333"/>
      <c r="L1564" s="333"/>
      <c r="M1564" s="333"/>
      <c r="N1564" s="333"/>
      <c r="Q1564" s="334"/>
      <c r="R1564" s="335"/>
      <c r="S1564" s="335"/>
      <c r="T1564" s="335"/>
      <c r="U1564" s="335"/>
      <c r="V1564" s="335"/>
      <c r="W1564" s="336"/>
      <c r="X1564" s="337"/>
      <c r="Y1564" s="338"/>
    </row>
    <row r="1565" spans="3:25" s="330" customFormat="1" hidden="1" x14ac:dyDescent="0.25">
      <c r="C1565" s="331"/>
      <c r="D1565" s="331"/>
      <c r="E1565" s="331"/>
      <c r="H1565" s="332"/>
      <c r="K1565" s="333"/>
      <c r="L1565" s="333"/>
      <c r="M1565" s="333"/>
      <c r="N1565" s="333"/>
      <c r="Q1565" s="334"/>
      <c r="R1565" s="335"/>
      <c r="S1565" s="335"/>
      <c r="T1565" s="335"/>
      <c r="U1565" s="335"/>
      <c r="V1565" s="335"/>
      <c r="W1565" s="336"/>
      <c r="X1565" s="337"/>
      <c r="Y1565" s="338"/>
    </row>
    <row r="1566" spans="3:25" s="330" customFormat="1" hidden="1" x14ac:dyDescent="0.25">
      <c r="C1566" s="331"/>
      <c r="D1566" s="331"/>
      <c r="E1566" s="331"/>
      <c r="H1566" s="332"/>
      <c r="K1566" s="333"/>
      <c r="L1566" s="333"/>
      <c r="M1566" s="333"/>
      <c r="N1566" s="333"/>
      <c r="Q1566" s="334"/>
      <c r="R1566" s="335"/>
      <c r="S1566" s="335"/>
      <c r="T1566" s="335"/>
      <c r="U1566" s="335"/>
      <c r="V1566" s="335"/>
      <c r="W1566" s="336"/>
      <c r="X1566" s="337"/>
      <c r="Y1566" s="338"/>
    </row>
    <row r="1567" spans="3:25" s="330" customFormat="1" hidden="1" x14ac:dyDescent="0.25">
      <c r="C1567" s="331"/>
      <c r="D1567" s="331"/>
      <c r="E1567" s="331"/>
      <c r="H1567" s="332"/>
      <c r="K1567" s="333"/>
      <c r="L1567" s="333"/>
      <c r="M1567" s="333"/>
      <c r="N1567" s="333"/>
      <c r="Q1567" s="334"/>
      <c r="R1567" s="335"/>
      <c r="S1567" s="335"/>
      <c r="T1567" s="335"/>
      <c r="U1567" s="335"/>
      <c r="V1567" s="335"/>
      <c r="W1567" s="336"/>
      <c r="X1567" s="337"/>
      <c r="Y1567" s="338"/>
    </row>
    <row r="1568" spans="3:25" s="330" customFormat="1" hidden="1" x14ac:dyDescent="0.25">
      <c r="C1568" s="331"/>
      <c r="D1568" s="331"/>
      <c r="E1568" s="331"/>
      <c r="H1568" s="332"/>
      <c r="K1568" s="333"/>
      <c r="L1568" s="333"/>
      <c r="M1568" s="333"/>
      <c r="N1568" s="333"/>
      <c r="Q1568" s="334"/>
      <c r="R1568" s="335"/>
      <c r="S1568" s="335"/>
      <c r="T1568" s="335"/>
      <c r="U1568" s="335"/>
      <c r="V1568" s="335"/>
      <c r="W1568" s="336"/>
      <c r="X1568" s="337"/>
      <c r="Y1568" s="338"/>
    </row>
    <row r="1569" spans="3:25" s="330" customFormat="1" hidden="1" x14ac:dyDescent="0.25">
      <c r="C1569" s="331"/>
      <c r="D1569" s="331"/>
      <c r="E1569" s="331"/>
      <c r="H1569" s="332"/>
      <c r="K1569" s="333"/>
      <c r="L1569" s="333"/>
      <c r="M1569" s="333"/>
      <c r="N1569" s="333"/>
      <c r="Q1569" s="334"/>
      <c r="R1569" s="335"/>
      <c r="S1569" s="335"/>
      <c r="T1569" s="335"/>
      <c r="U1569" s="335"/>
      <c r="V1569" s="335"/>
      <c r="W1569" s="336"/>
      <c r="X1569" s="337"/>
      <c r="Y1569" s="338"/>
    </row>
    <row r="1570" spans="3:25" s="330" customFormat="1" hidden="1" x14ac:dyDescent="0.25">
      <c r="C1570" s="331"/>
      <c r="D1570" s="331"/>
      <c r="E1570" s="331"/>
      <c r="H1570" s="332"/>
      <c r="K1570" s="333"/>
      <c r="L1570" s="333"/>
      <c r="M1570" s="333"/>
      <c r="N1570" s="333"/>
      <c r="Q1570" s="334"/>
      <c r="R1570" s="335"/>
      <c r="S1570" s="335"/>
      <c r="T1570" s="335"/>
      <c r="U1570" s="335"/>
      <c r="V1570" s="335"/>
      <c r="W1570" s="336"/>
      <c r="X1570" s="337"/>
      <c r="Y1570" s="338"/>
    </row>
    <row r="1571" spans="3:25" s="330" customFormat="1" hidden="1" x14ac:dyDescent="0.25">
      <c r="C1571" s="331"/>
      <c r="D1571" s="331"/>
      <c r="E1571" s="331"/>
      <c r="H1571" s="332"/>
      <c r="K1571" s="333"/>
      <c r="L1571" s="333"/>
      <c r="M1571" s="333"/>
      <c r="N1571" s="333"/>
      <c r="Q1571" s="334"/>
      <c r="R1571" s="335"/>
      <c r="S1571" s="335"/>
      <c r="T1571" s="335"/>
      <c r="U1571" s="335"/>
      <c r="V1571" s="335"/>
      <c r="W1571" s="336"/>
      <c r="X1571" s="337"/>
      <c r="Y1571" s="338"/>
    </row>
    <row r="1572" spans="3:25" s="330" customFormat="1" hidden="1" x14ac:dyDescent="0.25">
      <c r="C1572" s="331"/>
      <c r="D1572" s="331"/>
      <c r="E1572" s="331"/>
      <c r="H1572" s="332"/>
      <c r="K1572" s="333"/>
      <c r="L1572" s="333"/>
      <c r="M1572" s="333"/>
      <c r="N1572" s="333"/>
      <c r="Q1572" s="334"/>
      <c r="R1572" s="335"/>
      <c r="S1572" s="335"/>
      <c r="T1572" s="335"/>
      <c r="U1572" s="335"/>
      <c r="V1572" s="335"/>
      <c r="W1572" s="336"/>
      <c r="X1572" s="337"/>
      <c r="Y1572" s="338"/>
    </row>
    <row r="1573" spans="3:25" s="330" customFormat="1" hidden="1" x14ac:dyDescent="0.25">
      <c r="C1573" s="331"/>
      <c r="D1573" s="331"/>
      <c r="E1573" s="331"/>
      <c r="H1573" s="332"/>
      <c r="K1573" s="333"/>
      <c r="L1573" s="333"/>
      <c r="M1573" s="333"/>
      <c r="N1573" s="333"/>
      <c r="Q1573" s="334"/>
      <c r="R1573" s="335"/>
      <c r="S1573" s="335"/>
      <c r="T1573" s="335"/>
      <c r="U1573" s="335"/>
      <c r="V1573" s="335"/>
      <c r="W1573" s="336"/>
      <c r="X1573" s="337"/>
      <c r="Y1573" s="338"/>
    </row>
    <row r="1574" spans="3:25" s="330" customFormat="1" hidden="1" x14ac:dyDescent="0.25">
      <c r="C1574" s="331"/>
      <c r="D1574" s="331"/>
      <c r="E1574" s="331"/>
      <c r="H1574" s="332"/>
      <c r="K1574" s="333"/>
      <c r="L1574" s="333"/>
      <c r="M1574" s="333"/>
      <c r="N1574" s="333"/>
      <c r="Q1574" s="334"/>
      <c r="R1574" s="335"/>
      <c r="S1574" s="335"/>
      <c r="T1574" s="335"/>
      <c r="U1574" s="335"/>
      <c r="V1574" s="335"/>
      <c r="W1574" s="336"/>
      <c r="X1574" s="337"/>
      <c r="Y1574" s="338"/>
    </row>
    <row r="1575" spans="3:25" s="330" customFormat="1" hidden="1" x14ac:dyDescent="0.25">
      <c r="C1575" s="331"/>
      <c r="D1575" s="331"/>
      <c r="E1575" s="331"/>
      <c r="H1575" s="332"/>
      <c r="K1575" s="333"/>
      <c r="L1575" s="333"/>
      <c r="M1575" s="333"/>
      <c r="N1575" s="333"/>
      <c r="Q1575" s="334"/>
      <c r="R1575" s="335"/>
      <c r="S1575" s="335"/>
      <c r="T1575" s="335"/>
      <c r="U1575" s="335"/>
      <c r="V1575" s="335"/>
      <c r="W1575" s="336"/>
      <c r="X1575" s="337"/>
      <c r="Y1575" s="338"/>
    </row>
    <row r="1576" spans="3:25" s="330" customFormat="1" hidden="1" x14ac:dyDescent="0.25">
      <c r="C1576" s="331"/>
      <c r="D1576" s="331"/>
      <c r="E1576" s="331"/>
      <c r="H1576" s="332"/>
      <c r="K1576" s="333"/>
      <c r="L1576" s="333"/>
      <c r="M1576" s="333"/>
      <c r="N1576" s="333"/>
      <c r="Q1576" s="334"/>
      <c r="R1576" s="335"/>
      <c r="S1576" s="335"/>
      <c r="T1576" s="335"/>
      <c r="U1576" s="335"/>
      <c r="V1576" s="335"/>
      <c r="W1576" s="336"/>
      <c r="X1576" s="337"/>
      <c r="Y1576" s="338"/>
    </row>
    <row r="1577" spans="3:25" s="330" customFormat="1" hidden="1" x14ac:dyDescent="0.25">
      <c r="C1577" s="331"/>
      <c r="D1577" s="331"/>
      <c r="E1577" s="331"/>
      <c r="H1577" s="332"/>
      <c r="K1577" s="333"/>
      <c r="L1577" s="333"/>
      <c r="M1577" s="333"/>
      <c r="N1577" s="333"/>
      <c r="Q1577" s="334"/>
      <c r="R1577" s="335"/>
      <c r="S1577" s="335"/>
      <c r="T1577" s="335"/>
      <c r="U1577" s="335"/>
      <c r="V1577" s="335"/>
      <c r="W1577" s="336"/>
      <c r="X1577" s="337"/>
      <c r="Y1577" s="338"/>
    </row>
    <row r="1578" spans="3:25" s="330" customFormat="1" hidden="1" x14ac:dyDescent="0.25">
      <c r="C1578" s="331"/>
      <c r="D1578" s="331"/>
      <c r="E1578" s="331"/>
      <c r="H1578" s="332"/>
      <c r="K1578" s="333"/>
      <c r="L1578" s="333"/>
      <c r="M1578" s="333"/>
      <c r="N1578" s="333"/>
      <c r="Q1578" s="334"/>
      <c r="R1578" s="335"/>
      <c r="S1578" s="335"/>
      <c r="T1578" s="335"/>
      <c r="U1578" s="335"/>
      <c r="V1578" s="335"/>
      <c r="W1578" s="336"/>
      <c r="X1578" s="337"/>
      <c r="Y1578" s="338"/>
    </row>
    <row r="1579" spans="3:25" s="330" customFormat="1" hidden="1" x14ac:dyDescent="0.25">
      <c r="C1579" s="331"/>
      <c r="D1579" s="331"/>
      <c r="E1579" s="331"/>
      <c r="H1579" s="332"/>
      <c r="K1579" s="333"/>
      <c r="L1579" s="333"/>
      <c r="M1579" s="333"/>
      <c r="N1579" s="333"/>
      <c r="Q1579" s="334"/>
      <c r="R1579" s="335"/>
      <c r="S1579" s="335"/>
      <c r="T1579" s="335"/>
      <c r="U1579" s="335"/>
      <c r="V1579" s="335"/>
      <c r="W1579" s="336"/>
      <c r="X1579" s="337"/>
      <c r="Y1579" s="338"/>
    </row>
    <row r="1580" spans="3:25" s="330" customFormat="1" hidden="1" x14ac:dyDescent="0.25">
      <c r="C1580" s="331"/>
      <c r="D1580" s="331"/>
      <c r="E1580" s="331"/>
      <c r="H1580" s="332"/>
      <c r="K1580" s="333"/>
      <c r="L1580" s="333"/>
      <c r="M1580" s="333"/>
      <c r="N1580" s="333"/>
      <c r="Q1580" s="334"/>
      <c r="R1580" s="335"/>
      <c r="S1580" s="335"/>
      <c r="T1580" s="335"/>
      <c r="U1580" s="335"/>
      <c r="V1580" s="335"/>
      <c r="W1580" s="336"/>
      <c r="X1580" s="337"/>
      <c r="Y1580" s="338"/>
    </row>
    <row r="1581" spans="3:25" s="330" customFormat="1" hidden="1" x14ac:dyDescent="0.25">
      <c r="C1581" s="331"/>
      <c r="D1581" s="331"/>
      <c r="E1581" s="331"/>
      <c r="H1581" s="332"/>
      <c r="K1581" s="333"/>
      <c r="L1581" s="333"/>
      <c r="M1581" s="333"/>
      <c r="N1581" s="333"/>
      <c r="Q1581" s="334"/>
      <c r="R1581" s="335"/>
      <c r="S1581" s="335"/>
      <c r="T1581" s="335"/>
      <c r="U1581" s="335"/>
      <c r="V1581" s="335"/>
      <c r="W1581" s="336"/>
      <c r="X1581" s="337"/>
      <c r="Y1581" s="338"/>
    </row>
    <row r="1582" spans="3:25" s="330" customFormat="1" hidden="1" x14ac:dyDescent="0.25">
      <c r="C1582" s="331"/>
      <c r="D1582" s="331"/>
      <c r="E1582" s="331"/>
      <c r="H1582" s="332"/>
      <c r="K1582" s="333"/>
      <c r="L1582" s="333"/>
      <c r="M1582" s="333"/>
      <c r="N1582" s="333"/>
      <c r="Q1582" s="334"/>
      <c r="R1582" s="335"/>
      <c r="S1582" s="335"/>
      <c r="T1582" s="335"/>
      <c r="U1582" s="335"/>
      <c r="V1582" s="335"/>
      <c r="W1582" s="336"/>
      <c r="X1582" s="337"/>
      <c r="Y1582" s="338"/>
    </row>
    <row r="1583" spans="3:25" s="330" customFormat="1" hidden="1" x14ac:dyDescent="0.25">
      <c r="C1583" s="331"/>
      <c r="D1583" s="331"/>
      <c r="E1583" s="331"/>
      <c r="H1583" s="332"/>
      <c r="K1583" s="333"/>
      <c r="L1583" s="333"/>
      <c r="M1583" s="333"/>
      <c r="N1583" s="333"/>
      <c r="Q1583" s="334"/>
      <c r="R1583" s="335"/>
      <c r="S1583" s="335"/>
      <c r="T1583" s="335"/>
      <c r="U1583" s="335"/>
      <c r="V1583" s="335"/>
      <c r="W1583" s="336"/>
      <c r="X1583" s="337"/>
      <c r="Y1583" s="338"/>
    </row>
    <row r="1584" spans="3:25" s="330" customFormat="1" hidden="1" x14ac:dyDescent="0.25">
      <c r="C1584" s="331"/>
      <c r="D1584" s="331"/>
      <c r="E1584" s="331"/>
      <c r="H1584" s="332"/>
      <c r="K1584" s="333"/>
      <c r="L1584" s="333"/>
      <c r="M1584" s="333"/>
      <c r="N1584" s="333"/>
      <c r="Q1584" s="334"/>
      <c r="R1584" s="335"/>
      <c r="S1584" s="335"/>
      <c r="T1584" s="335"/>
      <c r="U1584" s="335"/>
      <c r="V1584" s="335"/>
      <c r="W1584" s="336"/>
      <c r="X1584" s="337"/>
      <c r="Y1584" s="338"/>
    </row>
    <row r="1585" spans="3:25" s="330" customFormat="1" hidden="1" x14ac:dyDescent="0.25">
      <c r="C1585" s="331"/>
      <c r="D1585" s="331"/>
      <c r="E1585" s="331"/>
      <c r="H1585" s="332"/>
      <c r="K1585" s="333"/>
      <c r="L1585" s="333"/>
      <c r="M1585" s="333"/>
      <c r="N1585" s="333"/>
      <c r="Q1585" s="334"/>
      <c r="R1585" s="335"/>
      <c r="S1585" s="335"/>
      <c r="T1585" s="335"/>
      <c r="U1585" s="335"/>
      <c r="V1585" s="335"/>
      <c r="W1585" s="336"/>
      <c r="X1585" s="337"/>
      <c r="Y1585" s="338"/>
    </row>
    <row r="1586" spans="3:25" s="330" customFormat="1" hidden="1" x14ac:dyDescent="0.25">
      <c r="C1586" s="331"/>
      <c r="D1586" s="331"/>
      <c r="E1586" s="331"/>
      <c r="H1586" s="332"/>
      <c r="K1586" s="333"/>
      <c r="L1586" s="333"/>
      <c r="M1586" s="333"/>
      <c r="N1586" s="333"/>
      <c r="Q1586" s="334"/>
      <c r="R1586" s="335"/>
      <c r="S1586" s="335"/>
      <c r="T1586" s="335"/>
      <c r="U1586" s="335"/>
      <c r="V1586" s="335"/>
      <c r="W1586" s="336"/>
      <c r="X1586" s="337"/>
      <c r="Y1586" s="338"/>
    </row>
    <row r="1587" spans="3:25" s="330" customFormat="1" hidden="1" x14ac:dyDescent="0.25">
      <c r="C1587" s="331"/>
      <c r="D1587" s="331"/>
      <c r="E1587" s="331"/>
      <c r="H1587" s="332"/>
      <c r="K1587" s="333"/>
      <c r="L1587" s="333"/>
      <c r="M1587" s="333"/>
      <c r="N1587" s="333"/>
      <c r="Q1587" s="334"/>
      <c r="R1587" s="335"/>
      <c r="S1587" s="335"/>
      <c r="T1587" s="335"/>
      <c r="U1587" s="335"/>
      <c r="V1587" s="335"/>
      <c r="W1587" s="336"/>
      <c r="X1587" s="337"/>
      <c r="Y1587" s="338"/>
    </row>
    <row r="1588" spans="3:25" s="330" customFormat="1" hidden="1" x14ac:dyDescent="0.25">
      <c r="C1588" s="331"/>
      <c r="D1588" s="331"/>
      <c r="E1588" s="331"/>
      <c r="H1588" s="332"/>
      <c r="K1588" s="333"/>
      <c r="L1588" s="333"/>
      <c r="M1588" s="333"/>
      <c r="N1588" s="333"/>
      <c r="Q1588" s="334"/>
      <c r="R1588" s="335"/>
      <c r="S1588" s="335"/>
      <c r="T1588" s="335"/>
      <c r="U1588" s="335"/>
      <c r="V1588" s="335"/>
      <c r="W1588" s="336"/>
      <c r="X1588" s="337"/>
      <c r="Y1588" s="338"/>
    </row>
    <row r="1589" spans="3:25" s="330" customFormat="1" hidden="1" x14ac:dyDescent="0.25">
      <c r="C1589" s="331"/>
      <c r="D1589" s="331"/>
      <c r="E1589" s="331"/>
      <c r="H1589" s="332"/>
      <c r="K1589" s="333"/>
      <c r="L1589" s="333"/>
      <c r="M1589" s="333"/>
      <c r="N1589" s="333"/>
      <c r="Q1589" s="334"/>
      <c r="R1589" s="335"/>
      <c r="S1589" s="335"/>
      <c r="T1589" s="335"/>
      <c r="U1589" s="335"/>
      <c r="V1589" s="335"/>
      <c r="W1589" s="336"/>
      <c r="X1589" s="337"/>
      <c r="Y1589" s="338"/>
    </row>
    <row r="1590" spans="3:25" s="330" customFormat="1" hidden="1" x14ac:dyDescent="0.25">
      <c r="C1590" s="331"/>
      <c r="D1590" s="331"/>
      <c r="E1590" s="331"/>
      <c r="H1590" s="332"/>
      <c r="K1590" s="333"/>
      <c r="L1590" s="333"/>
      <c r="M1590" s="333"/>
      <c r="N1590" s="333"/>
      <c r="Q1590" s="334"/>
      <c r="R1590" s="335"/>
      <c r="S1590" s="335"/>
      <c r="T1590" s="335"/>
      <c r="U1590" s="335"/>
      <c r="V1590" s="335"/>
      <c r="W1590" s="336"/>
      <c r="X1590" s="337"/>
      <c r="Y1590" s="338"/>
    </row>
    <row r="1591" spans="3:25" s="330" customFormat="1" hidden="1" x14ac:dyDescent="0.25">
      <c r="C1591" s="331"/>
      <c r="D1591" s="331"/>
      <c r="E1591" s="331"/>
      <c r="H1591" s="332"/>
      <c r="K1591" s="333"/>
      <c r="L1591" s="333"/>
      <c r="M1591" s="333"/>
      <c r="N1591" s="333"/>
      <c r="Q1591" s="334"/>
      <c r="R1591" s="335"/>
      <c r="S1591" s="335"/>
      <c r="T1591" s="335"/>
      <c r="U1591" s="335"/>
      <c r="V1591" s="335"/>
      <c r="W1591" s="336"/>
      <c r="X1591" s="337"/>
      <c r="Y1591" s="338"/>
    </row>
    <row r="1592" spans="3:25" s="330" customFormat="1" hidden="1" x14ac:dyDescent="0.25">
      <c r="C1592" s="331"/>
      <c r="D1592" s="331"/>
      <c r="E1592" s="331"/>
      <c r="H1592" s="332"/>
      <c r="K1592" s="333"/>
      <c r="L1592" s="333"/>
      <c r="M1592" s="333"/>
      <c r="N1592" s="333"/>
      <c r="Q1592" s="334"/>
      <c r="R1592" s="335"/>
      <c r="S1592" s="335"/>
      <c r="T1592" s="335"/>
      <c r="U1592" s="335"/>
      <c r="V1592" s="335"/>
      <c r="W1592" s="336"/>
      <c r="X1592" s="337"/>
      <c r="Y1592" s="338"/>
    </row>
    <row r="1593" spans="3:25" s="330" customFormat="1" hidden="1" x14ac:dyDescent="0.25">
      <c r="C1593" s="331"/>
      <c r="D1593" s="331"/>
      <c r="E1593" s="331"/>
      <c r="H1593" s="332"/>
      <c r="K1593" s="333"/>
      <c r="L1593" s="333"/>
      <c r="M1593" s="333"/>
      <c r="N1593" s="333"/>
      <c r="Q1593" s="334"/>
      <c r="R1593" s="335"/>
      <c r="S1593" s="335"/>
      <c r="T1593" s="335"/>
      <c r="U1593" s="335"/>
      <c r="V1593" s="335"/>
      <c r="W1593" s="336"/>
      <c r="X1593" s="337"/>
      <c r="Y1593" s="338"/>
    </row>
    <row r="1594" spans="3:25" s="330" customFormat="1" hidden="1" x14ac:dyDescent="0.25">
      <c r="C1594" s="331"/>
      <c r="D1594" s="331"/>
      <c r="E1594" s="331"/>
      <c r="H1594" s="332"/>
      <c r="K1594" s="333"/>
      <c r="L1594" s="333"/>
      <c r="M1594" s="333"/>
      <c r="N1594" s="333"/>
      <c r="Q1594" s="334"/>
      <c r="R1594" s="335"/>
      <c r="S1594" s="335"/>
      <c r="T1594" s="335"/>
      <c r="U1594" s="335"/>
      <c r="V1594" s="335"/>
      <c r="W1594" s="336"/>
      <c r="X1594" s="337"/>
      <c r="Y1594" s="338"/>
    </row>
    <row r="1595" spans="3:25" s="330" customFormat="1" hidden="1" x14ac:dyDescent="0.25">
      <c r="C1595" s="331"/>
      <c r="D1595" s="331"/>
      <c r="E1595" s="331"/>
      <c r="H1595" s="332"/>
      <c r="K1595" s="333"/>
      <c r="L1595" s="333"/>
      <c r="M1595" s="333"/>
      <c r="N1595" s="333"/>
      <c r="Q1595" s="334"/>
      <c r="R1595" s="335"/>
      <c r="S1595" s="335"/>
      <c r="T1595" s="335"/>
      <c r="U1595" s="335"/>
      <c r="V1595" s="335"/>
      <c r="W1595" s="336"/>
      <c r="X1595" s="337"/>
      <c r="Y1595" s="338"/>
    </row>
    <row r="1596" spans="3:25" s="330" customFormat="1" hidden="1" x14ac:dyDescent="0.25">
      <c r="C1596" s="331"/>
      <c r="D1596" s="331"/>
      <c r="E1596" s="331"/>
      <c r="H1596" s="332"/>
      <c r="K1596" s="333"/>
      <c r="L1596" s="333"/>
      <c r="M1596" s="333"/>
      <c r="N1596" s="333"/>
      <c r="Q1596" s="334"/>
      <c r="R1596" s="335"/>
      <c r="S1596" s="335"/>
      <c r="T1596" s="335"/>
      <c r="U1596" s="335"/>
      <c r="V1596" s="335"/>
      <c r="W1596" s="336"/>
      <c r="X1596" s="337"/>
      <c r="Y1596" s="338"/>
    </row>
    <row r="1597" spans="3:25" s="330" customFormat="1" hidden="1" x14ac:dyDescent="0.25">
      <c r="C1597" s="331"/>
      <c r="D1597" s="331"/>
      <c r="E1597" s="331"/>
      <c r="H1597" s="332"/>
      <c r="K1597" s="333"/>
      <c r="L1597" s="333"/>
      <c r="M1597" s="333"/>
      <c r="N1597" s="333"/>
      <c r="Q1597" s="334"/>
      <c r="R1597" s="335"/>
      <c r="S1597" s="335"/>
      <c r="T1597" s="335"/>
      <c r="U1597" s="335"/>
      <c r="V1597" s="335"/>
      <c r="W1597" s="336"/>
      <c r="X1597" s="337"/>
      <c r="Y1597" s="338"/>
    </row>
    <row r="1598" spans="3:25" s="330" customFormat="1" hidden="1" x14ac:dyDescent="0.25">
      <c r="C1598" s="331"/>
      <c r="D1598" s="331"/>
      <c r="E1598" s="331"/>
      <c r="H1598" s="332"/>
      <c r="K1598" s="333"/>
      <c r="L1598" s="333"/>
      <c r="M1598" s="333"/>
      <c r="N1598" s="333"/>
      <c r="Q1598" s="334"/>
      <c r="R1598" s="335"/>
      <c r="S1598" s="335"/>
      <c r="T1598" s="335"/>
      <c r="U1598" s="335"/>
      <c r="V1598" s="335"/>
      <c r="W1598" s="336"/>
      <c r="X1598" s="337"/>
      <c r="Y1598" s="338"/>
    </row>
    <row r="1599" spans="3:25" s="330" customFormat="1" hidden="1" x14ac:dyDescent="0.25">
      <c r="C1599" s="331"/>
      <c r="D1599" s="331"/>
      <c r="E1599" s="331"/>
      <c r="H1599" s="332"/>
      <c r="K1599" s="333"/>
      <c r="L1599" s="333"/>
      <c r="M1599" s="333"/>
      <c r="N1599" s="333"/>
      <c r="Q1599" s="334"/>
      <c r="R1599" s="335"/>
      <c r="S1599" s="335"/>
      <c r="T1599" s="335"/>
      <c r="U1599" s="335"/>
      <c r="V1599" s="335"/>
      <c r="W1599" s="336"/>
      <c r="X1599" s="337"/>
      <c r="Y1599" s="338"/>
    </row>
    <row r="1600" spans="3:25" s="330" customFormat="1" hidden="1" x14ac:dyDescent="0.25">
      <c r="C1600" s="331"/>
      <c r="D1600" s="331"/>
      <c r="E1600" s="331"/>
      <c r="H1600" s="332"/>
      <c r="K1600" s="333"/>
      <c r="L1600" s="333"/>
      <c r="M1600" s="333"/>
      <c r="N1600" s="333"/>
      <c r="Q1600" s="334"/>
      <c r="R1600" s="335"/>
      <c r="S1600" s="335"/>
      <c r="T1600" s="335"/>
      <c r="U1600" s="335"/>
      <c r="V1600" s="335"/>
      <c r="W1600" s="336"/>
      <c r="X1600" s="337"/>
      <c r="Y1600" s="338"/>
    </row>
    <row r="1601" spans="3:25" s="330" customFormat="1" hidden="1" x14ac:dyDescent="0.25">
      <c r="C1601" s="331"/>
      <c r="D1601" s="331"/>
      <c r="E1601" s="331"/>
      <c r="H1601" s="332"/>
      <c r="K1601" s="333"/>
      <c r="L1601" s="333"/>
      <c r="M1601" s="333"/>
      <c r="N1601" s="333"/>
      <c r="Q1601" s="334"/>
      <c r="R1601" s="335"/>
      <c r="S1601" s="335"/>
      <c r="T1601" s="335"/>
      <c r="U1601" s="335"/>
      <c r="V1601" s="335"/>
      <c r="W1601" s="336"/>
      <c r="X1601" s="337"/>
      <c r="Y1601" s="338"/>
    </row>
    <row r="1602" spans="3:25" s="330" customFormat="1" hidden="1" x14ac:dyDescent="0.25">
      <c r="C1602" s="331"/>
      <c r="D1602" s="331"/>
      <c r="E1602" s="331"/>
      <c r="H1602" s="332"/>
      <c r="K1602" s="333"/>
      <c r="L1602" s="333"/>
      <c r="M1602" s="333"/>
      <c r="N1602" s="333"/>
      <c r="Q1602" s="334"/>
      <c r="R1602" s="335"/>
      <c r="S1602" s="335"/>
      <c r="T1602" s="335"/>
      <c r="U1602" s="335"/>
      <c r="V1602" s="335"/>
      <c r="W1602" s="336"/>
      <c r="X1602" s="337"/>
      <c r="Y1602" s="338"/>
    </row>
    <row r="1603" spans="3:25" s="330" customFormat="1" hidden="1" x14ac:dyDescent="0.25">
      <c r="C1603" s="331"/>
      <c r="D1603" s="331"/>
      <c r="E1603" s="331"/>
      <c r="H1603" s="332"/>
      <c r="K1603" s="333"/>
      <c r="L1603" s="333"/>
      <c r="M1603" s="333"/>
      <c r="N1603" s="333"/>
      <c r="Q1603" s="334"/>
      <c r="R1603" s="335"/>
      <c r="S1603" s="335"/>
      <c r="T1603" s="335"/>
      <c r="U1603" s="335"/>
      <c r="V1603" s="335"/>
      <c r="W1603" s="336"/>
      <c r="X1603" s="337"/>
      <c r="Y1603" s="338"/>
    </row>
    <row r="1604" spans="3:25" s="330" customFormat="1" hidden="1" x14ac:dyDescent="0.25">
      <c r="C1604" s="331"/>
      <c r="D1604" s="331"/>
      <c r="E1604" s="331"/>
      <c r="H1604" s="332"/>
      <c r="K1604" s="333"/>
      <c r="L1604" s="333"/>
      <c r="M1604" s="333"/>
      <c r="N1604" s="333"/>
      <c r="Q1604" s="334"/>
      <c r="R1604" s="335"/>
      <c r="S1604" s="335"/>
      <c r="T1604" s="335"/>
      <c r="U1604" s="335"/>
      <c r="V1604" s="335"/>
      <c r="W1604" s="336"/>
      <c r="X1604" s="337"/>
      <c r="Y1604" s="338"/>
    </row>
    <row r="1605" spans="3:25" s="330" customFormat="1" hidden="1" x14ac:dyDescent="0.25">
      <c r="C1605" s="331"/>
      <c r="D1605" s="331"/>
      <c r="E1605" s="331"/>
      <c r="H1605" s="332"/>
      <c r="K1605" s="333"/>
      <c r="L1605" s="333"/>
      <c r="M1605" s="333"/>
      <c r="N1605" s="333"/>
      <c r="Q1605" s="334"/>
      <c r="R1605" s="335"/>
      <c r="S1605" s="335"/>
      <c r="T1605" s="335"/>
      <c r="U1605" s="335"/>
      <c r="V1605" s="335"/>
      <c r="W1605" s="336"/>
      <c r="X1605" s="337"/>
      <c r="Y1605" s="338"/>
    </row>
    <row r="1606" spans="3:25" s="330" customFormat="1" hidden="1" x14ac:dyDescent="0.25">
      <c r="C1606" s="331"/>
      <c r="D1606" s="331"/>
      <c r="E1606" s="331"/>
      <c r="H1606" s="332"/>
      <c r="K1606" s="333"/>
      <c r="L1606" s="333"/>
      <c r="M1606" s="333"/>
      <c r="N1606" s="333"/>
      <c r="Q1606" s="334"/>
      <c r="R1606" s="335"/>
      <c r="S1606" s="335"/>
      <c r="T1606" s="335"/>
      <c r="U1606" s="335"/>
      <c r="V1606" s="335"/>
      <c r="W1606" s="336"/>
      <c r="X1606" s="337"/>
      <c r="Y1606" s="338"/>
    </row>
    <row r="1607" spans="3:25" s="330" customFormat="1" hidden="1" x14ac:dyDescent="0.25">
      <c r="C1607" s="331"/>
      <c r="D1607" s="331"/>
      <c r="E1607" s="331"/>
      <c r="H1607" s="332"/>
      <c r="K1607" s="333"/>
      <c r="L1607" s="333"/>
      <c r="M1607" s="333"/>
      <c r="N1607" s="333"/>
      <c r="Q1607" s="334"/>
      <c r="R1607" s="335"/>
      <c r="S1607" s="335"/>
      <c r="T1607" s="335"/>
      <c r="U1607" s="335"/>
      <c r="V1607" s="335"/>
      <c r="W1607" s="336"/>
      <c r="X1607" s="337"/>
      <c r="Y1607" s="338"/>
    </row>
    <row r="1608" spans="3:25" s="330" customFormat="1" hidden="1" x14ac:dyDescent="0.25">
      <c r="C1608" s="331"/>
      <c r="D1608" s="331"/>
      <c r="E1608" s="331"/>
      <c r="H1608" s="332"/>
      <c r="K1608" s="333"/>
      <c r="L1608" s="333"/>
      <c r="M1608" s="333"/>
      <c r="N1608" s="333"/>
      <c r="Q1608" s="334"/>
      <c r="R1608" s="335"/>
      <c r="S1608" s="335"/>
      <c r="T1608" s="335"/>
      <c r="U1608" s="335"/>
      <c r="V1608" s="335"/>
      <c r="W1608" s="336"/>
      <c r="X1608" s="337"/>
      <c r="Y1608" s="338"/>
    </row>
    <row r="1609" spans="3:25" s="330" customFormat="1" hidden="1" x14ac:dyDescent="0.25">
      <c r="C1609" s="331"/>
      <c r="D1609" s="331"/>
      <c r="E1609" s="331"/>
      <c r="H1609" s="332"/>
      <c r="K1609" s="333"/>
      <c r="L1609" s="333"/>
      <c r="M1609" s="333"/>
      <c r="N1609" s="333"/>
      <c r="Q1609" s="334"/>
      <c r="R1609" s="335"/>
      <c r="S1609" s="335"/>
      <c r="T1609" s="335"/>
      <c r="U1609" s="335"/>
      <c r="V1609" s="335"/>
      <c r="W1609" s="336"/>
      <c r="X1609" s="337"/>
      <c r="Y1609" s="338"/>
    </row>
    <row r="1610" spans="3:25" s="330" customFormat="1" hidden="1" x14ac:dyDescent="0.25">
      <c r="C1610" s="331"/>
      <c r="D1610" s="331"/>
      <c r="E1610" s="331"/>
      <c r="H1610" s="332"/>
      <c r="K1610" s="333"/>
      <c r="L1610" s="333"/>
      <c r="M1610" s="333"/>
      <c r="N1610" s="333"/>
      <c r="Q1610" s="334"/>
      <c r="R1610" s="335"/>
      <c r="S1610" s="335"/>
      <c r="T1610" s="335"/>
      <c r="U1610" s="335"/>
      <c r="V1610" s="335"/>
      <c r="W1610" s="336"/>
      <c r="X1610" s="337"/>
      <c r="Y1610" s="338"/>
    </row>
    <row r="1611" spans="3:25" s="330" customFormat="1" hidden="1" x14ac:dyDescent="0.25">
      <c r="C1611" s="331"/>
      <c r="D1611" s="331"/>
      <c r="E1611" s="331"/>
      <c r="H1611" s="332"/>
      <c r="K1611" s="333"/>
      <c r="L1611" s="333"/>
      <c r="M1611" s="333"/>
      <c r="N1611" s="333"/>
      <c r="Q1611" s="334"/>
      <c r="R1611" s="335"/>
      <c r="S1611" s="335"/>
      <c r="T1611" s="335"/>
      <c r="U1611" s="335"/>
      <c r="V1611" s="335"/>
      <c r="W1611" s="336"/>
      <c r="X1611" s="337"/>
      <c r="Y1611" s="338"/>
    </row>
    <row r="1612" spans="3:25" s="330" customFormat="1" hidden="1" x14ac:dyDescent="0.25">
      <c r="C1612" s="331"/>
      <c r="D1612" s="331"/>
      <c r="E1612" s="331"/>
      <c r="H1612" s="332"/>
      <c r="K1612" s="333"/>
      <c r="L1612" s="333"/>
      <c r="M1612" s="333"/>
      <c r="N1612" s="333"/>
      <c r="Q1612" s="334"/>
      <c r="R1612" s="335"/>
      <c r="S1612" s="335"/>
      <c r="T1612" s="335"/>
      <c r="U1612" s="335"/>
      <c r="V1612" s="335"/>
      <c r="W1612" s="336"/>
      <c r="X1612" s="337"/>
      <c r="Y1612" s="338"/>
    </row>
    <row r="1613" spans="3:25" s="330" customFormat="1" hidden="1" x14ac:dyDescent="0.25">
      <c r="C1613" s="331"/>
      <c r="D1613" s="331"/>
      <c r="E1613" s="331"/>
      <c r="H1613" s="332"/>
      <c r="K1613" s="333"/>
      <c r="L1613" s="333"/>
      <c r="M1613" s="333"/>
      <c r="N1613" s="333"/>
      <c r="Q1613" s="334"/>
      <c r="R1613" s="335"/>
      <c r="S1613" s="335"/>
      <c r="T1613" s="335"/>
      <c r="U1613" s="335"/>
      <c r="V1613" s="335"/>
      <c r="W1613" s="336"/>
      <c r="X1613" s="337"/>
      <c r="Y1613" s="338"/>
    </row>
    <row r="1614" spans="3:25" s="330" customFormat="1" hidden="1" x14ac:dyDescent="0.25">
      <c r="C1614" s="331"/>
      <c r="D1614" s="331"/>
      <c r="E1614" s="331"/>
      <c r="H1614" s="332"/>
      <c r="K1614" s="333"/>
      <c r="L1614" s="333"/>
      <c r="M1614" s="333"/>
      <c r="N1614" s="333"/>
      <c r="Q1614" s="334"/>
      <c r="R1614" s="335"/>
      <c r="S1614" s="335"/>
      <c r="T1614" s="335"/>
      <c r="U1614" s="335"/>
      <c r="V1614" s="335"/>
      <c r="W1614" s="336"/>
      <c r="X1614" s="337"/>
      <c r="Y1614" s="338"/>
    </row>
    <row r="1615" spans="3:25" s="330" customFormat="1" hidden="1" x14ac:dyDescent="0.25">
      <c r="C1615" s="331"/>
      <c r="D1615" s="331"/>
      <c r="E1615" s="331"/>
      <c r="H1615" s="332"/>
      <c r="K1615" s="333"/>
      <c r="L1615" s="333"/>
      <c r="M1615" s="333"/>
      <c r="N1615" s="333"/>
      <c r="Q1615" s="334"/>
      <c r="R1615" s="335"/>
      <c r="S1615" s="335"/>
      <c r="T1615" s="335"/>
      <c r="U1615" s="335"/>
      <c r="V1615" s="335"/>
      <c r="W1615" s="336"/>
      <c r="X1615" s="337"/>
      <c r="Y1615" s="338"/>
    </row>
    <row r="1616" spans="3:25" s="330" customFormat="1" hidden="1" x14ac:dyDescent="0.25">
      <c r="C1616" s="331"/>
      <c r="D1616" s="331"/>
      <c r="E1616" s="331"/>
      <c r="H1616" s="332"/>
      <c r="K1616" s="333"/>
      <c r="L1616" s="333"/>
      <c r="M1616" s="333"/>
      <c r="N1616" s="333"/>
      <c r="Q1616" s="334"/>
      <c r="R1616" s="335"/>
      <c r="S1616" s="335"/>
      <c r="T1616" s="335"/>
      <c r="U1616" s="335"/>
      <c r="V1616" s="335"/>
      <c r="W1616" s="336"/>
      <c r="X1616" s="337"/>
      <c r="Y1616" s="338"/>
    </row>
    <row r="1617" spans="3:25" s="330" customFormat="1" hidden="1" x14ac:dyDescent="0.25">
      <c r="C1617" s="331"/>
      <c r="D1617" s="331"/>
      <c r="E1617" s="331"/>
      <c r="H1617" s="332"/>
      <c r="K1617" s="333"/>
      <c r="L1617" s="333"/>
      <c r="M1617" s="333"/>
      <c r="N1617" s="333"/>
      <c r="Q1617" s="334"/>
      <c r="R1617" s="335"/>
      <c r="S1617" s="335"/>
      <c r="T1617" s="335"/>
      <c r="U1617" s="335"/>
      <c r="V1617" s="335"/>
      <c r="W1617" s="336"/>
      <c r="X1617" s="337"/>
      <c r="Y1617" s="338"/>
    </row>
    <row r="1618" spans="3:25" s="330" customFormat="1" hidden="1" x14ac:dyDescent="0.25">
      <c r="C1618" s="331"/>
      <c r="D1618" s="331"/>
      <c r="E1618" s="331"/>
      <c r="H1618" s="332"/>
      <c r="K1618" s="333"/>
      <c r="L1618" s="333"/>
      <c r="M1618" s="333"/>
      <c r="N1618" s="333"/>
      <c r="Q1618" s="334"/>
      <c r="R1618" s="335"/>
      <c r="S1618" s="335"/>
      <c r="T1618" s="335"/>
      <c r="U1618" s="335"/>
      <c r="V1618" s="335"/>
      <c r="W1618" s="336"/>
      <c r="X1618" s="337"/>
      <c r="Y1618" s="338"/>
    </row>
    <row r="1619" spans="3:25" s="330" customFormat="1" hidden="1" x14ac:dyDescent="0.25">
      <c r="C1619" s="331"/>
      <c r="D1619" s="331"/>
      <c r="E1619" s="331"/>
      <c r="H1619" s="332"/>
      <c r="K1619" s="333"/>
      <c r="L1619" s="333"/>
      <c r="M1619" s="333"/>
      <c r="N1619" s="333"/>
      <c r="Q1619" s="334"/>
      <c r="R1619" s="335"/>
      <c r="S1619" s="335"/>
      <c r="T1619" s="335"/>
      <c r="U1619" s="335"/>
      <c r="V1619" s="335"/>
      <c r="W1619" s="336"/>
      <c r="X1619" s="337"/>
      <c r="Y1619" s="338"/>
    </row>
    <row r="1620" spans="3:25" s="330" customFormat="1" hidden="1" x14ac:dyDescent="0.25">
      <c r="C1620" s="331"/>
      <c r="D1620" s="331"/>
      <c r="E1620" s="331"/>
      <c r="H1620" s="332"/>
      <c r="K1620" s="333"/>
      <c r="L1620" s="333"/>
      <c r="M1620" s="333"/>
      <c r="N1620" s="333"/>
      <c r="Q1620" s="334"/>
      <c r="R1620" s="335"/>
      <c r="S1620" s="335"/>
      <c r="T1620" s="335"/>
      <c r="U1620" s="335"/>
      <c r="V1620" s="335"/>
      <c r="W1620" s="336"/>
      <c r="X1620" s="337"/>
      <c r="Y1620" s="338"/>
    </row>
    <row r="1621" spans="3:25" s="330" customFormat="1" hidden="1" x14ac:dyDescent="0.25">
      <c r="C1621" s="331"/>
      <c r="D1621" s="331"/>
      <c r="E1621" s="331"/>
      <c r="H1621" s="332"/>
      <c r="K1621" s="333"/>
      <c r="L1621" s="333"/>
      <c r="M1621" s="333"/>
      <c r="N1621" s="333"/>
      <c r="Q1621" s="334"/>
      <c r="R1621" s="335"/>
      <c r="S1621" s="335"/>
      <c r="T1621" s="335"/>
      <c r="U1621" s="335"/>
      <c r="V1621" s="335"/>
      <c r="W1621" s="336"/>
      <c r="X1621" s="337"/>
      <c r="Y1621" s="338"/>
    </row>
    <row r="1622" spans="3:25" s="330" customFormat="1" hidden="1" x14ac:dyDescent="0.25">
      <c r="C1622" s="331"/>
      <c r="D1622" s="331"/>
      <c r="E1622" s="331"/>
      <c r="H1622" s="332"/>
      <c r="K1622" s="333"/>
      <c r="L1622" s="333"/>
      <c r="M1622" s="333"/>
      <c r="N1622" s="333"/>
      <c r="Q1622" s="334"/>
      <c r="R1622" s="335"/>
      <c r="S1622" s="335"/>
      <c r="T1622" s="335"/>
      <c r="U1622" s="335"/>
      <c r="V1622" s="335"/>
      <c r="W1622" s="336"/>
      <c r="X1622" s="337"/>
      <c r="Y1622" s="338"/>
    </row>
    <row r="1623" spans="3:25" s="330" customFormat="1" hidden="1" x14ac:dyDescent="0.25">
      <c r="C1623" s="331"/>
      <c r="D1623" s="331"/>
      <c r="E1623" s="331"/>
      <c r="H1623" s="332"/>
      <c r="K1623" s="333"/>
      <c r="L1623" s="333"/>
      <c r="M1623" s="333"/>
      <c r="N1623" s="333"/>
      <c r="Q1623" s="334"/>
      <c r="R1623" s="335"/>
      <c r="S1623" s="335"/>
      <c r="T1623" s="335"/>
      <c r="U1623" s="335"/>
      <c r="V1623" s="335"/>
      <c r="W1623" s="336"/>
      <c r="X1623" s="337"/>
      <c r="Y1623" s="338"/>
    </row>
    <row r="1624" spans="3:25" s="330" customFormat="1" hidden="1" x14ac:dyDescent="0.25">
      <c r="C1624" s="331"/>
      <c r="D1624" s="331"/>
      <c r="E1624" s="331"/>
      <c r="H1624" s="332"/>
      <c r="K1624" s="333"/>
      <c r="L1624" s="333"/>
      <c r="M1624" s="333"/>
      <c r="N1624" s="333"/>
      <c r="Q1624" s="334"/>
      <c r="R1624" s="335"/>
      <c r="S1624" s="335"/>
      <c r="T1624" s="335"/>
      <c r="U1624" s="335"/>
      <c r="V1624" s="335"/>
      <c r="W1624" s="336"/>
      <c r="X1624" s="337"/>
      <c r="Y1624" s="338"/>
    </row>
    <row r="1625" spans="3:25" s="330" customFormat="1" hidden="1" x14ac:dyDescent="0.25">
      <c r="C1625" s="331"/>
      <c r="D1625" s="331"/>
      <c r="E1625" s="331"/>
      <c r="H1625" s="332"/>
      <c r="K1625" s="333"/>
      <c r="L1625" s="333"/>
      <c r="M1625" s="333"/>
      <c r="N1625" s="333"/>
      <c r="Q1625" s="334"/>
      <c r="R1625" s="335"/>
      <c r="S1625" s="335"/>
      <c r="T1625" s="335"/>
      <c r="U1625" s="335"/>
      <c r="V1625" s="335"/>
      <c r="W1625" s="336"/>
      <c r="X1625" s="337"/>
      <c r="Y1625" s="338"/>
    </row>
    <row r="1626" spans="3:25" s="330" customFormat="1" hidden="1" x14ac:dyDescent="0.25">
      <c r="C1626" s="331"/>
      <c r="D1626" s="331"/>
      <c r="E1626" s="331"/>
      <c r="H1626" s="332"/>
      <c r="K1626" s="333"/>
      <c r="L1626" s="333"/>
      <c r="M1626" s="333"/>
      <c r="N1626" s="333"/>
      <c r="Q1626" s="334"/>
      <c r="R1626" s="335"/>
      <c r="S1626" s="335"/>
      <c r="T1626" s="335"/>
      <c r="U1626" s="335"/>
      <c r="V1626" s="335"/>
      <c r="W1626" s="336"/>
      <c r="X1626" s="337"/>
      <c r="Y1626" s="338"/>
    </row>
    <row r="1627" spans="3:25" s="330" customFormat="1" hidden="1" x14ac:dyDescent="0.25">
      <c r="C1627" s="331"/>
      <c r="D1627" s="331"/>
      <c r="E1627" s="331"/>
      <c r="H1627" s="332"/>
      <c r="K1627" s="333"/>
      <c r="L1627" s="333"/>
      <c r="M1627" s="333"/>
      <c r="N1627" s="333"/>
      <c r="Q1627" s="334"/>
      <c r="R1627" s="335"/>
      <c r="S1627" s="335"/>
      <c r="T1627" s="335"/>
      <c r="U1627" s="335"/>
      <c r="V1627" s="335"/>
      <c r="W1627" s="336"/>
      <c r="X1627" s="337"/>
      <c r="Y1627" s="338"/>
    </row>
    <row r="1628" spans="3:25" s="330" customFormat="1" hidden="1" x14ac:dyDescent="0.25">
      <c r="C1628" s="331"/>
      <c r="D1628" s="331"/>
      <c r="E1628" s="331"/>
      <c r="H1628" s="332"/>
      <c r="K1628" s="333"/>
      <c r="L1628" s="333"/>
      <c r="M1628" s="333"/>
      <c r="N1628" s="333"/>
      <c r="Q1628" s="334"/>
      <c r="R1628" s="335"/>
      <c r="S1628" s="335"/>
      <c r="T1628" s="335"/>
      <c r="U1628" s="335"/>
      <c r="V1628" s="335"/>
      <c r="W1628" s="336"/>
      <c r="X1628" s="337"/>
      <c r="Y1628" s="338"/>
    </row>
    <row r="1629" spans="3:25" s="330" customFormat="1" hidden="1" x14ac:dyDescent="0.25">
      <c r="C1629" s="331"/>
      <c r="D1629" s="331"/>
      <c r="E1629" s="331"/>
      <c r="H1629" s="332"/>
      <c r="K1629" s="333"/>
      <c r="L1629" s="333"/>
      <c r="M1629" s="333"/>
      <c r="N1629" s="333"/>
      <c r="Q1629" s="334"/>
      <c r="R1629" s="335"/>
      <c r="S1629" s="335"/>
      <c r="T1629" s="335"/>
      <c r="U1629" s="335"/>
      <c r="V1629" s="335"/>
      <c r="W1629" s="336"/>
      <c r="X1629" s="337"/>
      <c r="Y1629" s="338"/>
    </row>
    <row r="1630" spans="3:25" s="330" customFormat="1" hidden="1" x14ac:dyDescent="0.25">
      <c r="C1630" s="331"/>
      <c r="D1630" s="331"/>
      <c r="E1630" s="331"/>
      <c r="H1630" s="332"/>
      <c r="K1630" s="333"/>
      <c r="L1630" s="333"/>
      <c r="M1630" s="333"/>
      <c r="N1630" s="333"/>
      <c r="Q1630" s="334"/>
      <c r="R1630" s="335"/>
      <c r="S1630" s="335"/>
      <c r="T1630" s="335"/>
      <c r="U1630" s="335"/>
      <c r="V1630" s="335"/>
      <c r="W1630" s="336"/>
      <c r="X1630" s="337"/>
      <c r="Y1630" s="338"/>
    </row>
    <row r="1631" spans="3:25" s="330" customFormat="1" hidden="1" x14ac:dyDescent="0.25">
      <c r="C1631" s="331"/>
      <c r="D1631" s="331"/>
      <c r="E1631" s="331"/>
      <c r="H1631" s="332"/>
      <c r="K1631" s="333"/>
      <c r="L1631" s="333"/>
      <c r="M1631" s="333"/>
      <c r="N1631" s="333"/>
      <c r="Q1631" s="334"/>
      <c r="R1631" s="335"/>
      <c r="S1631" s="335"/>
      <c r="T1631" s="335"/>
      <c r="U1631" s="335"/>
      <c r="V1631" s="335"/>
      <c r="W1631" s="336"/>
      <c r="X1631" s="337"/>
      <c r="Y1631" s="338"/>
    </row>
    <row r="1632" spans="3:25" s="330" customFormat="1" hidden="1" x14ac:dyDescent="0.25">
      <c r="C1632" s="331"/>
      <c r="D1632" s="331"/>
      <c r="E1632" s="331"/>
      <c r="H1632" s="332"/>
      <c r="K1632" s="333"/>
      <c r="L1632" s="333"/>
      <c r="M1632" s="333"/>
      <c r="N1632" s="333"/>
      <c r="Q1632" s="334"/>
      <c r="R1632" s="335"/>
      <c r="S1632" s="335"/>
      <c r="T1632" s="335"/>
      <c r="U1632" s="335"/>
      <c r="V1632" s="335"/>
      <c r="W1632" s="336"/>
      <c r="X1632" s="337"/>
      <c r="Y1632" s="338"/>
    </row>
    <row r="1633" spans="3:25" s="330" customFormat="1" hidden="1" x14ac:dyDescent="0.25">
      <c r="C1633" s="331"/>
      <c r="D1633" s="331"/>
      <c r="E1633" s="331"/>
      <c r="H1633" s="332"/>
      <c r="K1633" s="333"/>
      <c r="L1633" s="333"/>
      <c r="M1633" s="333"/>
      <c r="N1633" s="333"/>
      <c r="Q1633" s="334"/>
      <c r="R1633" s="335"/>
      <c r="S1633" s="335"/>
      <c r="T1633" s="335"/>
      <c r="U1633" s="335"/>
      <c r="V1633" s="335"/>
      <c r="W1633" s="336"/>
      <c r="X1633" s="337"/>
      <c r="Y1633" s="338"/>
    </row>
    <row r="1634" spans="3:25" s="330" customFormat="1" hidden="1" x14ac:dyDescent="0.25">
      <c r="C1634" s="331"/>
      <c r="D1634" s="331"/>
      <c r="E1634" s="331"/>
      <c r="H1634" s="332"/>
      <c r="K1634" s="333"/>
      <c r="L1634" s="333"/>
      <c r="M1634" s="333"/>
      <c r="N1634" s="333"/>
      <c r="Q1634" s="334"/>
      <c r="R1634" s="335"/>
      <c r="S1634" s="335"/>
      <c r="T1634" s="335"/>
      <c r="U1634" s="335"/>
      <c r="V1634" s="335"/>
      <c r="W1634" s="336"/>
      <c r="X1634" s="337"/>
      <c r="Y1634" s="338"/>
    </row>
    <row r="1635" spans="3:25" s="330" customFormat="1" hidden="1" x14ac:dyDescent="0.25">
      <c r="C1635" s="331"/>
      <c r="D1635" s="331"/>
      <c r="E1635" s="331"/>
      <c r="H1635" s="332"/>
      <c r="K1635" s="333"/>
      <c r="L1635" s="333"/>
      <c r="M1635" s="333"/>
      <c r="N1635" s="333"/>
      <c r="Q1635" s="334"/>
      <c r="R1635" s="335"/>
      <c r="S1635" s="335"/>
      <c r="T1635" s="335"/>
      <c r="U1635" s="335"/>
      <c r="V1635" s="335"/>
      <c r="W1635" s="336"/>
      <c r="X1635" s="337"/>
      <c r="Y1635" s="338"/>
    </row>
    <row r="1636" spans="3:25" s="330" customFormat="1" hidden="1" x14ac:dyDescent="0.25">
      <c r="C1636" s="331"/>
      <c r="D1636" s="331"/>
      <c r="E1636" s="331"/>
      <c r="H1636" s="332"/>
      <c r="K1636" s="333"/>
      <c r="L1636" s="333"/>
      <c r="M1636" s="333"/>
      <c r="N1636" s="333"/>
      <c r="Q1636" s="334"/>
      <c r="R1636" s="335"/>
      <c r="S1636" s="335"/>
      <c r="T1636" s="335"/>
      <c r="U1636" s="335"/>
      <c r="V1636" s="335"/>
      <c r="W1636" s="336"/>
      <c r="X1636" s="337"/>
      <c r="Y1636" s="338"/>
    </row>
    <row r="1637" spans="3:25" s="330" customFormat="1" hidden="1" x14ac:dyDescent="0.25">
      <c r="C1637" s="331"/>
      <c r="D1637" s="331"/>
      <c r="E1637" s="331"/>
      <c r="H1637" s="332"/>
      <c r="K1637" s="333"/>
      <c r="L1637" s="333"/>
      <c r="M1637" s="333"/>
      <c r="N1637" s="333"/>
      <c r="Q1637" s="334"/>
      <c r="R1637" s="335"/>
      <c r="S1637" s="335"/>
      <c r="T1637" s="335"/>
      <c r="U1637" s="335"/>
      <c r="V1637" s="335"/>
      <c r="W1637" s="336"/>
      <c r="X1637" s="337"/>
      <c r="Y1637" s="338"/>
    </row>
    <row r="1638" spans="3:25" s="330" customFormat="1" hidden="1" x14ac:dyDescent="0.25">
      <c r="C1638" s="331"/>
      <c r="D1638" s="331"/>
      <c r="E1638" s="331"/>
      <c r="H1638" s="332"/>
      <c r="K1638" s="333"/>
      <c r="L1638" s="333"/>
      <c r="M1638" s="333"/>
      <c r="N1638" s="333"/>
      <c r="Q1638" s="334"/>
      <c r="R1638" s="335"/>
      <c r="S1638" s="335"/>
      <c r="T1638" s="335"/>
      <c r="U1638" s="335"/>
      <c r="V1638" s="335"/>
      <c r="W1638" s="336"/>
      <c r="X1638" s="337"/>
      <c r="Y1638" s="338"/>
    </row>
    <row r="1639" spans="3:25" s="330" customFormat="1" hidden="1" x14ac:dyDescent="0.25">
      <c r="C1639" s="331"/>
      <c r="D1639" s="331"/>
      <c r="E1639" s="331"/>
      <c r="H1639" s="332"/>
      <c r="K1639" s="333"/>
      <c r="L1639" s="333"/>
      <c r="M1639" s="333"/>
      <c r="N1639" s="333"/>
      <c r="Q1639" s="334"/>
      <c r="R1639" s="335"/>
      <c r="S1639" s="335"/>
      <c r="T1639" s="335"/>
      <c r="U1639" s="335"/>
      <c r="V1639" s="335"/>
      <c r="W1639" s="336"/>
      <c r="X1639" s="337"/>
      <c r="Y1639" s="338"/>
    </row>
    <row r="1640" spans="3:25" s="330" customFormat="1" hidden="1" x14ac:dyDescent="0.25">
      <c r="C1640" s="331"/>
      <c r="D1640" s="331"/>
      <c r="E1640" s="331"/>
      <c r="H1640" s="332"/>
      <c r="K1640" s="333"/>
      <c r="L1640" s="333"/>
      <c r="M1640" s="333"/>
      <c r="N1640" s="333"/>
      <c r="Q1640" s="334"/>
      <c r="R1640" s="335"/>
      <c r="S1640" s="335"/>
      <c r="T1640" s="335"/>
      <c r="U1640" s="335"/>
      <c r="V1640" s="335"/>
      <c r="W1640" s="336"/>
      <c r="X1640" s="337"/>
      <c r="Y1640" s="338"/>
    </row>
    <row r="1641" spans="3:25" s="330" customFormat="1" hidden="1" x14ac:dyDescent="0.25">
      <c r="C1641" s="331"/>
      <c r="D1641" s="331"/>
      <c r="E1641" s="331"/>
      <c r="H1641" s="332"/>
      <c r="K1641" s="333"/>
      <c r="L1641" s="333"/>
      <c r="M1641" s="333"/>
      <c r="N1641" s="333"/>
      <c r="Q1641" s="334"/>
      <c r="R1641" s="335"/>
      <c r="S1641" s="335"/>
      <c r="T1641" s="335"/>
      <c r="U1641" s="335"/>
      <c r="V1641" s="335"/>
      <c r="W1641" s="336"/>
      <c r="X1641" s="337"/>
      <c r="Y1641" s="338"/>
    </row>
    <row r="1642" spans="3:25" s="330" customFormat="1" hidden="1" x14ac:dyDescent="0.25">
      <c r="C1642" s="331"/>
      <c r="D1642" s="331"/>
      <c r="E1642" s="331"/>
      <c r="H1642" s="332"/>
      <c r="K1642" s="333"/>
      <c r="L1642" s="333"/>
      <c r="M1642" s="333"/>
      <c r="N1642" s="333"/>
      <c r="Q1642" s="334"/>
      <c r="R1642" s="335"/>
      <c r="S1642" s="335"/>
      <c r="T1642" s="335"/>
      <c r="U1642" s="335"/>
      <c r="V1642" s="335"/>
      <c r="W1642" s="336"/>
      <c r="X1642" s="337"/>
      <c r="Y1642" s="338"/>
    </row>
    <row r="1643" spans="3:25" s="330" customFormat="1" hidden="1" x14ac:dyDescent="0.25">
      <c r="C1643" s="331"/>
      <c r="D1643" s="331"/>
      <c r="E1643" s="331"/>
      <c r="H1643" s="332"/>
      <c r="K1643" s="333"/>
      <c r="L1643" s="333"/>
      <c r="M1643" s="333"/>
      <c r="N1643" s="333"/>
      <c r="Q1643" s="334"/>
      <c r="R1643" s="335"/>
      <c r="S1643" s="335"/>
      <c r="T1643" s="335"/>
      <c r="U1643" s="335"/>
      <c r="V1643" s="335"/>
      <c r="W1643" s="336"/>
      <c r="X1643" s="337"/>
      <c r="Y1643" s="338"/>
    </row>
    <row r="1644" spans="3:25" s="330" customFormat="1" hidden="1" x14ac:dyDescent="0.25">
      <c r="C1644" s="331"/>
      <c r="D1644" s="331"/>
      <c r="E1644" s="331"/>
      <c r="H1644" s="332"/>
      <c r="K1644" s="333"/>
      <c r="L1644" s="333"/>
      <c r="M1644" s="333"/>
      <c r="N1644" s="333"/>
      <c r="Q1644" s="334"/>
      <c r="R1644" s="335"/>
      <c r="S1644" s="335"/>
      <c r="T1644" s="335"/>
      <c r="U1644" s="335"/>
      <c r="V1644" s="335"/>
      <c r="W1644" s="336"/>
      <c r="X1644" s="337"/>
      <c r="Y1644" s="338"/>
    </row>
    <row r="1645" spans="3:25" s="330" customFormat="1" hidden="1" x14ac:dyDescent="0.25">
      <c r="C1645" s="331"/>
      <c r="D1645" s="331"/>
      <c r="E1645" s="331"/>
      <c r="H1645" s="332"/>
      <c r="K1645" s="333"/>
      <c r="L1645" s="333"/>
      <c r="M1645" s="333"/>
      <c r="N1645" s="333"/>
      <c r="Q1645" s="334"/>
      <c r="R1645" s="335"/>
      <c r="S1645" s="335"/>
      <c r="T1645" s="335"/>
      <c r="U1645" s="335"/>
      <c r="V1645" s="335"/>
      <c r="W1645" s="336"/>
      <c r="X1645" s="337"/>
      <c r="Y1645" s="338"/>
    </row>
    <row r="1646" spans="3:25" s="330" customFormat="1" hidden="1" x14ac:dyDescent="0.25">
      <c r="C1646" s="331"/>
      <c r="D1646" s="331"/>
      <c r="E1646" s="331"/>
      <c r="H1646" s="332"/>
      <c r="K1646" s="333"/>
      <c r="L1646" s="333"/>
      <c r="M1646" s="333"/>
      <c r="N1646" s="333"/>
      <c r="Q1646" s="334"/>
      <c r="R1646" s="335"/>
      <c r="S1646" s="335"/>
      <c r="T1646" s="335"/>
      <c r="U1646" s="335"/>
      <c r="V1646" s="335"/>
      <c r="W1646" s="336"/>
      <c r="X1646" s="337"/>
      <c r="Y1646" s="338"/>
    </row>
    <row r="1647" spans="3:25" s="330" customFormat="1" hidden="1" x14ac:dyDescent="0.25">
      <c r="C1647" s="331"/>
      <c r="D1647" s="331"/>
      <c r="E1647" s="331"/>
      <c r="H1647" s="332"/>
      <c r="K1647" s="333"/>
      <c r="L1647" s="333"/>
      <c r="M1647" s="333"/>
      <c r="N1647" s="333"/>
      <c r="Q1647" s="334"/>
      <c r="R1647" s="335"/>
      <c r="S1647" s="335"/>
      <c r="T1647" s="335"/>
      <c r="U1647" s="335"/>
      <c r="V1647" s="335"/>
      <c r="W1647" s="336"/>
      <c r="X1647" s="337"/>
      <c r="Y1647" s="338"/>
    </row>
    <row r="1648" spans="3:25" s="330" customFormat="1" hidden="1" x14ac:dyDescent="0.25">
      <c r="C1648" s="331"/>
      <c r="D1648" s="331"/>
      <c r="E1648" s="331"/>
      <c r="H1648" s="332"/>
      <c r="K1648" s="333"/>
      <c r="L1648" s="333"/>
      <c r="M1648" s="333"/>
      <c r="N1648" s="333"/>
      <c r="Q1648" s="334"/>
      <c r="R1648" s="335"/>
      <c r="S1648" s="335"/>
      <c r="T1648" s="335"/>
      <c r="U1648" s="335"/>
      <c r="V1648" s="335"/>
      <c r="W1648" s="336"/>
      <c r="X1648" s="337"/>
      <c r="Y1648" s="338"/>
    </row>
    <row r="1649" spans="3:25" s="330" customFormat="1" hidden="1" x14ac:dyDescent="0.25">
      <c r="C1649" s="331"/>
      <c r="D1649" s="331"/>
      <c r="E1649" s="331"/>
      <c r="H1649" s="332"/>
      <c r="K1649" s="333"/>
      <c r="L1649" s="333"/>
      <c r="M1649" s="333"/>
      <c r="N1649" s="333"/>
      <c r="Q1649" s="334"/>
      <c r="R1649" s="335"/>
      <c r="S1649" s="335"/>
      <c r="T1649" s="335"/>
      <c r="U1649" s="335"/>
      <c r="V1649" s="335"/>
      <c r="W1649" s="336"/>
      <c r="X1649" s="337"/>
      <c r="Y1649" s="338"/>
    </row>
    <row r="1650" spans="3:25" s="330" customFormat="1" hidden="1" x14ac:dyDescent="0.25">
      <c r="C1650" s="331"/>
      <c r="D1650" s="331"/>
      <c r="E1650" s="331"/>
      <c r="H1650" s="332"/>
      <c r="K1650" s="333"/>
      <c r="L1650" s="333"/>
      <c r="M1650" s="333"/>
      <c r="N1650" s="333"/>
      <c r="Q1650" s="334"/>
      <c r="R1650" s="335"/>
      <c r="S1650" s="335"/>
      <c r="T1650" s="335"/>
      <c r="U1650" s="335"/>
      <c r="V1650" s="335"/>
      <c r="W1650" s="336"/>
      <c r="X1650" s="337"/>
      <c r="Y1650" s="338"/>
    </row>
    <row r="1651" spans="3:25" s="330" customFormat="1" hidden="1" x14ac:dyDescent="0.25">
      <c r="C1651" s="331"/>
      <c r="D1651" s="331"/>
      <c r="E1651" s="331"/>
      <c r="H1651" s="332"/>
      <c r="K1651" s="333"/>
      <c r="L1651" s="333"/>
      <c r="M1651" s="333"/>
      <c r="N1651" s="333"/>
      <c r="Q1651" s="334"/>
      <c r="R1651" s="335"/>
      <c r="S1651" s="335"/>
      <c r="T1651" s="335"/>
      <c r="U1651" s="335"/>
      <c r="V1651" s="335"/>
      <c r="W1651" s="336"/>
      <c r="X1651" s="337"/>
      <c r="Y1651" s="338"/>
    </row>
    <row r="1652" spans="3:25" s="330" customFormat="1" hidden="1" x14ac:dyDescent="0.25">
      <c r="C1652" s="331"/>
      <c r="D1652" s="331"/>
      <c r="E1652" s="331"/>
      <c r="H1652" s="332"/>
      <c r="K1652" s="333"/>
      <c r="L1652" s="333"/>
      <c r="M1652" s="333"/>
      <c r="N1652" s="333"/>
      <c r="Q1652" s="334"/>
      <c r="R1652" s="335"/>
      <c r="S1652" s="335"/>
      <c r="T1652" s="335"/>
      <c r="U1652" s="335"/>
      <c r="V1652" s="335"/>
      <c r="W1652" s="336"/>
      <c r="X1652" s="337"/>
      <c r="Y1652" s="338"/>
    </row>
    <row r="1653" spans="3:25" s="330" customFormat="1" hidden="1" x14ac:dyDescent="0.25">
      <c r="C1653" s="331"/>
      <c r="D1653" s="331"/>
      <c r="E1653" s="331"/>
      <c r="H1653" s="332"/>
      <c r="K1653" s="333"/>
      <c r="L1653" s="333"/>
      <c r="M1653" s="333"/>
      <c r="N1653" s="333"/>
      <c r="Q1653" s="334"/>
      <c r="R1653" s="335"/>
      <c r="S1653" s="335"/>
      <c r="T1653" s="335"/>
      <c r="U1653" s="335"/>
      <c r="V1653" s="335"/>
      <c r="W1653" s="336"/>
      <c r="X1653" s="337"/>
      <c r="Y1653" s="338"/>
    </row>
    <row r="1654" spans="3:25" s="330" customFormat="1" hidden="1" x14ac:dyDescent="0.25">
      <c r="C1654" s="331"/>
      <c r="D1654" s="331"/>
      <c r="E1654" s="331"/>
      <c r="H1654" s="332"/>
      <c r="K1654" s="333"/>
      <c r="L1654" s="333"/>
      <c r="M1654" s="333"/>
      <c r="N1654" s="333"/>
      <c r="Q1654" s="334"/>
      <c r="R1654" s="335"/>
      <c r="S1654" s="335"/>
      <c r="T1654" s="335"/>
      <c r="U1654" s="335"/>
      <c r="V1654" s="335"/>
      <c r="W1654" s="336"/>
      <c r="X1654" s="337"/>
      <c r="Y1654" s="338"/>
    </row>
    <row r="1655" spans="3:25" s="330" customFormat="1" hidden="1" x14ac:dyDescent="0.25">
      <c r="C1655" s="331"/>
      <c r="D1655" s="331"/>
      <c r="E1655" s="331"/>
      <c r="H1655" s="332"/>
      <c r="K1655" s="333"/>
      <c r="L1655" s="333"/>
      <c r="M1655" s="333"/>
      <c r="N1655" s="333"/>
      <c r="Q1655" s="334"/>
      <c r="R1655" s="335"/>
      <c r="S1655" s="335"/>
      <c r="T1655" s="335"/>
      <c r="U1655" s="335"/>
      <c r="V1655" s="335"/>
      <c r="W1655" s="336"/>
      <c r="X1655" s="337"/>
      <c r="Y1655" s="338"/>
    </row>
    <row r="1656" spans="3:25" s="330" customFormat="1" hidden="1" x14ac:dyDescent="0.25">
      <c r="C1656" s="331"/>
      <c r="D1656" s="331"/>
      <c r="E1656" s="331"/>
      <c r="H1656" s="332"/>
      <c r="K1656" s="333"/>
      <c r="L1656" s="333"/>
      <c r="M1656" s="333"/>
      <c r="N1656" s="333"/>
      <c r="Q1656" s="334"/>
      <c r="R1656" s="335"/>
      <c r="S1656" s="335"/>
      <c r="T1656" s="335"/>
      <c r="U1656" s="335"/>
      <c r="V1656" s="335"/>
      <c r="W1656" s="336"/>
      <c r="X1656" s="337"/>
      <c r="Y1656" s="338"/>
    </row>
    <row r="1657" spans="3:25" s="330" customFormat="1" hidden="1" x14ac:dyDescent="0.25">
      <c r="C1657" s="331"/>
      <c r="D1657" s="331"/>
      <c r="E1657" s="331"/>
      <c r="H1657" s="332"/>
      <c r="K1657" s="333"/>
      <c r="L1657" s="333"/>
      <c r="M1657" s="333"/>
      <c r="N1657" s="333"/>
      <c r="Q1657" s="334"/>
      <c r="R1657" s="335"/>
      <c r="S1657" s="335"/>
      <c r="T1657" s="335"/>
      <c r="U1657" s="335"/>
      <c r="V1657" s="335"/>
      <c r="W1657" s="336"/>
      <c r="X1657" s="337"/>
      <c r="Y1657" s="338"/>
    </row>
    <row r="1658" spans="3:25" s="330" customFormat="1" hidden="1" x14ac:dyDescent="0.25">
      <c r="C1658" s="331"/>
      <c r="D1658" s="331"/>
      <c r="E1658" s="331"/>
      <c r="H1658" s="332"/>
      <c r="K1658" s="333"/>
      <c r="L1658" s="333"/>
      <c r="M1658" s="333"/>
      <c r="N1658" s="333"/>
      <c r="Q1658" s="334"/>
      <c r="R1658" s="335"/>
      <c r="S1658" s="335"/>
      <c r="T1658" s="335"/>
      <c r="U1658" s="335"/>
      <c r="V1658" s="335"/>
      <c r="W1658" s="336"/>
      <c r="X1658" s="337"/>
      <c r="Y1658" s="338"/>
    </row>
    <row r="1659" spans="3:25" s="330" customFormat="1" hidden="1" x14ac:dyDescent="0.25">
      <c r="C1659" s="331"/>
      <c r="D1659" s="331"/>
      <c r="E1659" s="331"/>
      <c r="H1659" s="332"/>
      <c r="K1659" s="333"/>
      <c r="L1659" s="333"/>
      <c r="M1659" s="333"/>
      <c r="N1659" s="333"/>
      <c r="Q1659" s="334"/>
      <c r="R1659" s="335"/>
      <c r="S1659" s="335"/>
      <c r="T1659" s="335"/>
      <c r="U1659" s="335"/>
      <c r="V1659" s="335"/>
      <c r="W1659" s="336"/>
      <c r="X1659" s="337"/>
      <c r="Y1659" s="338"/>
    </row>
    <row r="1660" spans="3:25" s="330" customFormat="1" hidden="1" x14ac:dyDescent="0.25">
      <c r="C1660" s="331"/>
      <c r="D1660" s="331"/>
      <c r="E1660" s="331"/>
      <c r="H1660" s="332"/>
      <c r="K1660" s="333"/>
      <c r="L1660" s="333"/>
      <c r="M1660" s="333"/>
      <c r="N1660" s="333"/>
      <c r="Q1660" s="334"/>
      <c r="R1660" s="335"/>
      <c r="S1660" s="335"/>
      <c r="T1660" s="335"/>
      <c r="U1660" s="335"/>
      <c r="V1660" s="335"/>
      <c r="W1660" s="336"/>
      <c r="X1660" s="337"/>
      <c r="Y1660" s="338"/>
    </row>
    <row r="1661" spans="3:25" s="330" customFormat="1" hidden="1" x14ac:dyDescent="0.25">
      <c r="C1661" s="331"/>
      <c r="D1661" s="331"/>
      <c r="E1661" s="331"/>
      <c r="H1661" s="332"/>
      <c r="K1661" s="333"/>
      <c r="L1661" s="333"/>
      <c r="M1661" s="333"/>
      <c r="N1661" s="333"/>
      <c r="Q1661" s="334"/>
      <c r="R1661" s="335"/>
      <c r="S1661" s="335"/>
      <c r="T1661" s="335"/>
      <c r="U1661" s="335"/>
      <c r="V1661" s="335"/>
      <c r="W1661" s="336"/>
      <c r="X1661" s="337"/>
      <c r="Y1661" s="338"/>
    </row>
    <row r="1662" spans="3:25" s="330" customFormat="1" hidden="1" x14ac:dyDescent="0.25">
      <c r="C1662" s="331"/>
      <c r="D1662" s="331"/>
      <c r="E1662" s="331"/>
      <c r="H1662" s="332"/>
      <c r="K1662" s="333"/>
      <c r="L1662" s="333"/>
      <c r="M1662" s="333"/>
      <c r="N1662" s="333"/>
      <c r="Q1662" s="334"/>
      <c r="R1662" s="335"/>
      <c r="S1662" s="335"/>
      <c r="T1662" s="335"/>
      <c r="U1662" s="335"/>
      <c r="V1662" s="335"/>
      <c r="W1662" s="336"/>
      <c r="X1662" s="337"/>
      <c r="Y1662" s="338"/>
    </row>
    <row r="1663" spans="3:25" s="330" customFormat="1" hidden="1" x14ac:dyDescent="0.25">
      <c r="C1663" s="331"/>
      <c r="D1663" s="331"/>
      <c r="E1663" s="331"/>
      <c r="H1663" s="332"/>
      <c r="K1663" s="333"/>
      <c r="L1663" s="333"/>
      <c r="M1663" s="333"/>
      <c r="N1663" s="333"/>
      <c r="Q1663" s="334"/>
      <c r="R1663" s="335"/>
      <c r="S1663" s="335"/>
      <c r="T1663" s="335"/>
      <c r="U1663" s="335"/>
      <c r="V1663" s="335"/>
      <c r="W1663" s="336"/>
      <c r="X1663" s="337"/>
      <c r="Y1663" s="338"/>
    </row>
    <row r="1664" spans="3:25" s="330" customFormat="1" hidden="1" x14ac:dyDescent="0.25">
      <c r="C1664" s="331"/>
      <c r="D1664" s="331"/>
      <c r="E1664" s="331"/>
      <c r="H1664" s="332"/>
      <c r="K1664" s="333"/>
      <c r="L1664" s="333"/>
      <c r="M1664" s="333"/>
      <c r="N1664" s="333"/>
      <c r="Q1664" s="334"/>
      <c r="R1664" s="335"/>
      <c r="S1664" s="335"/>
      <c r="T1664" s="335"/>
      <c r="U1664" s="335"/>
      <c r="V1664" s="335"/>
      <c r="W1664" s="336"/>
      <c r="X1664" s="337"/>
      <c r="Y1664" s="338"/>
    </row>
    <row r="1665" spans="3:25" s="330" customFormat="1" hidden="1" x14ac:dyDescent="0.25">
      <c r="C1665" s="331"/>
      <c r="D1665" s="331"/>
      <c r="E1665" s="331"/>
      <c r="H1665" s="332"/>
      <c r="K1665" s="333"/>
      <c r="L1665" s="333"/>
      <c r="M1665" s="333"/>
      <c r="N1665" s="333"/>
      <c r="Q1665" s="334"/>
      <c r="R1665" s="335"/>
      <c r="S1665" s="335"/>
      <c r="T1665" s="335"/>
      <c r="U1665" s="335"/>
      <c r="V1665" s="335"/>
      <c r="W1665" s="336"/>
      <c r="X1665" s="337"/>
      <c r="Y1665" s="338"/>
    </row>
    <row r="1666" spans="3:25" s="330" customFormat="1" hidden="1" x14ac:dyDescent="0.25">
      <c r="C1666" s="331"/>
      <c r="D1666" s="331"/>
      <c r="E1666" s="331"/>
      <c r="H1666" s="332"/>
      <c r="K1666" s="333"/>
      <c r="L1666" s="333"/>
      <c r="M1666" s="333"/>
      <c r="N1666" s="333"/>
      <c r="Q1666" s="334"/>
      <c r="R1666" s="335"/>
      <c r="S1666" s="335"/>
      <c r="T1666" s="335"/>
      <c r="U1666" s="335"/>
      <c r="V1666" s="335"/>
      <c r="W1666" s="336"/>
      <c r="X1666" s="337"/>
      <c r="Y1666" s="338"/>
    </row>
    <row r="1667" spans="3:25" s="330" customFormat="1" hidden="1" x14ac:dyDescent="0.25">
      <c r="C1667" s="331"/>
      <c r="D1667" s="331"/>
      <c r="E1667" s="331"/>
      <c r="H1667" s="332"/>
      <c r="K1667" s="333"/>
      <c r="L1667" s="333"/>
      <c r="M1667" s="333"/>
      <c r="N1667" s="333"/>
      <c r="Q1667" s="334"/>
      <c r="R1667" s="335"/>
      <c r="S1667" s="335"/>
      <c r="T1667" s="335"/>
      <c r="U1667" s="335"/>
      <c r="V1667" s="335"/>
      <c r="W1667" s="336"/>
      <c r="X1667" s="337"/>
      <c r="Y1667" s="338"/>
    </row>
    <row r="1668" spans="3:25" s="330" customFormat="1" hidden="1" x14ac:dyDescent="0.25">
      <c r="C1668" s="331"/>
      <c r="D1668" s="331"/>
      <c r="E1668" s="331"/>
      <c r="H1668" s="332"/>
      <c r="K1668" s="333"/>
      <c r="L1668" s="333"/>
      <c r="M1668" s="333"/>
      <c r="N1668" s="333"/>
      <c r="Q1668" s="334"/>
      <c r="R1668" s="335"/>
      <c r="S1668" s="335"/>
      <c r="T1668" s="335"/>
      <c r="U1668" s="335"/>
      <c r="V1668" s="335"/>
      <c r="W1668" s="336"/>
      <c r="X1668" s="337"/>
      <c r="Y1668" s="338"/>
    </row>
    <row r="1669" spans="3:25" s="330" customFormat="1" hidden="1" x14ac:dyDescent="0.25">
      <c r="C1669" s="331"/>
      <c r="D1669" s="331"/>
      <c r="E1669" s="331"/>
      <c r="H1669" s="332"/>
      <c r="K1669" s="333"/>
      <c r="L1669" s="333"/>
      <c r="M1669" s="333"/>
      <c r="N1669" s="333"/>
      <c r="Q1669" s="334"/>
      <c r="R1669" s="335"/>
      <c r="S1669" s="335"/>
      <c r="T1669" s="335"/>
      <c r="U1669" s="335"/>
      <c r="V1669" s="335"/>
      <c r="W1669" s="336"/>
      <c r="X1669" s="337"/>
      <c r="Y1669" s="338"/>
    </row>
    <row r="1670" spans="3:25" s="330" customFormat="1" hidden="1" x14ac:dyDescent="0.25">
      <c r="C1670" s="331"/>
      <c r="D1670" s="331"/>
      <c r="E1670" s="331"/>
      <c r="H1670" s="332"/>
      <c r="K1670" s="333"/>
      <c r="L1670" s="333"/>
      <c r="M1670" s="333"/>
      <c r="N1670" s="333"/>
      <c r="Q1670" s="334"/>
      <c r="R1670" s="335"/>
      <c r="S1670" s="335"/>
      <c r="T1670" s="335"/>
      <c r="U1670" s="335"/>
      <c r="V1670" s="335"/>
      <c r="W1670" s="336"/>
      <c r="X1670" s="337"/>
      <c r="Y1670" s="338"/>
    </row>
    <row r="1671" spans="3:25" s="330" customFormat="1" hidden="1" x14ac:dyDescent="0.25">
      <c r="C1671" s="331"/>
      <c r="D1671" s="331"/>
      <c r="E1671" s="331"/>
      <c r="H1671" s="332"/>
      <c r="K1671" s="333"/>
      <c r="L1671" s="333"/>
      <c r="M1671" s="333"/>
      <c r="N1671" s="333"/>
      <c r="Q1671" s="334"/>
      <c r="R1671" s="335"/>
      <c r="S1671" s="335"/>
      <c r="T1671" s="335"/>
      <c r="U1671" s="335"/>
      <c r="V1671" s="335"/>
      <c r="W1671" s="336"/>
      <c r="X1671" s="337"/>
      <c r="Y1671" s="338"/>
    </row>
    <row r="1672" spans="3:25" s="330" customFormat="1" hidden="1" x14ac:dyDescent="0.25">
      <c r="C1672" s="331"/>
      <c r="D1672" s="331"/>
      <c r="E1672" s="331"/>
      <c r="H1672" s="332"/>
      <c r="K1672" s="333"/>
      <c r="L1672" s="333"/>
      <c r="M1672" s="333"/>
      <c r="N1672" s="333"/>
      <c r="Q1672" s="334"/>
      <c r="R1672" s="335"/>
      <c r="S1672" s="335"/>
      <c r="T1672" s="335"/>
      <c r="U1672" s="335"/>
      <c r="V1672" s="335"/>
      <c r="W1672" s="336"/>
      <c r="X1672" s="337"/>
      <c r="Y1672" s="338"/>
    </row>
    <row r="1673" spans="3:25" s="330" customFormat="1" hidden="1" x14ac:dyDescent="0.25">
      <c r="C1673" s="331"/>
      <c r="D1673" s="331"/>
      <c r="E1673" s="331"/>
      <c r="H1673" s="332"/>
      <c r="K1673" s="333"/>
      <c r="L1673" s="333"/>
      <c r="M1673" s="333"/>
      <c r="N1673" s="333"/>
      <c r="Q1673" s="334"/>
      <c r="R1673" s="335"/>
      <c r="S1673" s="335"/>
      <c r="T1673" s="335"/>
      <c r="U1673" s="335"/>
      <c r="V1673" s="335"/>
      <c r="W1673" s="336"/>
      <c r="X1673" s="337"/>
      <c r="Y1673" s="338"/>
    </row>
    <row r="1674" spans="3:25" s="330" customFormat="1" hidden="1" x14ac:dyDescent="0.25">
      <c r="C1674" s="331"/>
      <c r="D1674" s="331"/>
      <c r="E1674" s="331"/>
      <c r="H1674" s="332"/>
      <c r="K1674" s="333"/>
      <c r="L1674" s="333"/>
      <c r="M1674" s="333"/>
      <c r="N1674" s="333"/>
      <c r="Q1674" s="334"/>
      <c r="R1674" s="335"/>
      <c r="S1674" s="335"/>
      <c r="T1674" s="335"/>
      <c r="U1674" s="335"/>
      <c r="V1674" s="335"/>
      <c r="W1674" s="336"/>
      <c r="X1674" s="337"/>
      <c r="Y1674" s="338"/>
    </row>
    <row r="1675" spans="3:25" s="330" customFormat="1" hidden="1" x14ac:dyDescent="0.25">
      <c r="C1675" s="331"/>
      <c r="D1675" s="331"/>
      <c r="E1675" s="331"/>
      <c r="H1675" s="332"/>
      <c r="K1675" s="333"/>
      <c r="L1675" s="333"/>
      <c r="M1675" s="333"/>
      <c r="N1675" s="333"/>
      <c r="Q1675" s="334"/>
      <c r="R1675" s="335"/>
      <c r="S1675" s="335"/>
      <c r="T1675" s="335"/>
      <c r="U1675" s="335"/>
      <c r="V1675" s="335"/>
      <c r="W1675" s="336"/>
      <c r="X1675" s="337"/>
      <c r="Y1675" s="338"/>
    </row>
    <row r="1676" spans="3:25" s="330" customFormat="1" hidden="1" x14ac:dyDescent="0.25">
      <c r="C1676" s="331"/>
      <c r="D1676" s="331"/>
      <c r="E1676" s="331"/>
      <c r="H1676" s="332"/>
      <c r="K1676" s="333"/>
      <c r="L1676" s="333"/>
      <c r="M1676" s="333"/>
      <c r="N1676" s="333"/>
      <c r="Q1676" s="334"/>
      <c r="R1676" s="335"/>
      <c r="S1676" s="335"/>
      <c r="T1676" s="335"/>
      <c r="U1676" s="335"/>
      <c r="V1676" s="335"/>
      <c r="W1676" s="336"/>
      <c r="X1676" s="337"/>
      <c r="Y1676" s="338"/>
    </row>
    <row r="1677" spans="3:25" s="330" customFormat="1" hidden="1" x14ac:dyDescent="0.25">
      <c r="C1677" s="331"/>
      <c r="D1677" s="331"/>
      <c r="E1677" s="331"/>
      <c r="H1677" s="332"/>
      <c r="K1677" s="333"/>
      <c r="L1677" s="333"/>
      <c r="M1677" s="333"/>
      <c r="N1677" s="333"/>
      <c r="Q1677" s="334"/>
      <c r="R1677" s="335"/>
      <c r="S1677" s="335"/>
      <c r="T1677" s="335"/>
      <c r="U1677" s="335"/>
      <c r="V1677" s="335"/>
      <c r="W1677" s="336"/>
      <c r="X1677" s="337"/>
      <c r="Y1677" s="338"/>
    </row>
    <row r="1678" spans="3:25" s="330" customFormat="1" hidden="1" x14ac:dyDescent="0.25">
      <c r="C1678" s="331"/>
      <c r="D1678" s="331"/>
      <c r="E1678" s="331"/>
      <c r="H1678" s="332"/>
      <c r="K1678" s="333"/>
      <c r="L1678" s="333"/>
      <c r="M1678" s="333"/>
      <c r="N1678" s="333"/>
      <c r="Q1678" s="334"/>
      <c r="R1678" s="335"/>
      <c r="S1678" s="335"/>
      <c r="T1678" s="335"/>
      <c r="U1678" s="335"/>
      <c r="V1678" s="335"/>
      <c r="W1678" s="336"/>
      <c r="X1678" s="337"/>
      <c r="Y1678" s="338"/>
    </row>
    <row r="1679" spans="3:25" s="330" customFormat="1" hidden="1" x14ac:dyDescent="0.25">
      <c r="C1679" s="331"/>
      <c r="D1679" s="331"/>
      <c r="E1679" s="331"/>
      <c r="H1679" s="332"/>
      <c r="K1679" s="333"/>
      <c r="L1679" s="333"/>
      <c r="M1679" s="333"/>
      <c r="N1679" s="333"/>
      <c r="Q1679" s="334"/>
      <c r="R1679" s="335"/>
      <c r="S1679" s="335"/>
      <c r="T1679" s="335"/>
      <c r="U1679" s="335"/>
      <c r="V1679" s="335"/>
      <c r="W1679" s="336"/>
      <c r="X1679" s="337"/>
      <c r="Y1679" s="338"/>
    </row>
    <row r="1680" spans="3:25" s="330" customFormat="1" hidden="1" x14ac:dyDescent="0.25">
      <c r="C1680" s="331"/>
      <c r="D1680" s="331"/>
      <c r="E1680" s="331"/>
      <c r="H1680" s="332"/>
      <c r="K1680" s="333"/>
      <c r="L1680" s="333"/>
      <c r="M1680" s="333"/>
      <c r="N1680" s="333"/>
      <c r="Q1680" s="334"/>
      <c r="R1680" s="335"/>
      <c r="S1680" s="335"/>
      <c r="T1680" s="335"/>
      <c r="U1680" s="335"/>
      <c r="V1680" s="335"/>
      <c r="W1680" s="336"/>
      <c r="X1680" s="337"/>
      <c r="Y1680" s="338"/>
    </row>
    <row r="1681" spans="3:25" s="330" customFormat="1" hidden="1" x14ac:dyDescent="0.25">
      <c r="C1681" s="331"/>
      <c r="D1681" s="331"/>
      <c r="E1681" s="331"/>
      <c r="H1681" s="332"/>
      <c r="K1681" s="333"/>
      <c r="L1681" s="333"/>
      <c r="M1681" s="333"/>
      <c r="N1681" s="333"/>
      <c r="Q1681" s="334"/>
      <c r="R1681" s="335"/>
      <c r="S1681" s="335"/>
      <c r="T1681" s="335"/>
      <c r="U1681" s="335"/>
      <c r="V1681" s="335"/>
      <c r="W1681" s="336"/>
      <c r="X1681" s="337"/>
      <c r="Y1681" s="338"/>
    </row>
    <row r="1682" spans="3:25" s="330" customFormat="1" hidden="1" x14ac:dyDescent="0.25">
      <c r="C1682" s="331"/>
      <c r="D1682" s="331"/>
      <c r="E1682" s="331"/>
      <c r="H1682" s="332"/>
      <c r="K1682" s="333"/>
      <c r="L1682" s="333"/>
      <c r="M1682" s="333"/>
      <c r="N1682" s="333"/>
      <c r="Q1682" s="334"/>
      <c r="R1682" s="335"/>
      <c r="S1682" s="335"/>
      <c r="T1682" s="335"/>
      <c r="U1682" s="335"/>
      <c r="V1682" s="335"/>
      <c r="W1682" s="336"/>
      <c r="X1682" s="337"/>
      <c r="Y1682" s="338"/>
    </row>
    <row r="1683" spans="3:25" s="330" customFormat="1" hidden="1" x14ac:dyDescent="0.25">
      <c r="C1683" s="331"/>
      <c r="D1683" s="331"/>
      <c r="E1683" s="331"/>
      <c r="H1683" s="332"/>
      <c r="K1683" s="333"/>
      <c r="L1683" s="333"/>
      <c r="M1683" s="333"/>
      <c r="N1683" s="333"/>
      <c r="Q1683" s="334"/>
      <c r="R1683" s="335"/>
      <c r="S1683" s="335"/>
      <c r="T1683" s="335"/>
      <c r="U1683" s="335"/>
      <c r="V1683" s="335"/>
      <c r="W1683" s="336"/>
      <c r="X1683" s="337"/>
      <c r="Y1683" s="338"/>
    </row>
    <row r="1684" spans="3:25" s="330" customFormat="1" hidden="1" x14ac:dyDescent="0.25">
      <c r="C1684" s="331"/>
      <c r="D1684" s="331"/>
      <c r="E1684" s="331"/>
      <c r="H1684" s="332"/>
      <c r="K1684" s="333"/>
      <c r="L1684" s="333"/>
      <c r="M1684" s="333"/>
      <c r="N1684" s="333"/>
      <c r="Q1684" s="334"/>
      <c r="R1684" s="335"/>
      <c r="S1684" s="335"/>
      <c r="T1684" s="335"/>
      <c r="U1684" s="335"/>
      <c r="V1684" s="335"/>
      <c r="W1684" s="336"/>
      <c r="X1684" s="337"/>
      <c r="Y1684" s="338"/>
    </row>
    <row r="1685" spans="3:25" s="330" customFormat="1" hidden="1" x14ac:dyDescent="0.25">
      <c r="C1685" s="331"/>
      <c r="D1685" s="331"/>
      <c r="E1685" s="331"/>
      <c r="H1685" s="332"/>
      <c r="K1685" s="333"/>
      <c r="L1685" s="333"/>
      <c r="M1685" s="333"/>
      <c r="N1685" s="333"/>
      <c r="Q1685" s="334"/>
      <c r="R1685" s="335"/>
      <c r="S1685" s="335"/>
      <c r="T1685" s="335"/>
      <c r="U1685" s="335"/>
      <c r="V1685" s="335"/>
      <c r="W1685" s="336"/>
      <c r="X1685" s="337"/>
      <c r="Y1685" s="338"/>
    </row>
    <row r="1686" spans="3:25" s="330" customFormat="1" hidden="1" x14ac:dyDescent="0.25">
      <c r="C1686" s="331"/>
      <c r="D1686" s="331"/>
      <c r="E1686" s="331"/>
      <c r="H1686" s="332"/>
      <c r="K1686" s="333"/>
      <c r="L1686" s="333"/>
      <c r="M1686" s="333"/>
      <c r="N1686" s="333"/>
      <c r="Q1686" s="334"/>
      <c r="R1686" s="335"/>
      <c r="S1686" s="335"/>
      <c r="T1686" s="335"/>
      <c r="U1686" s="335"/>
      <c r="V1686" s="335"/>
      <c r="W1686" s="336"/>
      <c r="X1686" s="337"/>
      <c r="Y1686" s="338"/>
    </row>
    <row r="1687" spans="3:25" s="330" customFormat="1" hidden="1" x14ac:dyDescent="0.25">
      <c r="C1687" s="331"/>
      <c r="D1687" s="331"/>
      <c r="E1687" s="331"/>
      <c r="H1687" s="332"/>
      <c r="K1687" s="333"/>
      <c r="L1687" s="333"/>
      <c r="M1687" s="333"/>
      <c r="N1687" s="333"/>
      <c r="Q1687" s="334"/>
      <c r="R1687" s="335"/>
      <c r="S1687" s="335"/>
      <c r="T1687" s="335"/>
      <c r="U1687" s="335"/>
      <c r="V1687" s="335"/>
      <c r="W1687" s="336"/>
      <c r="X1687" s="337"/>
      <c r="Y1687" s="338"/>
    </row>
    <row r="1688" spans="3:25" s="330" customFormat="1" hidden="1" x14ac:dyDescent="0.25">
      <c r="C1688" s="331"/>
      <c r="D1688" s="331"/>
      <c r="E1688" s="331"/>
      <c r="H1688" s="332"/>
      <c r="K1688" s="333"/>
      <c r="L1688" s="333"/>
      <c r="M1688" s="333"/>
      <c r="N1688" s="333"/>
      <c r="Q1688" s="334"/>
      <c r="R1688" s="335"/>
      <c r="S1688" s="335"/>
      <c r="T1688" s="335"/>
      <c r="U1688" s="335"/>
      <c r="V1688" s="335"/>
      <c r="W1688" s="336"/>
      <c r="X1688" s="337"/>
      <c r="Y1688" s="338"/>
    </row>
    <row r="1689" spans="3:25" s="330" customFormat="1" hidden="1" x14ac:dyDescent="0.25">
      <c r="C1689" s="331"/>
      <c r="D1689" s="331"/>
      <c r="E1689" s="331"/>
      <c r="H1689" s="332"/>
      <c r="K1689" s="333"/>
      <c r="L1689" s="333"/>
      <c r="M1689" s="333"/>
      <c r="N1689" s="333"/>
      <c r="Q1689" s="334"/>
      <c r="R1689" s="335"/>
      <c r="S1689" s="335"/>
      <c r="T1689" s="335"/>
      <c r="U1689" s="335"/>
      <c r="V1689" s="335"/>
      <c r="W1689" s="336"/>
      <c r="X1689" s="337"/>
      <c r="Y1689" s="338"/>
    </row>
    <row r="1690" spans="3:25" s="330" customFormat="1" hidden="1" x14ac:dyDescent="0.25">
      <c r="C1690" s="331"/>
      <c r="D1690" s="331"/>
      <c r="E1690" s="331"/>
      <c r="H1690" s="332"/>
      <c r="K1690" s="333"/>
      <c r="L1690" s="333"/>
      <c r="M1690" s="333"/>
      <c r="N1690" s="333"/>
      <c r="Q1690" s="334"/>
      <c r="R1690" s="335"/>
      <c r="S1690" s="335"/>
      <c r="T1690" s="335"/>
      <c r="U1690" s="335"/>
      <c r="V1690" s="335"/>
      <c r="W1690" s="336"/>
      <c r="X1690" s="337"/>
      <c r="Y1690" s="338"/>
    </row>
    <row r="1691" spans="3:25" s="330" customFormat="1" hidden="1" x14ac:dyDescent="0.25">
      <c r="C1691" s="331"/>
      <c r="D1691" s="331"/>
      <c r="E1691" s="331"/>
      <c r="H1691" s="332"/>
      <c r="K1691" s="333"/>
      <c r="L1691" s="333"/>
      <c r="M1691" s="333"/>
      <c r="N1691" s="333"/>
      <c r="Q1691" s="334"/>
      <c r="R1691" s="335"/>
      <c r="S1691" s="335"/>
      <c r="T1691" s="335"/>
      <c r="U1691" s="335"/>
      <c r="V1691" s="335"/>
      <c r="W1691" s="336"/>
      <c r="X1691" s="337"/>
      <c r="Y1691" s="338"/>
    </row>
    <row r="1692" spans="3:25" s="330" customFormat="1" hidden="1" x14ac:dyDescent="0.25">
      <c r="C1692" s="331"/>
      <c r="D1692" s="331"/>
      <c r="E1692" s="331"/>
      <c r="H1692" s="332"/>
      <c r="K1692" s="333"/>
      <c r="L1692" s="333"/>
      <c r="M1692" s="333"/>
      <c r="N1692" s="333"/>
      <c r="Q1692" s="334"/>
      <c r="R1692" s="335"/>
      <c r="S1692" s="335"/>
      <c r="T1692" s="335"/>
      <c r="U1692" s="335"/>
      <c r="V1692" s="335"/>
      <c r="W1692" s="336"/>
      <c r="X1692" s="337"/>
      <c r="Y1692" s="338"/>
    </row>
    <row r="1693" spans="3:25" s="330" customFormat="1" hidden="1" x14ac:dyDescent="0.25">
      <c r="C1693" s="331"/>
      <c r="D1693" s="331"/>
      <c r="E1693" s="331"/>
      <c r="H1693" s="332"/>
      <c r="K1693" s="333"/>
      <c r="L1693" s="333"/>
      <c r="M1693" s="333"/>
      <c r="N1693" s="333"/>
      <c r="Q1693" s="334"/>
      <c r="R1693" s="335"/>
      <c r="S1693" s="335"/>
      <c r="T1693" s="335"/>
      <c r="U1693" s="335"/>
      <c r="V1693" s="335"/>
      <c r="W1693" s="336"/>
      <c r="X1693" s="337"/>
      <c r="Y1693" s="338"/>
    </row>
    <row r="1694" spans="3:25" s="330" customFormat="1" hidden="1" x14ac:dyDescent="0.25">
      <c r="C1694" s="331"/>
      <c r="D1694" s="331"/>
      <c r="E1694" s="331"/>
      <c r="H1694" s="332"/>
      <c r="K1694" s="333"/>
      <c r="L1694" s="333"/>
      <c r="M1694" s="333"/>
      <c r="N1694" s="333"/>
      <c r="Q1694" s="334"/>
      <c r="R1694" s="335"/>
      <c r="S1694" s="335"/>
      <c r="T1694" s="335"/>
      <c r="U1694" s="335"/>
      <c r="V1694" s="335"/>
      <c r="W1694" s="336"/>
      <c r="X1694" s="337"/>
      <c r="Y1694" s="338"/>
    </row>
    <row r="1695" spans="3:25" s="330" customFormat="1" hidden="1" x14ac:dyDescent="0.25">
      <c r="C1695" s="331"/>
      <c r="D1695" s="331"/>
      <c r="E1695" s="331"/>
      <c r="H1695" s="332"/>
      <c r="K1695" s="333"/>
      <c r="L1695" s="333"/>
      <c r="M1695" s="333"/>
      <c r="N1695" s="333"/>
      <c r="Q1695" s="334"/>
      <c r="R1695" s="335"/>
      <c r="S1695" s="335"/>
      <c r="T1695" s="335"/>
      <c r="U1695" s="335"/>
      <c r="V1695" s="335"/>
      <c r="W1695" s="336"/>
      <c r="X1695" s="337"/>
      <c r="Y1695" s="338"/>
    </row>
    <row r="1696" spans="3:25" s="330" customFormat="1" hidden="1" x14ac:dyDescent="0.25">
      <c r="C1696" s="331"/>
      <c r="D1696" s="331"/>
      <c r="E1696" s="331"/>
      <c r="H1696" s="332"/>
      <c r="K1696" s="333"/>
      <c r="L1696" s="333"/>
      <c r="M1696" s="333"/>
      <c r="N1696" s="333"/>
      <c r="Q1696" s="334"/>
      <c r="R1696" s="335"/>
      <c r="S1696" s="335"/>
      <c r="T1696" s="335"/>
      <c r="U1696" s="335"/>
      <c r="V1696" s="335"/>
      <c r="W1696" s="336"/>
      <c r="X1696" s="337"/>
      <c r="Y1696" s="338"/>
    </row>
    <row r="1697" spans="3:25" s="330" customFormat="1" hidden="1" x14ac:dyDescent="0.25">
      <c r="C1697" s="331"/>
      <c r="D1697" s="331"/>
      <c r="E1697" s="331"/>
      <c r="H1697" s="332"/>
      <c r="K1697" s="333"/>
      <c r="L1697" s="333"/>
      <c r="M1697" s="333"/>
      <c r="N1697" s="333"/>
      <c r="Q1697" s="334"/>
      <c r="R1697" s="335"/>
      <c r="S1697" s="335"/>
      <c r="T1697" s="335"/>
      <c r="U1697" s="335"/>
      <c r="V1697" s="335"/>
      <c r="W1697" s="336"/>
      <c r="X1697" s="337"/>
      <c r="Y1697" s="338"/>
    </row>
    <row r="1698" spans="3:25" s="330" customFormat="1" hidden="1" x14ac:dyDescent="0.25">
      <c r="C1698" s="331"/>
      <c r="D1698" s="331"/>
      <c r="E1698" s="331"/>
      <c r="H1698" s="332"/>
      <c r="K1698" s="333"/>
      <c r="L1698" s="333"/>
      <c r="M1698" s="333"/>
      <c r="N1698" s="333"/>
      <c r="Q1698" s="334"/>
      <c r="R1698" s="335"/>
      <c r="S1698" s="335"/>
      <c r="T1698" s="335"/>
      <c r="U1698" s="335"/>
      <c r="V1698" s="335"/>
      <c r="W1698" s="336"/>
      <c r="X1698" s="337"/>
      <c r="Y1698" s="338"/>
    </row>
    <row r="1699" spans="3:25" s="330" customFormat="1" hidden="1" x14ac:dyDescent="0.25">
      <c r="C1699" s="331"/>
      <c r="D1699" s="331"/>
      <c r="E1699" s="331"/>
      <c r="H1699" s="332"/>
      <c r="K1699" s="333"/>
      <c r="L1699" s="333"/>
      <c r="M1699" s="333"/>
      <c r="N1699" s="333"/>
      <c r="Q1699" s="334"/>
      <c r="R1699" s="335"/>
      <c r="S1699" s="335"/>
      <c r="T1699" s="335"/>
      <c r="U1699" s="335"/>
      <c r="V1699" s="335"/>
      <c r="W1699" s="336"/>
      <c r="X1699" s="337"/>
      <c r="Y1699" s="338"/>
    </row>
    <row r="1700" spans="3:25" s="330" customFormat="1" hidden="1" x14ac:dyDescent="0.25">
      <c r="C1700" s="331"/>
      <c r="D1700" s="331"/>
      <c r="E1700" s="331"/>
      <c r="H1700" s="332"/>
      <c r="K1700" s="333"/>
      <c r="L1700" s="333"/>
      <c r="M1700" s="333"/>
      <c r="N1700" s="333"/>
      <c r="Q1700" s="334"/>
      <c r="R1700" s="335"/>
      <c r="S1700" s="335"/>
      <c r="T1700" s="335"/>
      <c r="U1700" s="335"/>
      <c r="V1700" s="335"/>
      <c r="W1700" s="336"/>
      <c r="X1700" s="337"/>
      <c r="Y1700" s="338"/>
    </row>
    <row r="1701" spans="3:25" s="330" customFormat="1" hidden="1" x14ac:dyDescent="0.25">
      <c r="C1701" s="331"/>
      <c r="D1701" s="331"/>
      <c r="E1701" s="331"/>
      <c r="H1701" s="332"/>
      <c r="K1701" s="333"/>
      <c r="L1701" s="333"/>
      <c r="M1701" s="333"/>
      <c r="N1701" s="333"/>
      <c r="Q1701" s="334"/>
      <c r="R1701" s="335"/>
      <c r="S1701" s="335"/>
      <c r="T1701" s="335"/>
      <c r="U1701" s="335"/>
      <c r="V1701" s="335"/>
      <c r="W1701" s="336"/>
      <c r="X1701" s="337"/>
      <c r="Y1701" s="338"/>
    </row>
    <row r="1702" spans="3:25" s="330" customFormat="1" hidden="1" x14ac:dyDescent="0.25">
      <c r="C1702" s="331"/>
      <c r="D1702" s="331"/>
      <c r="E1702" s="331"/>
      <c r="H1702" s="332"/>
      <c r="K1702" s="333"/>
      <c r="L1702" s="333"/>
      <c r="M1702" s="333"/>
      <c r="N1702" s="333"/>
      <c r="Q1702" s="334"/>
      <c r="R1702" s="335"/>
      <c r="S1702" s="335"/>
      <c r="T1702" s="335"/>
      <c r="U1702" s="335"/>
      <c r="V1702" s="335"/>
      <c r="W1702" s="336"/>
      <c r="X1702" s="337"/>
      <c r="Y1702" s="338"/>
    </row>
    <row r="1703" spans="3:25" s="330" customFormat="1" hidden="1" x14ac:dyDescent="0.25">
      <c r="C1703" s="331"/>
      <c r="D1703" s="331"/>
      <c r="E1703" s="331"/>
      <c r="H1703" s="332"/>
      <c r="K1703" s="333"/>
      <c r="L1703" s="333"/>
      <c r="M1703" s="333"/>
      <c r="N1703" s="333"/>
      <c r="Q1703" s="334"/>
      <c r="R1703" s="335"/>
      <c r="S1703" s="335"/>
      <c r="T1703" s="335"/>
      <c r="U1703" s="335"/>
      <c r="V1703" s="335"/>
      <c r="W1703" s="336"/>
      <c r="X1703" s="337"/>
      <c r="Y1703" s="338"/>
    </row>
    <row r="1704" spans="3:25" s="330" customFormat="1" hidden="1" x14ac:dyDescent="0.25">
      <c r="C1704" s="331"/>
      <c r="D1704" s="331"/>
      <c r="E1704" s="331"/>
      <c r="H1704" s="332"/>
      <c r="K1704" s="333"/>
      <c r="L1704" s="333"/>
      <c r="M1704" s="333"/>
      <c r="N1704" s="333"/>
      <c r="Q1704" s="334"/>
      <c r="R1704" s="335"/>
      <c r="S1704" s="335"/>
      <c r="T1704" s="335"/>
      <c r="U1704" s="335"/>
      <c r="V1704" s="335"/>
      <c r="W1704" s="336"/>
      <c r="X1704" s="337"/>
      <c r="Y1704" s="338"/>
    </row>
    <row r="1705" spans="3:25" s="330" customFormat="1" hidden="1" x14ac:dyDescent="0.25">
      <c r="C1705" s="331"/>
      <c r="D1705" s="331"/>
      <c r="E1705" s="331"/>
      <c r="H1705" s="332"/>
      <c r="K1705" s="333"/>
      <c r="L1705" s="333"/>
      <c r="M1705" s="333"/>
      <c r="N1705" s="333"/>
      <c r="Q1705" s="334"/>
      <c r="R1705" s="335"/>
      <c r="S1705" s="335"/>
      <c r="T1705" s="335"/>
      <c r="U1705" s="335"/>
      <c r="V1705" s="335"/>
      <c r="W1705" s="336"/>
      <c r="X1705" s="337"/>
      <c r="Y1705" s="338"/>
    </row>
    <row r="1706" spans="3:25" s="330" customFormat="1" hidden="1" x14ac:dyDescent="0.25">
      <c r="C1706" s="331"/>
      <c r="D1706" s="331"/>
      <c r="E1706" s="331"/>
      <c r="H1706" s="332"/>
      <c r="K1706" s="333"/>
      <c r="L1706" s="333"/>
      <c r="M1706" s="333"/>
      <c r="N1706" s="333"/>
      <c r="Q1706" s="334"/>
      <c r="R1706" s="335"/>
      <c r="S1706" s="335"/>
      <c r="T1706" s="335"/>
      <c r="U1706" s="335"/>
      <c r="V1706" s="335"/>
      <c r="W1706" s="336"/>
      <c r="X1706" s="337"/>
      <c r="Y1706" s="338"/>
    </row>
    <row r="1707" spans="3:25" s="330" customFormat="1" hidden="1" x14ac:dyDescent="0.25">
      <c r="C1707" s="331"/>
      <c r="D1707" s="331"/>
      <c r="E1707" s="331"/>
      <c r="H1707" s="332"/>
      <c r="K1707" s="333"/>
      <c r="L1707" s="333"/>
      <c r="M1707" s="333"/>
      <c r="N1707" s="333"/>
      <c r="Q1707" s="334"/>
      <c r="R1707" s="335"/>
      <c r="S1707" s="335"/>
      <c r="T1707" s="335"/>
      <c r="U1707" s="335"/>
      <c r="V1707" s="335"/>
      <c r="W1707" s="336"/>
      <c r="X1707" s="337"/>
      <c r="Y1707" s="338"/>
    </row>
    <row r="1708" spans="3:25" s="330" customFormat="1" hidden="1" x14ac:dyDescent="0.25">
      <c r="C1708" s="331"/>
      <c r="D1708" s="331"/>
      <c r="E1708" s="331"/>
      <c r="H1708" s="332"/>
      <c r="K1708" s="333"/>
      <c r="L1708" s="333"/>
      <c r="M1708" s="333"/>
      <c r="N1708" s="333"/>
      <c r="Q1708" s="334"/>
      <c r="R1708" s="335"/>
      <c r="S1708" s="335"/>
      <c r="T1708" s="335"/>
      <c r="U1708" s="335"/>
      <c r="V1708" s="335"/>
      <c r="W1708" s="336"/>
      <c r="X1708" s="337"/>
      <c r="Y1708" s="338"/>
    </row>
    <row r="1709" spans="3:25" s="330" customFormat="1" hidden="1" x14ac:dyDescent="0.25">
      <c r="C1709" s="331"/>
      <c r="D1709" s="331"/>
      <c r="E1709" s="331"/>
      <c r="H1709" s="332"/>
      <c r="K1709" s="333"/>
      <c r="L1709" s="333"/>
      <c r="M1709" s="333"/>
      <c r="N1709" s="333"/>
      <c r="Q1709" s="334"/>
      <c r="R1709" s="335"/>
      <c r="S1709" s="335"/>
      <c r="T1709" s="335"/>
      <c r="U1709" s="335"/>
      <c r="V1709" s="335"/>
      <c r="W1709" s="336"/>
      <c r="X1709" s="337"/>
      <c r="Y1709" s="338"/>
    </row>
    <row r="1710" spans="3:25" s="330" customFormat="1" hidden="1" x14ac:dyDescent="0.25">
      <c r="C1710" s="331"/>
      <c r="D1710" s="331"/>
      <c r="E1710" s="331"/>
      <c r="H1710" s="332"/>
      <c r="K1710" s="333"/>
      <c r="L1710" s="333"/>
      <c r="M1710" s="333"/>
      <c r="N1710" s="333"/>
      <c r="Q1710" s="334"/>
      <c r="R1710" s="335"/>
      <c r="S1710" s="335"/>
      <c r="T1710" s="335"/>
      <c r="U1710" s="335"/>
      <c r="V1710" s="335"/>
      <c r="W1710" s="336"/>
      <c r="X1710" s="337"/>
      <c r="Y1710" s="338"/>
    </row>
    <row r="1711" spans="3:25" s="330" customFormat="1" hidden="1" x14ac:dyDescent="0.25">
      <c r="C1711" s="331"/>
      <c r="D1711" s="331"/>
      <c r="E1711" s="331"/>
      <c r="H1711" s="332"/>
      <c r="K1711" s="333"/>
      <c r="L1711" s="333"/>
      <c r="M1711" s="333"/>
      <c r="N1711" s="333"/>
      <c r="Q1711" s="334"/>
      <c r="R1711" s="335"/>
      <c r="S1711" s="335"/>
      <c r="T1711" s="335"/>
      <c r="U1711" s="335"/>
      <c r="V1711" s="335"/>
      <c r="W1711" s="336"/>
      <c r="X1711" s="337"/>
      <c r="Y1711" s="338"/>
    </row>
    <row r="1712" spans="3:25" s="330" customFormat="1" hidden="1" x14ac:dyDescent="0.25">
      <c r="C1712" s="331"/>
      <c r="D1712" s="331"/>
      <c r="E1712" s="331"/>
      <c r="H1712" s="332"/>
      <c r="K1712" s="333"/>
      <c r="L1712" s="333"/>
      <c r="M1712" s="333"/>
      <c r="N1712" s="333"/>
      <c r="Q1712" s="334"/>
      <c r="R1712" s="335"/>
      <c r="S1712" s="335"/>
      <c r="T1712" s="335"/>
      <c r="U1712" s="335"/>
      <c r="V1712" s="335"/>
      <c r="W1712" s="336"/>
      <c r="X1712" s="337"/>
      <c r="Y1712" s="338"/>
    </row>
    <row r="1713" spans="3:25" s="330" customFormat="1" hidden="1" x14ac:dyDescent="0.25">
      <c r="C1713" s="331"/>
      <c r="D1713" s="331"/>
      <c r="E1713" s="331"/>
      <c r="H1713" s="332"/>
      <c r="K1713" s="333"/>
      <c r="L1713" s="333"/>
      <c r="M1713" s="333"/>
      <c r="N1713" s="333"/>
      <c r="Q1713" s="334"/>
      <c r="R1713" s="335"/>
      <c r="S1713" s="335"/>
      <c r="T1713" s="335"/>
      <c r="U1713" s="335"/>
      <c r="V1713" s="335"/>
      <c r="W1713" s="336"/>
      <c r="X1713" s="337"/>
      <c r="Y1713" s="338"/>
    </row>
    <row r="1714" spans="3:25" s="330" customFormat="1" hidden="1" x14ac:dyDescent="0.25">
      <c r="C1714" s="331"/>
      <c r="D1714" s="331"/>
      <c r="E1714" s="331"/>
      <c r="H1714" s="332"/>
      <c r="K1714" s="333"/>
      <c r="L1714" s="333"/>
      <c r="M1714" s="333"/>
      <c r="N1714" s="333"/>
      <c r="Q1714" s="334"/>
      <c r="R1714" s="335"/>
      <c r="S1714" s="335"/>
      <c r="T1714" s="335"/>
      <c r="U1714" s="335"/>
      <c r="V1714" s="335"/>
      <c r="W1714" s="336"/>
      <c r="X1714" s="337"/>
      <c r="Y1714" s="338"/>
    </row>
    <row r="1715" spans="3:25" s="330" customFormat="1" hidden="1" x14ac:dyDescent="0.25">
      <c r="C1715" s="331"/>
      <c r="D1715" s="331"/>
      <c r="E1715" s="331"/>
      <c r="H1715" s="332"/>
      <c r="K1715" s="333"/>
      <c r="L1715" s="333"/>
      <c r="M1715" s="333"/>
      <c r="N1715" s="333"/>
      <c r="Q1715" s="334"/>
      <c r="R1715" s="335"/>
      <c r="S1715" s="335"/>
      <c r="T1715" s="335"/>
      <c r="U1715" s="335"/>
      <c r="V1715" s="335"/>
      <c r="W1715" s="336"/>
      <c r="X1715" s="337"/>
      <c r="Y1715" s="338"/>
    </row>
    <row r="1716" spans="3:25" s="330" customFormat="1" hidden="1" x14ac:dyDescent="0.25">
      <c r="C1716" s="331"/>
      <c r="D1716" s="331"/>
      <c r="E1716" s="331"/>
      <c r="H1716" s="332"/>
      <c r="K1716" s="333"/>
      <c r="L1716" s="333"/>
      <c r="M1716" s="333"/>
      <c r="N1716" s="333"/>
      <c r="Q1716" s="334"/>
      <c r="R1716" s="335"/>
      <c r="S1716" s="335"/>
      <c r="T1716" s="335"/>
      <c r="U1716" s="335"/>
      <c r="V1716" s="335"/>
      <c r="W1716" s="336"/>
      <c r="X1716" s="337"/>
      <c r="Y1716" s="338"/>
    </row>
    <row r="1717" spans="3:25" s="330" customFormat="1" hidden="1" x14ac:dyDescent="0.25">
      <c r="C1717" s="331"/>
      <c r="D1717" s="331"/>
      <c r="E1717" s="331"/>
      <c r="H1717" s="332"/>
      <c r="K1717" s="333"/>
      <c r="L1717" s="333"/>
      <c r="M1717" s="333"/>
      <c r="N1717" s="333"/>
      <c r="Q1717" s="334"/>
      <c r="R1717" s="335"/>
      <c r="S1717" s="335"/>
      <c r="T1717" s="335"/>
      <c r="U1717" s="335"/>
      <c r="V1717" s="335"/>
      <c r="W1717" s="336"/>
      <c r="X1717" s="337"/>
      <c r="Y1717" s="338"/>
    </row>
    <row r="1718" spans="3:25" s="330" customFormat="1" hidden="1" x14ac:dyDescent="0.25">
      <c r="C1718" s="331"/>
      <c r="D1718" s="331"/>
      <c r="E1718" s="331"/>
      <c r="H1718" s="332"/>
      <c r="K1718" s="333"/>
      <c r="L1718" s="333"/>
      <c r="M1718" s="333"/>
      <c r="N1718" s="333"/>
      <c r="Q1718" s="334"/>
      <c r="R1718" s="335"/>
      <c r="S1718" s="335"/>
      <c r="T1718" s="335"/>
      <c r="U1718" s="335"/>
      <c r="V1718" s="335"/>
      <c r="W1718" s="336"/>
      <c r="X1718" s="337"/>
      <c r="Y1718" s="338"/>
    </row>
    <row r="1719" spans="3:25" s="330" customFormat="1" hidden="1" x14ac:dyDescent="0.25">
      <c r="C1719" s="331"/>
      <c r="D1719" s="331"/>
      <c r="E1719" s="331"/>
      <c r="H1719" s="332"/>
      <c r="K1719" s="333"/>
      <c r="L1719" s="333"/>
      <c r="M1719" s="333"/>
      <c r="N1719" s="333"/>
      <c r="Q1719" s="334"/>
      <c r="R1719" s="335"/>
      <c r="S1719" s="335"/>
      <c r="T1719" s="335"/>
      <c r="U1719" s="335"/>
      <c r="V1719" s="335"/>
      <c r="W1719" s="336"/>
      <c r="X1719" s="337"/>
      <c r="Y1719" s="338"/>
    </row>
    <row r="1720" spans="3:25" s="330" customFormat="1" hidden="1" x14ac:dyDescent="0.25">
      <c r="C1720" s="331"/>
      <c r="D1720" s="331"/>
      <c r="E1720" s="331"/>
      <c r="H1720" s="332"/>
      <c r="K1720" s="333"/>
      <c r="L1720" s="333"/>
      <c r="M1720" s="333"/>
      <c r="N1720" s="333"/>
      <c r="Q1720" s="334"/>
      <c r="R1720" s="335"/>
      <c r="S1720" s="335"/>
      <c r="T1720" s="335"/>
      <c r="U1720" s="335"/>
      <c r="V1720" s="335"/>
      <c r="W1720" s="336"/>
      <c r="X1720" s="337"/>
      <c r="Y1720" s="338"/>
    </row>
    <row r="1721" spans="3:25" s="330" customFormat="1" hidden="1" x14ac:dyDescent="0.25">
      <c r="C1721" s="331"/>
      <c r="D1721" s="331"/>
      <c r="E1721" s="331"/>
      <c r="H1721" s="332"/>
      <c r="K1721" s="333"/>
      <c r="L1721" s="333"/>
      <c r="M1721" s="333"/>
      <c r="N1721" s="333"/>
      <c r="Q1721" s="334"/>
      <c r="R1721" s="335"/>
      <c r="S1721" s="335"/>
      <c r="T1721" s="335"/>
      <c r="U1721" s="335"/>
      <c r="V1721" s="335"/>
      <c r="W1721" s="336"/>
      <c r="X1721" s="337"/>
      <c r="Y1721" s="338"/>
    </row>
    <row r="1722" spans="3:25" s="330" customFormat="1" hidden="1" x14ac:dyDescent="0.25">
      <c r="C1722" s="331"/>
      <c r="D1722" s="331"/>
      <c r="E1722" s="331"/>
      <c r="H1722" s="332"/>
      <c r="K1722" s="333"/>
      <c r="L1722" s="333"/>
      <c r="M1722" s="333"/>
      <c r="N1722" s="333"/>
      <c r="Q1722" s="334"/>
      <c r="R1722" s="335"/>
      <c r="S1722" s="335"/>
      <c r="T1722" s="335"/>
      <c r="U1722" s="335"/>
      <c r="V1722" s="335"/>
      <c r="W1722" s="336"/>
      <c r="X1722" s="337"/>
      <c r="Y1722" s="338"/>
    </row>
    <row r="1723" spans="3:25" s="330" customFormat="1" hidden="1" x14ac:dyDescent="0.25">
      <c r="C1723" s="331"/>
      <c r="D1723" s="331"/>
      <c r="E1723" s="331"/>
      <c r="H1723" s="332"/>
      <c r="K1723" s="333"/>
      <c r="L1723" s="333"/>
      <c r="M1723" s="333"/>
      <c r="N1723" s="333"/>
      <c r="Q1723" s="334"/>
      <c r="R1723" s="335"/>
      <c r="S1723" s="335"/>
      <c r="T1723" s="335"/>
      <c r="U1723" s="335"/>
      <c r="V1723" s="335"/>
      <c r="W1723" s="336"/>
      <c r="X1723" s="337"/>
      <c r="Y1723" s="338"/>
    </row>
    <row r="1724" spans="3:25" s="330" customFormat="1" hidden="1" x14ac:dyDescent="0.25">
      <c r="C1724" s="331"/>
      <c r="D1724" s="331"/>
      <c r="E1724" s="331"/>
      <c r="H1724" s="332"/>
      <c r="K1724" s="333"/>
      <c r="L1724" s="333"/>
      <c r="M1724" s="333"/>
      <c r="N1724" s="333"/>
      <c r="Q1724" s="334"/>
      <c r="R1724" s="335"/>
      <c r="S1724" s="335"/>
      <c r="T1724" s="335"/>
      <c r="U1724" s="335"/>
      <c r="V1724" s="335"/>
      <c r="W1724" s="336"/>
      <c r="X1724" s="337"/>
      <c r="Y1724" s="338"/>
    </row>
    <row r="1725" spans="3:25" s="330" customFormat="1" hidden="1" x14ac:dyDescent="0.25">
      <c r="C1725" s="331"/>
      <c r="D1725" s="331"/>
      <c r="E1725" s="331"/>
      <c r="H1725" s="332"/>
      <c r="K1725" s="333"/>
      <c r="L1725" s="333"/>
      <c r="M1725" s="333"/>
      <c r="N1725" s="333"/>
      <c r="Q1725" s="334"/>
      <c r="R1725" s="335"/>
      <c r="S1725" s="335"/>
      <c r="T1725" s="335"/>
      <c r="U1725" s="335"/>
      <c r="V1725" s="335"/>
      <c r="W1725" s="336"/>
      <c r="X1725" s="337"/>
      <c r="Y1725" s="338"/>
    </row>
    <row r="1726" spans="3:25" s="330" customFormat="1" hidden="1" x14ac:dyDescent="0.25">
      <c r="C1726" s="331"/>
      <c r="D1726" s="331"/>
      <c r="E1726" s="331"/>
      <c r="H1726" s="332"/>
      <c r="K1726" s="333"/>
      <c r="L1726" s="333"/>
      <c r="M1726" s="333"/>
      <c r="N1726" s="333"/>
      <c r="Q1726" s="334"/>
      <c r="R1726" s="335"/>
      <c r="S1726" s="335"/>
      <c r="T1726" s="335"/>
      <c r="U1726" s="335"/>
      <c r="V1726" s="335"/>
      <c r="W1726" s="336"/>
      <c r="X1726" s="337"/>
      <c r="Y1726" s="338"/>
    </row>
    <row r="1727" spans="3:25" s="330" customFormat="1" hidden="1" x14ac:dyDescent="0.25">
      <c r="C1727" s="331"/>
      <c r="D1727" s="331"/>
      <c r="E1727" s="331"/>
      <c r="H1727" s="332"/>
      <c r="K1727" s="333"/>
      <c r="L1727" s="333"/>
      <c r="M1727" s="333"/>
      <c r="N1727" s="333"/>
      <c r="Q1727" s="334"/>
      <c r="R1727" s="335"/>
      <c r="S1727" s="335"/>
      <c r="T1727" s="335"/>
      <c r="U1727" s="335"/>
      <c r="V1727" s="335"/>
      <c r="W1727" s="336"/>
      <c r="X1727" s="337"/>
      <c r="Y1727" s="338"/>
    </row>
    <row r="1728" spans="3:25" s="330" customFormat="1" hidden="1" x14ac:dyDescent="0.25">
      <c r="C1728" s="331"/>
      <c r="D1728" s="331"/>
      <c r="E1728" s="331"/>
      <c r="H1728" s="332"/>
      <c r="K1728" s="333"/>
      <c r="L1728" s="333"/>
      <c r="M1728" s="333"/>
      <c r="N1728" s="333"/>
      <c r="Q1728" s="334"/>
      <c r="R1728" s="335"/>
      <c r="S1728" s="335"/>
      <c r="T1728" s="335"/>
      <c r="U1728" s="335"/>
      <c r="V1728" s="335"/>
      <c r="W1728" s="336"/>
      <c r="X1728" s="337"/>
      <c r="Y1728" s="338"/>
    </row>
    <row r="1729" spans="3:25" s="330" customFormat="1" hidden="1" x14ac:dyDescent="0.25">
      <c r="C1729" s="331"/>
      <c r="D1729" s="331"/>
      <c r="E1729" s="331"/>
      <c r="H1729" s="332"/>
      <c r="K1729" s="333"/>
      <c r="L1729" s="333"/>
      <c r="M1729" s="333"/>
      <c r="N1729" s="333"/>
      <c r="Q1729" s="334"/>
      <c r="R1729" s="335"/>
      <c r="S1729" s="335"/>
      <c r="T1729" s="335"/>
      <c r="U1729" s="335"/>
      <c r="V1729" s="335"/>
      <c r="W1729" s="336"/>
      <c r="X1729" s="337"/>
      <c r="Y1729" s="338"/>
    </row>
    <row r="1730" spans="3:25" s="330" customFormat="1" hidden="1" x14ac:dyDescent="0.25">
      <c r="C1730" s="331"/>
      <c r="D1730" s="331"/>
      <c r="E1730" s="331"/>
      <c r="H1730" s="332"/>
      <c r="K1730" s="333"/>
      <c r="L1730" s="333"/>
      <c r="M1730" s="333"/>
      <c r="N1730" s="333"/>
      <c r="Q1730" s="334"/>
      <c r="R1730" s="335"/>
      <c r="S1730" s="335"/>
      <c r="T1730" s="335"/>
      <c r="U1730" s="335"/>
      <c r="V1730" s="335"/>
      <c r="W1730" s="336"/>
      <c r="X1730" s="337"/>
      <c r="Y1730" s="338"/>
    </row>
    <row r="1731" spans="3:25" s="330" customFormat="1" hidden="1" x14ac:dyDescent="0.25">
      <c r="C1731" s="331"/>
      <c r="D1731" s="331"/>
      <c r="E1731" s="331"/>
      <c r="H1731" s="332"/>
      <c r="K1731" s="333"/>
      <c r="L1731" s="333"/>
      <c r="M1731" s="333"/>
      <c r="N1731" s="333"/>
      <c r="Q1731" s="334"/>
      <c r="R1731" s="335"/>
      <c r="S1731" s="335"/>
      <c r="T1731" s="335"/>
      <c r="U1731" s="335"/>
      <c r="V1731" s="335"/>
      <c r="W1731" s="336"/>
      <c r="X1731" s="337"/>
      <c r="Y1731" s="338"/>
    </row>
    <row r="1732" spans="3:25" s="330" customFormat="1" hidden="1" x14ac:dyDescent="0.25">
      <c r="C1732" s="331"/>
      <c r="D1732" s="331"/>
      <c r="E1732" s="331"/>
      <c r="H1732" s="332"/>
      <c r="K1732" s="333"/>
      <c r="L1732" s="333"/>
      <c r="M1732" s="333"/>
      <c r="N1732" s="333"/>
      <c r="Q1732" s="334"/>
      <c r="R1732" s="335"/>
      <c r="S1732" s="335"/>
      <c r="T1732" s="335"/>
      <c r="U1732" s="335"/>
      <c r="V1732" s="335"/>
      <c r="W1732" s="336"/>
      <c r="X1732" s="337"/>
      <c r="Y1732" s="338"/>
    </row>
    <row r="1733" spans="3:25" s="330" customFormat="1" hidden="1" x14ac:dyDescent="0.25">
      <c r="C1733" s="331"/>
      <c r="D1733" s="331"/>
      <c r="E1733" s="331"/>
      <c r="H1733" s="332"/>
      <c r="K1733" s="333"/>
      <c r="L1733" s="333"/>
      <c r="M1733" s="333"/>
      <c r="N1733" s="333"/>
      <c r="Q1733" s="334"/>
      <c r="R1733" s="335"/>
      <c r="S1733" s="335"/>
      <c r="T1733" s="335"/>
      <c r="U1733" s="335"/>
      <c r="V1733" s="335"/>
      <c r="W1733" s="336"/>
      <c r="X1733" s="337"/>
      <c r="Y1733" s="338"/>
    </row>
    <row r="1734" spans="3:25" s="330" customFormat="1" hidden="1" x14ac:dyDescent="0.25">
      <c r="C1734" s="331"/>
      <c r="D1734" s="331"/>
      <c r="E1734" s="331"/>
      <c r="H1734" s="332"/>
      <c r="K1734" s="333"/>
      <c r="L1734" s="333"/>
      <c r="M1734" s="333"/>
      <c r="N1734" s="333"/>
      <c r="Q1734" s="334"/>
      <c r="R1734" s="335"/>
      <c r="S1734" s="335"/>
      <c r="T1734" s="335"/>
      <c r="U1734" s="335"/>
      <c r="V1734" s="335"/>
      <c r="W1734" s="336"/>
      <c r="X1734" s="337"/>
      <c r="Y1734" s="338"/>
    </row>
    <row r="1735" spans="3:25" s="330" customFormat="1" hidden="1" x14ac:dyDescent="0.25">
      <c r="C1735" s="331"/>
      <c r="D1735" s="331"/>
      <c r="E1735" s="331"/>
      <c r="H1735" s="332"/>
      <c r="K1735" s="333"/>
      <c r="L1735" s="333"/>
      <c r="M1735" s="333"/>
      <c r="N1735" s="333"/>
      <c r="Q1735" s="334"/>
      <c r="R1735" s="335"/>
      <c r="S1735" s="335"/>
      <c r="T1735" s="335"/>
      <c r="U1735" s="335"/>
      <c r="V1735" s="335"/>
      <c r="W1735" s="336"/>
      <c r="X1735" s="337"/>
      <c r="Y1735" s="338"/>
    </row>
    <row r="1736" spans="3:25" s="330" customFormat="1" hidden="1" x14ac:dyDescent="0.25">
      <c r="C1736" s="331"/>
      <c r="D1736" s="331"/>
      <c r="E1736" s="331"/>
      <c r="H1736" s="332"/>
      <c r="K1736" s="333"/>
      <c r="L1736" s="333"/>
      <c r="M1736" s="333"/>
      <c r="N1736" s="333"/>
      <c r="Q1736" s="334"/>
      <c r="R1736" s="335"/>
      <c r="S1736" s="335"/>
      <c r="T1736" s="335"/>
      <c r="U1736" s="335"/>
      <c r="V1736" s="335"/>
      <c r="W1736" s="336"/>
      <c r="X1736" s="337"/>
      <c r="Y1736" s="338"/>
    </row>
    <row r="1737" spans="3:25" s="330" customFormat="1" hidden="1" x14ac:dyDescent="0.25">
      <c r="C1737" s="331"/>
      <c r="D1737" s="331"/>
      <c r="E1737" s="331"/>
      <c r="H1737" s="332"/>
      <c r="K1737" s="333"/>
      <c r="L1737" s="333"/>
      <c r="M1737" s="333"/>
      <c r="N1737" s="333"/>
      <c r="Q1737" s="334"/>
      <c r="R1737" s="335"/>
      <c r="S1737" s="335"/>
      <c r="T1737" s="335"/>
      <c r="U1737" s="335"/>
      <c r="V1737" s="335"/>
      <c r="W1737" s="336"/>
      <c r="X1737" s="337"/>
      <c r="Y1737" s="338"/>
    </row>
    <row r="1738" spans="3:25" s="330" customFormat="1" hidden="1" x14ac:dyDescent="0.25">
      <c r="C1738" s="331"/>
      <c r="D1738" s="331"/>
      <c r="E1738" s="331"/>
      <c r="H1738" s="332"/>
      <c r="K1738" s="333"/>
      <c r="L1738" s="333"/>
      <c r="M1738" s="333"/>
      <c r="N1738" s="333"/>
      <c r="Q1738" s="334"/>
      <c r="R1738" s="335"/>
      <c r="S1738" s="335"/>
      <c r="T1738" s="335"/>
      <c r="U1738" s="335"/>
      <c r="V1738" s="335"/>
      <c r="W1738" s="336"/>
      <c r="X1738" s="337"/>
      <c r="Y1738" s="338"/>
    </row>
    <row r="1739" spans="3:25" s="330" customFormat="1" hidden="1" x14ac:dyDescent="0.25">
      <c r="C1739" s="331"/>
      <c r="D1739" s="331"/>
      <c r="E1739" s="331"/>
      <c r="H1739" s="332"/>
      <c r="K1739" s="333"/>
      <c r="L1739" s="333"/>
      <c r="M1739" s="333"/>
      <c r="N1739" s="333"/>
      <c r="Q1739" s="334"/>
      <c r="R1739" s="335"/>
      <c r="S1739" s="335"/>
      <c r="T1739" s="335"/>
      <c r="U1739" s="335"/>
      <c r="V1739" s="335"/>
      <c r="W1739" s="336"/>
      <c r="X1739" s="337"/>
      <c r="Y1739" s="338"/>
    </row>
    <row r="1740" spans="3:25" s="330" customFormat="1" hidden="1" x14ac:dyDescent="0.25">
      <c r="C1740" s="331"/>
      <c r="D1740" s="331"/>
      <c r="E1740" s="331"/>
      <c r="H1740" s="332"/>
      <c r="K1740" s="333"/>
      <c r="L1740" s="333"/>
      <c r="M1740" s="333"/>
      <c r="N1740" s="333"/>
      <c r="Q1740" s="334"/>
      <c r="R1740" s="335"/>
      <c r="S1740" s="335"/>
      <c r="T1740" s="335"/>
      <c r="U1740" s="335"/>
      <c r="V1740" s="335"/>
      <c r="W1740" s="336"/>
      <c r="X1740" s="337"/>
      <c r="Y1740" s="338"/>
    </row>
    <row r="1741" spans="3:25" s="330" customFormat="1" hidden="1" x14ac:dyDescent="0.25">
      <c r="C1741" s="331"/>
      <c r="D1741" s="331"/>
      <c r="E1741" s="331"/>
      <c r="H1741" s="332"/>
      <c r="K1741" s="333"/>
      <c r="L1741" s="333"/>
      <c r="M1741" s="333"/>
      <c r="N1741" s="333"/>
      <c r="Q1741" s="334"/>
      <c r="R1741" s="335"/>
      <c r="S1741" s="335"/>
      <c r="T1741" s="335"/>
      <c r="U1741" s="335"/>
      <c r="V1741" s="335"/>
      <c r="W1741" s="336"/>
      <c r="X1741" s="337"/>
      <c r="Y1741" s="338"/>
    </row>
    <row r="1742" spans="3:25" s="330" customFormat="1" hidden="1" x14ac:dyDescent="0.25">
      <c r="C1742" s="331"/>
      <c r="D1742" s="331"/>
      <c r="E1742" s="331"/>
      <c r="H1742" s="332"/>
      <c r="K1742" s="333"/>
      <c r="L1742" s="333"/>
      <c r="M1742" s="333"/>
      <c r="N1742" s="333"/>
      <c r="Q1742" s="334"/>
      <c r="R1742" s="335"/>
      <c r="S1742" s="335"/>
      <c r="T1742" s="335"/>
      <c r="U1742" s="335"/>
      <c r="V1742" s="335"/>
      <c r="W1742" s="336"/>
      <c r="X1742" s="337"/>
      <c r="Y1742" s="338"/>
    </row>
    <row r="1743" spans="3:25" s="330" customFormat="1" hidden="1" x14ac:dyDescent="0.25">
      <c r="C1743" s="331"/>
      <c r="D1743" s="331"/>
      <c r="E1743" s="331"/>
      <c r="H1743" s="332"/>
      <c r="K1743" s="333"/>
      <c r="L1743" s="333"/>
      <c r="M1743" s="333"/>
      <c r="N1743" s="333"/>
      <c r="Q1743" s="334"/>
      <c r="R1743" s="335"/>
      <c r="S1743" s="335"/>
      <c r="T1743" s="335"/>
      <c r="U1743" s="335"/>
      <c r="V1743" s="335"/>
      <c r="W1743" s="336"/>
      <c r="X1743" s="337"/>
      <c r="Y1743" s="338"/>
    </row>
    <row r="1744" spans="3:25" s="330" customFormat="1" hidden="1" x14ac:dyDescent="0.25">
      <c r="C1744" s="331"/>
      <c r="D1744" s="331"/>
      <c r="E1744" s="331"/>
      <c r="H1744" s="332"/>
      <c r="K1744" s="333"/>
      <c r="L1744" s="333"/>
      <c r="M1744" s="333"/>
      <c r="N1744" s="333"/>
      <c r="Q1744" s="334"/>
      <c r="R1744" s="335"/>
      <c r="S1744" s="335"/>
      <c r="T1744" s="335"/>
      <c r="U1744" s="335"/>
      <c r="V1744" s="335"/>
      <c r="W1744" s="336"/>
      <c r="X1744" s="337"/>
      <c r="Y1744" s="338"/>
    </row>
    <row r="1745" spans="3:25" s="330" customFormat="1" hidden="1" x14ac:dyDescent="0.25">
      <c r="C1745" s="331"/>
      <c r="D1745" s="331"/>
      <c r="E1745" s="331"/>
      <c r="H1745" s="332"/>
      <c r="K1745" s="333"/>
      <c r="L1745" s="333"/>
      <c r="M1745" s="333"/>
      <c r="N1745" s="333"/>
      <c r="Q1745" s="334"/>
      <c r="R1745" s="335"/>
      <c r="S1745" s="335"/>
      <c r="T1745" s="335"/>
      <c r="U1745" s="335"/>
      <c r="V1745" s="335"/>
      <c r="W1745" s="336"/>
      <c r="X1745" s="337"/>
      <c r="Y1745" s="338"/>
    </row>
    <row r="1746" spans="3:25" s="330" customFormat="1" hidden="1" x14ac:dyDescent="0.25">
      <c r="C1746" s="331"/>
      <c r="D1746" s="331"/>
      <c r="E1746" s="331"/>
      <c r="H1746" s="332"/>
      <c r="K1746" s="333"/>
      <c r="L1746" s="333"/>
      <c r="M1746" s="333"/>
      <c r="N1746" s="333"/>
      <c r="Q1746" s="334"/>
      <c r="R1746" s="335"/>
      <c r="S1746" s="335"/>
      <c r="T1746" s="335"/>
      <c r="U1746" s="335"/>
      <c r="V1746" s="335"/>
      <c r="W1746" s="336"/>
      <c r="X1746" s="337"/>
      <c r="Y1746" s="338"/>
    </row>
    <row r="1747" spans="3:25" s="330" customFormat="1" hidden="1" x14ac:dyDescent="0.25">
      <c r="C1747" s="331"/>
      <c r="D1747" s="331"/>
      <c r="E1747" s="331"/>
      <c r="H1747" s="332"/>
      <c r="K1747" s="333"/>
      <c r="L1747" s="333"/>
      <c r="M1747" s="333"/>
      <c r="N1747" s="333"/>
      <c r="Q1747" s="334"/>
      <c r="R1747" s="335"/>
      <c r="S1747" s="335"/>
      <c r="T1747" s="335"/>
      <c r="U1747" s="335"/>
      <c r="V1747" s="335"/>
      <c r="W1747" s="336"/>
      <c r="X1747" s="337"/>
      <c r="Y1747" s="338"/>
    </row>
    <row r="1748" spans="3:25" s="330" customFormat="1" hidden="1" x14ac:dyDescent="0.25">
      <c r="C1748" s="331"/>
      <c r="D1748" s="331"/>
      <c r="E1748" s="331"/>
      <c r="H1748" s="332"/>
      <c r="K1748" s="333"/>
      <c r="L1748" s="333"/>
      <c r="M1748" s="333"/>
      <c r="N1748" s="333"/>
      <c r="Q1748" s="334"/>
      <c r="R1748" s="335"/>
      <c r="S1748" s="335"/>
      <c r="T1748" s="335"/>
      <c r="U1748" s="335"/>
      <c r="V1748" s="335"/>
      <c r="W1748" s="336"/>
      <c r="X1748" s="337"/>
      <c r="Y1748" s="338"/>
    </row>
    <row r="1749" spans="3:25" s="330" customFormat="1" hidden="1" x14ac:dyDescent="0.25">
      <c r="C1749" s="331"/>
      <c r="D1749" s="331"/>
      <c r="E1749" s="331"/>
      <c r="H1749" s="332"/>
      <c r="K1749" s="333"/>
      <c r="L1749" s="333"/>
      <c r="M1749" s="333"/>
      <c r="N1749" s="333"/>
      <c r="Q1749" s="334"/>
      <c r="R1749" s="335"/>
      <c r="S1749" s="335"/>
      <c r="T1749" s="335"/>
      <c r="U1749" s="335"/>
      <c r="V1749" s="335"/>
      <c r="W1749" s="336"/>
      <c r="X1749" s="337"/>
      <c r="Y1749" s="338"/>
    </row>
    <row r="1750" spans="3:25" s="330" customFormat="1" hidden="1" x14ac:dyDescent="0.25">
      <c r="C1750" s="331"/>
      <c r="D1750" s="331"/>
      <c r="E1750" s="331"/>
      <c r="H1750" s="332"/>
      <c r="K1750" s="333"/>
      <c r="L1750" s="333"/>
      <c r="M1750" s="333"/>
      <c r="N1750" s="333"/>
      <c r="Q1750" s="334"/>
      <c r="R1750" s="335"/>
      <c r="S1750" s="335"/>
      <c r="T1750" s="335"/>
      <c r="U1750" s="335"/>
      <c r="V1750" s="335"/>
      <c r="W1750" s="336"/>
      <c r="X1750" s="337"/>
      <c r="Y1750" s="338"/>
    </row>
    <row r="1751" spans="3:25" s="330" customFormat="1" hidden="1" x14ac:dyDescent="0.25">
      <c r="C1751" s="331"/>
      <c r="D1751" s="331"/>
      <c r="E1751" s="331"/>
      <c r="H1751" s="332"/>
      <c r="K1751" s="333"/>
      <c r="L1751" s="333"/>
      <c r="M1751" s="333"/>
      <c r="N1751" s="333"/>
      <c r="Q1751" s="334"/>
      <c r="R1751" s="335"/>
      <c r="S1751" s="335"/>
      <c r="T1751" s="335"/>
      <c r="U1751" s="335"/>
      <c r="V1751" s="335"/>
      <c r="W1751" s="336"/>
      <c r="X1751" s="337"/>
      <c r="Y1751" s="338"/>
    </row>
    <row r="1752" spans="3:25" s="330" customFormat="1" hidden="1" x14ac:dyDescent="0.25">
      <c r="C1752" s="331"/>
      <c r="D1752" s="331"/>
      <c r="E1752" s="331"/>
      <c r="H1752" s="332"/>
      <c r="K1752" s="333"/>
      <c r="L1752" s="333"/>
      <c r="M1752" s="333"/>
      <c r="N1752" s="333"/>
      <c r="Q1752" s="334"/>
      <c r="R1752" s="335"/>
      <c r="S1752" s="335"/>
      <c r="T1752" s="335"/>
      <c r="U1752" s="335"/>
      <c r="V1752" s="335"/>
      <c r="W1752" s="336"/>
      <c r="X1752" s="337"/>
      <c r="Y1752" s="338"/>
    </row>
    <row r="1753" spans="3:25" s="330" customFormat="1" hidden="1" x14ac:dyDescent="0.25">
      <c r="C1753" s="331"/>
      <c r="D1753" s="331"/>
      <c r="E1753" s="331"/>
      <c r="H1753" s="332"/>
      <c r="K1753" s="333"/>
      <c r="L1753" s="333"/>
      <c r="M1753" s="333"/>
      <c r="N1753" s="333"/>
      <c r="Q1753" s="334"/>
      <c r="R1753" s="335"/>
      <c r="S1753" s="335"/>
      <c r="T1753" s="335"/>
      <c r="U1753" s="335"/>
      <c r="V1753" s="335"/>
      <c r="W1753" s="336"/>
      <c r="X1753" s="337"/>
      <c r="Y1753" s="338"/>
    </row>
    <row r="1754" spans="3:25" s="330" customFormat="1" hidden="1" x14ac:dyDescent="0.25">
      <c r="C1754" s="331"/>
      <c r="D1754" s="331"/>
      <c r="E1754" s="331"/>
      <c r="H1754" s="332"/>
      <c r="K1754" s="333"/>
      <c r="L1754" s="333"/>
      <c r="M1754" s="333"/>
      <c r="N1754" s="333"/>
      <c r="Q1754" s="334"/>
      <c r="R1754" s="335"/>
      <c r="S1754" s="335"/>
      <c r="T1754" s="335"/>
      <c r="U1754" s="335"/>
      <c r="V1754" s="335"/>
      <c r="W1754" s="336"/>
      <c r="X1754" s="337"/>
      <c r="Y1754" s="338"/>
    </row>
    <row r="1755" spans="3:25" s="330" customFormat="1" hidden="1" x14ac:dyDescent="0.25">
      <c r="C1755" s="331"/>
      <c r="D1755" s="331"/>
      <c r="E1755" s="331"/>
      <c r="H1755" s="332"/>
      <c r="K1755" s="333"/>
      <c r="L1755" s="333"/>
      <c r="M1755" s="333"/>
      <c r="N1755" s="333"/>
      <c r="Q1755" s="334"/>
      <c r="R1755" s="335"/>
      <c r="S1755" s="335"/>
      <c r="T1755" s="335"/>
      <c r="U1755" s="335"/>
      <c r="V1755" s="335"/>
      <c r="W1755" s="336"/>
      <c r="X1755" s="337"/>
      <c r="Y1755" s="338"/>
    </row>
    <row r="1756" spans="3:25" s="330" customFormat="1" hidden="1" x14ac:dyDescent="0.25">
      <c r="C1756" s="331"/>
      <c r="D1756" s="331"/>
      <c r="E1756" s="331"/>
      <c r="H1756" s="332"/>
      <c r="K1756" s="333"/>
      <c r="L1756" s="333"/>
      <c r="M1756" s="333"/>
      <c r="N1756" s="333"/>
      <c r="Q1756" s="334"/>
      <c r="R1756" s="335"/>
      <c r="S1756" s="335"/>
      <c r="T1756" s="335"/>
      <c r="U1756" s="335"/>
      <c r="V1756" s="335"/>
      <c r="W1756" s="336"/>
      <c r="X1756" s="337"/>
      <c r="Y1756" s="338"/>
    </row>
    <row r="1757" spans="3:25" s="330" customFormat="1" hidden="1" x14ac:dyDescent="0.25">
      <c r="C1757" s="331"/>
      <c r="D1757" s="331"/>
      <c r="E1757" s="331"/>
      <c r="H1757" s="332"/>
      <c r="K1757" s="333"/>
      <c r="L1757" s="333"/>
      <c r="M1757" s="333"/>
      <c r="N1757" s="333"/>
      <c r="Q1757" s="334"/>
      <c r="R1757" s="335"/>
      <c r="S1757" s="335"/>
      <c r="T1757" s="335"/>
      <c r="U1757" s="335"/>
      <c r="V1757" s="335"/>
      <c r="W1757" s="336"/>
      <c r="X1757" s="337"/>
      <c r="Y1757" s="338"/>
    </row>
    <row r="1758" spans="3:25" s="330" customFormat="1" hidden="1" x14ac:dyDescent="0.25">
      <c r="C1758" s="331"/>
      <c r="D1758" s="331"/>
      <c r="E1758" s="331"/>
      <c r="H1758" s="332"/>
      <c r="K1758" s="333"/>
      <c r="L1758" s="333"/>
      <c r="M1758" s="333"/>
      <c r="N1758" s="333"/>
      <c r="Q1758" s="334"/>
      <c r="R1758" s="335"/>
      <c r="S1758" s="335"/>
      <c r="T1758" s="335"/>
      <c r="U1758" s="335"/>
      <c r="V1758" s="335"/>
      <c r="W1758" s="336"/>
      <c r="X1758" s="337"/>
      <c r="Y1758" s="338"/>
    </row>
    <row r="1759" spans="3:25" s="330" customFormat="1" hidden="1" x14ac:dyDescent="0.25">
      <c r="C1759" s="331"/>
      <c r="D1759" s="331"/>
      <c r="E1759" s="331"/>
      <c r="H1759" s="332"/>
      <c r="K1759" s="333"/>
      <c r="L1759" s="333"/>
      <c r="M1759" s="333"/>
      <c r="N1759" s="333"/>
      <c r="Q1759" s="334"/>
      <c r="R1759" s="335"/>
      <c r="S1759" s="335"/>
      <c r="T1759" s="335"/>
      <c r="U1759" s="335"/>
      <c r="V1759" s="335"/>
      <c r="W1759" s="336"/>
      <c r="X1759" s="337"/>
      <c r="Y1759" s="338"/>
    </row>
    <row r="1760" spans="3:25" s="330" customFormat="1" hidden="1" x14ac:dyDescent="0.25">
      <c r="C1760" s="331"/>
      <c r="D1760" s="331"/>
      <c r="E1760" s="331"/>
      <c r="H1760" s="332"/>
      <c r="K1760" s="333"/>
      <c r="L1760" s="333"/>
      <c r="M1760" s="333"/>
      <c r="N1760" s="333"/>
      <c r="Q1760" s="334"/>
      <c r="R1760" s="335"/>
      <c r="S1760" s="335"/>
      <c r="T1760" s="335"/>
      <c r="U1760" s="335"/>
      <c r="V1760" s="335"/>
      <c r="W1760" s="336"/>
      <c r="X1760" s="337"/>
      <c r="Y1760" s="338"/>
    </row>
    <row r="1761" spans="3:25" s="330" customFormat="1" hidden="1" x14ac:dyDescent="0.25">
      <c r="C1761" s="331"/>
      <c r="D1761" s="331"/>
      <c r="E1761" s="331"/>
      <c r="H1761" s="332"/>
      <c r="K1761" s="333"/>
      <c r="L1761" s="333"/>
      <c r="M1761" s="333"/>
      <c r="N1761" s="333"/>
      <c r="Q1761" s="334"/>
      <c r="R1761" s="335"/>
      <c r="S1761" s="335"/>
      <c r="T1761" s="335"/>
      <c r="U1761" s="335"/>
      <c r="V1761" s="335"/>
      <c r="W1761" s="336"/>
      <c r="X1761" s="337"/>
      <c r="Y1761" s="338"/>
    </row>
    <row r="1762" spans="3:25" s="330" customFormat="1" hidden="1" x14ac:dyDescent="0.25">
      <c r="C1762" s="331"/>
      <c r="D1762" s="331"/>
      <c r="E1762" s="331"/>
      <c r="H1762" s="332"/>
      <c r="K1762" s="333"/>
      <c r="L1762" s="333"/>
      <c r="M1762" s="333"/>
      <c r="N1762" s="333"/>
      <c r="Q1762" s="334"/>
      <c r="R1762" s="335"/>
      <c r="S1762" s="335"/>
      <c r="T1762" s="335"/>
      <c r="U1762" s="335"/>
      <c r="V1762" s="335"/>
      <c r="W1762" s="336"/>
      <c r="X1762" s="337"/>
      <c r="Y1762" s="338"/>
    </row>
    <row r="1763" spans="3:25" s="330" customFormat="1" hidden="1" x14ac:dyDescent="0.25">
      <c r="C1763" s="331"/>
      <c r="D1763" s="331"/>
      <c r="E1763" s="331"/>
      <c r="H1763" s="332"/>
      <c r="K1763" s="333"/>
      <c r="L1763" s="333"/>
      <c r="M1763" s="333"/>
      <c r="N1763" s="333"/>
      <c r="Q1763" s="334"/>
      <c r="R1763" s="335"/>
      <c r="S1763" s="335"/>
      <c r="T1763" s="335"/>
      <c r="U1763" s="335"/>
      <c r="V1763" s="335"/>
      <c r="W1763" s="336"/>
      <c r="X1763" s="337"/>
      <c r="Y1763" s="338"/>
    </row>
    <row r="1764" spans="3:25" s="330" customFormat="1" hidden="1" x14ac:dyDescent="0.25">
      <c r="C1764" s="331"/>
      <c r="D1764" s="331"/>
      <c r="E1764" s="331"/>
      <c r="H1764" s="332"/>
      <c r="K1764" s="333"/>
      <c r="L1764" s="333"/>
      <c r="M1764" s="333"/>
      <c r="N1764" s="333"/>
      <c r="Q1764" s="334"/>
      <c r="R1764" s="335"/>
      <c r="S1764" s="335"/>
      <c r="T1764" s="335"/>
      <c r="U1764" s="335"/>
      <c r="V1764" s="335"/>
      <c r="W1764" s="336"/>
      <c r="X1764" s="337"/>
      <c r="Y1764" s="338"/>
    </row>
    <row r="1765" spans="3:25" s="330" customFormat="1" hidden="1" x14ac:dyDescent="0.25">
      <c r="C1765" s="331"/>
      <c r="D1765" s="331"/>
      <c r="E1765" s="331"/>
      <c r="H1765" s="332"/>
      <c r="K1765" s="333"/>
      <c r="L1765" s="333"/>
      <c r="M1765" s="333"/>
      <c r="N1765" s="333"/>
      <c r="Q1765" s="334"/>
      <c r="R1765" s="335"/>
      <c r="S1765" s="335"/>
      <c r="T1765" s="335"/>
      <c r="U1765" s="335"/>
      <c r="V1765" s="335"/>
      <c r="W1765" s="336"/>
      <c r="X1765" s="337"/>
      <c r="Y1765" s="338"/>
    </row>
    <row r="1766" spans="3:25" s="330" customFormat="1" hidden="1" x14ac:dyDescent="0.25">
      <c r="C1766" s="331"/>
      <c r="D1766" s="331"/>
      <c r="E1766" s="331"/>
      <c r="H1766" s="332"/>
      <c r="K1766" s="333"/>
      <c r="L1766" s="333"/>
      <c r="M1766" s="333"/>
      <c r="N1766" s="333"/>
      <c r="Q1766" s="334"/>
      <c r="R1766" s="335"/>
      <c r="S1766" s="335"/>
      <c r="T1766" s="335"/>
      <c r="U1766" s="335"/>
      <c r="V1766" s="335"/>
      <c r="W1766" s="336"/>
      <c r="X1766" s="337"/>
      <c r="Y1766" s="338"/>
    </row>
    <row r="1767" spans="3:25" s="330" customFormat="1" hidden="1" x14ac:dyDescent="0.25">
      <c r="C1767" s="331"/>
      <c r="D1767" s="331"/>
      <c r="E1767" s="331"/>
      <c r="H1767" s="332"/>
      <c r="K1767" s="333"/>
      <c r="L1767" s="333"/>
      <c r="M1767" s="333"/>
      <c r="N1767" s="333"/>
      <c r="Q1767" s="334"/>
      <c r="R1767" s="335"/>
      <c r="S1767" s="335"/>
      <c r="T1767" s="335"/>
      <c r="U1767" s="335"/>
      <c r="V1767" s="335"/>
      <c r="W1767" s="336"/>
      <c r="X1767" s="337"/>
      <c r="Y1767" s="338"/>
    </row>
    <row r="1768" spans="3:25" s="330" customFormat="1" hidden="1" x14ac:dyDescent="0.25">
      <c r="C1768" s="331"/>
      <c r="D1768" s="331"/>
      <c r="E1768" s="331"/>
      <c r="H1768" s="332"/>
      <c r="K1768" s="333"/>
      <c r="L1768" s="333"/>
      <c r="M1768" s="333"/>
      <c r="N1768" s="333"/>
      <c r="Q1768" s="334"/>
      <c r="R1768" s="335"/>
      <c r="S1768" s="335"/>
      <c r="T1768" s="335"/>
      <c r="U1768" s="335"/>
      <c r="V1768" s="335"/>
      <c r="W1768" s="336"/>
      <c r="X1768" s="337"/>
      <c r="Y1768" s="338"/>
    </row>
    <row r="1769" spans="3:25" s="330" customFormat="1" hidden="1" x14ac:dyDescent="0.25">
      <c r="C1769" s="331"/>
      <c r="D1769" s="331"/>
      <c r="E1769" s="331"/>
      <c r="H1769" s="332"/>
      <c r="K1769" s="333"/>
      <c r="L1769" s="333"/>
      <c r="M1769" s="333"/>
      <c r="N1769" s="333"/>
      <c r="Q1769" s="334"/>
      <c r="R1769" s="335"/>
      <c r="S1769" s="335"/>
      <c r="T1769" s="335"/>
      <c r="U1769" s="335"/>
      <c r="V1769" s="335"/>
      <c r="W1769" s="336"/>
      <c r="X1769" s="337"/>
      <c r="Y1769" s="338"/>
    </row>
    <row r="1770" spans="3:25" s="330" customFormat="1" hidden="1" x14ac:dyDescent="0.25">
      <c r="C1770" s="331"/>
      <c r="D1770" s="331"/>
      <c r="E1770" s="331"/>
      <c r="H1770" s="332"/>
      <c r="K1770" s="333"/>
      <c r="L1770" s="333"/>
      <c r="M1770" s="333"/>
      <c r="N1770" s="333"/>
      <c r="Q1770" s="334"/>
      <c r="R1770" s="335"/>
      <c r="S1770" s="335"/>
      <c r="T1770" s="335"/>
      <c r="U1770" s="335"/>
      <c r="V1770" s="335"/>
      <c r="W1770" s="336"/>
      <c r="X1770" s="337"/>
      <c r="Y1770" s="338"/>
    </row>
    <row r="1771" spans="3:25" s="330" customFormat="1" hidden="1" x14ac:dyDescent="0.25">
      <c r="C1771" s="331"/>
      <c r="D1771" s="331"/>
      <c r="E1771" s="331"/>
      <c r="H1771" s="332"/>
      <c r="K1771" s="333"/>
      <c r="L1771" s="333"/>
      <c r="M1771" s="333"/>
      <c r="N1771" s="333"/>
      <c r="Q1771" s="334"/>
      <c r="R1771" s="335"/>
      <c r="S1771" s="335"/>
      <c r="T1771" s="335"/>
      <c r="U1771" s="335"/>
      <c r="V1771" s="335"/>
      <c r="W1771" s="336"/>
      <c r="X1771" s="337"/>
      <c r="Y1771" s="338"/>
    </row>
    <row r="1772" spans="3:25" s="330" customFormat="1" hidden="1" x14ac:dyDescent="0.25">
      <c r="C1772" s="331"/>
      <c r="D1772" s="331"/>
      <c r="E1772" s="331"/>
      <c r="H1772" s="332"/>
      <c r="K1772" s="333"/>
      <c r="L1772" s="333"/>
      <c r="M1772" s="333"/>
      <c r="N1772" s="333"/>
      <c r="Q1772" s="334"/>
      <c r="R1772" s="335"/>
      <c r="S1772" s="335"/>
      <c r="T1772" s="335"/>
      <c r="U1772" s="335"/>
      <c r="V1772" s="335"/>
      <c r="W1772" s="336"/>
      <c r="X1772" s="337"/>
      <c r="Y1772" s="338"/>
    </row>
    <row r="1773" spans="3:25" s="330" customFormat="1" hidden="1" x14ac:dyDescent="0.25">
      <c r="C1773" s="331"/>
      <c r="D1773" s="331"/>
      <c r="E1773" s="331"/>
      <c r="H1773" s="332"/>
      <c r="K1773" s="333"/>
      <c r="L1773" s="333"/>
      <c r="M1773" s="333"/>
      <c r="N1773" s="333"/>
      <c r="Q1773" s="334"/>
      <c r="R1773" s="335"/>
      <c r="S1773" s="335"/>
      <c r="T1773" s="335"/>
      <c r="U1773" s="335"/>
      <c r="V1773" s="335"/>
      <c r="W1773" s="336"/>
      <c r="X1773" s="337"/>
      <c r="Y1773" s="338"/>
    </row>
    <row r="1774" spans="3:25" s="330" customFormat="1" hidden="1" x14ac:dyDescent="0.25">
      <c r="C1774" s="331"/>
      <c r="D1774" s="331"/>
      <c r="E1774" s="331"/>
      <c r="H1774" s="332"/>
      <c r="K1774" s="333"/>
      <c r="L1774" s="333"/>
      <c r="M1774" s="333"/>
      <c r="N1774" s="333"/>
      <c r="Q1774" s="334"/>
      <c r="R1774" s="335"/>
      <c r="S1774" s="335"/>
      <c r="T1774" s="335"/>
      <c r="U1774" s="335"/>
      <c r="V1774" s="335"/>
      <c r="W1774" s="336"/>
      <c r="X1774" s="337"/>
      <c r="Y1774" s="338"/>
    </row>
    <row r="1775" spans="3:25" s="330" customFormat="1" hidden="1" x14ac:dyDescent="0.25">
      <c r="C1775" s="331"/>
      <c r="D1775" s="331"/>
      <c r="E1775" s="331"/>
      <c r="H1775" s="332"/>
      <c r="K1775" s="333"/>
      <c r="L1775" s="333"/>
      <c r="M1775" s="333"/>
      <c r="N1775" s="333"/>
      <c r="Q1775" s="334"/>
      <c r="R1775" s="335"/>
      <c r="S1775" s="335"/>
      <c r="T1775" s="335"/>
      <c r="U1775" s="335"/>
      <c r="V1775" s="335"/>
      <c r="W1775" s="336"/>
      <c r="X1775" s="337"/>
      <c r="Y1775" s="338"/>
    </row>
    <row r="1776" spans="3:25" s="330" customFormat="1" hidden="1" x14ac:dyDescent="0.25">
      <c r="C1776" s="331"/>
      <c r="D1776" s="331"/>
      <c r="E1776" s="331"/>
      <c r="H1776" s="332"/>
      <c r="K1776" s="333"/>
      <c r="L1776" s="333"/>
      <c r="M1776" s="333"/>
      <c r="N1776" s="333"/>
      <c r="Q1776" s="334"/>
      <c r="R1776" s="335"/>
      <c r="S1776" s="335"/>
      <c r="T1776" s="335"/>
      <c r="U1776" s="335"/>
      <c r="V1776" s="335"/>
      <c r="W1776" s="336"/>
      <c r="X1776" s="337"/>
      <c r="Y1776" s="338"/>
    </row>
    <row r="1777" spans="3:25" s="330" customFormat="1" hidden="1" x14ac:dyDescent="0.25">
      <c r="C1777" s="331"/>
      <c r="D1777" s="331"/>
      <c r="E1777" s="331"/>
      <c r="H1777" s="332"/>
      <c r="K1777" s="333"/>
      <c r="L1777" s="333"/>
      <c r="M1777" s="333"/>
      <c r="N1777" s="333"/>
      <c r="Q1777" s="334"/>
      <c r="R1777" s="335"/>
      <c r="S1777" s="335"/>
      <c r="T1777" s="335"/>
      <c r="U1777" s="335"/>
      <c r="V1777" s="335"/>
      <c r="W1777" s="336"/>
      <c r="X1777" s="337"/>
      <c r="Y1777" s="338"/>
    </row>
    <row r="1778" spans="3:25" s="330" customFormat="1" hidden="1" x14ac:dyDescent="0.25">
      <c r="C1778" s="331"/>
      <c r="D1778" s="331"/>
      <c r="E1778" s="331"/>
      <c r="H1778" s="332"/>
      <c r="K1778" s="333"/>
      <c r="L1778" s="333"/>
      <c r="M1778" s="333"/>
      <c r="N1778" s="333"/>
      <c r="Q1778" s="334"/>
      <c r="R1778" s="335"/>
      <c r="S1778" s="335"/>
      <c r="T1778" s="335"/>
      <c r="U1778" s="335"/>
      <c r="V1778" s="335"/>
      <c r="W1778" s="336"/>
      <c r="X1778" s="337"/>
      <c r="Y1778" s="338"/>
    </row>
    <row r="1779" spans="3:25" s="330" customFormat="1" hidden="1" x14ac:dyDescent="0.25">
      <c r="C1779" s="331"/>
      <c r="D1779" s="331"/>
      <c r="E1779" s="331"/>
      <c r="H1779" s="332"/>
      <c r="K1779" s="333"/>
      <c r="L1779" s="333"/>
      <c r="M1779" s="333"/>
      <c r="N1779" s="333"/>
      <c r="Q1779" s="334"/>
      <c r="R1779" s="335"/>
      <c r="S1779" s="335"/>
      <c r="T1779" s="335"/>
      <c r="U1779" s="335"/>
      <c r="V1779" s="335"/>
      <c r="W1779" s="336"/>
      <c r="X1779" s="337"/>
      <c r="Y1779" s="338"/>
    </row>
    <row r="1780" spans="3:25" s="330" customFormat="1" hidden="1" x14ac:dyDescent="0.25">
      <c r="C1780" s="331"/>
      <c r="D1780" s="331"/>
      <c r="E1780" s="331"/>
      <c r="H1780" s="332"/>
      <c r="K1780" s="333"/>
      <c r="L1780" s="333"/>
      <c r="M1780" s="333"/>
      <c r="N1780" s="333"/>
      <c r="Q1780" s="334"/>
      <c r="R1780" s="335"/>
      <c r="S1780" s="335"/>
      <c r="T1780" s="335"/>
      <c r="U1780" s="335"/>
      <c r="V1780" s="335"/>
      <c r="W1780" s="336"/>
      <c r="X1780" s="337"/>
      <c r="Y1780" s="338"/>
    </row>
    <row r="1781" spans="3:25" s="330" customFormat="1" hidden="1" x14ac:dyDescent="0.25">
      <c r="C1781" s="331"/>
      <c r="D1781" s="331"/>
      <c r="E1781" s="331"/>
      <c r="H1781" s="332"/>
      <c r="K1781" s="333"/>
      <c r="L1781" s="333"/>
      <c r="M1781" s="333"/>
      <c r="N1781" s="333"/>
      <c r="Q1781" s="334"/>
      <c r="R1781" s="335"/>
      <c r="S1781" s="335"/>
      <c r="T1781" s="335"/>
      <c r="U1781" s="335"/>
      <c r="V1781" s="335"/>
      <c r="W1781" s="336"/>
      <c r="X1781" s="337"/>
      <c r="Y1781" s="338"/>
    </row>
    <row r="1782" spans="3:25" s="330" customFormat="1" hidden="1" x14ac:dyDescent="0.25">
      <c r="C1782" s="331"/>
      <c r="D1782" s="331"/>
      <c r="E1782" s="331"/>
      <c r="H1782" s="332"/>
      <c r="K1782" s="333"/>
      <c r="L1782" s="333"/>
      <c r="M1782" s="333"/>
      <c r="N1782" s="333"/>
      <c r="Q1782" s="334"/>
      <c r="R1782" s="335"/>
      <c r="S1782" s="335"/>
      <c r="T1782" s="335"/>
      <c r="U1782" s="335"/>
      <c r="V1782" s="335"/>
      <c r="W1782" s="336"/>
      <c r="X1782" s="337"/>
      <c r="Y1782" s="338"/>
    </row>
    <row r="1783" spans="3:25" s="330" customFormat="1" hidden="1" x14ac:dyDescent="0.25">
      <c r="C1783" s="331"/>
      <c r="D1783" s="331"/>
      <c r="E1783" s="331"/>
      <c r="H1783" s="332"/>
      <c r="K1783" s="333"/>
      <c r="L1783" s="333"/>
      <c r="M1783" s="333"/>
      <c r="N1783" s="333"/>
      <c r="Q1783" s="334"/>
      <c r="R1783" s="335"/>
      <c r="S1783" s="335"/>
      <c r="T1783" s="335"/>
      <c r="U1783" s="335"/>
      <c r="V1783" s="335"/>
      <c r="W1783" s="336"/>
      <c r="X1783" s="337"/>
      <c r="Y1783" s="338"/>
    </row>
    <row r="1784" spans="3:25" s="330" customFormat="1" hidden="1" x14ac:dyDescent="0.25">
      <c r="C1784" s="331"/>
      <c r="D1784" s="331"/>
      <c r="E1784" s="331"/>
      <c r="H1784" s="332"/>
      <c r="K1784" s="333"/>
      <c r="L1784" s="333"/>
      <c r="M1784" s="333"/>
      <c r="N1784" s="333"/>
      <c r="Q1784" s="334"/>
      <c r="R1784" s="335"/>
      <c r="S1784" s="335"/>
      <c r="T1784" s="335"/>
      <c r="U1784" s="335"/>
      <c r="V1784" s="335"/>
      <c r="W1784" s="336"/>
      <c r="X1784" s="337"/>
      <c r="Y1784" s="338"/>
    </row>
    <row r="1785" spans="3:25" s="330" customFormat="1" hidden="1" x14ac:dyDescent="0.25">
      <c r="C1785" s="331"/>
      <c r="D1785" s="331"/>
      <c r="E1785" s="331"/>
      <c r="H1785" s="332"/>
      <c r="K1785" s="333"/>
      <c r="L1785" s="333"/>
      <c r="M1785" s="333"/>
      <c r="N1785" s="333"/>
      <c r="Q1785" s="334"/>
      <c r="R1785" s="335"/>
      <c r="S1785" s="335"/>
      <c r="T1785" s="335"/>
      <c r="U1785" s="335"/>
      <c r="V1785" s="335"/>
      <c r="W1785" s="336"/>
      <c r="X1785" s="337"/>
      <c r="Y1785" s="338"/>
    </row>
    <row r="1786" spans="3:25" s="330" customFormat="1" hidden="1" x14ac:dyDescent="0.25">
      <c r="C1786" s="331"/>
      <c r="D1786" s="331"/>
      <c r="E1786" s="331"/>
      <c r="H1786" s="332"/>
      <c r="K1786" s="333"/>
      <c r="L1786" s="333"/>
      <c r="M1786" s="333"/>
      <c r="N1786" s="333"/>
      <c r="Q1786" s="334"/>
      <c r="R1786" s="335"/>
      <c r="S1786" s="335"/>
      <c r="T1786" s="335"/>
      <c r="U1786" s="335"/>
      <c r="V1786" s="335"/>
      <c r="W1786" s="336"/>
      <c r="X1786" s="337"/>
      <c r="Y1786" s="338"/>
    </row>
    <row r="1787" spans="3:25" s="330" customFormat="1" hidden="1" x14ac:dyDescent="0.25">
      <c r="C1787" s="331"/>
      <c r="D1787" s="331"/>
      <c r="E1787" s="331"/>
      <c r="H1787" s="332"/>
      <c r="K1787" s="333"/>
      <c r="L1787" s="333"/>
      <c r="M1787" s="333"/>
      <c r="N1787" s="333"/>
      <c r="Q1787" s="334"/>
      <c r="R1787" s="335"/>
      <c r="S1787" s="335"/>
      <c r="T1787" s="335"/>
      <c r="U1787" s="335"/>
      <c r="V1787" s="335"/>
      <c r="W1787" s="336"/>
      <c r="X1787" s="337"/>
      <c r="Y1787" s="338"/>
    </row>
    <row r="1788" spans="3:25" s="330" customFormat="1" hidden="1" x14ac:dyDescent="0.25">
      <c r="C1788" s="331"/>
      <c r="D1788" s="331"/>
      <c r="E1788" s="331"/>
      <c r="H1788" s="332"/>
      <c r="K1788" s="333"/>
      <c r="L1788" s="333"/>
      <c r="M1788" s="333"/>
      <c r="N1788" s="333"/>
      <c r="Q1788" s="334"/>
      <c r="R1788" s="335"/>
      <c r="S1788" s="335"/>
      <c r="T1788" s="335"/>
      <c r="U1788" s="335"/>
      <c r="V1788" s="335"/>
      <c r="W1788" s="336"/>
      <c r="X1788" s="337"/>
      <c r="Y1788" s="338"/>
    </row>
    <row r="1789" spans="3:25" s="330" customFormat="1" hidden="1" x14ac:dyDescent="0.25">
      <c r="C1789" s="331"/>
      <c r="D1789" s="331"/>
      <c r="E1789" s="331"/>
      <c r="H1789" s="332"/>
      <c r="K1789" s="333"/>
      <c r="L1789" s="333"/>
      <c r="M1789" s="333"/>
      <c r="N1789" s="333"/>
      <c r="Q1789" s="334"/>
      <c r="R1789" s="335"/>
      <c r="S1789" s="335"/>
      <c r="T1789" s="335"/>
      <c r="U1789" s="335"/>
      <c r="V1789" s="335"/>
      <c r="W1789" s="336"/>
      <c r="X1789" s="337"/>
      <c r="Y1789" s="338"/>
    </row>
    <row r="1790" spans="3:25" s="330" customFormat="1" hidden="1" x14ac:dyDescent="0.25">
      <c r="C1790" s="331"/>
      <c r="D1790" s="331"/>
      <c r="E1790" s="331"/>
      <c r="H1790" s="332"/>
      <c r="K1790" s="333"/>
      <c r="L1790" s="333"/>
      <c r="M1790" s="333"/>
      <c r="N1790" s="333"/>
      <c r="Q1790" s="334"/>
      <c r="R1790" s="335"/>
      <c r="S1790" s="335"/>
      <c r="T1790" s="335"/>
      <c r="U1790" s="335"/>
      <c r="V1790" s="335"/>
      <c r="W1790" s="336"/>
      <c r="X1790" s="337"/>
      <c r="Y1790" s="338"/>
    </row>
    <row r="1791" spans="3:25" s="330" customFormat="1" hidden="1" x14ac:dyDescent="0.25">
      <c r="C1791" s="331"/>
      <c r="D1791" s="331"/>
      <c r="E1791" s="331"/>
      <c r="H1791" s="332"/>
      <c r="K1791" s="333"/>
      <c r="L1791" s="333"/>
      <c r="M1791" s="333"/>
      <c r="N1791" s="333"/>
      <c r="Q1791" s="334"/>
      <c r="R1791" s="335"/>
      <c r="S1791" s="335"/>
      <c r="T1791" s="335"/>
      <c r="U1791" s="335"/>
      <c r="V1791" s="335"/>
      <c r="W1791" s="336"/>
      <c r="X1791" s="337"/>
      <c r="Y1791" s="338"/>
    </row>
    <row r="1792" spans="3:25" s="330" customFormat="1" hidden="1" x14ac:dyDescent="0.25">
      <c r="C1792" s="331"/>
      <c r="D1792" s="331"/>
      <c r="E1792" s="331"/>
      <c r="H1792" s="332"/>
      <c r="K1792" s="333"/>
      <c r="L1792" s="333"/>
      <c r="M1792" s="333"/>
      <c r="N1792" s="333"/>
      <c r="Q1792" s="334"/>
      <c r="R1792" s="335"/>
      <c r="S1792" s="335"/>
      <c r="T1792" s="335"/>
      <c r="U1792" s="335"/>
      <c r="V1792" s="335"/>
      <c r="W1792" s="336"/>
      <c r="X1792" s="337"/>
      <c r="Y1792" s="338"/>
    </row>
    <row r="1793" spans="3:25" s="330" customFormat="1" hidden="1" x14ac:dyDescent="0.25">
      <c r="C1793" s="331"/>
      <c r="D1793" s="331"/>
      <c r="E1793" s="331"/>
      <c r="H1793" s="332"/>
      <c r="K1793" s="333"/>
      <c r="L1793" s="333"/>
      <c r="M1793" s="333"/>
      <c r="N1793" s="333"/>
      <c r="Q1793" s="334"/>
      <c r="R1793" s="335"/>
      <c r="S1793" s="335"/>
      <c r="T1793" s="335"/>
      <c r="U1793" s="335"/>
      <c r="V1793" s="335"/>
      <c r="W1793" s="336"/>
      <c r="X1793" s="337"/>
      <c r="Y1793" s="338"/>
    </row>
    <row r="1794" spans="3:25" s="330" customFormat="1" hidden="1" x14ac:dyDescent="0.25">
      <c r="C1794" s="331"/>
      <c r="D1794" s="331"/>
      <c r="E1794" s="331"/>
      <c r="H1794" s="332"/>
      <c r="K1794" s="333"/>
      <c r="L1794" s="333"/>
      <c r="M1794" s="333"/>
      <c r="N1794" s="333"/>
      <c r="Q1794" s="334"/>
      <c r="R1794" s="335"/>
      <c r="S1794" s="335"/>
      <c r="T1794" s="335"/>
      <c r="U1794" s="335"/>
      <c r="V1794" s="335"/>
      <c r="W1794" s="336"/>
      <c r="X1794" s="337"/>
      <c r="Y1794" s="338"/>
    </row>
    <row r="1795" spans="3:25" s="330" customFormat="1" hidden="1" x14ac:dyDescent="0.25">
      <c r="C1795" s="331"/>
      <c r="D1795" s="331"/>
      <c r="E1795" s="331"/>
      <c r="H1795" s="332"/>
      <c r="K1795" s="333"/>
      <c r="L1795" s="333"/>
      <c r="M1795" s="333"/>
      <c r="N1795" s="333"/>
      <c r="Q1795" s="334"/>
      <c r="R1795" s="335"/>
      <c r="S1795" s="335"/>
      <c r="T1795" s="335"/>
      <c r="U1795" s="335"/>
      <c r="V1795" s="335"/>
      <c r="W1795" s="336"/>
      <c r="X1795" s="337"/>
      <c r="Y1795" s="338"/>
    </row>
    <row r="1796" spans="3:25" s="330" customFormat="1" hidden="1" x14ac:dyDescent="0.25">
      <c r="C1796" s="331"/>
      <c r="D1796" s="331"/>
      <c r="E1796" s="331"/>
      <c r="H1796" s="332"/>
      <c r="K1796" s="333"/>
      <c r="L1796" s="333"/>
      <c r="M1796" s="333"/>
      <c r="N1796" s="333"/>
      <c r="Q1796" s="334"/>
      <c r="R1796" s="335"/>
      <c r="S1796" s="335"/>
      <c r="T1796" s="335"/>
      <c r="U1796" s="335"/>
      <c r="V1796" s="335"/>
      <c r="W1796" s="336"/>
      <c r="X1796" s="337"/>
      <c r="Y1796" s="338"/>
    </row>
    <row r="1797" spans="3:25" s="330" customFormat="1" hidden="1" x14ac:dyDescent="0.25">
      <c r="C1797" s="331"/>
      <c r="D1797" s="331"/>
      <c r="E1797" s="331"/>
      <c r="H1797" s="332"/>
      <c r="K1797" s="333"/>
      <c r="L1797" s="333"/>
      <c r="M1797" s="333"/>
      <c r="N1797" s="333"/>
      <c r="Q1797" s="334"/>
      <c r="R1797" s="335"/>
      <c r="S1797" s="335"/>
      <c r="T1797" s="335"/>
      <c r="U1797" s="335"/>
      <c r="V1797" s="335"/>
      <c r="W1797" s="336"/>
      <c r="X1797" s="337"/>
      <c r="Y1797" s="338"/>
    </row>
    <row r="1798" spans="3:25" s="330" customFormat="1" hidden="1" x14ac:dyDescent="0.25">
      <c r="C1798" s="331"/>
      <c r="D1798" s="331"/>
      <c r="E1798" s="331"/>
      <c r="H1798" s="332"/>
      <c r="K1798" s="333"/>
      <c r="L1798" s="333"/>
      <c r="M1798" s="333"/>
      <c r="N1798" s="333"/>
      <c r="Q1798" s="334"/>
      <c r="R1798" s="335"/>
      <c r="S1798" s="335"/>
      <c r="T1798" s="335"/>
      <c r="U1798" s="335"/>
      <c r="V1798" s="335"/>
      <c r="W1798" s="336"/>
      <c r="X1798" s="337"/>
      <c r="Y1798" s="338"/>
    </row>
    <row r="1799" spans="3:25" s="330" customFormat="1" hidden="1" x14ac:dyDescent="0.25">
      <c r="C1799" s="331"/>
      <c r="D1799" s="331"/>
      <c r="E1799" s="331"/>
      <c r="H1799" s="332"/>
      <c r="K1799" s="333"/>
      <c r="L1799" s="333"/>
      <c r="M1799" s="333"/>
      <c r="N1799" s="333"/>
      <c r="Q1799" s="334"/>
      <c r="R1799" s="335"/>
      <c r="S1799" s="335"/>
      <c r="T1799" s="335"/>
      <c r="U1799" s="335"/>
      <c r="V1799" s="335"/>
      <c r="W1799" s="336"/>
      <c r="X1799" s="337"/>
      <c r="Y1799" s="338"/>
    </row>
    <row r="1800" spans="3:25" s="330" customFormat="1" hidden="1" x14ac:dyDescent="0.25">
      <c r="C1800" s="331"/>
      <c r="D1800" s="331"/>
      <c r="E1800" s="331"/>
      <c r="H1800" s="332"/>
      <c r="K1800" s="333"/>
      <c r="L1800" s="333"/>
      <c r="M1800" s="333"/>
      <c r="N1800" s="333"/>
      <c r="Q1800" s="334"/>
      <c r="R1800" s="335"/>
      <c r="S1800" s="335"/>
      <c r="T1800" s="335"/>
      <c r="U1800" s="335"/>
      <c r="V1800" s="335"/>
      <c r="W1800" s="336"/>
      <c r="X1800" s="337"/>
      <c r="Y1800" s="338"/>
    </row>
    <row r="1801" spans="3:25" s="330" customFormat="1" hidden="1" x14ac:dyDescent="0.25">
      <c r="C1801" s="331"/>
      <c r="D1801" s="331"/>
      <c r="E1801" s="331"/>
      <c r="H1801" s="332"/>
      <c r="K1801" s="333"/>
      <c r="L1801" s="333"/>
      <c r="M1801" s="333"/>
      <c r="N1801" s="333"/>
      <c r="Q1801" s="334"/>
      <c r="R1801" s="335"/>
      <c r="S1801" s="335"/>
      <c r="T1801" s="335"/>
      <c r="U1801" s="335"/>
      <c r="V1801" s="335"/>
      <c r="W1801" s="336"/>
      <c r="X1801" s="337"/>
      <c r="Y1801" s="338"/>
    </row>
    <row r="1802" spans="3:25" s="330" customFormat="1" hidden="1" x14ac:dyDescent="0.25">
      <c r="C1802" s="331"/>
      <c r="D1802" s="331"/>
      <c r="E1802" s="331"/>
      <c r="H1802" s="332"/>
      <c r="K1802" s="333"/>
      <c r="L1802" s="333"/>
      <c r="M1802" s="333"/>
      <c r="N1802" s="333"/>
      <c r="Q1802" s="334"/>
      <c r="R1802" s="335"/>
      <c r="S1802" s="335"/>
      <c r="T1802" s="335"/>
      <c r="U1802" s="335"/>
      <c r="V1802" s="335"/>
      <c r="W1802" s="336"/>
      <c r="X1802" s="337"/>
      <c r="Y1802" s="338"/>
    </row>
    <row r="1803" spans="3:25" s="330" customFormat="1" hidden="1" x14ac:dyDescent="0.25">
      <c r="C1803" s="331"/>
      <c r="D1803" s="331"/>
      <c r="E1803" s="331"/>
      <c r="H1803" s="332"/>
      <c r="K1803" s="333"/>
      <c r="L1803" s="333"/>
      <c r="M1803" s="333"/>
      <c r="N1803" s="333"/>
      <c r="Q1803" s="334"/>
      <c r="R1803" s="335"/>
      <c r="S1803" s="335"/>
      <c r="T1803" s="335"/>
      <c r="U1803" s="335"/>
      <c r="V1803" s="335"/>
      <c r="W1803" s="336"/>
      <c r="X1803" s="337"/>
      <c r="Y1803" s="338"/>
    </row>
    <row r="1804" spans="3:25" s="330" customFormat="1" hidden="1" x14ac:dyDescent="0.25">
      <c r="C1804" s="331"/>
      <c r="D1804" s="331"/>
      <c r="E1804" s="331"/>
      <c r="H1804" s="332"/>
      <c r="K1804" s="333"/>
      <c r="L1804" s="333"/>
      <c r="M1804" s="333"/>
      <c r="N1804" s="333"/>
      <c r="Q1804" s="334"/>
      <c r="R1804" s="335"/>
      <c r="S1804" s="335"/>
      <c r="T1804" s="335"/>
      <c r="U1804" s="335"/>
      <c r="V1804" s="335"/>
      <c r="W1804" s="336"/>
      <c r="X1804" s="337"/>
      <c r="Y1804" s="338"/>
    </row>
    <row r="1805" spans="3:25" s="330" customFormat="1" hidden="1" x14ac:dyDescent="0.25">
      <c r="C1805" s="331"/>
      <c r="D1805" s="331"/>
      <c r="E1805" s="331"/>
      <c r="H1805" s="332"/>
      <c r="K1805" s="333"/>
      <c r="L1805" s="333"/>
      <c r="M1805" s="333"/>
      <c r="N1805" s="333"/>
      <c r="Q1805" s="334"/>
      <c r="R1805" s="335"/>
      <c r="S1805" s="335"/>
      <c r="T1805" s="335"/>
      <c r="U1805" s="335"/>
      <c r="V1805" s="335"/>
      <c r="W1805" s="336"/>
      <c r="X1805" s="337"/>
      <c r="Y1805" s="338"/>
    </row>
    <row r="1806" spans="3:25" s="330" customFormat="1" hidden="1" x14ac:dyDescent="0.25">
      <c r="C1806" s="331"/>
      <c r="D1806" s="331"/>
      <c r="E1806" s="331"/>
      <c r="H1806" s="332"/>
      <c r="K1806" s="333"/>
      <c r="L1806" s="333"/>
      <c r="M1806" s="333"/>
      <c r="N1806" s="333"/>
      <c r="Q1806" s="334"/>
      <c r="R1806" s="335"/>
      <c r="S1806" s="335"/>
      <c r="T1806" s="335"/>
      <c r="U1806" s="335"/>
      <c r="V1806" s="335"/>
      <c r="W1806" s="336"/>
      <c r="X1806" s="337"/>
      <c r="Y1806" s="338"/>
    </row>
    <row r="1807" spans="3:25" s="330" customFormat="1" hidden="1" x14ac:dyDescent="0.25">
      <c r="C1807" s="331"/>
      <c r="D1807" s="331"/>
      <c r="E1807" s="331"/>
      <c r="H1807" s="332"/>
      <c r="K1807" s="333"/>
      <c r="L1807" s="333"/>
      <c r="M1807" s="333"/>
      <c r="N1807" s="333"/>
      <c r="Q1807" s="334"/>
      <c r="R1807" s="335"/>
      <c r="S1807" s="335"/>
      <c r="T1807" s="335"/>
      <c r="U1807" s="335"/>
      <c r="V1807" s="335"/>
      <c r="W1807" s="336"/>
      <c r="X1807" s="337"/>
      <c r="Y1807" s="338"/>
    </row>
    <row r="1808" spans="3:25" s="330" customFormat="1" hidden="1" x14ac:dyDescent="0.25">
      <c r="C1808" s="331"/>
      <c r="D1808" s="331"/>
      <c r="E1808" s="331"/>
      <c r="H1808" s="332"/>
      <c r="K1808" s="333"/>
      <c r="L1808" s="333"/>
      <c r="M1808" s="333"/>
      <c r="N1808" s="333"/>
      <c r="Q1808" s="334"/>
      <c r="R1808" s="335"/>
      <c r="S1808" s="335"/>
      <c r="T1808" s="335"/>
      <c r="U1808" s="335"/>
      <c r="V1808" s="335"/>
      <c r="W1808" s="336"/>
      <c r="X1808" s="337"/>
      <c r="Y1808" s="338"/>
    </row>
    <row r="1809" spans="3:25" s="330" customFormat="1" hidden="1" x14ac:dyDescent="0.25">
      <c r="C1809" s="331"/>
      <c r="D1809" s="331"/>
      <c r="E1809" s="331"/>
      <c r="H1809" s="332"/>
      <c r="K1809" s="333"/>
      <c r="L1809" s="333"/>
      <c r="M1809" s="333"/>
      <c r="N1809" s="333"/>
      <c r="Q1809" s="334"/>
      <c r="R1809" s="335"/>
      <c r="S1809" s="335"/>
      <c r="T1809" s="335"/>
      <c r="U1809" s="335"/>
      <c r="V1809" s="335"/>
      <c r="W1809" s="336"/>
      <c r="X1809" s="337"/>
      <c r="Y1809" s="338"/>
    </row>
    <row r="1810" spans="3:25" s="330" customFormat="1" hidden="1" x14ac:dyDescent="0.25">
      <c r="C1810" s="331"/>
      <c r="D1810" s="331"/>
      <c r="E1810" s="331"/>
      <c r="H1810" s="332"/>
      <c r="K1810" s="333"/>
      <c r="L1810" s="333"/>
      <c r="M1810" s="333"/>
      <c r="N1810" s="333"/>
      <c r="Q1810" s="334"/>
      <c r="R1810" s="335"/>
      <c r="S1810" s="335"/>
      <c r="T1810" s="335"/>
      <c r="U1810" s="335"/>
      <c r="V1810" s="335"/>
      <c r="W1810" s="336"/>
      <c r="X1810" s="337"/>
      <c r="Y1810" s="338"/>
    </row>
    <row r="1811" spans="3:25" s="330" customFormat="1" hidden="1" x14ac:dyDescent="0.25">
      <c r="C1811" s="331"/>
      <c r="D1811" s="331"/>
      <c r="E1811" s="331"/>
      <c r="H1811" s="332"/>
      <c r="K1811" s="333"/>
      <c r="L1811" s="333"/>
      <c r="M1811" s="333"/>
      <c r="N1811" s="333"/>
      <c r="Q1811" s="334"/>
      <c r="R1811" s="335"/>
      <c r="S1811" s="335"/>
      <c r="T1811" s="335"/>
      <c r="U1811" s="335"/>
      <c r="V1811" s="335"/>
      <c r="W1811" s="336"/>
      <c r="X1811" s="337"/>
      <c r="Y1811" s="338"/>
    </row>
    <row r="1812" spans="3:25" s="330" customFormat="1" hidden="1" x14ac:dyDescent="0.25">
      <c r="C1812" s="331"/>
      <c r="D1812" s="331"/>
      <c r="E1812" s="331"/>
      <c r="H1812" s="332"/>
      <c r="K1812" s="333"/>
      <c r="L1812" s="333"/>
      <c r="M1812" s="333"/>
      <c r="N1812" s="333"/>
      <c r="Q1812" s="334"/>
      <c r="R1812" s="335"/>
      <c r="S1812" s="335"/>
      <c r="T1812" s="335"/>
      <c r="U1812" s="335"/>
      <c r="V1812" s="335"/>
      <c r="W1812" s="336"/>
      <c r="X1812" s="337"/>
      <c r="Y1812" s="338"/>
    </row>
    <row r="1813" spans="3:25" s="330" customFormat="1" hidden="1" x14ac:dyDescent="0.25">
      <c r="C1813" s="331"/>
      <c r="D1813" s="331"/>
      <c r="E1813" s="331"/>
      <c r="H1813" s="332"/>
      <c r="K1813" s="333"/>
      <c r="L1813" s="333"/>
      <c r="M1813" s="333"/>
      <c r="N1813" s="333"/>
      <c r="Q1813" s="334"/>
      <c r="R1813" s="335"/>
      <c r="S1813" s="335"/>
      <c r="T1813" s="335"/>
      <c r="U1813" s="335"/>
      <c r="V1813" s="335"/>
      <c r="W1813" s="336"/>
      <c r="X1813" s="337"/>
      <c r="Y1813" s="338"/>
    </row>
    <row r="1814" spans="3:25" s="330" customFormat="1" hidden="1" x14ac:dyDescent="0.25">
      <c r="C1814" s="331"/>
      <c r="D1814" s="331"/>
      <c r="E1814" s="331"/>
      <c r="H1814" s="332"/>
      <c r="K1814" s="333"/>
      <c r="L1814" s="333"/>
      <c r="M1814" s="333"/>
      <c r="N1814" s="333"/>
      <c r="Q1814" s="334"/>
      <c r="R1814" s="335"/>
      <c r="S1814" s="335"/>
      <c r="T1814" s="335"/>
      <c r="U1814" s="335"/>
      <c r="V1814" s="335"/>
      <c r="W1814" s="336"/>
      <c r="X1814" s="337"/>
      <c r="Y1814" s="338"/>
    </row>
    <row r="1815" spans="3:25" s="330" customFormat="1" hidden="1" x14ac:dyDescent="0.25">
      <c r="C1815" s="331"/>
      <c r="D1815" s="331"/>
      <c r="E1815" s="331"/>
      <c r="H1815" s="332"/>
      <c r="K1815" s="333"/>
      <c r="L1815" s="333"/>
      <c r="M1815" s="333"/>
      <c r="N1815" s="333"/>
      <c r="Q1815" s="334"/>
      <c r="R1815" s="335"/>
      <c r="S1815" s="335"/>
      <c r="T1815" s="335"/>
      <c r="U1815" s="335"/>
      <c r="V1815" s="335"/>
      <c r="W1815" s="336"/>
      <c r="X1815" s="337"/>
      <c r="Y1815" s="338"/>
    </row>
    <row r="1816" spans="3:25" s="330" customFormat="1" hidden="1" x14ac:dyDescent="0.25">
      <c r="C1816" s="331"/>
      <c r="D1816" s="331"/>
      <c r="E1816" s="331"/>
      <c r="H1816" s="332"/>
      <c r="K1816" s="333"/>
      <c r="L1816" s="333"/>
      <c r="M1816" s="333"/>
      <c r="N1816" s="333"/>
      <c r="Q1816" s="334"/>
      <c r="R1816" s="335"/>
      <c r="S1816" s="335"/>
      <c r="T1816" s="335"/>
      <c r="U1816" s="335"/>
      <c r="V1816" s="335"/>
      <c r="W1816" s="336"/>
      <c r="X1816" s="337"/>
      <c r="Y1816" s="338"/>
    </row>
    <row r="1817" spans="3:25" s="330" customFormat="1" hidden="1" x14ac:dyDescent="0.25">
      <c r="C1817" s="331"/>
      <c r="D1817" s="331"/>
      <c r="E1817" s="331"/>
      <c r="H1817" s="332"/>
      <c r="K1817" s="333"/>
      <c r="L1817" s="333"/>
      <c r="M1817" s="333"/>
      <c r="N1817" s="333"/>
      <c r="Q1817" s="334"/>
      <c r="R1817" s="335"/>
      <c r="S1817" s="335"/>
      <c r="T1817" s="335"/>
      <c r="U1817" s="335"/>
      <c r="V1817" s="335"/>
      <c r="W1817" s="336"/>
      <c r="X1817" s="337"/>
      <c r="Y1817" s="338"/>
    </row>
    <row r="1818" spans="3:25" s="330" customFormat="1" hidden="1" x14ac:dyDescent="0.25">
      <c r="C1818" s="331"/>
      <c r="D1818" s="331"/>
      <c r="E1818" s="331"/>
      <c r="H1818" s="332"/>
      <c r="K1818" s="333"/>
      <c r="L1818" s="333"/>
      <c r="M1818" s="333"/>
      <c r="N1818" s="333"/>
      <c r="Q1818" s="334"/>
      <c r="R1818" s="335"/>
      <c r="S1818" s="335"/>
      <c r="T1818" s="335"/>
      <c r="U1818" s="335"/>
      <c r="V1818" s="335"/>
      <c r="W1818" s="336"/>
      <c r="X1818" s="337"/>
      <c r="Y1818" s="338"/>
    </row>
    <row r="1819" spans="3:25" s="330" customFormat="1" hidden="1" x14ac:dyDescent="0.25">
      <c r="C1819" s="331"/>
      <c r="D1819" s="331"/>
      <c r="E1819" s="331"/>
      <c r="H1819" s="332"/>
      <c r="K1819" s="333"/>
      <c r="L1819" s="333"/>
      <c r="M1819" s="333"/>
      <c r="N1819" s="333"/>
      <c r="Q1819" s="334"/>
      <c r="R1819" s="335"/>
      <c r="S1819" s="335"/>
      <c r="T1819" s="335"/>
      <c r="U1819" s="335"/>
      <c r="V1819" s="335"/>
      <c r="W1819" s="336"/>
      <c r="X1819" s="337"/>
      <c r="Y1819" s="338"/>
    </row>
    <row r="1820" spans="3:25" s="330" customFormat="1" hidden="1" x14ac:dyDescent="0.25">
      <c r="C1820" s="331"/>
      <c r="D1820" s="331"/>
      <c r="E1820" s="331"/>
      <c r="H1820" s="332"/>
      <c r="K1820" s="333"/>
      <c r="L1820" s="333"/>
      <c r="M1820" s="333"/>
      <c r="N1820" s="333"/>
      <c r="Q1820" s="334"/>
      <c r="R1820" s="335"/>
      <c r="S1820" s="335"/>
      <c r="T1820" s="335"/>
      <c r="U1820" s="335"/>
      <c r="V1820" s="335"/>
      <c r="W1820" s="336"/>
      <c r="X1820" s="337"/>
      <c r="Y1820" s="338"/>
    </row>
    <row r="1821" spans="3:25" s="330" customFormat="1" hidden="1" x14ac:dyDescent="0.25">
      <c r="C1821" s="331"/>
      <c r="D1821" s="331"/>
      <c r="E1821" s="331"/>
      <c r="H1821" s="332"/>
      <c r="K1821" s="333"/>
      <c r="L1821" s="333"/>
      <c r="M1821" s="333"/>
      <c r="N1821" s="333"/>
      <c r="Q1821" s="334"/>
      <c r="R1821" s="335"/>
      <c r="S1821" s="335"/>
      <c r="T1821" s="335"/>
      <c r="U1821" s="335"/>
      <c r="V1821" s="335"/>
      <c r="W1821" s="336"/>
      <c r="X1821" s="337"/>
      <c r="Y1821" s="338"/>
    </row>
    <row r="1822" spans="3:25" s="330" customFormat="1" hidden="1" x14ac:dyDescent="0.25">
      <c r="C1822" s="331"/>
      <c r="D1822" s="331"/>
      <c r="E1822" s="331"/>
      <c r="H1822" s="332"/>
      <c r="K1822" s="333"/>
      <c r="L1822" s="333"/>
      <c r="M1822" s="333"/>
      <c r="N1822" s="333"/>
      <c r="Q1822" s="334"/>
      <c r="R1822" s="335"/>
      <c r="S1822" s="335"/>
      <c r="T1822" s="335"/>
      <c r="U1822" s="335"/>
      <c r="V1822" s="335"/>
      <c r="W1822" s="336"/>
      <c r="X1822" s="337"/>
      <c r="Y1822" s="338"/>
    </row>
    <row r="1823" spans="3:25" s="330" customFormat="1" hidden="1" x14ac:dyDescent="0.25">
      <c r="C1823" s="331"/>
      <c r="D1823" s="331"/>
      <c r="E1823" s="331"/>
      <c r="H1823" s="332"/>
      <c r="K1823" s="333"/>
      <c r="L1823" s="333"/>
      <c r="M1823" s="333"/>
      <c r="N1823" s="333"/>
      <c r="Q1823" s="334"/>
      <c r="R1823" s="335"/>
      <c r="S1823" s="335"/>
      <c r="T1823" s="335"/>
      <c r="U1823" s="335"/>
      <c r="V1823" s="335"/>
      <c r="W1823" s="336"/>
      <c r="X1823" s="337"/>
      <c r="Y1823" s="338"/>
    </row>
    <row r="1824" spans="3:25" s="330" customFormat="1" hidden="1" x14ac:dyDescent="0.25">
      <c r="C1824" s="331"/>
      <c r="D1824" s="331"/>
      <c r="E1824" s="331"/>
      <c r="H1824" s="332"/>
      <c r="K1824" s="333"/>
      <c r="L1824" s="333"/>
      <c r="M1824" s="333"/>
      <c r="N1824" s="333"/>
      <c r="Q1824" s="334"/>
      <c r="R1824" s="335"/>
      <c r="S1824" s="335"/>
      <c r="T1824" s="335"/>
      <c r="U1824" s="335"/>
      <c r="V1824" s="335"/>
      <c r="W1824" s="336"/>
      <c r="X1824" s="337"/>
      <c r="Y1824" s="338"/>
    </row>
    <row r="1825" spans="3:25" s="330" customFormat="1" hidden="1" x14ac:dyDescent="0.25">
      <c r="C1825" s="331"/>
      <c r="D1825" s="331"/>
      <c r="E1825" s="331"/>
      <c r="H1825" s="332"/>
      <c r="K1825" s="333"/>
      <c r="L1825" s="333"/>
      <c r="M1825" s="333"/>
      <c r="N1825" s="333"/>
      <c r="Q1825" s="334"/>
      <c r="R1825" s="335"/>
      <c r="S1825" s="335"/>
      <c r="T1825" s="335"/>
      <c r="U1825" s="335"/>
      <c r="V1825" s="335"/>
      <c r="W1825" s="336"/>
      <c r="X1825" s="337"/>
      <c r="Y1825" s="338"/>
    </row>
    <row r="1826" spans="3:25" s="330" customFormat="1" hidden="1" x14ac:dyDescent="0.25">
      <c r="C1826" s="331"/>
      <c r="D1826" s="331"/>
      <c r="E1826" s="331"/>
      <c r="H1826" s="332"/>
      <c r="K1826" s="333"/>
      <c r="L1826" s="333"/>
      <c r="M1826" s="333"/>
      <c r="N1826" s="333"/>
      <c r="Q1826" s="334"/>
      <c r="R1826" s="335"/>
      <c r="S1826" s="335"/>
      <c r="T1826" s="335"/>
      <c r="U1826" s="335"/>
      <c r="V1826" s="335"/>
      <c r="W1826" s="336"/>
      <c r="X1826" s="337"/>
      <c r="Y1826" s="338"/>
    </row>
    <row r="1827" spans="3:25" s="330" customFormat="1" hidden="1" x14ac:dyDescent="0.25">
      <c r="C1827" s="331"/>
      <c r="D1827" s="331"/>
      <c r="E1827" s="331"/>
      <c r="H1827" s="332"/>
      <c r="K1827" s="333"/>
      <c r="L1827" s="333"/>
      <c r="M1827" s="333"/>
      <c r="N1827" s="333"/>
      <c r="Q1827" s="334"/>
      <c r="R1827" s="335"/>
      <c r="S1827" s="335"/>
      <c r="T1827" s="335"/>
      <c r="U1827" s="335"/>
      <c r="V1827" s="335"/>
      <c r="W1827" s="336"/>
      <c r="X1827" s="337"/>
      <c r="Y1827" s="338"/>
    </row>
    <row r="1828" spans="3:25" s="330" customFormat="1" hidden="1" x14ac:dyDescent="0.25">
      <c r="C1828" s="331"/>
      <c r="D1828" s="331"/>
      <c r="E1828" s="331"/>
      <c r="H1828" s="332"/>
      <c r="K1828" s="333"/>
      <c r="L1828" s="333"/>
      <c r="M1828" s="333"/>
      <c r="N1828" s="333"/>
      <c r="Q1828" s="334"/>
      <c r="R1828" s="335"/>
      <c r="S1828" s="335"/>
      <c r="T1828" s="335"/>
      <c r="U1828" s="335"/>
      <c r="V1828" s="335"/>
      <c r="W1828" s="336"/>
      <c r="X1828" s="337"/>
      <c r="Y1828" s="338"/>
    </row>
    <row r="1829" spans="3:25" s="330" customFormat="1" hidden="1" x14ac:dyDescent="0.25">
      <c r="C1829" s="331"/>
      <c r="D1829" s="331"/>
      <c r="E1829" s="331"/>
      <c r="H1829" s="332"/>
      <c r="K1829" s="333"/>
      <c r="L1829" s="333"/>
      <c r="M1829" s="333"/>
      <c r="N1829" s="333"/>
      <c r="Q1829" s="334"/>
      <c r="R1829" s="335"/>
      <c r="S1829" s="335"/>
      <c r="T1829" s="335"/>
      <c r="U1829" s="335"/>
      <c r="V1829" s="335"/>
      <c r="W1829" s="336"/>
      <c r="X1829" s="337"/>
      <c r="Y1829" s="338"/>
    </row>
    <row r="1830" spans="3:25" s="330" customFormat="1" hidden="1" x14ac:dyDescent="0.25">
      <c r="C1830" s="331"/>
      <c r="D1830" s="331"/>
      <c r="E1830" s="331"/>
      <c r="H1830" s="332"/>
      <c r="K1830" s="333"/>
      <c r="L1830" s="333"/>
      <c r="M1830" s="333"/>
      <c r="N1830" s="333"/>
      <c r="Q1830" s="334"/>
      <c r="R1830" s="335"/>
      <c r="S1830" s="335"/>
      <c r="T1830" s="335"/>
      <c r="U1830" s="335"/>
      <c r="V1830" s="335"/>
      <c r="W1830" s="336"/>
      <c r="X1830" s="337"/>
      <c r="Y1830" s="338"/>
    </row>
    <row r="1831" spans="3:25" s="330" customFormat="1" hidden="1" x14ac:dyDescent="0.25">
      <c r="C1831" s="331"/>
      <c r="D1831" s="331"/>
      <c r="E1831" s="331"/>
      <c r="H1831" s="332"/>
      <c r="K1831" s="333"/>
      <c r="L1831" s="333"/>
      <c r="M1831" s="333"/>
      <c r="N1831" s="333"/>
      <c r="Q1831" s="334"/>
      <c r="R1831" s="335"/>
      <c r="S1831" s="335"/>
      <c r="T1831" s="335"/>
      <c r="U1831" s="335"/>
      <c r="V1831" s="335"/>
      <c r="W1831" s="336"/>
      <c r="X1831" s="337"/>
      <c r="Y1831" s="338"/>
    </row>
    <row r="1832" spans="3:25" s="330" customFormat="1" hidden="1" x14ac:dyDescent="0.25">
      <c r="C1832" s="331"/>
      <c r="D1832" s="331"/>
      <c r="E1832" s="331"/>
      <c r="H1832" s="332"/>
      <c r="K1832" s="333"/>
      <c r="L1832" s="333"/>
      <c r="M1832" s="333"/>
      <c r="N1832" s="333"/>
      <c r="Q1832" s="334"/>
      <c r="R1832" s="335"/>
      <c r="S1832" s="335"/>
      <c r="T1832" s="335"/>
      <c r="U1832" s="335"/>
      <c r="V1832" s="335"/>
      <c r="W1832" s="336"/>
      <c r="X1832" s="337"/>
      <c r="Y1832" s="338"/>
    </row>
    <row r="1833" spans="3:25" s="330" customFormat="1" hidden="1" x14ac:dyDescent="0.25">
      <c r="C1833" s="331"/>
      <c r="D1833" s="331"/>
      <c r="E1833" s="331"/>
      <c r="H1833" s="332"/>
      <c r="K1833" s="333"/>
      <c r="L1833" s="333"/>
      <c r="M1833" s="333"/>
      <c r="N1833" s="333"/>
      <c r="Q1833" s="334"/>
      <c r="R1833" s="335"/>
      <c r="S1833" s="335"/>
      <c r="T1833" s="335"/>
      <c r="U1833" s="335"/>
      <c r="V1833" s="335"/>
      <c r="W1833" s="336"/>
      <c r="X1833" s="337"/>
      <c r="Y1833" s="338"/>
    </row>
    <row r="1834" spans="3:25" s="330" customFormat="1" hidden="1" x14ac:dyDescent="0.25">
      <c r="C1834" s="331"/>
      <c r="D1834" s="331"/>
      <c r="E1834" s="331"/>
      <c r="H1834" s="332"/>
      <c r="K1834" s="333"/>
      <c r="L1834" s="333"/>
      <c r="M1834" s="333"/>
      <c r="N1834" s="333"/>
      <c r="Q1834" s="334"/>
      <c r="R1834" s="335"/>
      <c r="S1834" s="335"/>
      <c r="T1834" s="335"/>
      <c r="U1834" s="335"/>
      <c r="V1834" s="335"/>
      <c r="W1834" s="336"/>
      <c r="X1834" s="337"/>
      <c r="Y1834" s="338"/>
    </row>
    <row r="1835" spans="3:25" s="330" customFormat="1" hidden="1" x14ac:dyDescent="0.25">
      <c r="C1835" s="331"/>
      <c r="D1835" s="331"/>
      <c r="E1835" s="331"/>
      <c r="H1835" s="332"/>
      <c r="K1835" s="333"/>
      <c r="L1835" s="333"/>
      <c r="M1835" s="333"/>
      <c r="N1835" s="333"/>
      <c r="Q1835" s="334"/>
      <c r="R1835" s="335"/>
      <c r="S1835" s="335"/>
      <c r="T1835" s="335"/>
      <c r="U1835" s="335"/>
      <c r="V1835" s="335"/>
      <c r="W1835" s="336"/>
      <c r="X1835" s="337"/>
      <c r="Y1835" s="338"/>
    </row>
    <row r="1836" spans="3:25" s="330" customFormat="1" hidden="1" x14ac:dyDescent="0.25">
      <c r="C1836" s="331"/>
      <c r="D1836" s="331"/>
      <c r="E1836" s="331"/>
      <c r="H1836" s="332"/>
      <c r="K1836" s="333"/>
      <c r="L1836" s="333"/>
      <c r="M1836" s="333"/>
      <c r="N1836" s="333"/>
      <c r="Q1836" s="334"/>
      <c r="R1836" s="335"/>
      <c r="S1836" s="335"/>
      <c r="T1836" s="335"/>
      <c r="U1836" s="335"/>
      <c r="V1836" s="335"/>
      <c r="W1836" s="336"/>
      <c r="X1836" s="337"/>
      <c r="Y1836" s="338"/>
    </row>
    <row r="1837" spans="3:25" s="330" customFormat="1" hidden="1" x14ac:dyDescent="0.25">
      <c r="C1837" s="331"/>
      <c r="D1837" s="331"/>
      <c r="E1837" s="331"/>
      <c r="H1837" s="332"/>
      <c r="K1837" s="333"/>
      <c r="L1837" s="333"/>
      <c r="M1837" s="333"/>
      <c r="N1837" s="333"/>
      <c r="Q1837" s="334"/>
      <c r="R1837" s="335"/>
      <c r="S1837" s="335"/>
      <c r="T1837" s="335"/>
      <c r="U1837" s="335"/>
      <c r="V1837" s="335"/>
      <c r="W1837" s="336"/>
      <c r="X1837" s="337"/>
      <c r="Y1837" s="338"/>
    </row>
    <row r="1838" spans="3:25" s="330" customFormat="1" hidden="1" x14ac:dyDescent="0.25">
      <c r="C1838" s="331"/>
      <c r="D1838" s="331"/>
      <c r="E1838" s="331"/>
      <c r="H1838" s="332"/>
      <c r="K1838" s="333"/>
      <c r="L1838" s="333"/>
      <c r="M1838" s="333"/>
      <c r="N1838" s="333"/>
      <c r="Q1838" s="334"/>
      <c r="R1838" s="335"/>
      <c r="S1838" s="335"/>
      <c r="T1838" s="335"/>
      <c r="U1838" s="335"/>
      <c r="V1838" s="335"/>
      <c r="W1838" s="336"/>
      <c r="X1838" s="337"/>
      <c r="Y1838" s="338"/>
    </row>
    <row r="1839" spans="3:25" s="330" customFormat="1" hidden="1" x14ac:dyDescent="0.25">
      <c r="C1839" s="331"/>
      <c r="D1839" s="331"/>
      <c r="E1839" s="331"/>
      <c r="H1839" s="332"/>
      <c r="K1839" s="333"/>
      <c r="L1839" s="333"/>
      <c r="M1839" s="333"/>
      <c r="N1839" s="333"/>
      <c r="Q1839" s="334"/>
      <c r="R1839" s="335"/>
      <c r="S1839" s="335"/>
      <c r="T1839" s="335"/>
      <c r="U1839" s="335"/>
      <c r="V1839" s="335"/>
      <c r="W1839" s="336"/>
      <c r="X1839" s="337"/>
      <c r="Y1839" s="338"/>
    </row>
    <row r="1840" spans="3:25" s="330" customFormat="1" hidden="1" x14ac:dyDescent="0.25">
      <c r="C1840" s="331"/>
      <c r="D1840" s="331"/>
      <c r="E1840" s="331"/>
      <c r="H1840" s="332"/>
      <c r="K1840" s="333"/>
      <c r="L1840" s="333"/>
      <c r="M1840" s="333"/>
      <c r="N1840" s="333"/>
      <c r="Q1840" s="334"/>
      <c r="R1840" s="335"/>
      <c r="S1840" s="335"/>
      <c r="T1840" s="335"/>
      <c r="U1840" s="335"/>
      <c r="V1840" s="335"/>
      <c r="W1840" s="336"/>
      <c r="X1840" s="337"/>
      <c r="Y1840" s="338"/>
    </row>
    <row r="1841" spans="3:25" s="330" customFormat="1" hidden="1" x14ac:dyDescent="0.25">
      <c r="C1841" s="331"/>
      <c r="D1841" s="331"/>
      <c r="E1841" s="331"/>
      <c r="H1841" s="332"/>
      <c r="K1841" s="333"/>
      <c r="L1841" s="333"/>
      <c r="M1841" s="333"/>
      <c r="N1841" s="333"/>
      <c r="Q1841" s="334"/>
      <c r="R1841" s="335"/>
      <c r="S1841" s="335"/>
      <c r="T1841" s="335"/>
      <c r="U1841" s="335"/>
      <c r="V1841" s="335"/>
      <c r="W1841" s="336"/>
      <c r="X1841" s="337"/>
      <c r="Y1841" s="338"/>
    </row>
    <row r="1842" spans="3:25" s="330" customFormat="1" hidden="1" x14ac:dyDescent="0.25">
      <c r="C1842" s="331"/>
      <c r="D1842" s="331"/>
      <c r="E1842" s="331"/>
      <c r="H1842" s="332"/>
      <c r="K1842" s="333"/>
      <c r="L1842" s="333"/>
      <c r="M1842" s="333"/>
      <c r="N1842" s="333"/>
      <c r="Q1842" s="334"/>
      <c r="R1842" s="335"/>
      <c r="S1842" s="335"/>
      <c r="T1842" s="335"/>
      <c r="U1842" s="335"/>
      <c r="V1842" s="335"/>
      <c r="W1842" s="336"/>
      <c r="X1842" s="337"/>
      <c r="Y1842" s="338"/>
    </row>
    <row r="1843" spans="3:25" s="330" customFormat="1" hidden="1" x14ac:dyDescent="0.25">
      <c r="C1843" s="331"/>
      <c r="D1843" s="331"/>
      <c r="E1843" s="331"/>
      <c r="H1843" s="332"/>
      <c r="K1843" s="333"/>
      <c r="L1843" s="333"/>
      <c r="M1843" s="333"/>
      <c r="N1843" s="333"/>
      <c r="Q1843" s="334"/>
      <c r="R1843" s="335"/>
      <c r="S1843" s="335"/>
      <c r="T1843" s="335"/>
      <c r="U1843" s="335"/>
      <c r="V1843" s="335"/>
      <c r="W1843" s="336"/>
      <c r="X1843" s="337"/>
      <c r="Y1843" s="338"/>
    </row>
    <row r="1844" spans="3:25" s="330" customFormat="1" hidden="1" x14ac:dyDescent="0.25">
      <c r="C1844" s="331"/>
      <c r="D1844" s="331"/>
      <c r="E1844" s="331"/>
      <c r="H1844" s="332"/>
      <c r="K1844" s="333"/>
      <c r="L1844" s="333"/>
      <c r="M1844" s="333"/>
      <c r="N1844" s="333"/>
      <c r="Q1844" s="334"/>
      <c r="R1844" s="335"/>
      <c r="S1844" s="335"/>
      <c r="T1844" s="335"/>
      <c r="U1844" s="335"/>
      <c r="V1844" s="335"/>
      <c r="W1844" s="336"/>
      <c r="X1844" s="337"/>
      <c r="Y1844" s="338"/>
    </row>
    <row r="1845" spans="3:25" s="330" customFormat="1" hidden="1" x14ac:dyDescent="0.25">
      <c r="C1845" s="331"/>
      <c r="D1845" s="331"/>
      <c r="E1845" s="331"/>
      <c r="H1845" s="332"/>
      <c r="K1845" s="333"/>
      <c r="L1845" s="333"/>
      <c r="M1845" s="333"/>
      <c r="N1845" s="333"/>
      <c r="Q1845" s="334"/>
      <c r="R1845" s="335"/>
      <c r="S1845" s="335"/>
      <c r="T1845" s="335"/>
      <c r="U1845" s="335"/>
      <c r="V1845" s="335"/>
      <c r="W1845" s="336"/>
      <c r="X1845" s="337"/>
      <c r="Y1845" s="338"/>
    </row>
    <row r="1846" spans="3:25" s="330" customFormat="1" hidden="1" x14ac:dyDescent="0.25">
      <c r="C1846" s="331"/>
      <c r="D1846" s="331"/>
      <c r="E1846" s="331"/>
      <c r="H1846" s="332"/>
      <c r="K1846" s="333"/>
      <c r="L1846" s="333"/>
      <c r="M1846" s="333"/>
      <c r="N1846" s="333"/>
      <c r="Q1846" s="334"/>
      <c r="R1846" s="335"/>
      <c r="S1846" s="335"/>
      <c r="T1846" s="335"/>
      <c r="U1846" s="335"/>
      <c r="V1846" s="335"/>
      <c r="W1846" s="336"/>
      <c r="X1846" s="337"/>
      <c r="Y1846" s="338"/>
    </row>
    <row r="1847" spans="3:25" s="330" customFormat="1" hidden="1" x14ac:dyDescent="0.25">
      <c r="C1847" s="331"/>
      <c r="D1847" s="331"/>
      <c r="E1847" s="331"/>
      <c r="H1847" s="332"/>
      <c r="K1847" s="333"/>
      <c r="L1847" s="333"/>
      <c r="M1847" s="333"/>
      <c r="N1847" s="333"/>
      <c r="Q1847" s="334"/>
      <c r="R1847" s="335"/>
      <c r="S1847" s="335"/>
      <c r="T1847" s="335"/>
      <c r="U1847" s="335"/>
      <c r="V1847" s="335"/>
      <c r="W1847" s="336"/>
      <c r="X1847" s="337"/>
      <c r="Y1847" s="338"/>
    </row>
    <row r="1848" spans="3:25" s="330" customFormat="1" hidden="1" x14ac:dyDescent="0.25">
      <c r="C1848" s="331"/>
      <c r="D1848" s="331"/>
      <c r="E1848" s="331"/>
      <c r="H1848" s="332"/>
      <c r="K1848" s="333"/>
      <c r="L1848" s="333"/>
      <c r="M1848" s="333"/>
      <c r="N1848" s="333"/>
      <c r="Q1848" s="334"/>
      <c r="R1848" s="335"/>
      <c r="S1848" s="335"/>
      <c r="T1848" s="335"/>
      <c r="U1848" s="335"/>
      <c r="V1848" s="335"/>
      <c r="W1848" s="336"/>
      <c r="X1848" s="337"/>
      <c r="Y1848" s="338"/>
    </row>
    <row r="1849" spans="3:25" s="330" customFormat="1" hidden="1" x14ac:dyDescent="0.25">
      <c r="C1849" s="331"/>
      <c r="D1849" s="331"/>
      <c r="E1849" s="331"/>
      <c r="H1849" s="332"/>
      <c r="K1849" s="333"/>
      <c r="L1849" s="333"/>
      <c r="M1849" s="333"/>
      <c r="N1849" s="333"/>
      <c r="Q1849" s="334"/>
      <c r="R1849" s="335"/>
      <c r="S1849" s="335"/>
      <c r="T1849" s="335"/>
      <c r="U1849" s="335"/>
      <c r="V1849" s="335"/>
      <c r="W1849" s="336"/>
      <c r="X1849" s="337"/>
      <c r="Y1849" s="338"/>
    </row>
    <row r="1850" spans="3:25" s="330" customFormat="1" hidden="1" x14ac:dyDescent="0.25">
      <c r="C1850" s="331"/>
      <c r="D1850" s="331"/>
      <c r="E1850" s="331"/>
      <c r="H1850" s="332"/>
      <c r="K1850" s="333"/>
      <c r="L1850" s="333"/>
      <c r="M1850" s="333"/>
      <c r="N1850" s="333"/>
      <c r="Q1850" s="334"/>
      <c r="R1850" s="335"/>
      <c r="S1850" s="335"/>
      <c r="T1850" s="335"/>
      <c r="U1850" s="335"/>
      <c r="V1850" s="335"/>
      <c r="W1850" s="336"/>
      <c r="X1850" s="337"/>
      <c r="Y1850" s="338"/>
    </row>
    <row r="1851" spans="3:25" s="330" customFormat="1" hidden="1" x14ac:dyDescent="0.25">
      <c r="C1851" s="331"/>
      <c r="D1851" s="331"/>
      <c r="E1851" s="331"/>
      <c r="H1851" s="332"/>
      <c r="K1851" s="333"/>
      <c r="L1851" s="333"/>
      <c r="M1851" s="333"/>
      <c r="N1851" s="333"/>
      <c r="Q1851" s="334"/>
      <c r="R1851" s="335"/>
      <c r="S1851" s="335"/>
      <c r="T1851" s="335"/>
      <c r="U1851" s="335"/>
      <c r="V1851" s="335"/>
      <c r="W1851" s="336"/>
      <c r="X1851" s="337"/>
      <c r="Y1851" s="338"/>
    </row>
    <row r="1852" spans="3:25" s="330" customFormat="1" hidden="1" x14ac:dyDescent="0.25">
      <c r="C1852" s="331"/>
      <c r="D1852" s="331"/>
      <c r="E1852" s="331"/>
      <c r="H1852" s="332"/>
      <c r="K1852" s="333"/>
      <c r="L1852" s="333"/>
      <c r="M1852" s="333"/>
      <c r="N1852" s="333"/>
      <c r="Q1852" s="334"/>
      <c r="R1852" s="335"/>
      <c r="S1852" s="335"/>
      <c r="T1852" s="335"/>
      <c r="U1852" s="335"/>
      <c r="V1852" s="335"/>
      <c r="W1852" s="336"/>
      <c r="X1852" s="337"/>
      <c r="Y1852" s="338"/>
    </row>
    <row r="1853" spans="3:25" s="330" customFormat="1" hidden="1" x14ac:dyDescent="0.25">
      <c r="C1853" s="331"/>
      <c r="D1853" s="331"/>
      <c r="E1853" s="331"/>
      <c r="H1853" s="332"/>
      <c r="K1853" s="333"/>
      <c r="L1853" s="333"/>
      <c r="M1853" s="333"/>
      <c r="N1853" s="333"/>
      <c r="Q1853" s="334"/>
      <c r="R1853" s="335"/>
      <c r="S1853" s="335"/>
      <c r="T1853" s="335"/>
      <c r="U1853" s="335"/>
      <c r="V1853" s="335"/>
      <c r="W1853" s="336"/>
      <c r="X1853" s="337"/>
      <c r="Y1853" s="338"/>
    </row>
    <row r="1854" spans="3:25" s="330" customFormat="1" hidden="1" x14ac:dyDescent="0.25">
      <c r="C1854" s="331"/>
      <c r="D1854" s="331"/>
      <c r="E1854" s="331"/>
      <c r="H1854" s="332"/>
      <c r="K1854" s="333"/>
      <c r="L1854" s="333"/>
      <c r="M1854" s="333"/>
      <c r="N1854" s="333"/>
      <c r="Q1854" s="334"/>
      <c r="R1854" s="335"/>
      <c r="S1854" s="335"/>
      <c r="T1854" s="335"/>
      <c r="U1854" s="335"/>
      <c r="V1854" s="335"/>
      <c r="W1854" s="336"/>
      <c r="X1854" s="337"/>
      <c r="Y1854" s="338"/>
    </row>
    <row r="1855" spans="3:25" s="330" customFormat="1" hidden="1" x14ac:dyDescent="0.25">
      <c r="C1855" s="331"/>
      <c r="D1855" s="331"/>
      <c r="E1855" s="331"/>
      <c r="H1855" s="332"/>
      <c r="K1855" s="333"/>
      <c r="L1855" s="333"/>
      <c r="M1855" s="333"/>
      <c r="N1855" s="333"/>
      <c r="Q1855" s="334"/>
      <c r="R1855" s="335"/>
      <c r="S1855" s="335"/>
      <c r="T1855" s="335"/>
      <c r="U1855" s="335"/>
      <c r="V1855" s="335"/>
      <c r="W1855" s="336"/>
      <c r="X1855" s="337"/>
      <c r="Y1855" s="338"/>
    </row>
    <row r="1856" spans="3:25" s="330" customFormat="1" hidden="1" x14ac:dyDescent="0.25">
      <c r="C1856" s="331"/>
      <c r="D1856" s="331"/>
      <c r="E1856" s="331"/>
      <c r="H1856" s="332"/>
      <c r="K1856" s="333"/>
      <c r="L1856" s="333"/>
      <c r="M1856" s="333"/>
      <c r="N1856" s="333"/>
      <c r="Q1856" s="334"/>
      <c r="R1856" s="335"/>
      <c r="S1856" s="335"/>
      <c r="T1856" s="335"/>
      <c r="U1856" s="335"/>
      <c r="V1856" s="335"/>
      <c r="W1856" s="336"/>
      <c r="X1856" s="337"/>
      <c r="Y1856" s="338"/>
    </row>
    <row r="1857" spans="3:25" s="330" customFormat="1" hidden="1" x14ac:dyDescent="0.25">
      <c r="C1857" s="331"/>
      <c r="D1857" s="331"/>
      <c r="E1857" s="331"/>
      <c r="H1857" s="332"/>
      <c r="K1857" s="333"/>
      <c r="L1857" s="333"/>
      <c r="M1857" s="333"/>
      <c r="N1857" s="333"/>
      <c r="Q1857" s="334"/>
      <c r="R1857" s="335"/>
      <c r="S1857" s="335"/>
      <c r="T1857" s="335"/>
      <c r="U1857" s="335"/>
      <c r="V1857" s="335"/>
      <c r="W1857" s="336"/>
      <c r="X1857" s="337"/>
      <c r="Y1857" s="338"/>
    </row>
    <row r="1858" spans="3:25" s="330" customFormat="1" hidden="1" x14ac:dyDescent="0.25">
      <c r="C1858" s="331"/>
      <c r="D1858" s="331"/>
      <c r="E1858" s="331"/>
      <c r="H1858" s="332"/>
      <c r="K1858" s="333"/>
      <c r="L1858" s="333"/>
      <c r="M1858" s="333"/>
      <c r="N1858" s="333"/>
      <c r="Q1858" s="334"/>
      <c r="R1858" s="335"/>
      <c r="S1858" s="335"/>
      <c r="T1858" s="335"/>
      <c r="U1858" s="335"/>
      <c r="V1858" s="335"/>
      <c r="W1858" s="336"/>
      <c r="X1858" s="337"/>
      <c r="Y1858" s="338"/>
    </row>
    <row r="1859" spans="3:25" s="330" customFormat="1" hidden="1" x14ac:dyDescent="0.25">
      <c r="C1859" s="331"/>
      <c r="D1859" s="331"/>
      <c r="E1859" s="331"/>
      <c r="H1859" s="332"/>
      <c r="K1859" s="333"/>
      <c r="L1859" s="333"/>
      <c r="M1859" s="333"/>
      <c r="N1859" s="333"/>
      <c r="Q1859" s="334"/>
      <c r="R1859" s="335"/>
      <c r="S1859" s="335"/>
      <c r="T1859" s="335"/>
      <c r="U1859" s="335"/>
      <c r="V1859" s="335"/>
      <c r="W1859" s="336"/>
      <c r="X1859" s="337"/>
      <c r="Y1859" s="338"/>
    </row>
    <row r="1860" spans="3:25" s="330" customFormat="1" hidden="1" x14ac:dyDescent="0.25">
      <c r="C1860" s="331"/>
      <c r="D1860" s="331"/>
      <c r="E1860" s="331"/>
      <c r="H1860" s="332"/>
      <c r="K1860" s="333"/>
      <c r="L1860" s="333"/>
      <c r="M1860" s="333"/>
      <c r="N1860" s="333"/>
      <c r="Q1860" s="334"/>
      <c r="R1860" s="335"/>
      <c r="S1860" s="335"/>
      <c r="T1860" s="335"/>
      <c r="U1860" s="335"/>
      <c r="V1860" s="335"/>
      <c r="W1860" s="336"/>
      <c r="X1860" s="337"/>
      <c r="Y1860" s="338"/>
    </row>
    <row r="1861" spans="3:25" s="330" customFormat="1" hidden="1" x14ac:dyDescent="0.25">
      <c r="C1861" s="331"/>
      <c r="D1861" s="331"/>
      <c r="E1861" s="331"/>
      <c r="H1861" s="332"/>
      <c r="K1861" s="333"/>
      <c r="L1861" s="333"/>
      <c r="M1861" s="333"/>
      <c r="N1861" s="333"/>
      <c r="Q1861" s="334"/>
      <c r="R1861" s="335"/>
      <c r="S1861" s="335"/>
      <c r="T1861" s="335"/>
      <c r="U1861" s="335"/>
      <c r="V1861" s="335"/>
      <c r="W1861" s="336"/>
      <c r="X1861" s="337"/>
      <c r="Y1861" s="338"/>
    </row>
    <row r="1862" spans="3:25" s="330" customFormat="1" hidden="1" x14ac:dyDescent="0.25">
      <c r="C1862" s="331"/>
      <c r="D1862" s="331"/>
      <c r="E1862" s="331"/>
      <c r="H1862" s="332"/>
      <c r="K1862" s="333"/>
      <c r="L1862" s="333"/>
      <c r="M1862" s="333"/>
      <c r="N1862" s="333"/>
      <c r="Q1862" s="334"/>
      <c r="R1862" s="335"/>
      <c r="S1862" s="335"/>
      <c r="T1862" s="335"/>
      <c r="U1862" s="335"/>
      <c r="V1862" s="335"/>
      <c r="W1862" s="336"/>
      <c r="X1862" s="337"/>
      <c r="Y1862" s="338"/>
    </row>
    <row r="1863" spans="3:25" s="330" customFormat="1" hidden="1" x14ac:dyDescent="0.25">
      <c r="C1863" s="331"/>
      <c r="D1863" s="331"/>
      <c r="E1863" s="331"/>
      <c r="H1863" s="332"/>
      <c r="K1863" s="333"/>
      <c r="L1863" s="333"/>
      <c r="M1863" s="333"/>
      <c r="N1863" s="333"/>
      <c r="Q1863" s="334"/>
      <c r="R1863" s="335"/>
      <c r="S1863" s="335"/>
      <c r="T1863" s="335"/>
      <c r="U1863" s="335"/>
      <c r="V1863" s="335"/>
      <c r="W1863" s="336"/>
      <c r="X1863" s="337"/>
      <c r="Y1863" s="338"/>
    </row>
    <row r="1864" spans="3:25" s="330" customFormat="1" hidden="1" x14ac:dyDescent="0.25">
      <c r="C1864" s="331"/>
      <c r="D1864" s="331"/>
      <c r="E1864" s="331"/>
      <c r="H1864" s="332"/>
      <c r="K1864" s="333"/>
      <c r="L1864" s="333"/>
      <c r="M1864" s="333"/>
      <c r="N1864" s="333"/>
      <c r="Q1864" s="334"/>
      <c r="R1864" s="335"/>
      <c r="S1864" s="335"/>
      <c r="T1864" s="335"/>
      <c r="U1864" s="335"/>
      <c r="V1864" s="335"/>
      <c r="W1864" s="336"/>
      <c r="X1864" s="337"/>
      <c r="Y1864" s="338"/>
    </row>
    <row r="1865" spans="3:25" s="330" customFormat="1" hidden="1" x14ac:dyDescent="0.25">
      <c r="C1865" s="331"/>
      <c r="D1865" s="331"/>
      <c r="E1865" s="331"/>
      <c r="H1865" s="332"/>
      <c r="K1865" s="333"/>
      <c r="L1865" s="333"/>
      <c r="M1865" s="333"/>
      <c r="N1865" s="333"/>
      <c r="Q1865" s="334"/>
      <c r="R1865" s="335"/>
      <c r="S1865" s="335"/>
      <c r="T1865" s="335"/>
      <c r="U1865" s="335"/>
      <c r="V1865" s="335"/>
      <c r="W1865" s="336"/>
      <c r="X1865" s="337"/>
      <c r="Y1865" s="338"/>
    </row>
    <row r="1866" spans="3:25" s="330" customFormat="1" hidden="1" x14ac:dyDescent="0.25">
      <c r="C1866" s="331"/>
      <c r="D1866" s="331"/>
      <c r="E1866" s="331"/>
      <c r="H1866" s="332"/>
      <c r="K1866" s="333"/>
      <c r="L1866" s="333"/>
      <c r="M1866" s="333"/>
      <c r="N1866" s="333"/>
      <c r="Q1866" s="334"/>
      <c r="R1866" s="335"/>
      <c r="S1866" s="335"/>
      <c r="T1866" s="335"/>
      <c r="U1866" s="335"/>
      <c r="V1866" s="335"/>
      <c r="W1866" s="336"/>
      <c r="X1866" s="337"/>
      <c r="Y1866" s="338"/>
    </row>
    <row r="1867" spans="3:25" s="330" customFormat="1" hidden="1" x14ac:dyDescent="0.25">
      <c r="C1867" s="331"/>
      <c r="D1867" s="331"/>
      <c r="E1867" s="331"/>
      <c r="H1867" s="332"/>
      <c r="K1867" s="333"/>
      <c r="L1867" s="333"/>
      <c r="M1867" s="333"/>
      <c r="N1867" s="333"/>
      <c r="Q1867" s="334"/>
      <c r="R1867" s="335"/>
      <c r="S1867" s="335"/>
      <c r="T1867" s="335"/>
      <c r="U1867" s="335"/>
      <c r="V1867" s="335"/>
      <c r="W1867" s="336"/>
      <c r="X1867" s="337"/>
      <c r="Y1867" s="338"/>
    </row>
    <row r="1868" spans="3:25" s="330" customFormat="1" hidden="1" x14ac:dyDescent="0.25">
      <c r="C1868" s="331"/>
      <c r="D1868" s="331"/>
      <c r="E1868" s="331"/>
      <c r="H1868" s="332"/>
      <c r="K1868" s="333"/>
      <c r="L1868" s="333"/>
      <c r="M1868" s="333"/>
      <c r="N1868" s="333"/>
      <c r="Q1868" s="334"/>
      <c r="R1868" s="335"/>
      <c r="S1868" s="335"/>
      <c r="T1868" s="335"/>
      <c r="U1868" s="335"/>
      <c r="V1868" s="335"/>
      <c r="W1868" s="336"/>
      <c r="X1868" s="337"/>
      <c r="Y1868" s="338"/>
    </row>
    <row r="1869" spans="3:25" s="330" customFormat="1" hidden="1" x14ac:dyDescent="0.25">
      <c r="C1869" s="331"/>
      <c r="D1869" s="331"/>
      <c r="E1869" s="331"/>
      <c r="H1869" s="332"/>
      <c r="K1869" s="333"/>
      <c r="L1869" s="333"/>
      <c r="M1869" s="333"/>
      <c r="N1869" s="333"/>
      <c r="Q1869" s="334"/>
      <c r="R1869" s="335"/>
      <c r="S1869" s="335"/>
      <c r="T1869" s="335"/>
      <c r="U1869" s="335"/>
      <c r="V1869" s="335"/>
      <c r="W1869" s="336"/>
      <c r="X1869" s="337"/>
      <c r="Y1869" s="338"/>
    </row>
    <row r="1870" spans="3:25" s="330" customFormat="1" hidden="1" x14ac:dyDescent="0.25">
      <c r="C1870" s="331"/>
      <c r="D1870" s="331"/>
      <c r="E1870" s="331"/>
      <c r="H1870" s="332"/>
      <c r="K1870" s="333"/>
      <c r="L1870" s="333"/>
      <c r="M1870" s="333"/>
      <c r="N1870" s="333"/>
      <c r="Q1870" s="334"/>
      <c r="R1870" s="335"/>
      <c r="S1870" s="335"/>
      <c r="T1870" s="335"/>
      <c r="U1870" s="335"/>
      <c r="V1870" s="335"/>
      <c r="W1870" s="336"/>
      <c r="X1870" s="337"/>
      <c r="Y1870" s="338"/>
    </row>
    <row r="1871" spans="3:25" s="330" customFormat="1" hidden="1" x14ac:dyDescent="0.25">
      <c r="C1871" s="331"/>
      <c r="D1871" s="331"/>
      <c r="E1871" s="331"/>
      <c r="H1871" s="332"/>
      <c r="K1871" s="333"/>
      <c r="L1871" s="333"/>
      <c r="M1871" s="333"/>
      <c r="N1871" s="333"/>
      <c r="Q1871" s="334"/>
      <c r="R1871" s="335"/>
      <c r="S1871" s="335"/>
      <c r="T1871" s="335"/>
      <c r="U1871" s="335"/>
      <c r="V1871" s="335"/>
      <c r="W1871" s="336"/>
      <c r="X1871" s="337"/>
      <c r="Y1871" s="338"/>
    </row>
    <row r="1872" spans="3:25" s="330" customFormat="1" hidden="1" x14ac:dyDescent="0.25">
      <c r="C1872" s="331"/>
      <c r="D1872" s="331"/>
      <c r="E1872" s="331"/>
      <c r="H1872" s="332"/>
      <c r="K1872" s="333"/>
      <c r="L1872" s="333"/>
      <c r="M1872" s="333"/>
      <c r="N1872" s="333"/>
      <c r="Q1872" s="334"/>
      <c r="R1872" s="335"/>
      <c r="S1872" s="335"/>
      <c r="T1872" s="335"/>
      <c r="U1872" s="335"/>
      <c r="V1872" s="335"/>
      <c r="W1872" s="336"/>
      <c r="X1872" s="337"/>
      <c r="Y1872" s="338"/>
    </row>
    <row r="1873" spans="3:25" s="330" customFormat="1" hidden="1" x14ac:dyDescent="0.25">
      <c r="C1873" s="331"/>
      <c r="D1873" s="331"/>
      <c r="E1873" s="331"/>
      <c r="H1873" s="332"/>
      <c r="K1873" s="333"/>
      <c r="L1873" s="333"/>
      <c r="M1873" s="333"/>
      <c r="N1873" s="333"/>
      <c r="Q1873" s="334"/>
      <c r="R1873" s="335"/>
      <c r="S1873" s="335"/>
      <c r="T1873" s="335"/>
      <c r="U1873" s="335"/>
      <c r="V1873" s="335"/>
      <c r="W1873" s="336"/>
      <c r="X1873" s="337"/>
      <c r="Y1873" s="338"/>
    </row>
    <row r="1874" spans="3:25" s="330" customFormat="1" hidden="1" x14ac:dyDescent="0.25">
      <c r="C1874" s="331"/>
      <c r="D1874" s="331"/>
      <c r="E1874" s="331"/>
      <c r="H1874" s="332"/>
      <c r="K1874" s="333"/>
      <c r="L1874" s="333"/>
      <c r="M1874" s="333"/>
      <c r="N1874" s="333"/>
      <c r="Q1874" s="334"/>
      <c r="R1874" s="335"/>
      <c r="S1874" s="335"/>
      <c r="T1874" s="335"/>
      <c r="U1874" s="335"/>
      <c r="V1874" s="335"/>
      <c r="W1874" s="336"/>
      <c r="X1874" s="337"/>
      <c r="Y1874" s="338"/>
    </row>
    <row r="1875" spans="3:25" s="330" customFormat="1" hidden="1" x14ac:dyDescent="0.25">
      <c r="C1875" s="331"/>
      <c r="D1875" s="331"/>
      <c r="E1875" s="331"/>
      <c r="H1875" s="332"/>
      <c r="K1875" s="333"/>
      <c r="L1875" s="333"/>
      <c r="M1875" s="333"/>
      <c r="N1875" s="333"/>
      <c r="Q1875" s="334"/>
      <c r="R1875" s="335"/>
      <c r="S1875" s="335"/>
      <c r="T1875" s="335"/>
      <c r="U1875" s="335"/>
      <c r="V1875" s="335"/>
      <c r="W1875" s="336"/>
      <c r="X1875" s="337"/>
      <c r="Y1875" s="338"/>
    </row>
    <row r="1876" spans="3:25" s="330" customFormat="1" hidden="1" x14ac:dyDescent="0.25">
      <c r="C1876" s="331"/>
      <c r="D1876" s="331"/>
      <c r="E1876" s="331"/>
      <c r="H1876" s="332"/>
      <c r="K1876" s="333"/>
      <c r="L1876" s="333"/>
      <c r="M1876" s="333"/>
      <c r="N1876" s="333"/>
      <c r="Q1876" s="334"/>
      <c r="R1876" s="335"/>
      <c r="S1876" s="335"/>
      <c r="T1876" s="335"/>
      <c r="U1876" s="335"/>
      <c r="V1876" s="335"/>
      <c r="W1876" s="336"/>
      <c r="X1876" s="337"/>
      <c r="Y1876" s="338"/>
    </row>
    <row r="1877" spans="3:25" s="330" customFormat="1" hidden="1" x14ac:dyDescent="0.25">
      <c r="C1877" s="331"/>
      <c r="D1877" s="331"/>
      <c r="E1877" s="331"/>
      <c r="H1877" s="332"/>
      <c r="K1877" s="333"/>
      <c r="L1877" s="333"/>
      <c r="M1877" s="333"/>
      <c r="N1877" s="333"/>
      <c r="Q1877" s="334"/>
      <c r="R1877" s="335"/>
      <c r="S1877" s="335"/>
      <c r="T1877" s="335"/>
      <c r="U1877" s="335"/>
      <c r="V1877" s="335"/>
      <c r="W1877" s="336"/>
      <c r="X1877" s="337"/>
      <c r="Y1877" s="338"/>
    </row>
    <row r="1878" spans="3:25" s="330" customFormat="1" hidden="1" x14ac:dyDescent="0.25">
      <c r="C1878" s="331"/>
      <c r="D1878" s="331"/>
      <c r="E1878" s="331"/>
      <c r="H1878" s="332"/>
      <c r="K1878" s="333"/>
      <c r="L1878" s="333"/>
      <c r="M1878" s="333"/>
      <c r="N1878" s="333"/>
      <c r="Q1878" s="334"/>
      <c r="R1878" s="335"/>
      <c r="S1878" s="335"/>
      <c r="T1878" s="335"/>
      <c r="U1878" s="335"/>
      <c r="V1878" s="335"/>
      <c r="W1878" s="336"/>
      <c r="X1878" s="337"/>
      <c r="Y1878" s="338"/>
    </row>
    <row r="1879" spans="3:25" s="330" customFormat="1" hidden="1" x14ac:dyDescent="0.25">
      <c r="C1879" s="331"/>
      <c r="D1879" s="331"/>
      <c r="E1879" s="331"/>
      <c r="H1879" s="332"/>
      <c r="K1879" s="333"/>
      <c r="L1879" s="333"/>
      <c r="M1879" s="333"/>
      <c r="N1879" s="333"/>
      <c r="Q1879" s="334"/>
      <c r="R1879" s="335"/>
      <c r="S1879" s="335"/>
      <c r="T1879" s="335"/>
      <c r="U1879" s="335"/>
      <c r="V1879" s="335"/>
      <c r="W1879" s="336"/>
      <c r="X1879" s="337"/>
      <c r="Y1879" s="338"/>
    </row>
    <row r="1880" spans="3:25" s="330" customFormat="1" hidden="1" x14ac:dyDescent="0.25">
      <c r="C1880" s="331"/>
      <c r="D1880" s="331"/>
      <c r="E1880" s="331"/>
      <c r="H1880" s="332"/>
      <c r="K1880" s="333"/>
      <c r="L1880" s="333"/>
      <c r="M1880" s="333"/>
      <c r="N1880" s="333"/>
      <c r="Q1880" s="334"/>
      <c r="R1880" s="335"/>
      <c r="S1880" s="335"/>
      <c r="T1880" s="335"/>
      <c r="U1880" s="335"/>
      <c r="V1880" s="335"/>
      <c r="W1880" s="336"/>
      <c r="X1880" s="337"/>
      <c r="Y1880" s="338"/>
    </row>
    <row r="1881" spans="3:25" s="330" customFormat="1" hidden="1" x14ac:dyDescent="0.25">
      <c r="C1881" s="331"/>
      <c r="D1881" s="331"/>
      <c r="E1881" s="331"/>
      <c r="H1881" s="332"/>
      <c r="K1881" s="333"/>
      <c r="L1881" s="333"/>
      <c r="M1881" s="333"/>
      <c r="N1881" s="333"/>
      <c r="Q1881" s="334"/>
      <c r="R1881" s="335"/>
      <c r="S1881" s="335"/>
      <c r="T1881" s="335"/>
      <c r="U1881" s="335"/>
      <c r="V1881" s="335"/>
      <c r="W1881" s="336"/>
      <c r="X1881" s="337"/>
      <c r="Y1881" s="338"/>
    </row>
    <row r="1882" spans="3:25" s="330" customFormat="1" hidden="1" x14ac:dyDescent="0.25">
      <c r="C1882" s="331"/>
      <c r="D1882" s="331"/>
      <c r="E1882" s="331"/>
      <c r="H1882" s="332"/>
      <c r="K1882" s="333"/>
      <c r="L1882" s="333"/>
      <c r="M1882" s="333"/>
      <c r="N1882" s="333"/>
      <c r="Q1882" s="334"/>
      <c r="R1882" s="335"/>
      <c r="S1882" s="335"/>
      <c r="T1882" s="335"/>
      <c r="U1882" s="335"/>
      <c r="V1882" s="335"/>
      <c r="W1882" s="336"/>
      <c r="X1882" s="337"/>
      <c r="Y1882" s="338"/>
    </row>
    <row r="1883" spans="3:25" s="330" customFormat="1" hidden="1" x14ac:dyDescent="0.25">
      <c r="C1883" s="331"/>
      <c r="D1883" s="331"/>
      <c r="E1883" s="331"/>
      <c r="H1883" s="332"/>
      <c r="K1883" s="333"/>
      <c r="L1883" s="333"/>
      <c r="M1883" s="333"/>
      <c r="N1883" s="333"/>
      <c r="Q1883" s="334"/>
      <c r="R1883" s="335"/>
      <c r="S1883" s="335"/>
      <c r="T1883" s="335"/>
      <c r="U1883" s="335"/>
      <c r="V1883" s="335"/>
      <c r="W1883" s="336"/>
      <c r="X1883" s="337"/>
      <c r="Y1883" s="338"/>
    </row>
    <row r="1884" spans="3:25" s="330" customFormat="1" hidden="1" x14ac:dyDescent="0.25">
      <c r="C1884" s="331"/>
      <c r="D1884" s="331"/>
      <c r="E1884" s="331"/>
      <c r="H1884" s="332"/>
      <c r="K1884" s="333"/>
      <c r="L1884" s="333"/>
      <c r="M1884" s="333"/>
      <c r="N1884" s="333"/>
      <c r="Q1884" s="334"/>
      <c r="R1884" s="335"/>
      <c r="S1884" s="335"/>
      <c r="T1884" s="335"/>
      <c r="U1884" s="335"/>
      <c r="V1884" s="335"/>
      <c r="W1884" s="336"/>
      <c r="X1884" s="337"/>
      <c r="Y1884" s="338"/>
    </row>
    <row r="1885" spans="3:25" s="330" customFormat="1" hidden="1" x14ac:dyDescent="0.25">
      <c r="C1885" s="331"/>
      <c r="D1885" s="331"/>
      <c r="E1885" s="331"/>
      <c r="H1885" s="332"/>
      <c r="K1885" s="333"/>
      <c r="L1885" s="333"/>
      <c r="M1885" s="333"/>
      <c r="N1885" s="333"/>
      <c r="Q1885" s="334"/>
      <c r="R1885" s="335"/>
      <c r="S1885" s="335"/>
      <c r="T1885" s="335"/>
      <c r="U1885" s="335"/>
      <c r="V1885" s="335"/>
      <c r="W1885" s="336"/>
      <c r="X1885" s="337"/>
      <c r="Y1885" s="338"/>
    </row>
    <row r="1886" spans="3:25" s="330" customFormat="1" hidden="1" x14ac:dyDescent="0.25">
      <c r="C1886" s="331"/>
      <c r="D1886" s="331"/>
      <c r="E1886" s="331"/>
      <c r="H1886" s="332"/>
      <c r="K1886" s="333"/>
      <c r="L1886" s="333"/>
      <c r="M1886" s="333"/>
      <c r="N1886" s="333"/>
      <c r="Q1886" s="334"/>
      <c r="R1886" s="335"/>
      <c r="S1886" s="335"/>
      <c r="T1886" s="335"/>
      <c r="U1886" s="335"/>
      <c r="V1886" s="335"/>
      <c r="W1886" s="336"/>
      <c r="X1886" s="337"/>
      <c r="Y1886" s="338"/>
    </row>
    <row r="1887" spans="3:25" s="330" customFormat="1" hidden="1" x14ac:dyDescent="0.25">
      <c r="C1887" s="331"/>
      <c r="D1887" s="331"/>
      <c r="E1887" s="331"/>
      <c r="H1887" s="332"/>
      <c r="K1887" s="333"/>
      <c r="L1887" s="333"/>
      <c r="M1887" s="333"/>
      <c r="N1887" s="333"/>
      <c r="Q1887" s="334"/>
      <c r="R1887" s="335"/>
      <c r="S1887" s="335"/>
      <c r="T1887" s="335"/>
      <c r="U1887" s="335"/>
      <c r="V1887" s="335"/>
      <c r="W1887" s="336"/>
      <c r="X1887" s="337"/>
      <c r="Y1887" s="338"/>
    </row>
    <row r="1888" spans="3:25" s="330" customFormat="1" hidden="1" x14ac:dyDescent="0.25">
      <c r="C1888" s="331"/>
      <c r="D1888" s="331"/>
      <c r="E1888" s="331"/>
      <c r="H1888" s="332"/>
      <c r="K1888" s="333"/>
      <c r="L1888" s="333"/>
      <c r="M1888" s="333"/>
      <c r="N1888" s="333"/>
      <c r="Q1888" s="334"/>
      <c r="R1888" s="335"/>
      <c r="S1888" s="335"/>
      <c r="T1888" s="335"/>
      <c r="U1888" s="335"/>
      <c r="V1888" s="335"/>
      <c r="W1888" s="336"/>
      <c r="X1888" s="337"/>
      <c r="Y1888" s="338"/>
    </row>
    <row r="1889" spans="3:25" s="330" customFormat="1" hidden="1" x14ac:dyDescent="0.25">
      <c r="C1889" s="331"/>
      <c r="D1889" s="331"/>
      <c r="E1889" s="331"/>
      <c r="H1889" s="332"/>
      <c r="K1889" s="333"/>
      <c r="L1889" s="333"/>
      <c r="M1889" s="333"/>
      <c r="N1889" s="333"/>
      <c r="Q1889" s="334"/>
      <c r="R1889" s="335"/>
      <c r="S1889" s="335"/>
      <c r="T1889" s="335"/>
      <c r="U1889" s="335"/>
      <c r="V1889" s="335"/>
      <c r="W1889" s="336"/>
      <c r="X1889" s="337"/>
      <c r="Y1889" s="338"/>
    </row>
    <row r="1890" spans="3:25" s="330" customFormat="1" hidden="1" x14ac:dyDescent="0.25">
      <c r="C1890" s="331"/>
      <c r="D1890" s="331"/>
      <c r="E1890" s="331"/>
      <c r="H1890" s="332"/>
      <c r="K1890" s="333"/>
      <c r="L1890" s="333"/>
      <c r="M1890" s="333"/>
      <c r="N1890" s="333"/>
      <c r="Q1890" s="334"/>
      <c r="R1890" s="335"/>
      <c r="S1890" s="335"/>
      <c r="T1890" s="335"/>
      <c r="U1890" s="335"/>
      <c r="V1890" s="335"/>
      <c r="W1890" s="336"/>
      <c r="X1890" s="337"/>
      <c r="Y1890" s="338"/>
    </row>
    <row r="1891" spans="3:25" s="330" customFormat="1" hidden="1" x14ac:dyDescent="0.25">
      <c r="C1891" s="331"/>
      <c r="D1891" s="331"/>
      <c r="E1891" s="331"/>
      <c r="H1891" s="332"/>
      <c r="K1891" s="333"/>
      <c r="L1891" s="333"/>
      <c r="M1891" s="333"/>
      <c r="N1891" s="333"/>
      <c r="Q1891" s="334"/>
      <c r="R1891" s="335"/>
      <c r="S1891" s="335"/>
      <c r="T1891" s="335"/>
      <c r="U1891" s="335"/>
      <c r="V1891" s="335"/>
      <c r="W1891" s="336"/>
      <c r="X1891" s="337"/>
      <c r="Y1891" s="338"/>
    </row>
    <row r="1892" spans="3:25" s="330" customFormat="1" hidden="1" x14ac:dyDescent="0.25">
      <c r="C1892" s="331"/>
      <c r="D1892" s="331"/>
      <c r="E1892" s="331"/>
      <c r="H1892" s="332"/>
      <c r="K1892" s="333"/>
      <c r="L1892" s="333"/>
      <c r="M1892" s="333"/>
      <c r="N1892" s="333"/>
      <c r="Q1892" s="334"/>
      <c r="R1892" s="335"/>
      <c r="S1892" s="335"/>
      <c r="T1892" s="335"/>
      <c r="U1892" s="335"/>
      <c r="V1892" s="335"/>
      <c r="W1892" s="336"/>
      <c r="X1892" s="337"/>
      <c r="Y1892" s="338"/>
    </row>
    <row r="1893" spans="3:25" s="330" customFormat="1" hidden="1" x14ac:dyDescent="0.25">
      <c r="C1893" s="331"/>
      <c r="D1893" s="331"/>
      <c r="E1893" s="331"/>
      <c r="H1893" s="332"/>
      <c r="K1893" s="333"/>
      <c r="L1893" s="333"/>
      <c r="M1893" s="333"/>
      <c r="N1893" s="333"/>
      <c r="Q1893" s="334"/>
      <c r="R1893" s="335"/>
      <c r="S1893" s="335"/>
      <c r="T1893" s="335"/>
      <c r="U1893" s="335"/>
      <c r="V1893" s="335"/>
      <c r="W1893" s="336"/>
      <c r="X1893" s="337"/>
      <c r="Y1893" s="338"/>
    </row>
    <row r="1894" spans="3:25" s="330" customFormat="1" hidden="1" x14ac:dyDescent="0.25">
      <c r="C1894" s="331"/>
      <c r="D1894" s="331"/>
      <c r="E1894" s="331"/>
      <c r="H1894" s="332"/>
      <c r="K1894" s="333"/>
      <c r="L1894" s="333"/>
      <c r="M1894" s="333"/>
      <c r="N1894" s="333"/>
      <c r="Q1894" s="334"/>
      <c r="R1894" s="335"/>
      <c r="S1894" s="335"/>
      <c r="T1894" s="335"/>
      <c r="U1894" s="335"/>
      <c r="V1894" s="335"/>
      <c r="W1894" s="336"/>
      <c r="X1894" s="337"/>
      <c r="Y1894" s="338"/>
    </row>
    <row r="1895" spans="3:25" s="330" customFormat="1" hidden="1" x14ac:dyDescent="0.25">
      <c r="C1895" s="331"/>
      <c r="D1895" s="331"/>
      <c r="E1895" s="331"/>
      <c r="H1895" s="332"/>
      <c r="K1895" s="333"/>
      <c r="L1895" s="333"/>
      <c r="M1895" s="333"/>
      <c r="N1895" s="333"/>
      <c r="Q1895" s="334"/>
      <c r="R1895" s="335"/>
      <c r="S1895" s="335"/>
      <c r="T1895" s="335"/>
      <c r="U1895" s="335"/>
      <c r="V1895" s="335"/>
      <c r="W1895" s="336"/>
      <c r="X1895" s="337"/>
      <c r="Y1895" s="338"/>
    </row>
    <row r="1896" spans="3:25" s="330" customFormat="1" hidden="1" x14ac:dyDescent="0.25">
      <c r="C1896" s="331"/>
      <c r="D1896" s="331"/>
      <c r="E1896" s="331"/>
      <c r="H1896" s="332"/>
      <c r="K1896" s="333"/>
      <c r="L1896" s="333"/>
      <c r="M1896" s="333"/>
      <c r="N1896" s="333"/>
      <c r="Q1896" s="334"/>
      <c r="R1896" s="335"/>
      <c r="S1896" s="335"/>
      <c r="T1896" s="335"/>
      <c r="U1896" s="335"/>
      <c r="V1896" s="335"/>
      <c r="W1896" s="336"/>
      <c r="X1896" s="337"/>
      <c r="Y1896" s="338"/>
    </row>
    <row r="1897" spans="3:25" s="330" customFormat="1" hidden="1" x14ac:dyDescent="0.25">
      <c r="C1897" s="331"/>
      <c r="D1897" s="331"/>
      <c r="E1897" s="331"/>
      <c r="H1897" s="332"/>
      <c r="K1897" s="333"/>
      <c r="L1897" s="333"/>
      <c r="M1897" s="333"/>
      <c r="N1897" s="333"/>
      <c r="Q1897" s="334"/>
      <c r="R1897" s="335"/>
      <c r="S1897" s="335"/>
      <c r="T1897" s="335"/>
      <c r="U1897" s="335"/>
      <c r="V1897" s="335"/>
      <c r="W1897" s="336"/>
      <c r="X1897" s="337"/>
      <c r="Y1897" s="338"/>
    </row>
    <row r="1898" spans="3:25" s="330" customFormat="1" hidden="1" x14ac:dyDescent="0.25">
      <c r="C1898" s="331"/>
      <c r="D1898" s="331"/>
      <c r="E1898" s="331"/>
      <c r="H1898" s="332"/>
      <c r="K1898" s="333"/>
      <c r="L1898" s="333"/>
      <c r="M1898" s="333"/>
      <c r="N1898" s="333"/>
      <c r="Q1898" s="334"/>
      <c r="R1898" s="335"/>
      <c r="S1898" s="335"/>
      <c r="T1898" s="335"/>
      <c r="U1898" s="335"/>
      <c r="V1898" s="335"/>
      <c r="W1898" s="336"/>
      <c r="X1898" s="337"/>
      <c r="Y1898" s="338"/>
    </row>
    <row r="1899" spans="3:25" s="330" customFormat="1" hidden="1" x14ac:dyDescent="0.25">
      <c r="C1899" s="331"/>
      <c r="D1899" s="331"/>
      <c r="E1899" s="331"/>
      <c r="H1899" s="332"/>
      <c r="K1899" s="333"/>
      <c r="L1899" s="333"/>
      <c r="M1899" s="333"/>
      <c r="N1899" s="333"/>
      <c r="Q1899" s="334"/>
      <c r="R1899" s="335"/>
      <c r="S1899" s="335"/>
      <c r="T1899" s="335"/>
      <c r="U1899" s="335"/>
      <c r="V1899" s="335"/>
      <c r="W1899" s="336"/>
      <c r="X1899" s="337"/>
      <c r="Y1899" s="338"/>
    </row>
    <row r="1900" spans="3:25" s="330" customFormat="1" hidden="1" x14ac:dyDescent="0.25">
      <c r="C1900" s="331"/>
      <c r="D1900" s="331"/>
      <c r="E1900" s="331"/>
      <c r="H1900" s="332"/>
      <c r="K1900" s="333"/>
      <c r="L1900" s="333"/>
      <c r="M1900" s="333"/>
      <c r="N1900" s="333"/>
      <c r="Q1900" s="334"/>
      <c r="R1900" s="335"/>
      <c r="S1900" s="335"/>
      <c r="T1900" s="335"/>
      <c r="U1900" s="335"/>
      <c r="V1900" s="335"/>
      <c r="W1900" s="336"/>
      <c r="X1900" s="337"/>
      <c r="Y1900" s="338"/>
    </row>
    <row r="1901" spans="3:25" s="330" customFormat="1" hidden="1" x14ac:dyDescent="0.25">
      <c r="C1901" s="331"/>
      <c r="D1901" s="331"/>
      <c r="E1901" s="331"/>
      <c r="H1901" s="332"/>
      <c r="K1901" s="333"/>
      <c r="L1901" s="333"/>
      <c r="M1901" s="333"/>
      <c r="N1901" s="333"/>
      <c r="Q1901" s="334"/>
      <c r="R1901" s="335"/>
      <c r="S1901" s="335"/>
      <c r="T1901" s="335"/>
      <c r="U1901" s="335"/>
      <c r="V1901" s="335"/>
      <c r="W1901" s="336"/>
      <c r="X1901" s="337"/>
      <c r="Y1901" s="338"/>
    </row>
    <row r="1902" spans="3:25" s="330" customFormat="1" hidden="1" x14ac:dyDescent="0.25">
      <c r="C1902" s="331"/>
      <c r="D1902" s="331"/>
      <c r="E1902" s="331"/>
      <c r="H1902" s="332"/>
      <c r="K1902" s="333"/>
      <c r="L1902" s="333"/>
      <c r="M1902" s="333"/>
      <c r="N1902" s="333"/>
      <c r="Q1902" s="334"/>
      <c r="R1902" s="335"/>
      <c r="S1902" s="335"/>
      <c r="T1902" s="335"/>
      <c r="U1902" s="335"/>
      <c r="V1902" s="335"/>
      <c r="W1902" s="336"/>
      <c r="X1902" s="337"/>
      <c r="Y1902" s="338"/>
    </row>
    <row r="1903" spans="3:25" s="330" customFormat="1" hidden="1" x14ac:dyDescent="0.25">
      <c r="C1903" s="331"/>
      <c r="D1903" s="331"/>
      <c r="E1903" s="331"/>
      <c r="H1903" s="332"/>
      <c r="K1903" s="333"/>
      <c r="L1903" s="333"/>
      <c r="M1903" s="333"/>
      <c r="N1903" s="333"/>
      <c r="Q1903" s="334"/>
      <c r="R1903" s="335"/>
      <c r="S1903" s="335"/>
      <c r="T1903" s="335"/>
      <c r="U1903" s="335"/>
      <c r="V1903" s="335"/>
      <c r="W1903" s="336"/>
      <c r="X1903" s="337"/>
      <c r="Y1903" s="338"/>
    </row>
    <row r="1904" spans="3:25" s="330" customFormat="1" hidden="1" x14ac:dyDescent="0.25">
      <c r="C1904" s="331"/>
      <c r="D1904" s="331"/>
      <c r="E1904" s="331"/>
      <c r="H1904" s="332"/>
      <c r="K1904" s="333"/>
      <c r="L1904" s="333"/>
      <c r="M1904" s="333"/>
      <c r="N1904" s="333"/>
      <c r="Q1904" s="334"/>
      <c r="R1904" s="335"/>
      <c r="S1904" s="335"/>
      <c r="T1904" s="335"/>
      <c r="U1904" s="335"/>
      <c r="V1904" s="335"/>
      <c r="W1904" s="336"/>
      <c r="X1904" s="337"/>
      <c r="Y1904" s="338"/>
    </row>
    <row r="1905" spans="3:25" s="330" customFormat="1" hidden="1" x14ac:dyDescent="0.25">
      <c r="C1905" s="331"/>
      <c r="D1905" s="331"/>
      <c r="E1905" s="331"/>
      <c r="H1905" s="332"/>
      <c r="K1905" s="333"/>
      <c r="L1905" s="333"/>
      <c r="M1905" s="333"/>
      <c r="N1905" s="333"/>
      <c r="Q1905" s="334"/>
      <c r="R1905" s="335"/>
      <c r="S1905" s="335"/>
      <c r="T1905" s="335"/>
      <c r="U1905" s="335"/>
      <c r="V1905" s="335"/>
      <c r="W1905" s="336"/>
      <c r="X1905" s="337"/>
      <c r="Y1905" s="338"/>
    </row>
    <row r="1906" spans="3:25" s="330" customFormat="1" hidden="1" x14ac:dyDescent="0.25">
      <c r="C1906" s="331"/>
      <c r="D1906" s="331"/>
      <c r="E1906" s="331"/>
      <c r="H1906" s="332"/>
      <c r="K1906" s="333"/>
      <c r="L1906" s="333"/>
      <c r="M1906" s="333"/>
      <c r="N1906" s="333"/>
      <c r="Q1906" s="334"/>
      <c r="R1906" s="335"/>
      <c r="S1906" s="335"/>
      <c r="T1906" s="335"/>
      <c r="U1906" s="335"/>
      <c r="V1906" s="335"/>
      <c r="W1906" s="336"/>
      <c r="X1906" s="337"/>
      <c r="Y1906" s="338"/>
    </row>
    <row r="1907" spans="3:25" s="330" customFormat="1" hidden="1" x14ac:dyDescent="0.25">
      <c r="C1907" s="331"/>
      <c r="D1907" s="331"/>
      <c r="E1907" s="331"/>
      <c r="H1907" s="332"/>
      <c r="K1907" s="333"/>
      <c r="L1907" s="333"/>
      <c r="M1907" s="333"/>
      <c r="N1907" s="333"/>
      <c r="Q1907" s="334"/>
      <c r="R1907" s="335"/>
      <c r="S1907" s="335"/>
      <c r="T1907" s="335"/>
      <c r="U1907" s="335"/>
      <c r="V1907" s="335"/>
      <c r="W1907" s="336"/>
      <c r="X1907" s="337"/>
      <c r="Y1907" s="338"/>
    </row>
    <row r="1908" spans="3:25" s="330" customFormat="1" hidden="1" x14ac:dyDescent="0.25">
      <c r="C1908" s="331"/>
      <c r="D1908" s="331"/>
      <c r="E1908" s="331"/>
      <c r="H1908" s="332"/>
      <c r="K1908" s="333"/>
      <c r="L1908" s="333"/>
      <c r="M1908" s="333"/>
      <c r="N1908" s="333"/>
      <c r="Q1908" s="334"/>
      <c r="R1908" s="335"/>
      <c r="S1908" s="335"/>
      <c r="T1908" s="335"/>
      <c r="U1908" s="335"/>
      <c r="V1908" s="335"/>
      <c r="W1908" s="336"/>
      <c r="X1908" s="337"/>
      <c r="Y1908" s="338"/>
    </row>
    <row r="1909" spans="3:25" s="330" customFormat="1" hidden="1" x14ac:dyDescent="0.25">
      <c r="C1909" s="331"/>
      <c r="D1909" s="331"/>
      <c r="E1909" s="331"/>
      <c r="H1909" s="332"/>
      <c r="K1909" s="333"/>
      <c r="L1909" s="333"/>
      <c r="M1909" s="333"/>
      <c r="N1909" s="333"/>
      <c r="Q1909" s="334"/>
      <c r="R1909" s="335"/>
      <c r="S1909" s="335"/>
      <c r="T1909" s="335"/>
      <c r="U1909" s="335"/>
      <c r="V1909" s="335"/>
      <c r="W1909" s="336"/>
      <c r="X1909" s="337"/>
      <c r="Y1909" s="338"/>
    </row>
    <row r="1910" spans="3:25" s="330" customFormat="1" hidden="1" x14ac:dyDescent="0.25">
      <c r="C1910" s="331"/>
      <c r="D1910" s="331"/>
      <c r="E1910" s="331"/>
      <c r="H1910" s="332"/>
      <c r="K1910" s="333"/>
      <c r="L1910" s="333"/>
      <c r="M1910" s="333"/>
      <c r="N1910" s="333"/>
      <c r="Q1910" s="334"/>
      <c r="R1910" s="335"/>
      <c r="S1910" s="335"/>
      <c r="T1910" s="335"/>
      <c r="U1910" s="335"/>
      <c r="V1910" s="335"/>
      <c r="W1910" s="336"/>
      <c r="X1910" s="337"/>
      <c r="Y1910" s="338"/>
    </row>
    <row r="1911" spans="3:25" s="330" customFormat="1" hidden="1" x14ac:dyDescent="0.25">
      <c r="C1911" s="331"/>
      <c r="D1911" s="331"/>
      <c r="E1911" s="331"/>
      <c r="H1911" s="332"/>
      <c r="K1911" s="333"/>
      <c r="L1911" s="333"/>
      <c r="M1911" s="333"/>
      <c r="N1911" s="333"/>
      <c r="Q1911" s="334"/>
      <c r="R1911" s="335"/>
      <c r="S1911" s="335"/>
      <c r="T1911" s="335"/>
      <c r="U1911" s="335"/>
      <c r="V1911" s="335"/>
      <c r="W1911" s="336"/>
      <c r="X1911" s="337"/>
      <c r="Y1911" s="338"/>
    </row>
    <row r="1912" spans="3:25" s="330" customFormat="1" hidden="1" x14ac:dyDescent="0.25">
      <c r="C1912" s="331"/>
      <c r="D1912" s="331"/>
      <c r="E1912" s="331"/>
      <c r="H1912" s="332"/>
      <c r="K1912" s="333"/>
      <c r="L1912" s="333"/>
      <c r="M1912" s="333"/>
      <c r="N1912" s="333"/>
      <c r="Q1912" s="334"/>
      <c r="R1912" s="335"/>
      <c r="S1912" s="335"/>
      <c r="T1912" s="335"/>
      <c r="U1912" s="335"/>
      <c r="V1912" s="335"/>
      <c r="W1912" s="336"/>
      <c r="X1912" s="337"/>
      <c r="Y1912" s="338"/>
    </row>
    <row r="1913" spans="3:25" s="330" customFormat="1" hidden="1" x14ac:dyDescent="0.25">
      <c r="C1913" s="331"/>
      <c r="D1913" s="331"/>
      <c r="E1913" s="331"/>
      <c r="H1913" s="332"/>
      <c r="K1913" s="333"/>
      <c r="L1913" s="333"/>
      <c r="M1913" s="333"/>
      <c r="N1913" s="333"/>
      <c r="Q1913" s="334"/>
      <c r="R1913" s="335"/>
      <c r="S1913" s="335"/>
      <c r="T1913" s="335"/>
      <c r="U1913" s="335"/>
      <c r="V1913" s="335"/>
      <c r="W1913" s="336"/>
      <c r="X1913" s="337"/>
      <c r="Y1913" s="338"/>
    </row>
    <row r="1914" spans="3:25" s="330" customFormat="1" hidden="1" x14ac:dyDescent="0.25">
      <c r="C1914" s="331"/>
      <c r="D1914" s="331"/>
      <c r="E1914" s="331"/>
      <c r="H1914" s="332"/>
      <c r="K1914" s="333"/>
      <c r="L1914" s="333"/>
      <c r="M1914" s="333"/>
      <c r="N1914" s="333"/>
      <c r="Q1914" s="334"/>
      <c r="R1914" s="335"/>
      <c r="S1914" s="335"/>
      <c r="T1914" s="335"/>
      <c r="U1914" s="335"/>
      <c r="V1914" s="335"/>
      <c r="W1914" s="336"/>
      <c r="X1914" s="337"/>
      <c r="Y1914" s="338"/>
    </row>
    <row r="1915" spans="3:25" s="330" customFormat="1" hidden="1" x14ac:dyDescent="0.25">
      <c r="C1915" s="331"/>
      <c r="D1915" s="331"/>
      <c r="E1915" s="331"/>
      <c r="H1915" s="332"/>
      <c r="K1915" s="333"/>
      <c r="L1915" s="333"/>
      <c r="M1915" s="333"/>
      <c r="N1915" s="333"/>
      <c r="Q1915" s="334"/>
      <c r="R1915" s="335"/>
      <c r="S1915" s="335"/>
      <c r="T1915" s="335"/>
      <c r="U1915" s="335"/>
      <c r="V1915" s="335"/>
      <c r="W1915" s="336"/>
      <c r="X1915" s="337"/>
      <c r="Y1915" s="338"/>
    </row>
    <row r="1916" spans="3:25" s="330" customFormat="1" hidden="1" x14ac:dyDescent="0.25">
      <c r="C1916" s="331"/>
      <c r="D1916" s="331"/>
      <c r="E1916" s="331"/>
      <c r="H1916" s="332"/>
      <c r="K1916" s="333"/>
      <c r="L1916" s="333"/>
      <c r="M1916" s="333"/>
      <c r="N1916" s="333"/>
      <c r="Q1916" s="334"/>
      <c r="R1916" s="335"/>
      <c r="S1916" s="335"/>
      <c r="T1916" s="335"/>
      <c r="U1916" s="335"/>
      <c r="V1916" s="335"/>
      <c r="W1916" s="336"/>
      <c r="X1916" s="337"/>
      <c r="Y1916" s="338"/>
    </row>
    <row r="1917" spans="3:25" s="330" customFormat="1" hidden="1" x14ac:dyDescent="0.25">
      <c r="C1917" s="331"/>
      <c r="D1917" s="331"/>
      <c r="E1917" s="331"/>
      <c r="H1917" s="332"/>
      <c r="K1917" s="333"/>
      <c r="L1917" s="333"/>
      <c r="M1917" s="333"/>
      <c r="N1917" s="333"/>
      <c r="Q1917" s="334"/>
      <c r="R1917" s="335"/>
      <c r="S1917" s="335"/>
      <c r="T1917" s="335"/>
      <c r="U1917" s="335"/>
      <c r="V1917" s="335"/>
      <c r="W1917" s="336"/>
      <c r="X1917" s="337"/>
      <c r="Y1917" s="338"/>
    </row>
    <row r="1918" spans="3:25" s="330" customFormat="1" hidden="1" x14ac:dyDescent="0.25">
      <c r="C1918" s="331"/>
      <c r="D1918" s="331"/>
      <c r="E1918" s="331"/>
      <c r="H1918" s="332"/>
      <c r="K1918" s="333"/>
      <c r="L1918" s="333"/>
      <c r="M1918" s="333"/>
      <c r="N1918" s="333"/>
      <c r="Q1918" s="334"/>
      <c r="R1918" s="335"/>
      <c r="S1918" s="335"/>
      <c r="T1918" s="335"/>
      <c r="U1918" s="335"/>
      <c r="V1918" s="335"/>
      <c r="W1918" s="336"/>
      <c r="X1918" s="337"/>
      <c r="Y1918" s="338"/>
    </row>
    <row r="1919" spans="3:25" s="330" customFormat="1" hidden="1" x14ac:dyDescent="0.25">
      <c r="C1919" s="331"/>
      <c r="D1919" s="331"/>
      <c r="E1919" s="331"/>
      <c r="H1919" s="332"/>
      <c r="K1919" s="333"/>
      <c r="L1919" s="333"/>
      <c r="M1919" s="333"/>
      <c r="N1919" s="333"/>
      <c r="Q1919" s="334"/>
      <c r="R1919" s="335"/>
      <c r="S1919" s="335"/>
      <c r="T1919" s="335"/>
      <c r="U1919" s="335"/>
      <c r="V1919" s="335"/>
      <c r="W1919" s="336"/>
      <c r="X1919" s="337"/>
      <c r="Y1919" s="338"/>
    </row>
    <row r="1920" spans="3:25" s="330" customFormat="1" hidden="1" x14ac:dyDescent="0.25">
      <c r="C1920" s="331"/>
      <c r="D1920" s="331"/>
      <c r="E1920" s="331"/>
      <c r="H1920" s="332"/>
      <c r="K1920" s="333"/>
      <c r="L1920" s="333"/>
      <c r="M1920" s="333"/>
      <c r="N1920" s="333"/>
      <c r="Q1920" s="334"/>
      <c r="R1920" s="335"/>
      <c r="S1920" s="335"/>
      <c r="T1920" s="335"/>
      <c r="U1920" s="335"/>
      <c r="V1920" s="335"/>
      <c r="W1920" s="336"/>
      <c r="X1920" s="337"/>
      <c r="Y1920" s="338"/>
    </row>
    <row r="1921" spans="3:25" s="330" customFormat="1" hidden="1" x14ac:dyDescent="0.25">
      <c r="C1921" s="331"/>
      <c r="D1921" s="331"/>
      <c r="E1921" s="331"/>
      <c r="H1921" s="332"/>
      <c r="K1921" s="333"/>
      <c r="L1921" s="333"/>
      <c r="M1921" s="333"/>
      <c r="N1921" s="333"/>
      <c r="Q1921" s="334"/>
      <c r="R1921" s="335"/>
      <c r="S1921" s="335"/>
      <c r="T1921" s="335"/>
      <c r="U1921" s="335"/>
      <c r="V1921" s="335"/>
      <c r="W1921" s="336"/>
      <c r="X1921" s="337"/>
      <c r="Y1921" s="338"/>
    </row>
    <row r="1922" spans="3:25" s="330" customFormat="1" hidden="1" x14ac:dyDescent="0.25">
      <c r="C1922" s="331"/>
      <c r="D1922" s="331"/>
      <c r="E1922" s="331"/>
      <c r="H1922" s="332"/>
      <c r="K1922" s="333"/>
      <c r="L1922" s="333"/>
      <c r="M1922" s="333"/>
      <c r="N1922" s="333"/>
      <c r="Q1922" s="334"/>
      <c r="R1922" s="335"/>
      <c r="S1922" s="335"/>
      <c r="T1922" s="335"/>
      <c r="U1922" s="335"/>
      <c r="V1922" s="335"/>
      <c r="W1922" s="336"/>
      <c r="X1922" s="337"/>
      <c r="Y1922" s="338"/>
    </row>
    <row r="1923" spans="3:25" s="330" customFormat="1" hidden="1" x14ac:dyDescent="0.25">
      <c r="C1923" s="331"/>
      <c r="D1923" s="331"/>
      <c r="E1923" s="331"/>
      <c r="H1923" s="332"/>
      <c r="K1923" s="333"/>
      <c r="L1923" s="333"/>
      <c r="M1923" s="333"/>
      <c r="N1923" s="333"/>
      <c r="Q1923" s="334"/>
      <c r="R1923" s="335"/>
      <c r="S1923" s="335"/>
      <c r="T1923" s="335"/>
      <c r="U1923" s="335"/>
      <c r="V1923" s="335"/>
      <c r="W1923" s="336"/>
      <c r="X1923" s="337"/>
      <c r="Y1923" s="338"/>
    </row>
    <row r="1924" spans="3:25" s="330" customFormat="1" hidden="1" x14ac:dyDescent="0.25">
      <c r="C1924" s="331"/>
      <c r="D1924" s="331"/>
      <c r="E1924" s="331"/>
      <c r="H1924" s="332"/>
      <c r="K1924" s="333"/>
      <c r="L1924" s="333"/>
      <c r="M1924" s="333"/>
      <c r="N1924" s="333"/>
      <c r="Q1924" s="334"/>
      <c r="R1924" s="335"/>
      <c r="S1924" s="335"/>
      <c r="T1924" s="335"/>
      <c r="U1924" s="335"/>
      <c r="V1924" s="335"/>
      <c r="W1924" s="336"/>
      <c r="X1924" s="337"/>
      <c r="Y1924" s="338"/>
    </row>
    <row r="1925" spans="3:25" s="330" customFormat="1" hidden="1" x14ac:dyDescent="0.25">
      <c r="C1925" s="331"/>
      <c r="D1925" s="331"/>
      <c r="E1925" s="331"/>
      <c r="H1925" s="332"/>
      <c r="K1925" s="333"/>
      <c r="L1925" s="333"/>
      <c r="M1925" s="333"/>
      <c r="N1925" s="333"/>
      <c r="Q1925" s="334"/>
      <c r="R1925" s="335"/>
      <c r="S1925" s="335"/>
      <c r="T1925" s="335"/>
      <c r="U1925" s="335"/>
      <c r="V1925" s="335"/>
      <c r="W1925" s="336"/>
      <c r="X1925" s="337"/>
      <c r="Y1925" s="338"/>
    </row>
    <row r="1926" spans="3:25" s="330" customFormat="1" hidden="1" x14ac:dyDescent="0.25">
      <c r="C1926" s="331"/>
      <c r="D1926" s="331"/>
      <c r="E1926" s="331"/>
      <c r="H1926" s="332"/>
      <c r="K1926" s="333"/>
      <c r="L1926" s="333"/>
      <c r="M1926" s="333"/>
      <c r="N1926" s="333"/>
      <c r="Q1926" s="334"/>
      <c r="R1926" s="335"/>
      <c r="S1926" s="335"/>
      <c r="T1926" s="335"/>
      <c r="U1926" s="335"/>
      <c r="V1926" s="335"/>
      <c r="W1926" s="336"/>
      <c r="X1926" s="337"/>
      <c r="Y1926" s="338"/>
    </row>
    <row r="1927" spans="3:25" s="330" customFormat="1" hidden="1" x14ac:dyDescent="0.25">
      <c r="C1927" s="331"/>
      <c r="D1927" s="331"/>
      <c r="E1927" s="331"/>
      <c r="H1927" s="332"/>
      <c r="K1927" s="333"/>
      <c r="L1927" s="333"/>
      <c r="M1927" s="333"/>
      <c r="N1927" s="333"/>
      <c r="Q1927" s="334"/>
      <c r="R1927" s="335"/>
      <c r="S1927" s="335"/>
      <c r="T1927" s="335"/>
      <c r="U1927" s="335"/>
      <c r="V1927" s="335"/>
      <c r="W1927" s="336"/>
      <c r="X1927" s="337"/>
      <c r="Y1927" s="338"/>
    </row>
    <row r="1928" spans="3:25" s="330" customFormat="1" hidden="1" x14ac:dyDescent="0.25">
      <c r="C1928" s="331"/>
      <c r="D1928" s="331"/>
      <c r="E1928" s="331"/>
      <c r="H1928" s="332"/>
      <c r="K1928" s="333"/>
      <c r="L1928" s="333"/>
      <c r="M1928" s="333"/>
      <c r="N1928" s="333"/>
      <c r="Q1928" s="334"/>
      <c r="R1928" s="335"/>
      <c r="S1928" s="335"/>
      <c r="T1928" s="335"/>
      <c r="U1928" s="335"/>
      <c r="V1928" s="335"/>
      <c r="W1928" s="336"/>
      <c r="X1928" s="337"/>
      <c r="Y1928" s="338"/>
    </row>
    <row r="1929" spans="3:25" s="330" customFormat="1" hidden="1" x14ac:dyDescent="0.25">
      <c r="C1929" s="331"/>
      <c r="D1929" s="331"/>
      <c r="E1929" s="331"/>
      <c r="H1929" s="332"/>
      <c r="K1929" s="333"/>
      <c r="L1929" s="333"/>
      <c r="M1929" s="333"/>
      <c r="N1929" s="333"/>
      <c r="Q1929" s="334"/>
      <c r="R1929" s="335"/>
      <c r="S1929" s="335"/>
      <c r="T1929" s="335"/>
      <c r="U1929" s="335"/>
      <c r="V1929" s="335"/>
      <c r="W1929" s="336"/>
      <c r="X1929" s="337"/>
      <c r="Y1929" s="338"/>
    </row>
    <row r="1930" spans="3:25" s="330" customFormat="1" hidden="1" x14ac:dyDescent="0.25">
      <c r="C1930" s="331"/>
      <c r="D1930" s="331"/>
      <c r="E1930" s="331"/>
      <c r="H1930" s="332"/>
      <c r="K1930" s="333"/>
      <c r="L1930" s="333"/>
      <c r="M1930" s="333"/>
      <c r="N1930" s="333"/>
      <c r="Q1930" s="334"/>
      <c r="R1930" s="335"/>
      <c r="S1930" s="335"/>
      <c r="T1930" s="335"/>
      <c r="U1930" s="335"/>
      <c r="V1930" s="335"/>
      <c r="W1930" s="336"/>
      <c r="X1930" s="337"/>
      <c r="Y1930" s="338"/>
    </row>
    <row r="1931" spans="3:25" s="330" customFormat="1" hidden="1" x14ac:dyDescent="0.25">
      <c r="C1931" s="331"/>
      <c r="D1931" s="331"/>
      <c r="E1931" s="331"/>
      <c r="H1931" s="332"/>
      <c r="K1931" s="333"/>
      <c r="L1931" s="333"/>
      <c r="M1931" s="333"/>
      <c r="N1931" s="333"/>
      <c r="Q1931" s="334"/>
      <c r="R1931" s="335"/>
      <c r="S1931" s="335"/>
      <c r="T1931" s="335"/>
      <c r="U1931" s="335"/>
      <c r="V1931" s="335"/>
      <c r="W1931" s="336"/>
      <c r="X1931" s="337"/>
      <c r="Y1931" s="338"/>
    </row>
    <row r="1932" spans="3:25" s="330" customFormat="1" hidden="1" x14ac:dyDescent="0.25">
      <c r="C1932" s="331"/>
      <c r="D1932" s="331"/>
      <c r="E1932" s="331"/>
      <c r="H1932" s="332"/>
      <c r="K1932" s="333"/>
      <c r="L1932" s="333"/>
      <c r="M1932" s="333"/>
      <c r="N1932" s="333"/>
      <c r="Q1932" s="334"/>
      <c r="R1932" s="335"/>
      <c r="S1932" s="335"/>
      <c r="T1932" s="335"/>
      <c r="U1932" s="335"/>
      <c r="V1932" s="335"/>
      <c r="W1932" s="336"/>
      <c r="X1932" s="337"/>
      <c r="Y1932" s="338"/>
    </row>
    <row r="1933" spans="3:25" s="330" customFormat="1" hidden="1" x14ac:dyDescent="0.25">
      <c r="C1933" s="331"/>
      <c r="D1933" s="331"/>
      <c r="E1933" s="331"/>
      <c r="H1933" s="332"/>
      <c r="K1933" s="333"/>
      <c r="L1933" s="333"/>
      <c r="M1933" s="333"/>
      <c r="N1933" s="333"/>
      <c r="Q1933" s="334"/>
      <c r="R1933" s="335"/>
      <c r="S1933" s="335"/>
      <c r="T1933" s="335"/>
      <c r="U1933" s="335"/>
      <c r="V1933" s="335"/>
      <c r="W1933" s="336"/>
      <c r="X1933" s="337"/>
      <c r="Y1933" s="338"/>
    </row>
    <row r="1934" spans="3:25" s="330" customFormat="1" hidden="1" x14ac:dyDescent="0.25">
      <c r="C1934" s="331"/>
      <c r="D1934" s="331"/>
      <c r="E1934" s="331"/>
      <c r="H1934" s="332"/>
      <c r="K1934" s="333"/>
      <c r="L1934" s="333"/>
      <c r="M1934" s="333"/>
      <c r="N1934" s="333"/>
      <c r="Q1934" s="334"/>
      <c r="R1934" s="335"/>
      <c r="S1934" s="335"/>
      <c r="T1934" s="335"/>
      <c r="U1934" s="335"/>
      <c r="V1934" s="335"/>
      <c r="W1934" s="336"/>
      <c r="X1934" s="337"/>
      <c r="Y1934" s="338"/>
    </row>
    <row r="1935" spans="3:25" s="330" customFormat="1" hidden="1" x14ac:dyDescent="0.25">
      <c r="C1935" s="331"/>
      <c r="D1935" s="331"/>
      <c r="E1935" s="331"/>
      <c r="H1935" s="332"/>
      <c r="K1935" s="333"/>
      <c r="L1935" s="333"/>
      <c r="M1935" s="333"/>
      <c r="N1935" s="333"/>
      <c r="Q1935" s="334"/>
      <c r="R1935" s="335"/>
      <c r="S1935" s="335"/>
      <c r="T1935" s="335"/>
      <c r="U1935" s="335"/>
      <c r="V1935" s="335"/>
      <c r="W1935" s="336"/>
      <c r="X1935" s="337"/>
      <c r="Y1935" s="338"/>
    </row>
    <row r="1936" spans="3:25" s="330" customFormat="1" hidden="1" x14ac:dyDescent="0.25">
      <c r="C1936" s="331"/>
      <c r="D1936" s="331"/>
      <c r="E1936" s="331"/>
      <c r="H1936" s="332"/>
      <c r="K1936" s="333"/>
      <c r="L1936" s="333"/>
      <c r="M1936" s="333"/>
      <c r="N1936" s="333"/>
      <c r="Q1936" s="334"/>
      <c r="R1936" s="335"/>
      <c r="S1936" s="335"/>
      <c r="T1936" s="335"/>
      <c r="U1936" s="335"/>
      <c r="V1936" s="335"/>
      <c r="W1936" s="336"/>
      <c r="X1936" s="337"/>
      <c r="Y1936" s="338"/>
    </row>
    <row r="1937" spans="3:25" s="330" customFormat="1" hidden="1" x14ac:dyDescent="0.25">
      <c r="C1937" s="331"/>
      <c r="D1937" s="331"/>
      <c r="E1937" s="331"/>
      <c r="H1937" s="332"/>
      <c r="K1937" s="333"/>
      <c r="L1937" s="333"/>
      <c r="M1937" s="333"/>
      <c r="N1937" s="333"/>
      <c r="Q1937" s="334"/>
      <c r="R1937" s="335"/>
      <c r="S1937" s="335"/>
      <c r="T1937" s="335"/>
      <c r="U1937" s="335"/>
      <c r="V1937" s="335"/>
      <c r="W1937" s="336"/>
      <c r="X1937" s="337"/>
      <c r="Y1937" s="338"/>
    </row>
    <row r="1938" spans="3:25" s="330" customFormat="1" hidden="1" x14ac:dyDescent="0.25">
      <c r="C1938" s="331"/>
      <c r="D1938" s="331"/>
      <c r="E1938" s="331"/>
      <c r="H1938" s="332"/>
      <c r="K1938" s="333"/>
      <c r="L1938" s="333"/>
      <c r="M1938" s="333"/>
      <c r="N1938" s="333"/>
      <c r="Q1938" s="334"/>
      <c r="R1938" s="335"/>
      <c r="S1938" s="335"/>
      <c r="T1938" s="335"/>
      <c r="U1938" s="335"/>
      <c r="V1938" s="335"/>
      <c r="W1938" s="336"/>
      <c r="X1938" s="337"/>
      <c r="Y1938" s="338"/>
    </row>
    <row r="1939" spans="3:25" s="330" customFormat="1" hidden="1" x14ac:dyDescent="0.25">
      <c r="C1939" s="331"/>
      <c r="D1939" s="331"/>
      <c r="E1939" s="331"/>
      <c r="H1939" s="332"/>
      <c r="K1939" s="333"/>
      <c r="L1939" s="333"/>
      <c r="M1939" s="333"/>
      <c r="N1939" s="333"/>
      <c r="Q1939" s="334"/>
      <c r="R1939" s="335"/>
      <c r="S1939" s="335"/>
      <c r="T1939" s="335"/>
      <c r="U1939" s="335"/>
      <c r="V1939" s="335"/>
      <c r="W1939" s="336"/>
      <c r="X1939" s="337"/>
      <c r="Y1939" s="338"/>
    </row>
    <row r="1940" spans="3:25" s="330" customFormat="1" hidden="1" x14ac:dyDescent="0.25">
      <c r="C1940" s="331"/>
      <c r="D1940" s="331"/>
      <c r="E1940" s="331"/>
      <c r="H1940" s="332"/>
      <c r="K1940" s="333"/>
      <c r="L1940" s="333"/>
      <c r="M1940" s="333"/>
      <c r="N1940" s="333"/>
      <c r="Q1940" s="334"/>
      <c r="R1940" s="335"/>
      <c r="S1940" s="335"/>
      <c r="T1940" s="335"/>
      <c r="U1940" s="335"/>
      <c r="V1940" s="335"/>
      <c r="W1940" s="336"/>
      <c r="X1940" s="337"/>
      <c r="Y1940" s="338"/>
    </row>
    <row r="1941" spans="3:25" s="330" customFormat="1" hidden="1" x14ac:dyDescent="0.25">
      <c r="C1941" s="331"/>
      <c r="D1941" s="331"/>
      <c r="E1941" s="331"/>
      <c r="H1941" s="332"/>
      <c r="K1941" s="333"/>
      <c r="L1941" s="333"/>
      <c r="M1941" s="333"/>
      <c r="N1941" s="333"/>
      <c r="Q1941" s="334"/>
      <c r="R1941" s="335"/>
      <c r="S1941" s="335"/>
      <c r="T1941" s="335"/>
      <c r="U1941" s="335"/>
      <c r="V1941" s="335"/>
      <c r="W1941" s="336"/>
      <c r="X1941" s="337"/>
      <c r="Y1941" s="338"/>
    </row>
    <row r="1942" spans="3:25" s="330" customFormat="1" hidden="1" x14ac:dyDescent="0.25">
      <c r="C1942" s="331"/>
      <c r="D1942" s="331"/>
      <c r="E1942" s="331"/>
      <c r="H1942" s="332"/>
      <c r="K1942" s="333"/>
      <c r="L1942" s="333"/>
      <c r="M1942" s="333"/>
      <c r="N1942" s="333"/>
      <c r="Q1942" s="334"/>
      <c r="R1942" s="335"/>
      <c r="S1942" s="335"/>
      <c r="T1942" s="335"/>
      <c r="U1942" s="335"/>
      <c r="V1942" s="335"/>
      <c r="W1942" s="336"/>
      <c r="X1942" s="337"/>
      <c r="Y1942" s="338"/>
    </row>
    <row r="1943" spans="3:25" s="330" customFormat="1" hidden="1" x14ac:dyDescent="0.25">
      <c r="C1943" s="331"/>
      <c r="D1943" s="331"/>
      <c r="E1943" s="331"/>
      <c r="H1943" s="332"/>
      <c r="K1943" s="333"/>
      <c r="L1943" s="333"/>
      <c r="M1943" s="333"/>
      <c r="N1943" s="333"/>
      <c r="Q1943" s="334"/>
      <c r="R1943" s="335"/>
      <c r="S1943" s="335"/>
      <c r="T1943" s="335"/>
      <c r="U1943" s="335"/>
      <c r="V1943" s="335"/>
      <c r="W1943" s="336"/>
      <c r="X1943" s="337"/>
      <c r="Y1943" s="338"/>
    </row>
    <row r="1944" spans="3:25" s="330" customFormat="1" hidden="1" x14ac:dyDescent="0.25">
      <c r="C1944" s="331"/>
      <c r="D1944" s="331"/>
      <c r="E1944" s="331"/>
      <c r="H1944" s="332"/>
      <c r="K1944" s="333"/>
      <c r="L1944" s="333"/>
      <c r="M1944" s="333"/>
      <c r="N1944" s="333"/>
      <c r="Q1944" s="334"/>
      <c r="R1944" s="335"/>
      <c r="S1944" s="335"/>
      <c r="T1944" s="335"/>
      <c r="U1944" s="335"/>
      <c r="V1944" s="335"/>
      <c r="W1944" s="336"/>
      <c r="X1944" s="337"/>
      <c r="Y1944" s="338"/>
    </row>
    <row r="1945" spans="3:25" s="330" customFormat="1" hidden="1" x14ac:dyDescent="0.25">
      <c r="C1945" s="331"/>
      <c r="D1945" s="331"/>
      <c r="E1945" s="331"/>
      <c r="H1945" s="332"/>
      <c r="K1945" s="333"/>
      <c r="L1945" s="333"/>
      <c r="M1945" s="333"/>
      <c r="N1945" s="333"/>
      <c r="Q1945" s="334"/>
      <c r="R1945" s="335"/>
      <c r="S1945" s="335"/>
      <c r="T1945" s="335"/>
      <c r="U1945" s="335"/>
      <c r="V1945" s="335"/>
      <c r="W1945" s="336"/>
      <c r="X1945" s="337"/>
      <c r="Y1945" s="338"/>
    </row>
    <row r="1946" spans="3:25" s="330" customFormat="1" hidden="1" x14ac:dyDescent="0.25">
      <c r="C1946" s="331"/>
      <c r="D1946" s="331"/>
      <c r="E1946" s="331"/>
      <c r="H1946" s="332"/>
      <c r="K1946" s="333"/>
      <c r="L1946" s="333"/>
      <c r="M1946" s="333"/>
      <c r="N1946" s="333"/>
      <c r="Q1946" s="334"/>
      <c r="R1946" s="335"/>
      <c r="S1946" s="335"/>
      <c r="T1946" s="335"/>
      <c r="U1946" s="335"/>
      <c r="V1946" s="335"/>
      <c r="W1946" s="336"/>
      <c r="X1946" s="337"/>
      <c r="Y1946" s="338"/>
    </row>
    <row r="1947" spans="3:25" s="330" customFormat="1" hidden="1" x14ac:dyDescent="0.25">
      <c r="C1947" s="331"/>
      <c r="D1947" s="331"/>
      <c r="E1947" s="331"/>
      <c r="H1947" s="332"/>
      <c r="K1947" s="333"/>
      <c r="L1947" s="333"/>
      <c r="M1947" s="333"/>
      <c r="N1947" s="333"/>
      <c r="Q1947" s="334"/>
      <c r="R1947" s="335"/>
      <c r="S1947" s="335"/>
      <c r="T1947" s="335"/>
      <c r="U1947" s="335"/>
      <c r="V1947" s="335"/>
      <c r="W1947" s="336"/>
      <c r="X1947" s="337"/>
      <c r="Y1947" s="338"/>
    </row>
    <row r="1948" spans="3:25" s="330" customFormat="1" hidden="1" x14ac:dyDescent="0.25">
      <c r="C1948" s="331"/>
      <c r="D1948" s="331"/>
      <c r="E1948" s="331"/>
      <c r="H1948" s="332"/>
      <c r="K1948" s="333"/>
      <c r="L1948" s="333"/>
      <c r="M1948" s="333"/>
      <c r="N1948" s="333"/>
      <c r="Q1948" s="334"/>
      <c r="R1948" s="335"/>
      <c r="S1948" s="335"/>
      <c r="T1948" s="335"/>
      <c r="U1948" s="335"/>
      <c r="V1948" s="335"/>
      <c r="W1948" s="336"/>
      <c r="X1948" s="337"/>
      <c r="Y1948" s="338"/>
    </row>
    <row r="1949" spans="3:25" s="330" customFormat="1" hidden="1" x14ac:dyDescent="0.25">
      <c r="C1949" s="331"/>
      <c r="D1949" s="331"/>
      <c r="E1949" s="331"/>
      <c r="H1949" s="332"/>
      <c r="K1949" s="333"/>
      <c r="L1949" s="333"/>
      <c r="M1949" s="333"/>
      <c r="N1949" s="333"/>
      <c r="Q1949" s="334"/>
      <c r="R1949" s="335"/>
      <c r="S1949" s="335"/>
      <c r="T1949" s="335"/>
      <c r="U1949" s="335"/>
      <c r="V1949" s="335"/>
      <c r="W1949" s="336"/>
      <c r="X1949" s="337"/>
      <c r="Y1949" s="338"/>
    </row>
    <row r="1950" spans="3:25" s="330" customFormat="1" hidden="1" x14ac:dyDescent="0.25">
      <c r="C1950" s="331"/>
      <c r="D1950" s="331"/>
      <c r="E1950" s="331"/>
      <c r="H1950" s="332"/>
      <c r="K1950" s="333"/>
      <c r="L1950" s="333"/>
      <c r="M1950" s="333"/>
      <c r="N1950" s="333"/>
      <c r="Q1950" s="334"/>
      <c r="R1950" s="335"/>
      <c r="S1950" s="335"/>
      <c r="T1950" s="335"/>
      <c r="U1950" s="335"/>
      <c r="V1950" s="335"/>
      <c r="W1950" s="336"/>
      <c r="X1950" s="337"/>
      <c r="Y1950" s="338"/>
    </row>
    <row r="1951" spans="3:25" s="330" customFormat="1" hidden="1" x14ac:dyDescent="0.25">
      <c r="C1951" s="331"/>
      <c r="D1951" s="331"/>
      <c r="E1951" s="331"/>
      <c r="H1951" s="332"/>
      <c r="K1951" s="333"/>
      <c r="L1951" s="333"/>
      <c r="M1951" s="333"/>
      <c r="N1951" s="333"/>
      <c r="Q1951" s="334"/>
      <c r="R1951" s="335"/>
      <c r="S1951" s="335"/>
      <c r="T1951" s="335"/>
      <c r="U1951" s="335"/>
      <c r="V1951" s="335"/>
      <c r="W1951" s="336"/>
      <c r="X1951" s="337"/>
      <c r="Y1951" s="338"/>
    </row>
    <row r="1952" spans="3:25" s="330" customFormat="1" hidden="1" x14ac:dyDescent="0.25">
      <c r="C1952" s="331"/>
      <c r="D1952" s="331"/>
      <c r="E1952" s="331"/>
      <c r="H1952" s="332"/>
      <c r="K1952" s="333"/>
      <c r="L1952" s="333"/>
      <c r="M1952" s="333"/>
      <c r="N1952" s="333"/>
      <c r="Q1952" s="334"/>
      <c r="R1952" s="335"/>
      <c r="S1952" s="335"/>
      <c r="T1952" s="335"/>
      <c r="U1952" s="335"/>
      <c r="V1952" s="335"/>
      <c r="W1952" s="336"/>
      <c r="X1952" s="337"/>
      <c r="Y1952" s="338"/>
    </row>
    <row r="1953" spans="3:25" s="330" customFormat="1" hidden="1" x14ac:dyDescent="0.25">
      <c r="C1953" s="331"/>
      <c r="D1953" s="331"/>
      <c r="E1953" s="331"/>
      <c r="H1953" s="332"/>
      <c r="K1953" s="333"/>
      <c r="L1953" s="333"/>
      <c r="M1953" s="333"/>
      <c r="N1953" s="333"/>
      <c r="Q1953" s="334"/>
      <c r="R1953" s="335"/>
      <c r="S1953" s="335"/>
      <c r="T1953" s="335"/>
      <c r="U1953" s="335"/>
      <c r="V1953" s="335"/>
      <c r="W1953" s="336"/>
      <c r="X1953" s="337"/>
      <c r="Y1953" s="338"/>
    </row>
    <row r="1954" spans="3:25" s="330" customFormat="1" hidden="1" x14ac:dyDescent="0.25">
      <c r="C1954" s="331"/>
      <c r="D1954" s="331"/>
      <c r="E1954" s="331"/>
      <c r="H1954" s="332"/>
      <c r="K1954" s="333"/>
      <c r="L1954" s="333"/>
      <c r="M1954" s="333"/>
      <c r="N1954" s="333"/>
      <c r="Q1954" s="334"/>
      <c r="R1954" s="335"/>
      <c r="S1954" s="335"/>
      <c r="T1954" s="335"/>
      <c r="U1954" s="335"/>
      <c r="V1954" s="335"/>
      <c r="W1954" s="336"/>
      <c r="X1954" s="337"/>
      <c r="Y1954" s="338"/>
    </row>
    <row r="1955" spans="3:25" s="330" customFormat="1" hidden="1" x14ac:dyDescent="0.25">
      <c r="C1955" s="331"/>
      <c r="D1955" s="331"/>
      <c r="E1955" s="331"/>
      <c r="H1955" s="332"/>
      <c r="K1955" s="333"/>
      <c r="L1955" s="333"/>
      <c r="M1955" s="333"/>
      <c r="N1955" s="333"/>
      <c r="Q1955" s="334"/>
      <c r="R1955" s="335"/>
      <c r="S1955" s="335"/>
      <c r="T1955" s="335"/>
      <c r="U1955" s="335"/>
      <c r="V1955" s="335"/>
      <c r="W1955" s="336"/>
      <c r="X1955" s="337"/>
      <c r="Y1955" s="338"/>
    </row>
    <row r="1956" spans="3:25" s="330" customFormat="1" hidden="1" x14ac:dyDescent="0.25">
      <c r="C1956" s="331"/>
      <c r="D1956" s="331"/>
      <c r="E1956" s="331"/>
      <c r="H1956" s="332"/>
      <c r="K1956" s="333"/>
      <c r="L1956" s="333"/>
      <c r="M1956" s="333"/>
      <c r="N1956" s="333"/>
      <c r="Q1956" s="334"/>
      <c r="R1956" s="335"/>
      <c r="S1956" s="335"/>
      <c r="T1956" s="335"/>
      <c r="U1956" s="335"/>
      <c r="V1956" s="335"/>
      <c r="W1956" s="336"/>
      <c r="X1956" s="337"/>
      <c r="Y1956" s="338"/>
    </row>
    <row r="1957" spans="3:25" s="330" customFormat="1" hidden="1" x14ac:dyDescent="0.25">
      <c r="C1957" s="331"/>
      <c r="D1957" s="331"/>
      <c r="E1957" s="331"/>
      <c r="H1957" s="332"/>
      <c r="K1957" s="333"/>
      <c r="L1957" s="333"/>
      <c r="M1957" s="333"/>
      <c r="N1957" s="333"/>
      <c r="Q1957" s="334"/>
      <c r="R1957" s="335"/>
      <c r="S1957" s="335"/>
      <c r="T1957" s="335"/>
      <c r="U1957" s="335"/>
      <c r="V1957" s="335"/>
      <c r="W1957" s="336"/>
      <c r="X1957" s="337"/>
      <c r="Y1957" s="338"/>
    </row>
    <row r="1958" spans="3:25" s="330" customFormat="1" hidden="1" x14ac:dyDescent="0.25">
      <c r="C1958" s="331"/>
      <c r="D1958" s="331"/>
      <c r="E1958" s="331"/>
      <c r="H1958" s="332"/>
      <c r="K1958" s="333"/>
      <c r="L1958" s="333"/>
      <c r="M1958" s="333"/>
      <c r="N1958" s="333"/>
      <c r="Q1958" s="334"/>
      <c r="R1958" s="335"/>
      <c r="S1958" s="335"/>
      <c r="T1958" s="335"/>
      <c r="U1958" s="335"/>
      <c r="V1958" s="335"/>
      <c r="W1958" s="336"/>
      <c r="X1958" s="337"/>
      <c r="Y1958" s="338"/>
    </row>
    <row r="1959" spans="3:25" s="330" customFormat="1" hidden="1" x14ac:dyDescent="0.25">
      <c r="C1959" s="331"/>
      <c r="D1959" s="331"/>
      <c r="E1959" s="331"/>
      <c r="H1959" s="332"/>
      <c r="K1959" s="333"/>
      <c r="L1959" s="333"/>
      <c r="M1959" s="333"/>
      <c r="N1959" s="333"/>
      <c r="Q1959" s="334"/>
      <c r="R1959" s="335"/>
      <c r="S1959" s="335"/>
      <c r="T1959" s="335"/>
      <c r="U1959" s="335"/>
      <c r="V1959" s="335"/>
      <c r="W1959" s="336"/>
      <c r="X1959" s="337"/>
      <c r="Y1959" s="338"/>
    </row>
    <row r="1960" spans="3:25" s="330" customFormat="1" hidden="1" x14ac:dyDescent="0.25">
      <c r="C1960" s="331"/>
      <c r="D1960" s="331"/>
      <c r="E1960" s="331"/>
      <c r="H1960" s="332"/>
      <c r="K1960" s="333"/>
      <c r="L1960" s="333"/>
      <c r="M1960" s="333"/>
      <c r="N1960" s="333"/>
      <c r="Q1960" s="334"/>
      <c r="R1960" s="335"/>
      <c r="S1960" s="335"/>
      <c r="T1960" s="335"/>
      <c r="U1960" s="335"/>
      <c r="V1960" s="335"/>
      <c r="W1960" s="336"/>
      <c r="X1960" s="337"/>
      <c r="Y1960" s="338"/>
    </row>
    <row r="1961" spans="3:25" s="330" customFormat="1" hidden="1" x14ac:dyDescent="0.25">
      <c r="C1961" s="331"/>
      <c r="D1961" s="331"/>
      <c r="E1961" s="331"/>
      <c r="H1961" s="332"/>
      <c r="K1961" s="333"/>
      <c r="L1961" s="333"/>
      <c r="M1961" s="333"/>
      <c r="N1961" s="333"/>
      <c r="Q1961" s="334"/>
      <c r="R1961" s="335"/>
      <c r="S1961" s="335"/>
      <c r="T1961" s="335"/>
      <c r="U1961" s="335"/>
      <c r="V1961" s="335"/>
      <c r="W1961" s="336"/>
      <c r="X1961" s="337"/>
      <c r="Y1961" s="338"/>
    </row>
    <row r="1962" spans="3:25" s="330" customFormat="1" hidden="1" x14ac:dyDescent="0.25">
      <c r="C1962" s="331"/>
      <c r="D1962" s="331"/>
      <c r="E1962" s="331"/>
      <c r="H1962" s="332"/>
      <c r="K1962" s="333"/>
      <c r="L1962" s="333"/>
      <c r="M1962" s="333"/>
      <c r="N1962" s="333"/>
      <c r="Q1962" s="334"/>
      <c r="R1962" s="335"/>
      <c r="S1962" s="335"/>
      <c r="T1962" s="335"/>
      <c r="U1962" s="335"/>
      <c r="V1962" s="335"/>
      <c r="W1962" s="336"/>
      <c r="X1962" s="337"/>
      <c r="Y1962" s="338"/>
    </row>
    <row r="1963" spans="3:25" s="330" customFormat="1" hidden="1" x14ac:dyDescent="0.25">
      <c r="C1963" s="331"/>
      <c r="D1963" s="331"/>
      <c r="E1963" s="331"/>
      <c r="H1963" s="332"/>
      <c r="K1963" s="333"/>
      <c r="L1963" s="333"/>
      <c r="M1963" s="333"/>
      <c r="N1963" s="333"/>
      <c r="Q1963" s="334"/>
      <c r="R1963" s="335"/>
      <c r="S1963" s="335"/>
      <c r="T1963" s="335"/>
      <c r="U1963" s="335"/>
      <c r="V1963" s="335"/>
      <c r="W1963" s="336"/>
      <c r="X1963" s="337"/>
      <c r="Y1963" s="338"/>
    </row>
    <row r="1964" spans="3:25" s="330" customFormat="1" hidden="1" x14ac:dyDescent="0.25">
      <c r="C1964" s="331"/>
      <c r="D1964" s="331"/>
      <c r="E1964" s="331"/>
      <c r="H1964" s="332"/>
      <c r="K1964" s="333"/>
      <c r="L1964" s="333"/>
      <c r="M1964" s="333"/>
      <c r="N1964" s="333"/>
      <c r="Q1964" s="334"/>
      <c r="R1964" s="335"/>
      <c r="S1964" s="335"/>
      <c r="T1964" s="335"/>
      <c r="U1964" s="335"/>
      <c r="V1964" s="335"/>
      <c r="W1964" s="336"/>
      <c r="X1964" s="337"/>
      <c r="Y1964" s="338"/>
    </row>
    <row r="1965" spans="3:25" s="330" customFormat="1" hidden="1" x14ac:dyDescent="0.25">
      <c r="C1965" s="331"/>
      <c r="D1965" s="331"/>
      <c r="E1965" s="331"/>
      <c r="H1965" s="332"/>
      <c r="K1965" s="333"/>
      <c r="L1965" s="333"/>
      <c r="M1965" s="333"/>
      <c r="N1965" s="333"/>
      <c r="Q1965" s="334"/>
      <c r="R1965" s="335"/>
      <c r="S1965" s="335"/>
      <c r="T1965" s="335"/>
      <c r="U1965" s="335"/>
      <c r="V1965" s="335"/>
      <c r="W1965" s="336"/>
      <c r="X1965" s="337"/>
      <c r="Y1965" s="338"/>
    </row>
    <row r="1966" spans="3:25" s="330" customFormat="1" hidden="1" x14ac:dyDescent="0.25">
      <c r="C1966" s="331"/>
      <c r="D1966" s="331"/>
      <c r="E1966" s="331"/>
      <c r="H1966" s="332"/>
      <c r="K1966" s="333"/>
      <c r="L1966" s="333"/>
      <c r="M1966" s="333"/>
      <c r="N1966" s="333"/>
      <c r="Q1966" s="334"/>
      <c r="R1966" s="335"/>
      <c r="S1966" s="335"/>
      <c r="T1966" s="335"/>
      <c r="U1966" s="335"/>
      <c r="V1966" s="335"/>
      <c r="W1966" s="336"/>
      <c r="X1966" s="337"/>
      <c r="Y1966" s="338"/>
    </row>
    <row r="1967" spans="3:25" s="330" customFormat="1" hidden="1" x14ac:dyDescent="0.25">
      <c r="C1967" s="331"/>
      <c r="D1967" s="331"/>
      <c r="E1967" s="331"/>
      <c r="H1967" s="332"/>
      <c r="K1967" s="333"/>
      <c r="L1967" s="333"/>
      <c r="M1967" s="333"/>
      <c r="N1967" s="333"/>
      <c r="Q1967" s="334"/>
      <c r="R1967" s="335"/>
      <c r="S1967" s="335"/>
      <c r="T1967" s="335"/>
      <c r="U1967" s="335"/>
      <c r="V1967" s="335"/>
      <c r="W1967" s="336"/>
      <c r="X1967" s="337"/>
      <c r="Y1967" s="338"/>
    </row>
    <row r="1968" spans="3:25" s="330" customFormat="1" hidden="1" x14ac:dyDescent="0.25">
      <c r="C1968" s="331"/>
      <c r="D1968" s="331"/>
      <c r="E1968" s="331"/>
      <c r="H1968" s="332"/>
      <c r="K1968" s="333"/>
      <c r="L1968" s="333"/>
      <c r="M1968" s="333"/>
      <c r="N1968" s="333"/>
      <c r="Q1968" s="334"/>
      <c r="R1968" s="335"/>
      <c r="S1968" s="335"/>
      <c r="T1968" s="335"/>
      <c r="U1968" s="335"/>
      <c r="V1968" s="335"/>
      <c r="W1968" s="336"/>
      <c r="X1968" s="337"/>
      <c r="Y1968" s="338"/>
    </row>
    <row r="1969" spans="3:25" s="330" customFormat="1" hidden="1" x14ac:dyDescent="0.25">
      <c r="C1969" s="331"/>
      <c r="D1969" s="331"/>
      <c r="E1969" s="331"/>
      <c r="H1969" s="332"/>
      <c r="K1969" s="333"/>
      <c r="L1969" s="333"/>
      <c r="M1969" s="333"/>
      <c r="N1969" s="333"/>
      <c r="Q1969" s="334"/>
      <c r="R1969" s="335"/>
      <c r="S1969" s="335"/>
      <c r="T1969" s="335"/>
      <c r="U1969" s="335"/>
      <c r="V1969" s="335"/>
      <c r="W1969" s="336"/>
      <c r="X1969" s="337"/>
      <c r="Y1969" s="338"/>
    </row>
    <row r="1970" spans="3:25" s="330" customFormat="1" hidden="1" x14ac:dyDescent="0.25">
      <c r="C1970" s="331"/>
      <c r="D1970" s="331"/>
      <c r="E1970" s="331"/>
      <c r="H1970" s="332"/>
      <c r="K1970" s="333"/>
      <c r="L1970" s="333"/>
      <c r="M1970" s="333"/>
      <c r="N1970" s="333"/>
      <c r="Q1970" s="334"/>
      <c r="R1970" s="335"/>
      <c r="S1970" s="335"/>
      <c r="T1970" s="335"/>
      <c r="U1970" s="335"/>
      <c r="V1970" s="335"/>
      <c r="W1970" s="336"/>
      <c r="X1970" s="337"/>
      <c r="Y1970" s="338"/>
    </row>
    <row r="1971" spans="3:25" s="330" customFormat="1" hidden="1" x14ac:dyDescent="0.25">
      <c r="C1971" s="331"/>
      <c r="D1971" s="331"/>
      <c r="E1971" s="331"/>
      <c r="H1971" s="332"/>
      <c r="K1971" s="333"/>
      <c r="L1971" s="333"/>
      <c r="M1971" s="333"/>
      <c r="N1971" s="333"/>
      <c r="Q1971" s="334"/>
      <c r="R1971" s="335"/>
      <c r="S1971" s="335"/>
      <c r="T1971" s="335"/>
      <c r="U1971" s="335"/>
      <c r="V1971" s="335"/>
      <c r="W1971" s="336"/>
      <c r="X1971" s="337"/>
      <c r="Y1971" s="338"/>
    </row>
    <row r="1972" spans="3:25" s="330" customFormat="1" hidden="1" x14ac:dyDescent="0.25">
      <c r="C1972" s="331"/>
      <c r="D1972" s="331"/>
      <c r="E1972" s="331"/>
      <c r="H1972" s="332"/>
      <c r="K1972" s="333"/>
      <c r="L1972" s="333"/>
      <c r="M1972" s="333"/>
      <c r="N1972" s="333"/>
      <c r="Q1972" s="334"/>
      <c r="R1972" s="335"/>
      <c r="S1972" s="335"/>
      <c r="T1972" s="335"/>
      <c r="U1972" s="335"/>
      <c r="V1972" s="335"/>
      <c r="W1972" s="336"/>
      <c r="X1972" s="337"/>
      <c r="Y1972" s="338"/>
    </row>
    <row r="1973" spans="3:25" s="330" customFormat="1" hidden="1" x14ac:dyDescent="0.25">
      <c r="C1973" s="331"/>
      <c r="D1973" s="331"/>
      <c r="E1973" s="331"/>
      <c r="H1973" s="332"/>
      <c r="K1973" s="333"/>
      <c r="L1973" s="333"/>
      <c r="M1973" s="333"/>
      <c r="N1973" s="333"/>
      <c r="Q1973" s="334"/>
      <c r="R1973" s="335"/>
      <c r="S1973" s="335"/>
      <c r="T1973" s="335"/>
      <c r="U1973" s="335"/>
      <c r="V1973" s="335"/>
      <c r="W1973" s="336"/>
      <c r="X1973" s="337"/>
      <c r="Y1973" s="338"/>
    </row>
    <row r="1974" spans="3:25" s="330" customFormat="1" hidden="1" x14ac:dyDescent="0.25">
      <c r="C1974" s="331"/>
      <c r="D1974" s="331"/>
      <c r="E1974" s="331"/>
      <c r="H1974" s="332"/>
      <c r="K1974" s="333"/>
      <c r="L1974" s="333"/>
      <c r="M1974" s="333"/>
      <c r="N1974" s="333"/>
      <c r="Q1974" s="334"/>
      <c r="R1974" s="335"/>
      <c r="S1974" s="335"/>
      <c r="T1974" s="335"/>
      <c r="U1974" s="335"/>
      <c r="V1974" s="335"/>
      <c r="W1974" s="336"/>
      <c r="X1974" s="337"/>
      <c r="Y1974" s="338"/>
    </row>
    <row r="1975" spans="3:25" s="330" customFormat="1" hidden="1" x14ac:dyDescent="0.25">
      <c r="C1975" s="331"/>
      <c r="D1975" s="331"/>
      <c r="E1975" s="331"/>
      <c r="H1975" s="332"/>
      <c r="K1975" s="333"/>
      <c r="L1975" s="333"/>
      <c r="M1975" s="333"/>
      <c r="N1975" s="333"/>
      <c r="Q1975" s="334"/>
      <c r="R1975" s="335"/>
      <c r="S1975" s="335"/>
      <c r="T1975" s="335"/>
      <c r="U1975" s="335"/>
      <c r="V1975" s="335"/>
      <c r="W1975" s="336"/>
      <c r="X1975" s="337"/>
      <c r="Y1975" s="338"/>
    </row>
    <row r="1976" spans="3:25" s="330" customFormat="1" hidden="1" x14ac:dyDescent="0.25">
      <c r="C1976" s="331"/>
      <c r="D1976" s="331"/>
      <c r="E1976" s="331"/>
      <c r="H1976" s="332"/>
      <c r="K1976" s="333"/>
      <c r="L1976" s="333"/>
      <c r="M1976" s="333"/>
      <c r="N1976" s="333"/>
      <c r="Q1976" s="334"/>
      <c r="R1976" s="335"/>
      <c r="S1976" s="335"/>
      <c r="T1976" s="335"/>
      <c r="U1976" s="335"/>
      <c r="V1976" s="335"/>
      <c r="W1976" s="336"/>
      <c r="X1976" s="337"/>
      <c r="Y1976" s="338"/>
    </row>
    <row r="1977" spans="3:25" s="330" customFormat="1" hidden="1" x14ac:dyDescent="0.25">
      <c r="C1977" s="331"/>
      <c r="D1977" s="331"/>
      <c r="E1977" s="331"/>
      <c r="H1977" s="332"/>
      <c r="K1977" s="333"/>
      <c r="L1977" s="333"/>
      <c r="M1977" s="333"/>
      <c r="N1977" s="333"/>
      <c r="Q1977" s="334"/>
      <c r="R1977" s="335"/>
      <c r="S1977" s="335"/>
      <c r="T1977" s="335"/>
      <c r="U1977" s="335"/>
      <c r="V1977" s="335"/>
      <c r="W1977" s="336"/>
      <c r="X1977" s="337"/>
      <c r="Y1977" s="338"/>
    </row>
    <row r="1978" spans="3:25" s="330" customFormat="1" hidden="1" x14ac:dyDescent="0.25">
      <c r="C1978" s="331"/>
      <c r="D1978" s="331"/>
      <c r="E1978" s="331"/>
      <c r="H1978" s="332"/>
      <c r="K1978" s="333"/>
      <c r="L1978" s="333"/>
      <c r="M1978" s="333"/>
      <c r="N1978" s="333"/>
      <c r="Q1978" s="334"/>
      <c r="R1978" s="335"/>
      <c r="S1978" s="335"/>
      <c r="T1978" s="335"/>
      <c r="U1978" s="335"/>
      <c r="V1978" s="335"/>
      <c r="W1978" s="336"/>
      <c r="X1978" s="337"/>
      <c r="Y1978" s="338"/>
    </row>
    <row r="1979" spans="3:25" s="330" customFormat="1" hidden="1" x14ac:dyDescent="0.25">
      <c r="C1979" s="331"/>
      <c r="D1979" s="331"/>
      <c r="E1979" s="331"/>
      <c r="H1979" s="332"/>
      <c r="K1979" s="333"/>
      <c r="L1979" s="333"/>
      <c r="M1979" s="333"/>
      <c r="N1979" s="333"/>
      <c r="Q1979" s="334"/>
      <c r="R1979" s="335"/>
      <c r="S1979" s="335"/>
      <c r="T1979" s="335"/>
      <c r="U1979" s="335"/>
      <c r="V1979" s="335"/>
      <c r="W1979" s="336"/>
      <c r="X1979" s="337"/>
      <c r="Y1979" s="338"/>
    </row>
    <row r="1980" spans="3:25" s="330" customFormat="1" hidden="1" x14ac:dyDescent="0.25">
      <c r="C1980" s="331"/>
      <c r="D1980" s="331"/>
      <c r="E1980" s="331"/>
      <c r="H1980" s="332"/>
      <c r="K1980" s="333"/>
      <c r="L1980" s="333"/>
      <c r="M1980" s="333"/>
      <c r="N1980" s="333"/>
      <c r="Q1980" s="334"/>
      <c r="R1980" s="335"/>
      <c r="S1980" s="335"/>
      <c r="T1980" s="335"/>
      <c r="U1980" s="335"/>
      <c r="V1980" s="335"/>
      <c r="W1980" s="336"/>
      <c r="X1980" s="337"/>
      <c r="Y1980" s="338"/>
    </row>
    <row r="1981" spans="3:25" s="330" customFormat="1" hidden="1" x14ac:dyDescent="0.25">
      <c r="C1981" s="331"/>
      <c r="D1981" s="331"/>
      <c r="E1981" s="331"/>
      <c r="H1981" s="332"/>
      <c r="K1981" s="333"/>
      <c r="L1981" s="333"/>
      <c r="M1981" s="333"/>
      <c r="N1981" s="333"/>
      <c r="Q1981" s="334"/>
      <c r="R1981" s="335"/>
      <c r="S1981" s="335"/>
      <c r="T1981" s="335"/>
      <c r="U1981" s="335"/>
      <c r="V1981" s="335"/>
      <c r="W1981" s="336"/>
      <c r="X1981" s="337"/>
      <c r="Y1981" s="338"/>
    </row>
    <row r="1982" spans="3:25" s="330" customFormat="1" hidden="1" x14ac:dyDescent="0.25">
      <c r="C1982" s="331"/>
      <c r="D1982" s="331"/>
      <c r="E1982" s="331"/>
      <c r="H1982" s="332"/>
      <c r="K1982" s="333"/>
      <c r="L1982" s="333"/>
      <c r="M1982" s="333"/>
      <c r="N1982" s="333"/>
      <c r="Q1982" s="334"/>
      <c r="R1982" s="335"/>
      <c r="S1982" s="335"/>
      <c r="T1982" s="335"/>
      <c r="U1982" s="335"/>
      <c r="V1982" s="335"/>
      <c r="W1982" s="336"/>
      <c r="X1982" s="337"/>
      <c r="Y1982" s="338"/>
    </row>
    <row r="1983" spans="3:25" s="330" customFormat="1" hidden="1" x14ac:dyDescent="0.25">
      <c r="C1983" s="331"/>
      <c r="D1983" s="331"/>
      <c r="E1983" s="331"/>
      <c r="H1983" s="332"/>
      <c r="K1983" s="333"/>
      <c r="L1983" s="333"/>
      <c r="M1983" s="333"/>
      <c r="N1983" s="333"/>
      <c r="Q1983" s="334"/>
      <c r="R1983" s="335"/>
      <c r="S1983" s="335"/>
      <c r="T1983" s="335"/>
      <c r="U1983" s="335"/>
      <c r="V1983" s="335"/>
      <c r="W1983" s="336"/>
      <c r="X1983" s="337"/>
      <c r="Y1983" s="338"/>
    </row>
    <row r="1984" spans="3:25" s="330" customFormat="1" hidden="1" x14ac:dyDescent="0.25">
      <c r="C1984" s="331"/>
      <c r="D1984" s="331"/>
      <c r="E1984" s="331"/>
      <c r="H1984" s="332"/>
      <c r="K1984" s="333"/>
      <c r="L1984" s="333"/>
      <c r="M1984" s="333"/>
      <c r="N1984" s="333"/>
      <c r="Q1984" s="334"/>
      <c r="R1984" s="335"/>
      <c r="S1984" s="335"/>
      <c r="T1984" s="335"/>
      <c r="U1984" s="335"/>
      <c r="V1984" s="335"/>
      <c r="W1984" s="336"/>
      <c r="X1984" s="337"/>
      <c r="Y1984" s="338"/>
    </row>
    <row r="1985" spans="3:25" s="330" customFormat="1" hidden="1" x14ac:dyDescent="0.25">
      <c r="C1985" s="331"/>
      <c r="D1985" s="331"/>
      <c r="E1985" s="331"/>
      <c r="H1985" s="332"/>
      <c r="K1985" s="333"/>
      <c r="L1985" s="333"/>
      <c r="M1985" s="333"/>
      <c r="N1985" s="333"/>
      <c r="Q1985" s="334"/>
      <c r="R1985" s="335"/>
      <c r="S1985" s="335"/>
      <c r="T1985" s="335"/>
      <c r="U1985" s="335"/>
      <c r="V1985" s="335"/>
      <c r="W1985" s="336"/>
      <c r="X1985" s="337"/>
      <c r="Y1985" s="338"/>
    </row>
    <row r="1986" spans="3:25" s="330" customFormat="1" hidden="1" x14ac:dyDescent="0.25">
      <c r="C1986" s="331"/>
      <c r="D1986" s="331"/>
      <c r="E1986" s="331"/>
      <c r="H1986" s="332"/>
      <c r="K1986" s="333"/>
      <c r="L1986" s="333"/>
      <c r="M1986" s="333"/>
      <c r="N1986" s="333"/>
      <c r="Q1986" s="334"/>
      <c r="R1986" s="335"/>
      <c r="S1986" s="335"/>
      <c r="T1986" s="335"/>
      <c r="U1986" s="335"/>
      <c r="V1986" s="335"/>
      <c r="W1986" s="336"/>
      <c r="X1986" s="337"/>
      <c r="Y1986" s="338"/>
    </row>
    <row r="1987" spans="3:25" s="330" customFormat="1" hidden="1" x14ac:dyDescent="0.25">
      <c r="C1987" s="331"/>
      <c r="D1987" s="331"/>
      <c r="E1987" s="331"/>
      <c r="H1987" s="332"/>
      <c r="K1987" s="333"/>
      <c r="L1987" s="333"/>
      <c r="M1987" s="333"/>
      <c r="N1987" s="333"/>
      <c r="Q1987" s="334"/>
      <c r="R1987" s="335"/>
      <c r="S1987" s="335"/>
      <c r="T1987" s="335"/>
      <c r="U1987" s="335"/>
      <c r="V1987" s="335"/>
      <c r="W1987" s="336"/>
      <c r="X1987" s="337"/>
      <c r="Y1987" s="338"/>
    </row>
    <row r="1988" spans="3:25" s="330" customFormat="1" hidden="1" x14ac:dyDescent="0.25">
      <c r="C1988" s="331"/>
      <c r="D1988" s="331"/>
      <c r="E1988" s="331"/>
      <c r="H1988" s="332"/>
      <c r="K1988" s="333"/>
      <c r="L1988" s="333"/>
      <c r="M1988" s="333"/>
      <c r="N1988" s="333"/>
      <c r="Q1988" s="334"/>
      <c r="R1988" s="335"/>
      <c r="S1988" s="335"/>
      <c r="T1988" s="335"/>
      <c r="U1988" s="335"/>
      <c r="V1988" s="335"/>
      <c r="W1988" s="336"/>
      <c r="X1988" s="337"/>
      <c r="Y1988" s="338"/>
    </row>
    <row r="1989" spans="3:25" s="330" customFormat="1" hidden="1" x14ac:dyDescent="0.25">
      <c r="C1989" s="331"/>
      <c r="D1989" s="331"/>
      <c r="E1989" s="331"/>
      <c r="H1989" s="332"/>
      <c r="K1989" s="333"/>
      <c r="L1989" s="333"/>
      <c r="M1989" s="333"/>
      <c r="N1989" s="333"/>
      <c r="Q1989" s="334"/>
      <c r="R1989" s="335"/>
      <c r="S1989" s="335"/>
      <c r="T1989" s="335"/>
      <c r="U1989" s="335"/>
      <c r="V1989" s="335"/>
      <c r="W1989" s="336"/>
      <c r="X1989" s="337"/>
      <c r="Y1989" s="338"/>
    </row>
    <row r="1990" spans="3:25" s="330" customFormat="1" hidden="1" x14ac:dyDescent="0.25">
      <c r="C1990" s="331"/>
      <c r="D1990" s="331"/>
      <c r="E1990" s="331"/>
      <c r="H1990" s="332"/>
      <c r="K1990" s="333"/>
      <c r="L1990" s="333"/>
      <c r="M1990" s="333"/>
      <c r="N1990" s="333"/>
      <c r="Q1990" s="334"/>
      <c r="R1990" s="335"/>
      <c r="S1990" s="335"/>
      <c r="T1990" s="335"/>
      <c r="U1990" s="335"/>
      <c r="V1990" s="335"/>
      <c r="W1990" s="336"/>
      <c r="X1990" s="337"/>
      <c r="Y1990" s="338"/>
    </row>
    <row r="1991" spans="3:25" s="330" customFormat="1" hidden="1" x14ac:dyDescent="0.25">
      <c r="C1991" s="331"/>
      <c r="D1991" s="331"/>
      <c r="E1991" s="331"/>
      <c r="H1991" s="332"/>
      <c r="K1991" s="333"/>
      <c r="L1991" s="333"/>
      <c r="M1991" s="333"/>
      <c r="N1991" s="333"/>
      <c r="Q1991" s="334"/>
      <c r="R1991" s="335"/>
      <c r="S1991" s="335"/>
      <c r="T1991" s="335"/>
      <c r="U1991" s="335"/>
      <c r="V1991" s="335"/>
      <c r="W1991" s="336"/>
      <c r="X1991" s="337"/>
      <c r="Y1991" s="338"/>
    </row>
    <row r="1992" spans="3:25" s="330" customFormat="1" hidden="1" x14ac:dyDescent="0.25">
      <c r="C1992" s="331"/>
      <c r="D1992" s="331"/>
      <c r="E1992" s="331"/>
      <c r="H1992" s="332"/>
      <c r="K1992" s="333"/>
      <c r="L1992" s="333"/>
      <c r="M1992" s="333"/>
      <c r="N1992" s="333"/>
      <c r="Q1992" s="334"/>
      <c r="R1992" s="335"/>
      <c r="S1992" s="335"/>
      <c r="T1992" s="335"/>
      <c r="U1992" s="335"/>
      <c r="V1992" s="335"/>
      <c r="W1992" s="336"/>
      <c r="X1992" s="337"/>
      <c r="Y1992" s="338"/>
    </row>
    <row r="1993" spans="3:25" s="330" customFormat="1" hidden="1" x14ac:dyDescent="0.25">
      <c r="C1993" s="331"/>
      <c r="D1993" s="331"/>
      <c r="E1993" s="331"/>
      <c r="H1993" s="332"/>
      <c r="K1993" s="333"/>
      <c r="L1993" s="333"/>
      <c r="M1993" s="333"/>
      <c r="N1993" s="333"/>
      <c r="Q1993" s="334"/>
      <c r="R1993" s="335"/>
      <c r="S1993" s="335"/>
      <c r="T1993" s="335"/>
      <c r="U1993" s="335"/>
      <c r="V1993" s="335"/>
      <c r="W1993" s="336"/>
      <c r="X1993" s="337"/>
      <c r="Y1993" s="338"/>
    </row>
    <row r="1994" spans="3:25" s="330" customFormat="1" hidden="1" x14ac:dyDescent="0.25">
      <c r="C1994" s="331"/>
      <c r="D1994" s="331"/>
      <c r="E1994" s="331"/>
      <c r="H1994" s="332"/>
      <c r="K1994" s="333"/>
      <c r="L1994" s="333"/>
      <c r="M1994" s="333"/>
      <c r="N1994" s="333"/>
      <c r="Q1994" s="334"/>
      <c r="R1994" s="335"/>
      <c r="S1994" s="335"/>
      <c r="T1994" s="335"/>
      <c r="U1994" s="335"/>
      <c r="V1994" s="335"/>
      <c r="W1994" s="336"/>
      <c r="X1994" s="337"/>
      <c r="Y1994" s="338"/>
    </row>
    <row r="1995" spans="3:25" s="330" customFormat="1" hidden="1" x14ac:dyDescent="0.25">
      <c r="C1995" s="331"/>
      <c r="D1995" s="331"/>
      <c r="E1995" s="331"/>
      <c r="H1995" s="332"/>
      <c r="K1995" s="333"/>
      <c r="L1995" s="333"/>
      <c r="M1995" s="333"/>
      <c r="N1995" s="333"/>
      <c r="Q1995" s="334"/>
      <c r="R1995" s="335"/>
      <c r="S1995" s="335"/>
      <c r="T1995" s="335"/>
      <c r="U1995" s="335"/>
      <c r="V1995" s="335"/>
      <c r="W1995" s="336"/>
      <c r="X1995" s="337"/>
      <c r="Y1995" s="338"/>
    </row>
    <row r="1996" spans="3:25" s="330" customFormat="1" hidden="1" x14ac:dyDescent="0.25">
      <c r="C1996" s="331"/>
      <c r="D1996" s="331"/>
      <c r="E1996" s="331"/>
      <c r="H1996" s="332"/>
      <c r="K1996" s="333"/>
      <c r="L1996" s="333"/>
      <c r="M1996" s="333"/>
      <c r="N1996" s="333"/>
      <c r="Q1996" s="334"/>
      <c r="R1996" s="335"/>
      <c r="S1996" s="335"/>
      <c r="T1996" s="335"/>
      <c r="U1996" s="335"/>
      <c r="V1996" s="335"/>
      <c r="W1996" s="336"/>
      <c r="X1996" s="337"/>
      <c r="Y1996" s="338"/>
    </row>
    <row r="1997" spans="3:25" s="330" customFormat="1" hidden="1" x14ac:dyDescent="0.25">
      <c r="C1997" s="331"/>
      <c r="D1997" s="331"/>
      <c r="E1997" s="331"/>
      <c r="H1997" s="332"/>
      <c r="K1997" s="333"/>
      <c r="L1997" s="333"/>
      <c r="M1997" s="333"/>
      <c r="N1997" s="333"/>
      <c r="Q1997" s="334"/>
      <c r="R1997" s="335"/>
      <c r="S1997" s="335"/>
      <c r="T1997" s="335"/>
      <c r="U1997" s="335"/>
      <c r="V1997" s="335"/>
      <c r="W1997" s="336"/>
      <c r="X1997" s="337"/>
      <c r="Y1997" s="338"/>
    </row>
    <row r="1998" spans="3:25" s="330" customFormat="1" hidden="1" x14ac:dyDescent="0.25">
      <c r="C1998" s="331"/>
      <c r="D1998" s="331"/>
      <c r="E1998" s="331"/>
      <c r="H1998" s="332"/>
      <c r="K1998" s="333"/>
      <c r="L1998" s="333"/>
      <c r="M1998" s="333"/>
      <c r="N1998" s="333"/>
      <c r="Q1998" s="334"/>
      <c r="R1998" s="335"/>
      <c r="S1998" s="335"/>
      <c r="T1998" s="335"/>
      <c r="U1998" s="335"/>
      <c r="V1998" s="335"/>
      <c r="W1998" s="336"/>
      <c r="X1998" s="337"/>
      <c r="Y1998" s="338"/>
    </row>
    <row r="1999" spans="3:25" s="330" customFormat="1" hidden="1" x14ac:dyDescent="0.25">
      <c r="C1999" s="331"/>
      <c r="D1999" s="331"/>
      <c r="E1999" s="331"/>
      <c r="H1999" s="332"/>
      <c r="K1999" s="333"/>
      <c r="L1999" s="333"/>
      <c r="M1999" s="333"/>
      <c r="N1999" s="333"/>
      <c r="Q1999" s="334"/>
      <c r="R1999" s="335"/>
      <c r="S1999" s="335"/>
      <c r="T1999" s="335"/>
      <c r="U1999" s="335"/>
      <c r="V1999" s="335"/>
      <c r="W1999" s="336"/>
      <c r="X1999" s="337"/>
      <c r="Y1999" s="338"/>
    </row>
    <row r="2000" spans="3:25" s="330" customFormat="1" hidden="1" x14ac:dyDescent="0.25">
      <c r="C2000" s="331"/>
      <c r="D2000" s="331"/>
      <c r="E2000" s="331"/>
      <c r="H2000" s="332"/>
      <c r="K2000" s="333"/>
      <c r="L2000" s="333"/>
      <c r="M2000" s="333"/>
      <c r="N2000" s="333"/>
      <c r="Q2000" s="334"/>
      <c r="R2000" s="335"/>
      <c r="S2000" s="335"/>
      <c r="T2000" s="335"/>
      <c r="U2000" s="335"/>
      <c r="V2000" s="335"/>
      <c r="W2000" s="336"/>
      <c r="X2000" s="337"/>
      <c r="Y2000" s="338"/>
    </row>
    <row r="2001" spans="3:25" s="330" customFormat="1" hidden="1" x14ac:dyDescent="0.25">
      <c r="C2001" s="331"/>
      <c r="D2001" s="331"/>
      <c r="E2001" s="331"/>
      <c r="H2001" s="332"/>
      <c r="K2001" s="333"/>
      <c r="L2001" s="333"/>
      <c r="M2001" s="333"/>
      <c r="N2001" s="333"/>
      <c r="Q2001" s="334"/>
      <c r="R2001" s="335"/>
      <c r="S2001" s="335"/>
      <c r="T2001" s="335"/>
      <c r="U2001" s="335"/>
      <c r="V2001" s="335"/>
      <c r="W2001" s="336"/>
      <c r="X2001" s="337"/>
      <c r="Y2001" s="338"/>
    </row>
    <row r="2002" spans="3:25" s="330" customFormat="1" hidden="1" x14ac:dyDescent="0.25">
      <c r="C2002" s="331"/>
      <c r="D2002" s="331"/>
      <c r="E2002" s="331"/>
      <c r="H2002" s="332"/>
      <c r="K2002" s="333"/>
      <c r="L2002" s="333"/>
      <c r="M2002" s="333"/>
      <c r="N2002" s="333"/>
      <c r="Q2002" s="334"/>
      <c r="R2002" s="335"/>
      <c r="S2002" s="335"/>
      <c r="T2002" s="335"/>
      <c r="U2002" s="335"/>
      <c r="V2002" s="335"/>
      <c r="W2002" s="336"/>
      <c r="X2002" s="337"/>
      <c r="Y2002" s="338"/>
    </row>
    <row r="2003" spans="3:25" s="330" customFormat="1" hidden="1" x14ac:dyDescent="0.25">
      <c r="C2003" s="331"/>
      <c r="D2003" s="331"/>
      <c r="E2003" s="331"/>
      <c r="H2003" s="332"/>
      <c r="K2003" s="333"/>
      <c r="L2003" s="333"/>
      <c r="M2003" s="333"/>
      <c r="N2003" s="333"/>
      <c r="Q2003" s="334"/>
      <c r="R2003" s="335"/>
      <c r="S2003" s="335"/>
      <c r="T2003" s="335"/>
      <c r="U2003" s="335"/>
      <c r="V2003" s="335"/>
      <c r="W2003" s="336"/>
      <c r="X2003" s="337"/>
      <c r="Y2003" s="338"/>
    </row>
    <row r="2004" spans="3:25" s="330" customFormat="1" hidden="1" x14ac:dyDescent="0.25">
      <c r="C2004" s="331"/>
      <c r="D2004" s="331"/>
      <c r="E2004" s="331"/>
      <c r="H2004" s="332"/>
      <c r="K2004" s="333"/>
      <c r="L2004" s="333"/>
      <c r="M2004" s="333"/>
      <c r="N2004" s="333"/>
      <c r="Q2004" s="334"/>
      <c r="R2004" s="335"/>
      <c r="S2004" s="335"/>
      <c r="T2004" s="335"/>
      <c r="U2004" s="335"/>
      <c r="V2004" s="335"/>
      <c r="W2004" s="336"/>
      <c r="X2004" s="337"/>
      <c r="Y2004" s="338"/>
    </row>
    <row r="2005" spans="3:25" s="330" customFormat="1" hidden="1" x14ac:dyDescent="0.25">
      <c r="C2005" s="331"/>
      <c r="D2005" s="331"/>
      <c r="E2005" s="331"/>
      <c r="H2005" s="332"/>
      <c r="K2005" s="333"/>
      <c r="L2005" s="333"/>
      <c r="M2005" s="333"/>
      <c r="N2005" s="333"/>
      <c r="Q2005" s="334"/>
      <c r="R2005" s="335"/>
      <c r="S2005" s="335"/>
      <c r="T2005" s="335"/>
      <c r="U2005" s="335"/>
      <c r="V2005" s="335"/>
      <c r="W2005" s="336"/>
      <c r="X2005" s="337"/>
      <c r="Y2005" s="338"/>
    </row>
    <row r="2006" spans="3:25" s="330" customFormat="1" hidden="1" x14ac:dyDescent="0.25">
      <c r="C2006" s="331"/>
      <c r="D2006" s="331"/>
      <c r="E2006" s="331"/>
      <c r="H2006" s="332"/>
      <c r="K2006" s="333"/>
      <c r="L2006" s="333"/>
      <c r="M2006" s="333"/>
      <c r="N2006" s="333"/>
      <c r="Q2006" s="334"/>
      <c r="R2006" s="335"/>
      <c r="S2006" s="335"/>
      <c r="T2006" s="335"/>
      <c r="U2006" s="335"/>
      <c r="V2006" s="335"/>
      <c r="W2006" s="336"/>
      <c r="X2006" s="337"/>
      <c r="Y2006" s="338"/>
    </row>
    <row r="2007" spans="3:25" s="330" customFormat="1" hidden="1" x14ac:dyDescent="0.25">
      <c r="C2007" s="331"/>
      <c r="D2007" s="331"/>
      <c r="E2007" s="331"/>
      <c r="H2007" s="332"/>
      <c r="K2007" s="333"/>
      <c r="L2007" s="333"/>
      <c r="M2007" s="333"/>
      <c r="N2007" s="333"/>
      <c r="Q2007" s="334"/>
      <c r="R2007" s="335"/>
      <c r="S2007" s="335"/>
      <c r="T2007" s="335"/>
      <c r="U2007" s="335"/>
      <c r="V2007" s="335"/>
      <c r="W2007" s="336"/>
      <c r="X2007" s="337"/>
      <c r="Y2007" s="338"/>
    </row>
    <row r="2008" spans="3:25" s="330" customFormat="1" hidden="1" x14ac:dyDescent="0.25">
      <c r="C2008" s="331"/>
      <c r="D2008" s="331"/>
      <c r="E2008" s="331"/>
      <c r="H2008" s="332"/>
      <c r="K2008" s="333"/>
      <c r="L2008" s="333"/>
      <c r="M2008" s="333"/>
      <c r="N2008" s="333"/>
      <c r="Q2008" s="334"/>
      <c r="R2008" s="335"/>
      <c r="S2008" s="335"/>
      <c r="T2008" s="335"/>
      <c r="U2008" s="335"/>
      <c r="V2008" s="335"/>
      <c r="W2008" s="336"/>
      <c r="X2008" s="337"/>
      <c r="Y2008" s="338"/>
    </row>
    <row r="2009" spans="3:25" s="330" customFormat="1" hidden="1" x14ac:dyDescent="0.25">
      <c r="C2009" s="331"/>
      <c r="D2009" s="331"/>
      <c r="E2009" s="331"/>
      <c r="H2009" s="332"/>
      <c r="K2009" s="333"/>
      <c r="L2009" s="333"/>
      <c r="M2009" s="333"/>
      <c r="N2009" s="333"/>
      <c r="Q2009" s="334"/>
      <c r="R2009" s="335"/>
      <c r="S2009" s="335"/>
      <c r="T2009" s="335"/>
      <c r="U2009" s="335"/>
      <c r="V2009" s="335"/>
      <c r="W2009" s="336"/>
      <c r="X2009" s="337"/>
      <c r="Y2009" s="338"/>
    </row>
    <row r="2010" spans="3:25" s="330" customFormat="1" hidden="1" x14ac:dyDescent="0.25">
      <c r="C2010" s="331"/>
      <c r="D2010" s="331"/>
      <c r="E2010" s="331"/>
      <c r="H2010" s="332"/>
      <c r="K2010" s="333"/>
      <c r="L2010" s="333"/>
      <c r="M2010" s="333"/>
      <c r="N2010" s="333"/>
      <c r="Q2010" s="334"/>
      <c r="R2010" s="335"/>
      <c r="S2010" s="335"/>
      <c r="T2010" s="335"/>
      <c r="U2010" s="335"/>
      <c r="V2010" s="335"/>
      <c r="W2010" s="336"/>
      <c r="X2010" s="337"/>
      <c r="Y2010" s="338"/>
    </row>
    <row r="2011" spans="3:25" s="330" customFormat="1" hidden="1" x14ac:dyDescent="0.25">
      <c r="C2011" s="331"/>
      <c r="D2011" s="331"/>
      <c r="E2011" s="331"/>
      <c r="H2011" s="332"/>
      <c r="K2011" s="333"/>
      <c r="L2011" s="333"/>
      <c r="M2011" s="333"/>
      <c r="N2011" s="333"/>
      <c r="Q2011" s="334"/>
      <c r="R2011" s="335"/>
      <c r="S2011" s="335"/>
      <c r="T2011" s="335"/>
      <c r="U2011" s="335"/>
      <c r="V2011" s="335"/>
      <c r="W2011" s="336"/>
      <c r="X2011" s="337"/>
      <c r="Y2011" s="338"/>
    </row>
    <row r="2012" spans="3:25" s="330" customFormat="1" hidden="1" x14ac:dyDescent="0.25">
      <c r="C2012" s="331"/>
      <c r="D2012" s="331"/>
      <c r="E2012" s="331"/>
      <c r="H2012" s="332"/>
      <c r="K2012" s="333"/>
      <c r="L2012" s="333"/>
      <c r="M2012" s="333"/>
      <c r="N2012" s="333"/>
      <c r="Q2012" s="334"/>
      <c r="R2012" s="335"/>
      <c r="S2012" s="335"/>
      <c r="T2012" s="335"/>
      <c r="U2012" s="335"/>
      <c r="V2012" s="335"/>
      <c r="W2012" s="336"/>
      <c r="X2012" s="337"/>
      <c r="Y2012" s="338"/>
    </row>
    <row r="2013" spans="3:25" s="330" customFormat="1" hidden="1" x14ac:dyDescent="0.25">
      <c r="C2013" s="331"/>
      <c r="D2013" s="331"/>
      <c r="E2013" s="331"/>
      <c r="H2013" s="332"/>
      <c r="K2013" s="333"/>
      <c r="L2013" s="333"/>
      <c r="M2013" s="333"/>
      <c r="N2013" s="333"/>
      <c r="Q2013" s="334"/>
      <c r="R2013" s="335"/>
      <c r="S2013" s="335"/>
      <c r="T2013" s="335"/>
      <c r="U2013" s="335"/>
      <c r="V2013" s="335"/>
      <c r="W2013" s="336"/>
      <c r="X2013" s="337"/>
      <c r="Y2013" s="338"/>
    </row>
    <row r="2014" spans="3:25" s="330" customFormat="1" hidden="1" x14ac:dyDescent="0.25">
      <c r="C2014" s="331"/>
      <c r="D2014" s="331"/>
      <c r="E2014" s="331"/>
      <c r="H2014" s="332"/>
      <c r="K2014" s="333"/>
      <c r="L2014" s="333"/>
      <c r="M2014" s="333"/>
      <c r="N2014" s="333"/>
      <c r="Q2014" s="334"/>
      <c r="R2014" s="335"/>
      <c r="S2014" s="335"/>
      <c r="T2014" s="335"/>
      <c r="U2014" s="335"/>
      <c r="V2014" s="335"/>
      <c r="W2014" s="336"/>
      <c r="X2014" s="337"/>
      <c r="Y2014" s="338"/>
    </row>
    <row r="2015" spans="3:25" s="330" customFormat="1" hidden="1" x14ac:dyDescent="0.25">
      <c r="C2015" s="331"/>
      <c r="D2015" s="331"/>
      <c r="E2015" s="331"/>
      <c r="H2015" s="332"/>
      <c r="K2015" s="333"/>
      <c r="L2015" s="333"/>
      <c r="M2015" s="333"/>
      <c r="N2015" s="333"/>
      <c r="Q2015" s="334"/>
      <c r="R2015" s="335"/>
      <c r="S2015" s="335"/>
      <c r="T2015" s="335"/>
      <c r="U2015" s="335"/>
      <c r="V2015" s="335"/>
      <c r="W2015" s="336"/>
      <c r="X2015" s="337"/>
      <c r="Y2015" s="338"/>
    </row>
    <row r="2016" spans="3:25" s="330" customFormat="1" hidden="1" x14ac:dyDescent="0.25">
      <c r="C2016" s="331"/>
      <c r="D2016" s="331"/>
      <c r="E2016" s="331"/>
      <c r="H2016" s="332"/>
      <c r="K2016" s="333"/>
      <c r="L2016" s="333"/>
      <c r="M2016" s="333"/>
      <c r="N2016" s="333"/>
      <c r="Q2016" s="334"/>
      <c r="R2016" s="335"/>
      <c r="S2016" s="335"/>
      <c r="T2016" s="335"/>
      <c r="U2016" s="335"/>
      <c r="V2016" s="335"/>
      <c r="W2016" s="336"/>
      <c r="X2016" s="337"/>
      <c r="Y2016" s="338"/>
    </row>
    <row r="2017" spans="3:25" s="330" customFormat="1" hidden="1" x14ac:dyDescent="0.25">
      <c r="C2017" s="331"/>
      <c r="D2017" s="331"/>
      <c r="E2017" s="331"/>
      <c r="H2017" s="332"/>
      <c r="K2017" s="333"/>
      <c r="L2017" s="333"/>
      <c r="M2017" s="333"/>
      <c r="N2017" s="333"/>
      <c r="Q2017" s="334"/>
      <c r="R2017" s="335"/>
      <c r="S2017" s="335"/>
      <c r="T2017" s="335"/>
      <c r="U2017" s="335"/>
      <c r="V2017" s="335"/>
      <c r="W2017" s="336"/>
      <c r="X2017" s="337"/>
      <c r="Y2017" s="338"/>
    </row>
    <row r="2018" spans="3:25" s="330" customFormat="1" hidden="1" x14ac:dyDescent="0.25">
      <c r="C2018" s="331"/>
      <c r="D2018" s="331"/>
      <c r="E2018" s="331"/>
      <c r="H2018" s="332"/>
      <c r="K2018" s="333"/>
      <c r="L2018" s="333"/>
      <c r="M2018" s="333"/>
      <c r="N2018" s="333"/>
      <c r="Q2018" s="334"/>
      <c r="R2018" s="335"/>
      <c r="S2018" s="335"/>
      <c r="T2018" s="335"/>
      <c r="U2018" s="335"/>
      <c r="V2018" s="335"/>
      <c r="W2018" s="336"/>
      <c r="X2018" s="337"/>
      <c r="Y2018" s="338"/>
    </row>
    <row r="2019" spans="3:25" s="330" customFormat="1" hidden="1" x14ac:dyDescent="0.25">
      <c r="C2019" s="331"/>
      <c r="D2019" s="331"/>
      <c r="E2019" s="331"/>
      <c r="H2019" s="332"/>
      <c r="K2019" s="333"/>
      <c r="L2019" s="333"/>
      <c r="M2019" s="333"/>
      <c r="N2019" s="333"/>
      <c r="Q2019" s="334"/>
      <c r="R2019" s="335"/>
      <c r="S2019" s="335"/>
      <c r="T2019" s="335"/>
      <c r="U2019" s="335"/>
      <c r="V2019" s="335"/>
      <c r="W2019" s="336"/>
      <c r="X2019" s="337"/>
      <c r="Y2019" s="338"/>
    </row>
    <row r="2020" spans="3:25" s="330" customFormat="1" hidden="1" x14ac:dyDescent="0.25">
      <c r="C2020" s="331"/>
      <c r="D2020" s="331"/>
      <c r="E2020" s="331"/>
      <c r="H2020" s="332"/>
      <c r="K2020" s="333"/>
      <c r="L2020" s="333"/>
      <c r="M2020" s="333"/>
      <c r="N2020" s="333"/>
      <c r="Q2020" s="334"/>
      <c r="R2020" s="335"/>
      <c r="S2020" s="335"/>
      <c r="T2020" s="335"/>
      <c r="U2020" s="335"/>
      <c r="V2020" s="335"/>
      <c r="W2020" s="336"/>
      <c r="X2020" s="337"/>
      <c r="Y2020" s="338"/>
    </row>
    <row r="2021" spans="3:25" s="330" customFormat="1" hidden="1" x14ac:dyDescent="0.25">
      <c r="C2021" s="331"/>
      <c r="D2021" s="331"/>
      <c r="E2021" s="331"/>
      <c r="H2021" s="332"/>
      <c r="K2021" s="333"/>
      <c r="L2021" s="333"/>
      <c r="M2021" s="333"/>
      <c r="N2021" s="333"/>
      <c r="Q2021" s="334"/>
      <c r="R2021" s="335"/>
      <c r="S2021" s="335"/>
      <c r="T2021" s="335"/>
      <c r="U2021" s="335"/>
      <c r="V2021" s="335"/>
      <c r="W2021" s="336"/>
      <c r="X2021" s="337"/>
      <c r="Y2021" s="338"/>
    </row>
    <row r="2022" spans="3:25" s="330" customFormat="1" hidden="1" x14ac:dyDescent="0.25">
      <c r="C2022" s="331"/>
      <c r="D2022" s="331"/>
      <c r="E2022" s="331"/>
      <c r="H2022" s="332"/>
      <c r="K2022" s="333"/>
      <c r="L2022" s="333"/>
      <c r="M2022" s="333"/>
      <c r="N2022" s="333"/>
      <c r="Q2022" s="334"/>
      <c r="R2022" s="335"/>
      <c r="S2022" s="335"/>
      <c r="T2022" s="335"/>
      <c r="U2022" s="335"/>
      <c r="V2022" s="335"/>
      <c r="W2022" s="336"/>
      <c r="X2022" s="337"/>
      <c r="Y2022" s="338"/>
    </row>
    <row r="2023" spans="3:25" s="330" customFormat="1" hidden="1" x14ac:dyDescent="0.25">
      <c r="C2023" s="331"/>
      <c r="D2023" s="331"/>
      <c r="E2023" s="331"/>
      <c r="H2023" s="332"/>
      <c r="K2023" s="333"/>
      <c r="L2023" s="333"/>
      <c r="M2023" s="333"/>
      <c r="N2023" s="333"/>
      <c r="Q2023" s="334"/>
      <c r="R2023" s="335"/>
      <c r="S2023" s="335"/>
      <c r="T2023" s="335"/>
      <c r="U2023" s="335"/>
      <c r="V2023" s="335"/>
      <c r="W2023" s="336"/>
      <c r="X2023" s="337"/>
      <c r="Y2023" s="338"/>
    </row>
    <row r="2024" spans="3:25" s="330" customFormat="1" hidden="1" x14ac:dyDescent="0.25">
      <c r="C2024" s="331"/>
      <c r="D2024" s="331"/>
      <c r="E2024" s="331"/>
      <c r="H2024" s="332"/>
      <c r="K2024" s="333"/>
      <c r="L2024" s="333"/>
      <c r="M2024" s="333"/>
      <c r="N2024" s="333"/>
      <c r="Q2024" s="334"/>
      <c r="R2024" s="335"/>
      <c r="S2024" s="335"/>
      <c r="T2024" s="335"/>
      <c r="U2024" s="335"/>
      <c r="V2024" s="335"/>
      <c r="W2024" s="336"/>
      <c r="X2024" s="337"/>
      <c r="Y2024" s="338"/>
    </row>
    <row r="2025" spans="3:25" s="330" customFormat="1" hidden="1" x14ac:dyDescent="0.25">
      <c r="C2025" s="331"/>
      <c r="D2025" s="331"/>
      <c r="E2025" s="331"/>
      <c r="H2025" s="332"/>
      <c r="K2025" s="333"/>
      <c r="L2025" s="333"/>
      <c r="M2025" s="333"/>
      <c r="N2025" s="333"/>
      <c r="Q2025" s="334"/>
      <c r="R2025" s="335"/>
      <c r="S2025" s="335"/>
      <c r="T2025" s="335"/>
      <c r="U2025" s="335"/>
      <c r="V2025" s="335"/>
      <c r="W2025" s="336"/>
      <c r="X2025" s="337"/>
      <c r="Y2025" s="338"/>
    </row>
    <row r="2026" spans="3:25" s="330" customFormat="1" hidden="1" x14ac:dyDescent="0.25">
      <c r="C2026" s="331"/>
      <c r="D2026" s="331"/>
      <c r="E2026" s="331"/>
      <c r="H2026" s="332"/>
      <c r="K2026" s="333"/>
      <c r="L2026" s="333"/>
      <c r="M2026" s="333"/>
      <c r="N2026" s="333"/>
      <c r="Q2026" s="334"/>
      <c r="R2026" s="335"/>
      <c r="S2026" s="335"/>
      <c r="T2026" s="335"/>
      <c r="U2026" s="335"/>
      <c r="V2026" s="335"/>
      <c r="W2026" s="336"/>
      <c r="X2026" s="337"/>
      <c r="Y2026" s="338"/>
    </row>
    <row r="2027" spans="3:25" s="330" customFormat="1" hidden="1" x14ac:dyDescent="0.25">
      <c r="C2027" s="331"/>
      <c r="D2027" s="331"/>
      <c r="E2027" s="331"/>
      <c r="H2027" s="332"/>
      <c r="K2027" s="333"/>
      <c r="L2027" s="333"/>
      <c r="M2027" s="333"/>
      <c r="N2027" s="333"/>
      <c r="Q2027" s="334"/>
      <c r="R2027" s="335"/>
      <c r="S2027" s="335"/>
      <c r="T2027" s="335"/>
      <c r="U2027" s="335"/>
      <c r="V2027" s="335"/>
      <c r="W2027" s="336"/>
      <c r="X2027" s="337"/>
      <c r="Y2027" s="338"/>
    </row>
    <row r="2028" spans="3:25" s="330" customFormat="1" hidden="1" x14ac:dyDescent="0.25">
      <c r="C2028" s="331"/>
      <c r="D2028" s="331"/>
      <c r="E2028" s="331"/>
      <c r="H2028" s="332"/>
      <c r="K2028" s="333"/>
      <c r="L2028" s="333"/>
      <c r="M2028" s="333"/>
      <c r="N2028" s="333"/>
      <c r="Q2028" s="334"/>
      <c r="R2028" s="335"/>
      <c r="S2028" s="335"/>
      <c r="T2028" s="335"/>
      <c r="U2028" s="335"/>
      <c r="V2028" s="335"/>
      <c r="W2028" s="336"/>
      <c r="X2028" s="337"/>
      <c r="Y2028" s="338"/>
    </row>
    <row r="2029" spans="3:25" s="330" customFormat="1" hidden="1" x14ac:dyDescent="0.25">
      <c r="C2029" s="331"/>
      <c r="D2029" s="331"/>
      <c r="E2029" s="331"/>
      <c r="H2029" s="332"/>
      <c r="K2029" s="333"/>
      <c r="L2029" s="333"/>
      <c r="M2029" s="333"/>
      <c r="N2029" s="333"/>
      <c r="Q2029" s="334"/>
      <c r="R2029" s="335"/>
      <c r="S2029" s="335"/>
      <c r="T2029" s="335"/>
      <c r="U2029" s="335"/>
      <c r="V2029" s="335"/>
      <c r="W2029" s="336"/>
      <c r="X2029" s="337"/>
      <c r="Y2029" s="338"/>
    </row>
    <row r="2030" spans="3:25" s="330" customFormat="1" hidden="1" x14ac:dyDescent="0.25">
      <c r="C2030" s="331"/>
      <c r="D2030" s="331"/>
      <c r="E2030" s="331"/>
      <c r="H2030" s="332"/>
      <c r="K2030" s="333"/>
      <c r="L2030" s="333"/>
      <c r="M2030" s="333"/>
      <c r="N2030" s="333"/>
      <c r="Q2030" s="334"/>
      <c r="R2030" s="335"/>
      <c r="S2030" s="335"/>
      <c r="T2030" s="335"/>
      <c r="U2030" s="335"/>
      <c r="V2030" s="335"/>
      <c r="W2030" s="336"/>
      <c r="X2030" s="337"/>
      <c r="Y2030" s="338"/>
    </row>
    <row r="2031" spans="3:25" s="330" customFormat="1" hidden="1" x14ac:dyDescent="0.25">
      <c r="C2031" s="331"/>
      <c r="D2031" s="331"/>
      <c r="E2031" s="331"/>
      <c r="H2031" s="332"/>
      <c r="K2031" s="333"/>
      <c r="L2031" s="333"/>
      <c r="M2031" s="333"/>
      <c r="N2031" s="333"/>
      <c r="Q2031" s="334"/>
      <c r="R2031" s="335"/>
      <c r="S2031" s="335"/>
      <c r="T2031" s="335"/>
      <c r="U2031" s="335"/>
      <c r="V2031" s="335"/>
      <c r="W2031" s="336"/>
      <c r="X2031" s="337"/>
      <c r="Y2031" s="338"/>
    </row>
    <row r="2032" spans="3:25" s="330" customFormat="1" hidden="1" x14ac:dyDescent="0.25">
      <c r="C2032" s="331"/>
      <c r="D2032" s="331"/>
      <c r="E2032" s="331"/>
      <c r="H2032" s="332"/>
      <c r="K2032" s="333"/>
      <c r="L2032" s="333"/>
      <c r="M2032" s="333"/>
      <c r="N2032" s="333"/>
      <c r="Q2032" s="334"/>
      <c r="R2032" s="335"/>
      <c r="S2032" s="335"/>
      <c r="T2032" s="335"/>
      <c r="U2032" s="335"/>
      <c r="V2032" s="335"/>
      <c r="W2032" s="336"/>
      <c r="X2032" s="337"/>
      <c r="Y2032" s="338"/>
    </row>
    <row r="2033" spans="3:25" s="330" customFormat="1" hidden="1" x14ac:dyDescent="0.25">
      <c r="C2033" s="331"/>
      <c r="D2033" s="331"/>
      <c r="E2033" s="331"/>
      <c r="H2033" s="332"/>
      <c r="K2033" s="333"/>
      <c r="L2033" s="333"/>
      <c r="M2033" s="333"/>
      <c r="N2033" s="333"/>
      <c r="Q2033" s="334"/>
      <c r="R2033" s="335"/>
      <c r="S2033" s="335"/>
      <c r="T2033" s="335"/>
      <c r="U2033" s="335"/>
      <c r="V2033" s="335"/>
      <c r="W2033" s="336"/>
      <c r="X2033" s="337"/>
      <c r="Y2033" s="338"/>
    </row>
    <row r="2034" spans="3:25" s="330" customFormat="1" hidden="1" x14ac:dyDescent="0.25">
      <c r="C2034" s="331"/>
      <c r="D2034" s="331"/>
      <c r="E2034" s="331"/>
      <c r="H2034" s="332"/>
      <c r="K2034" s="333"/>
      <c r="L2034" s="333"/>
      <c r="M2034" s="333"/>
      <c r="N2034" s="333"/>
      <c r="Q2034" s="334"/>
      <c r="R2034" s="335"/>
      <c r="S2034" s="335"/>
      <c r="T2034" s="335"/>
      <c r="U2034" s="335"/>
      <c r="V2034" s="335"/>
      <c r="W2034" s="336"/>
      <c r="X2034" s="337"/>
      <c r="Y2034" s="338"/>
    </row>
    <row r="2035" spans="3:25" s="330" customFormat="1" hidden="1" x14ac:dyDescent="0.25">
      <c r="C2035" s="331"/>
      <c r="D2035" s="331"/>
      <c r="E2035" s="331"/>
      <c r="H2035" s="332"/>
      <c r="K2035" s="333"/>
      <c r="L2035" s="333"/>
      <c r="M2035" s="333"/>
      <c r="N2035" s="333"/>
      <c r="Q2035" s="334"/>
      <c r="R2035" s="335"/>
      <c r="S2035" s="335"/>
      <c r="T2035" s="335"/>
      <c r="U2035" s="335"/>
      <c r="V2035" s="335"/>
      <c r="W2035" s="336"/>
      <c r="X2035" s="337"/>
      <c r="Y2035" s="338"/>
    </row>
    <row r="2036" spans="3:25" s="330" customFormat="1" hidden="1" x14ac:dyDescent="0.25">
      <c r="C2036" s="331"/>
      <c r="D2036" s="331"/>
      <c r="E2036" s="331"/>
      <c r="H2036" s="332"/>
      <c r="K2036" s="333"/>
      <c r="L2036" s="333"/>
      <c r="M2036" s="333"/>
      <c r="N2036" s="333"/>
      <c r="Q2036" s="334"/>
      <c r="R2036" s="335"/>
      <c r="S2036" s="335"/>
      <c r="T2036" s="335"/>
      <c r="U2036" s="335"/>
      <c r="V2036" s="335"/>
      <c r="W2036" s="336"/>
      <c r="X2036" s="337"/>
      <c r="Y2036" s="338"/>
    </row>
    <row r="2037" spans="3:25" s="330" customFormat="1" hidden="1" x14ac:dyDescent="0.25">
      <c r="C2037" s="331"/>
      <c r="D2037" s="331"/>
      <c r="E2037" s="331"/>
      <c r="H2037" s="332"/>
      <c r="K2037" s="333"/>
      <c r="L2037" s="333"/>
      <c r="M2037" s="333"/>
      <c r="N2037" s="333"/>
      <c r="Q2037" s="334"/>
      <c r="R2037" s="335"/>
      <c r="S2037" s="335"/>
      <c r="T2037" s="335"/>
      <c r="U2037" s="335"/>
      <c r="V2037" s="335"/>
      <c r="W2037" s="336"/>
      <c r="X2037" s="337"/>
      <c r="Y2037" s="338"/>
    </row>
    <row r="2038" spans="3:25" s="330" customFormat="1" hidden="1" x14ac:dyDescent="0.25">
      <c r="C2038" s="331"/>
      <c r="D2038" s="331"/>
      <c r="E2038" s="331"/>
      <c r="H2038" s="332"/>
      <c r="K2038" s="333"/>
      <c r="L2038" s="333"/>
      <c r="M2038" s="333"/>
      <c r="N2038" s="333"/>
      <c r="Q2038" s="334"/>
      <c r="R2038" s="335"/>
      <c r="S2038" s="335"/>
      <c r="T2038" s="335"/>
      <c r="U2038" s="335"/>
      <c r="V2038" s="335"/>
      <c r="W2038" s="336"/>
      <c r="X2038" s="337"/>
      <c r="Y2038" s="338"/>
    </row>
    <row r="2039" spans="3:25" s="330" customFormat="1" hidden="1" x14ac:dyDescent="0.25">
      <c r="C2039" s="331"/>
      <c r="D2039" s="331"/>
      <c r="E2039" s="331"/>
      <c r="H2039" s="332"/>
      <c r="K2039" s="333"/>
      <c r="L2039" s="333"/>
      <c r="M2039" s="333"/>
      <c r="N2039" s="333"/>
      <c r="Q2039" s="334"/>
      <c r="R2039" s="335"/>
      <c r="S2039" s="335"/>
      <c r="T2039" s="335"/>
      <c r="U2039" s="335"/>
      <c r="V2039" s="335"/>
      <c r="W2039" s="336"/>
      <c r="X2039" s="337"/>
      <c r="Y2039" s="338"/>
    </row>
    <row r="2040" spans="3:25" s="330" customFormat="1" hidden="1" x14ac:dyDescent="0.25">
      <c r="C2040" s="331"/>
      <c r="D2040" s="331"/>
      <c r="E2040" s="331"/>
      <c r="H2040" s="332"/>
      <c r="K2040" s="333"/>
      <c r="L2040" s="333"/>
      <c r="M2040" s="333"/>
      <c r="N2040" s="333"/>
      <c r="Q2040" s="334"/>
      <c r="R2040" s="335"/>
      <c r="S2040" s="335"/>
      <c r="T2040" s="335"/>
      <c r="U2040" s="335"/>
      <c r="V2040" s="335"/>
      <c r="W2040" s="336"/>
      <c r="X2040" s="337"/>
      <c r="Y2040" s="338"/>
    </row>
    <row r="2041" spans="3:25" s="330" customFormat="1" hidden="1" x14ac:dyDescent="0.25">
      <c r="C2041" s="331"/>
      <c r="D2041" s="331"/>
      <c r="E2041" s="331"/>
      <c r="H2041" s="332"/>
      <c r="K2041" s="333"/>
      <c r="L2041" s="333"/>
      <c r="M2041" s="333"/>
      <c r="N2041" s="333"/>
      <c r="Q2041" s="334"/>
      <c r="R2041" s="335"/>
      <c r="S2041" s="335"/>
      <c r="T2041" s="335"/>
      <c r="U2041" s="335"/>
      <c r="V2041" s="335"/>
      <c r="W2041" s="336"/>
      <c r="X2041" s="337"/>
      <c r="Y2041" s="338"/>
    </row>
    <row r="2042" spans="3:25" s="330" customFormat="1" hidden="1" x14ac:dyDescent="0.25">
      <c r="C2042" s="331"/>
      <c r="D2042" s="331"/>
      <c r="E2042" s="331"/>
      <c r="H2042" s="332"/>
      <c r="K2042" s="333"/>
      <c r="L2042" s="333"/>
      <c r="M2042" s="333"/>
      <c r="N2042" s="333"/>
      <c r="Q2042" s="334"/>
      <c r="R2042" s="335"/>
      <c r="S2042" s="335"/>
      <c r="T2042" s="335"/>
      <c r="U2042" s="335"/>
      <c r="V2042" s="335"/>
      <c r="W2042" s="336"/>
      <c r="X2042" s="337"/>
      <c r="Y2042" s="338"/>
    </row>
    <row r="2043" spans="3:25" s="330" customFormat="1" hidden="1" x14ac:dyDescent="0.25">
      <c r="C2043" s="331"/>
      <c r="D2043" s="331"/>
      <c r="E2043" s="331"/>
      <c r="H2043" s="332"/>
      <c r="K2043" s="333"/>
      <c r="L2043" s="333"/>
      <c r="M2043" s="333"/>
      <c r="N2043" s="333"/>
      <c r="Q2043" s="334"/>
      <c r="R2043" s="335"/>
      <c r="S2043" s="335"/>
      <c r="T2043" s="335"/>
      <c r="U2043" s="335"/>
      <c r="V2043" s="335"/>
      <c r="W2043" s="336"/>
      <c r="X2043" s="337"/>
      <c r="Y2043" s="338"/>
    </row>
    <row r="2044" spans="3:25" s="330" customFormat="1" hidden="1" x14ac:dyDescent="0.25">
      <c r="C2044" s="331"/>
      <c r="D2044" s="331"/>
      <c r="E2044" s="331"/>
      <c r="H2044" s="332"/>
      <c r="K2044" s="333"/>
      <c r="L2044" s="333"/>
      <c r="M2044" s="333"/>
      <c r="N2044" s="333"/>
      <c r="Q2044" s="334"/>
      <c r="R2044" s="335"/>
      <c r="S2044" s="335"/>
      <c r="T2044" s="335"/>
      <c r="U2044" s="335"/>
      <c r="V2044" s="335"/>
      <c r="W2044" s="336"/>
      <c r="X2044" s="337"/>
      <c r="Y2044" s="338"/>
    </row>
    <row r="2045" spans="3:25" s="330" customFormat="1" hidden="1" x14ac:dyDescent="0.25">
      <c r="C2045" s="331"/>
      <c r="D2045" s="331"/>
      <c r="E2045" s="331"/>
      <c r="H2045" s="332"/>
      <c r="K2045" s="333"/>
      <c r="L2045" s="333"/>
      <c r="M2045" s="333"/>
      <c r="N2045" s="333"/>
      <c r="Q2045" s="334"/>
      <c r="R2045" s="335"/>
      <c r="S2045" s="335"/>
      <c r="T2045" s="335"/>
      <c r="U2045" s="335"/>
      <c r="V2045" s="335"/>
      <c r="W2045" s="336"/>
      <c r="X2045" s="337"/>
      <c r="Y2045" s="338"/>
    </row>
    <row r="2046" spans="3:25" s="330" customFormat="1" hidden="1" x14ac:dyDescent="0.25">
      <c r="C2046" s="331"/>
      <c r="D2046" s="331"/>
      <c r="E2046" s="331"/>
      <c r="H2046" s="332"/>
      <c r="K2046" s="333"/>
      <c r="L2046" s="333"/>
      <c r="M2046" s="333"/>
      <c r="N2046" s="333"/>
      <c r="Q2046" s="334"/>
      <c r="R2046" s="335"/>
      <c r="S2046" s="335"/>
      <c r="T2046" s="335"/>
      <c r="U2046" s="335"/>
      <c r="V2046" s="335"/>
      <c r="W2046" s="336"/>
      <c r="X2046" s="337"/>
      <c r="Y2046" s="338"/>
    </row>
    <row r="2047" spans="3:25" s="330" customFormat="1" hidden="1" x14ac:dyDescent="0.25">
      <c r="C2047" s="331"/>
      <c r="D2047" s="331"/>
      <c r="E2047" s="331"/>
      <c r="H2047" s="332"/>
      <c r="K2047" s="333"/>
      <c r="L2047" s="333"/>
      <c r="M2047" s="333"/>
      <c r="N2047" s="333"/>
      <c r="Q2047" s="334"/>
      <c r="R2047" s="335"/>
      <c r="S2047" s="335"/>
      <c r="T2047" s="335"/>
      <c r="U2047" s="335"/>
      <c r="V2047" s="335"/>
      <c r="W2047" s="336"/>
      <c r="X2047" s="337"/>
      <c r="Y2047" s="338"/>
    </row>
    <row r="2048" spans="3:25" s="330" customFormat="1" hidden="1" x14ac:dyDescent="0.25">
      <c r="C2048" s="331"/>
      <c r="D2048" s="331"/>
      <c r="E2048" s="331"/>
      <c r="H2048" s="332"/>
      <c r="K2048" s="333"/>
      <c r="L2048" s="333"/>
      <c r="M2048" s="333"/>
      <c r="N2048" s="333"/>
      <c r="Q2048" s="334"/>
      <c r="R2048" s="335"/>
      <c r="S2048" s="335"/>
      <c r="T2048" s="335"/>
      <c r="U2048" s="335"/>
      <c r="V2048" s="335"/>
      <c r="W2048" s="336"/>
      <c r="X2048" s="337"/>
      <c r="Y2048" s="338"/>
    </row>
    <row r="2049" spans="3:25" s="330" customFormat="1" hidden="1" x14ac:dyDescent="0.25">
      <c r="C2049" s="331"/>
      <c r="D2049" s="331"/>
      <c r="E2049" s="331"/>
      <c r="H2049" s="332"/>
      <c r="K2049" s="333"/>
      <c r="L2049" s="333"/>
      <c r="M2049" s="333"/>
      <c r="N2049" s="333"/>
      <c r="Q2049" s="334"/>
      <c r="R2049" s="335"/>
      <c r="S2049" s="335"/>
      <c r="T2049" s="335"/>
      <c r="U2049" s="335"/>
      <c r="V2049" s="335"/>
      <c r="W2049" s="336"/>
      <c r="X2049" s="337"/>
      <c r="Y2049" s="338"/>
    </row>
    <row r="2050" spans="3:25" s="330" customFormat="1" hidden="1" x14ac:dyDescent="0.25">
      <c r="C2050" s="331"/>
      <c r="D2050" s="331"/>
      <c r="E2050" s="331"/>
      <c r="H2050" s="332"/>
      <c r="K2050" s="333"/>
      <c r="L2050" s="333"/>
      <c r="M2050" s="333"/>
      <c r="N2050" s="333"/>
      <c r="Q2050" s="334"/>
      <c r="R2050" s="335"/>
      <c r="S2050" s="335"/>
      <c r="T2050" s="335"/>
      <c r="U2050" s="335"/>
      <c r="V2050" s="335"/>
      <c r="W2050" s="336"/>
      <c r="X2050" s="337"/>
      <c r="Y2050" s="338"/>
    </row>
    <row r="2051" spans="3:25" s="330" customFormat="1" hidden="1" x14ac:dyDescent="0.25">
      <c r="C2051" s="331"/>
      <c r="D2051" s="331"/>
      <c r="E2051" s="331"/>
      <c r="H2051" s="332"/>
      <c r="K2051" s="333"/>
      <c r="L2051" s="333"/>
      <c r="M2051" s="333"/>
      <c r="N2051" s="333"/>
      <c r="Q2051" s="334"/>
      <c r="R2051" s="335"/>
      <c r="S2051" s="335"/>
      <c r="T2051" s="335"/>
      <c r="U2051" s="335"/>
      <c r="V2051" s="335"/>
      <c r="W2051" s="336"/>
      <c r="X2051" s="337"/>
      <c r="Y2051" s="338"/>
    </row>
    <row r="2052" spans="3:25" s="330" customFormat="1" hidden="1" x14ac:dyDescent="0.25">
      <c r="C2052" s="331"/>
      <c r="D2052" s="331"/>
      <c r="E2052" s="331"/>
      <c r="H2052" s="332"/>
      <c r="K2052" s="333"/>
      <c r="L2052" s="333"/>
      <c r="M2052" s="333"/>
      <c r="N2052" s="333"/>
      <c r="Q2052" s="334"/>
      <c r="R2052" s="335"/>
      <c r="S2052" s="335"/>
      <c r="T2052" s="335"/>
      <c r="U2052" s="335"/>
      <c r="V2052" s="335"/>
      <c r="W2052" s="336"/>
      <c r="X2052" s="337"/>
      <c r="Y2052" s="338"/>
    </row>
    <row r="2053" spans="3:25" s="330" customFormat="1" hidden="1" x14ac:dyDescent="0.25">
      <c r="C2053" s="331"/>
      <c r="D2053" s="331"/>
      <c r="E2053" s="331"/>
      <c r="H2053" s="332"/>
      <c r="K2053" s="333"/>
      <c r="L2053" s="333"/>
      <c r="M2053" s="333"/>
      <c r="N2053" s="333"/>
      <c r="Q2053" s="334"/>
      <c r="R2053" s="335"/>
      <c r="S2053" s="335"/>
      <c r="T2053" s="335"/>
      <c r="U2053" s="335"/>
      <c r="V2053" s="335"/>
      <c r="W2053" s="336"/>
      <c r="X2053" s="337"/>
      <c r="Y2053" s="338"/>
    </row>
    <row r="2054" spans="3:25" s="330" customFormat="1" hidden="1" x14ac:dyDescent="0.25">
      <c r="C2054" s="331"/>
      <c r="D2054" s="331"/>
      <c r="E2054" s="331"/>
      <c r="H2054" s="332"/>
      <c r="K2054" s="333"/>
      <c r="L2054" s="333"/>
      <c r="M2054" s="333"/>
      <c r="N2054" s="333"/>
      <c r="Q2054" s="334"/>
      <c r="R2054" s="335"/>
      <c r="S2054" s="335"/>
      <c r="T2054" s="335"/>
      <c r="U2054" s="335"/>
      <c r="V2054" s="335"/>
      <c r="W2054" s="336"/>
      <c r="X2054" s="337"/>
      <c r="Y2054" s="338"/>
    </row>
    <row r="2055" spans="3:25" s="330" customFormat="1" hidden="1" x14ac:dyDescent="0.25">
      <c r="C2055" s="331"/>
      <c r="D2055" s="331"/>
      <c r="E2055" s="331"/>
      <c r="H2055" s="332"/>
      <c r="K2055" s="333"/>
      <c r="L2055" s="333"/>
      <c r="M2055" s="333"/>
      <c r="N2055" s="333"/>
      <c r="Q2055" s="334"/>
      <c r="R2055" s="335"/>
      <c r="S2055" s="335"/>
      <c r="T2055" s="335"/>
      <c r="U2055" s="335"/>
      <c r="V2055" s="335"/>
      <c r="W2055" s="336"/>
      <c r="X2055" s="337"/>
      <c r="Y2055" s="338"/>
    </row>
    <row r="2056" spans="3:25" s="330" customFormat="1" hidden="1" x14ac:dyDescent="0.25">
      <c r="C2056" s="331"/>
      <c r="D2056" s="331"/>
      <c r="E2056" s="331"/>
      <c r="H2056" s="332"/>
      <c r="K2056" s="333"/>
      <c r="L2056" s="333"/>
      <c r="M2056" s="333"/>
      <c r="N2056" s="333"/>
      <c r="Q2056" s="334"/>
      <c r="R2056" s="335"/>
      <c r="S2056" s="335"/>
      <c r="T2056" s="335"/>
      <c r="U2056" s="335"/>
      <c r="V2056" s="335"/>
      <c r="W2056" s="336"/>
      <c r="X2056" s="337"/>
      <c r="Y2056" s="338"/>
    </row>
    <row r="2057" spans="3:25" s="330" customFormat="1" hidden="1" x14ac:dyDescent="0.25">
      <c r="C2057" s="331"/>
      <c r="D2057" s="331"/>
      <c r="E2057" s="331"/>
      <c r="H2057" s="332"/>
      <c r="K2057" s="333"/>
      <c r="L2057" s="333"/>
      <c r="M2057" s="333"/>
      <c r="N2057" s="333"/>
      <c r="Q2057" s="334"/>
      <c r="R2057" s="335"/>
      <c r="S2057" s="335"/>
      <c r="T2057" s="335"/>
      <c r="U2057" s="335"/>
      <c r="V2057" s="335"/>
      <c r="W2057" s="336"/>
      <c r="X2057" s="337"/>
      <c r="Y2057" s="338"/>
    </row>
    <row r="2058" spans="3:25" s="330" customFormat="1" hidden="1" x14ac:dyDescent="0.25">
      <c r="C2058" s="331"/>
      <c r="D2058" s="331"/>
      <c r="E2058" s="331"/>
      <c r="H2058" s="332"/>
      <c r="K2058" s="333"/>
      <c r="L2058" s="333"/>
      <c r="M2058" s="333"/>
      <c r="N2058" s="333"/>
      <c r="Q2058" s="334"/>
      <c r="R2058" s="335"/>
      <c r="S2058" s="335"/>
      <c r="T2058" s="335"/>
      <c r="U2058" s="335"/>
      <c r="V2058" s="335"/>
      <c r="W2058" s="336"/>
      <c r="X2058" s="337"/>
      <c r="Y2058" s="338"/>
    </row>
    <row r="2059" spans="3:25" s="330" customFormat="1" hidden="1" x14ac:dyDescent="0.25">
      <c r="C2059" s="331"/>
      <c r="D2059" s="331"/>
      <c r="E2059" s="331"/>
      <c r="H2059" s="332"/>
      <c r="K2059" s="333"/>
      <c r="L2059" s="333"/>
      <c r="M2059" s="333"/>
      <c r="N2059" s="333"/>
      <c r="Q2059" s="334"/>
      <c r="R2059" s="335"/>
      <c r="S2059" s="335"/>
      <c r="T2059" s="335"/>
      <c r="U2059" s="335"/>
      <c r="V2059" s="335"/>
      <c r="W2059" s="336"/>
      <c r="X2059" s="337"/>
      <c r="Y2059" s="338"/>
    </row>
    <row r="2060" spans="3:25" s="330" customFormat="1" hidden="1" x14ac:dyDescent="0.25">
      <c r="C2060" s="331"/>
      <c r="D2060" s="331"/>
      <c r="E2060" s="331"/>
      <c r="H2060" s="332"/>
      <c r="K2060" s="333"/>
      <c r="L2060" s="333"/>
      <c r="M2060" s="333"/>
      <c r="N2060" s="333"/>
      <c r="Q2060" s="334"/>
      <c r="R2060" s="335"/>
      <c r="S2060" s="335"/>
      <c r="T2060" s="335"/>
      <c r="U2060" s="335"/>
      <c r="V2060" s="335"/>
      <c r="W2060" s="336"/>
      <c r="X2060" s="337"/>
      <c r="Y2060" s="338"/>
    </row>
    <row r="2061" spans="3:25" s="330" customFormat="1" hidden="1" x14ac:dyDescent="0.25">
      <c r="C2061" s="331"/>
      <c r="D2061" s="331"/>
      <c r="E2061" s="331"/>
      <c r="H2061" s="332"/>
      <c r="K2061" s="333"/>
      <c r="L2061" s="333"/>
      <c r="M2061" s="333"/>
      <c r="N2061" s="333"/>
      <c r="Q2061" s="334"/>
      <c r="R2061" s="335"/>
      <c r="S2061" s="335"/>
      <c r="T2061" s="335"/>
      <c r="U2061" s="335"/>
      <c r="V2061" s="335"/>
      <c r="W2061" s="336"/>
      <c r="X2061" s="337"/>
      <c r="Y2061" s="338"/>
    </row>
    <row r="2062" spans="3:25" s="330" customFormat="1" hidden="1" x14ac:dyDescent="0.25">
      <c r="C2062" s="331"/>
      <c r="D2062" s="331"/>
      <c r="E2062" s="331"/>
      <c r="H2062" s="332"/>
      <c r="K2062" s="333"/>
      <c r="L2062" s="333"/>
      <c r="M2062" s="333"/>
      <c r="N2062" s="333"/>
      <c r="Q2062" s="334"/>
      <c r="R2062" s="335"/>
      <c r="S2062" s="335"/>
      <c r="T2062" s="335"/>
      <c r="U2062" s="335"/>
      <c r="V2062" s="335"/>
      <c r="W2062" s="336"/>
      <c r="X2062" s="337"/>
      <c r="Y2062" s="338"/>
    </row>
    <row r="2063" spans="3:25" s="330" customFormat="1" hidden="1" x14ac:dyDescent="0.25">
      <c r="C2063" s="331"/>
      <c r="D2063" s="331"/>
      <c r="E2063" s="331"/>
      <c r="H2063" s="332"/>
      <c r="K2063" s="333"/>
      <c r="L2063" s="333"/>
      <c r="M2063" s="333"/>
      <c r="N2063" s="333"/>
      <c r="Q2063" s="334"/>
      <c r="R2063" s="335"/>
      <c r="S2063" s="335"/>
      <c r="T2063" s="335"/>
      <c r="U2063" s="335"/>
      <c r="V2063" s="335"/>
      <c r="W2063" s="336"/>
      <c r="X2063" s="337"/>
      <c r="Y2063" s="338"/>
    </row>
    <row r="2064" spans="3:25" s="330" customFormat="1" hidden="1" x14ac:dyDescent="0.25">
      <c r="C2064" s="331"/>
      <c r="D2064" s="331"/>
      <c r="E2064" s="331"/>
      <c r="H2064" s="332"/>
      <c r="K2064" s="333"/>
      <c r="L2064" s="333"/>
      <c r="M2064" s="333"/>
      <c r="N2064" s="333"/>
      <c r="Q2064" s="334"/>
      <c r="R2064" s="335"/>
      <c r="S2064" s="335"/>
      <c r="T2064" s="335"/>
      <c r="U2064" s="335"/>
      <c r="V2064" s="335"/>
      <c r="W2064" s="336"/>
      <c r="X2064" s="337"/>
      <c r="Y2064" s="338"/>
    </row>
    <row r="2065" spans="3:25" s="330" customFormat="1" hidden="1" x14ac:dyDescent="0.25">
      <c r="C2065" s="331"/>
      <c r="D2065" s="331"/>
      <c r="E2065" s="331"/>
      <c r="H2065" s="332"/>
      <c r="K2065" s="333"/>
      <c r="L2065" s="333"/>
      <c r="M2065" s="333"/>
      <c r="N2065" s="333"/>
      <c r="Q2065" s="334"/>
      <c r="R2065" s="335"/>
      <c r="S2065" s="335"/>
      <c r="T2065" s="335"/>
      <c r="U2065" s="335"/>
      <c r="V2065" s="335"/>
      <c r="W2065" s="336"/>
      <c r="X2065" s="337"/>
      <c r="Y2065" s="338"/>
    </row>
    <row r="2066" spans="3:25" s="330" customFormat="1" hidden="1" x14ac:dyDescent="0.25">
      <c r="C2066" s="331"/>
      <c r="D2066" s="331"/>
      <c r="E2066" s="331"/>
      <c r="H2066" s="332"/>
      <c r="K2066" s="333"/>
      <c r="L2066" s="333"/>
      <c r="M2066" s="333"/>
      <c r="N2066" s="333"/>
      <c r="Q2066" s="334"/>
      <c r="R2066" s="335"/>
      <c r="S2066" s="335"/>
      <c r="T2066" s="335"/>
      <c r="U2066" s="335"/>
      <c r="V2066" s="335"/>
      <c r="W2066" s="336"/>
      <c r="X2066" s="337"/>
      <c r="Y2066" s="338"/>
    </row>
    <row r="2067" spans="3:25" s="330" customFormat="1" hidden="1" x14ac:dyDescent="0.25">
      <c r="C2067" s="331"/>
      <c r="D2067" s="331"/>
      <c r="E2067" s="331"/>
      <c r="H2067" s="332"/>
      <c r="K2067" s="333"/>
      <c r="L2067" s="333"/>
      <c r="M2067" s="333"/>
      <c r="N2067" s="333"/>
      <c r="Q2067" s="334"/>
      <c r="R2067" s="335"/>
      <c r="S2067" s="335"/>
      <c r="T2067" s="335"/>
      <c r="U2067" s="335"/>
      <c r="V2067" s="335"/>
      <c r="W2067" s="336"/>
      <c r="X2067" s="337"/>
      <c r="Y2067" s="338"/>
    </row>
    <row r="2068" spans="3:25" s="330" customFormat="1" hidden="1" x14ac:dyDescent="0.25">
      <c r="C2068" s="331"/>
      <c r="D2068" s="331"/>
      <c r="E2068" s="331"/>
      <c r="H2068" s="332"/>
      <c r="K2068" s="333"/>
      <c r="L2068" s="333"/>
      <c r="M2068" s="333"/>
      <c r="N2068" s="333"/>
      <c r="Q2068" s="334"/>
      <c r="R2068" s="335"/>
      <c r="S2068" s="335"/>
      <c r="T2068" s="335"/>
      <c r="U2068" s="335"/>
      <c r="V2068" s="335"/>
      <c r="W2068" s="336"/>
      <c r="X2068" s="337"/>
      <c r="Y2068" s="338"/>
    </row>
    <row r="2069" spans="3:25" s="330" customFormat="1" hidden="1" x14ac:dyDescent="0.25">
      <c r="C2069" s="331"/>
      <c r="D2069" s="331"/>
      <c r="E2069" s="331"/>
      <c r="H2069" s="332"/>
      <c r="K2069" s="333"/>
      <c r="L2069" s="333"/>
      <c r="M2069" s="333"/>
      <c r="N2069" s="333"/>
      <c r="Q2069" s="334"/>
      <c r="R2069" s="335"/>
      <c r="S2069" s="335"/>
      <c r="T2069" s="335"/>
      <c r="U2069" s="335"/>
      <c r="V2069" s="335"/>
      <c r="W2069" s="336"/>
      <c r="X2069" s="337"/>
      <c r="Y2069" s="338"/>
    </row>
    <row r="2070" spans="3:25" s="330" customFormat="1" hidden="1" x14ac:dyDescent="0.25">
      <c r="C2070" s="331"/>
      <c r="D2070" s="331"/>
      <c r="E2070" s="331"/>
      <c r="H2070" s="332"/>
      <c r="K2070" s="333"/>
      <c r="L2070" s="333"/>
      <c r="M2070" s="333"/>
      <c r="N2070" s="333"/>
      <c r="Q2070" s="334"/>
      <c r="R2070" s="335"/>
      <c r="S2070" s="335"/>
      <c r="T2070" s="335"/>
      <c r="U2070" s="335"/>
      <c r="V2070" s="335"/>
      <c r="W2070" s="336"/>
      <c r="X2070" s="337"/>
      <c r="Y2070" s="338"/>
    </row>
    <row r="2071" spans="3:25" s="330" customFormat="1" hidden="1" x14ac:dyDescent="0.25">
      <c r="C2071" s="331"/>
      <c r="D2071" s="331"/>
      <c r="E2071" s="331"/>
      <c r="H2071" s="332"/>
      <c r="K2071" s="333"/>
      <c r="L2071" s="333"/>
      <c r="M2071" s="333"/>
      <c r="N2071" s="333"/>
      <c r="Q2071" s="334"/>
      <c r="R2071" s="335"/>
      <c r="S2071" s="335"/>
      <c r="T2071" s="335"/>
      <c r="U2071" s="335"/>
      <c r="V2071" s="335"/>
      <c r="W2071" s="336"/>
      <c r="X2071" s="337"/>
      <c r="Y2071" s="338"/>
    </row>
    <row r="2072" spans="3:25" s="330" customFormat="1" hidden="1" x14ac:dyDescent="0.25">
      <c r="C2072" s="331"/>
      <c r="D2072" s="331"/>
      <c r="E2072" s="331"/>
      <c r="H2072" s="332"/>
      <c r="K2072" s="333"/>
      <c r="L2072" s="333"/>
      <c r="M2072" s="333"/>
      <c r="N2072" s="333"/>
      <c r="Q2072" s="334"/>
      <c r="R2072" s="335"/>
      <c r="S2072" s="335"/>
      <c r="T2072" s="335"/>
      <c r="U2072" s="335"/>
      <c r="V2072" s="335"/>
      <c r="W2072" s="336"/>
      <c r="X2072" s="337"/>
      <c r="Y2072" s="338"/>
    </row>
    <row r="2073" spans="3:25" s="330" customFormat="1" hidden="1" x14ac:dyDescent="0.25">
      <c r="C2073" s="331"/>
      <c r="D2073" s="331"/>
      <c r="E2073" s="331"/>
      <c r="H2073" s="332"/>
      <c r="K2073" s="333"/>
      <c r="L2073" s="333"/>
      <c r="M2073" s="333"/>
      <c r="N2073" s="333"/>
      <c r="Q2073" s="334"/>
      <c r="R2073" s="335"/>
      <c r="S2073" s="335"/>
      <c r="T2073" s="335"/>
      <c r="U2073" s="335"/>
      <c r="V2073" s="335"/>
      <c r="W2073" s="336"/>
      <c r="X2073" s="337"/>
      <c r="Y2073" s="338"/>
    </row>
    <row r="2074" spans="3:25" s="330" customFormat="1" hidden="1" x14ac:dyDescent="0.25">
      <c r="C2074" s="331"/>
      <c r="D2074" s="331"/>
      <c r="E2074" s="331"/>
      <c r="H2074" s="332"/>
      <c r="K2074" s="333"/>
      <c r="L2074" s="333"/>
      <c r="M2074" s="333"/>
      <c r="N2074" s="333"/>
      <c r="Q2074" s="334"/>
      <c r="R2074" s="335"/>
      <c r="S2074" s="335"/>
      <c r="T2074" s="335"/>
      <c r="U2074" s="335"/>
      <c r="V2074" s="335"/>
      <c r="W2074" s="336"/>
      <c r="X2074" s="337"/>
      <c r="Y2074" s="338"/>
    </row>
    <row r="2075" spans="3:25" s="330" customFormat="1" hidden="1" x14ac:dyDescent="0.25">
      <c r="C2075" s="331"/>
      <c r="D2075" s="331"/>
      <c r="E2075" s="331"/>
      <c r="H2075" s="332"/>
      <c r="K2075" s="333"/>
      <c r="L2075" s="333"/>
      <c r="M2075" s="333"/>
      <c r="N2075" s="333"/>
      <c r="Q2075" s="334"/>
      <c r="R2075" s="335"/>
      <c r="S2075" s="335"/>
      <c r="T2075" s="335"/>
      <c r="U2075" s="335"/>
      <c r="V2075" s="335"/>
      <c r="W2075" s="336"/>
      <c r="X2075" s="337"/>
      <c r="Y2075" s="338"/>
    </row>
    <row r="2076" spans="3:25" s="330" customFormat="1" hidden="1" x14ac:dyDescent="0.25">
      <c r="C2076" s="331"/>
      <c r="D2076" s="331"/>
      <c r="E2076" s="331"/>
      <c r="H2076" s="332"/>
      <c r="K2076" s="333"/>
      <c r="L2076" s="333"/>
      <c r="M2076" s="333"/>
      <c r="N2076" s="333"/>
      <c r="Q2076" s="334"/>
      <c r="R2076" s="335"/>
      <c r="S2076" s="335"/>
      <c r="T2076" s="335"/>
      <c r="U2076" s="335"/>
      <c r="V2076" s="335"/>
      <c r="W2076" s="336"/>
      <c r="X2076" s="337"/>
      <c r="Y2076" s="338"/>
    </row>
    <row r="2077" spans="3:25" s="330" customFormat="1" hidden="1" x14ac:dyDescent="0.25">
      <c r="C2077" s="331"/>
      <c r="D2077" s="331"/>
      <c r="E2077" s="331"/>
      <c r="H2077" s="332"/>
      <c r="K2077" s="333"/>
      <c r="L2077" s="333"/>
      <c r="M2077" s="333"/>
      <c r="N2077" s="333"/>
      <c r="Q2077" s="334"/>
      <c r="R2077" s="335"/>
      <c r="S2077" s="335"/>
      <c r="T2077" s="335"/>
      <c r="U2077" s="335"/>
      <c r="V2077" s="335"/>
      <c r="W2077" s="336"/>
      <c r="X2077" s="337"/>
      <c r="Y2077" s="338"/>
    </row>
    <row r="2078" spans="3:25" s="330" customFormat="1" hidden="1" x14ac:dyDescent="0.25">
      <c r="C2078" s="331"/>
      <c r="D2078" s="331"/>
      <c r="E2078" s="331"/>
      <c r="H2078" s="332"/>
      <c r="K2078" s="333"/>
      <c r="L2078" s="333"/>
      <c r="M2078" s="333"/>
      <c r="N2078" s="333"/>
      <c r="Q2078" s="334"/>
      <c r="R2078" s="335"/>
      <c r="S2078" s="335"/>
      <c r="T2078" s="335"/>
      <c r="U2078" s="335"/>
      <c r="V2078" s="335"/>
      <c r="W2078" s="336"/>
      <c r="X2078" s="337"/>
      <c r="Y2078" s="338"/>
    </row>
    <row r="2079" spans="3:25" s="330" customFormat="1" hidden="1" x14ac:dyDescent="0.25">
      <c r="C2079" s="331"/>
      <c r="D2079" s="331"/>
      <c r="E2079" s="331"/>
      <c r="H2079" s="332"/>
      <c r="K2079" s="333"/>
      <c r="L2079" s="333"/>
      <c r="M2079" s="333"/>
      <c r="N2079" s="333"/>
      <c r="Q2079" s="334"/>
      <c r="R2079" s="335"/>
      <c r="S2079" s="335"/>
      <c r="T2079" s="335"/>
      <c r="U2079" s="335"/>
      <c r="V2079" s="335"/>
      <c r="W2079" s="336"/>
      <c r="X2079" s="337"/>
      <c r="Y2079" s="338"/>
    </row>
    <row r="2080" spans="3:25" s="330" customFormat="1" hidden="1" x14ac:dyDescent="0.25">
      <c r="C2080" s="331"/>
      <c r="D2080" s="331"/>
      <c r="E2080" s="331"/>
      <c r="H2080" s="332"/>
      <c r="K2080" s="333"/>
      <c r="L2080" s="333"/>
      <c r="M2080" s="333"/>
      <c r="N2080" s="333"/>
      <c r="Q2080" s="334"/>
      <c r="R2080" s="335"/>
      <c r="S2080" s="335"/>
      <c r="T2080" s="335"/>
      <c r="U2080" s="335"/>
      <c r="V2080" s="335"/>
      <c r="W2080" s="336"/>
      <c r="X2080" s="337"/>
      <c r="Y2080" s="338"/>
    </row>
    <row r="2081" spans="3:25" s="330" customFormat="1" hidden="1" x14ac:dyDescent="0.25">
      <c r="C2081" s="331"/>
      <c r="D2081" s="331"/>
      <c r="E2081" s="331"/>
      <c r="H2081" s="332"/>
      <c r="K2081" s="333"/>
      <c r="L2081" s="333"/>
      <c r="M2081" s="333"/>
      <c r="N2081" s="333"/>
      <c r="Q2081" s="334"/>
      <c r="R2081" s="335"/>
      <c r="S2081" s="335"/>
      <c r="T2081" s="335"/>
      <c r="U2081" s="335"/>
      <c r="V2081" s="335"/>
      <c r="W2081" s="336"/>
      <c r="X2081" s="337"/>
      <c r="Y2081" s="338"/>
    </row>
    <row r="2082" spans="3:25" s="330" customFormat="1" hidden="1" x14ac:dyDescent="0.25">
      <c r="C2082" s="331"/>
      <c r="D2082" s="331"/>
      <c r="E2082" s="331"/>
      <c r="H2082" s="332"/>
      <c r="K2082" s="333"/>
      <c r="L2082" s="333"/>
      <c r="M2082" s="333"/>
      <c r="N2082" s="333"/>
      <c r="Q2082" s="334"/>
      <c r="R2082" s="335"/>
      <c r="S2082" s="335"/>
      <c r="T2082" s="335"/>
      <c r="U2082" s="335"/>
      <c r="V2082" s="335"/>
      <c r="W2082" s="336"/>
      <c r="X2082" s="337"/>
      <c r="Y2082" s="338"/>
    </row>
    <row r="2083" spans="3:25" s="330" customFormat="1" hidden="1" x14ac:dyDescent="0.25">
      <c r="C2083" s="331"/>
      <c r="D2083" s="331"/>
      <c r="E2083" s="331"/>
      <c r="H2083" s="332"/>
      <c r="K2083" s="333"/>
      <c r="L2083" s="333"/>
      <c r="M2083" s="333"/>
      <c r="N2083" s="333"/>
      <c r="Q2083" s="334"/>
      <c r="R2083" s="335"/>
      <c r="S2083" s="335"/>
      <c r="T2083" s="335"/>
      <c r="U2083" s="335"/>
      <c r="V2083" s="335"/>
      <c r="W2083" s="336"/>
      <c r="X2083" s="337"/>
      <c r="Y2083" s="338"/>
    </row>
    <row r="2084" spans="3:25" s="330" customFormat="1" hidden="1" x14ac:dyDescent="0.25">
      <c r="C2084" s="331"/>
      <c r="D2084" s="331"/>
      <c r="E2084" s="331"/>
      <c r="H2084" s="332"/>
      <c r="K2084" s="333"/>
      <c r="L2084" s="333"/>
      <c r="M2084" s="333"/>
      <c r="N2084" s="333"/>
      <c r="Q2084" s="334"/>
      <c r="R2084" s="335"/>
      <c r="S2084" s="335"/>
      <c r="T2084" s="335"/>
      <c r="U2084" s="335"/>
      <c r="V2084" s="335"/>
      <c r="W2084" s="336"/>
      <c r="X2084" s="337"/>
      <c r="Y2084" s="338"/>
    </row>
    <row r="2085" spans="3:25" s="330" customFormat="1" hidden="1" x14ac:dyDescent="0.25">
      <c r="C2085" s="331"/>
      <c r="D2085" s="331"/>
      <c r="E2085" s="331"/>
      <c r="H2085" s="332"/>
      <c r="K2085" s="333"/>
      <c r="L2085" s="333"/>
      <c r="M2085" s="333"/>
      <c r="N2085" s="333"/>
      <c r="Q2085" s="334"/>
      <c r="R2085" s="335"/>
      <c r="S2085" s="335"/>
      <c r="T2085" s="335"/>
      <c r="U2085" s="335"/>
      <c r="V2085" s="335"/>
      <c r="W2085" s="336"/>
      <c r="X2085" s="337"/>
      <c r="Y2085" s="338"/>
    </row>
    <row r="2086" spans="3:25" s="330" customFormat="1" hidden="1" x14ac:dyDescent="0.25">
      <c r="C2086" s="331"/>
      <c r="D2086" s="331"/>
      <c r="E2086" s="331"/>
      <c r="H2086" s="332"/>
      <c r="K2086" s="333"/>
      <c r="L2086" s="333"/>
      <c r="M2086" s="333"/>
      <c r="N2086" s="333"/>
      <c r="Q2086" s="334"/>
      <c r="R2086" s="335"/>
      <c r="S2086" s="335"/>
      <c r="T2086" s="335"/>
      <c r="U2086" s="335"/>
      <c r="V2086" s="335"/>
      <c r="W2086" s="336"/>
      <c r="X2086" s="337"/>
      <c r="Y2086" s="338"/>
    </row>
    <row r="2087" spans="3:25" s="330" customFormat="1" hidden="1" x14ac:dyDescent="0.25">
      <c r="C2087" s="331"/>
      <c r="D2087" s="331"/>
      <c r="E2087" s="331"/>
      <c r="H2087" s="332"/>
      <c r="K2087" s="333"/>
      <c r="L2087" s="333"/>
      <c r="M2087" s="333"/>
      <c r="N2087" s="333"/>
      <c r="Q2087" s="334"/>
      <c r="R2087" s="335"/>
      <c r="S2087" s="335"/>
      <c r="T2087" s="335"/>
      <c r="U2087" s="335"/>
      <c r="V2087" s="335"/>
      <c r="W2087" s="336"/>
      <c r="X2087" s="337"/>
      <c r="Y2087" s="338"/>
    </row>
    <row r="2088" spans="3:25" s="330" customFormat="1" hidden="1" x14ac:dyDescent="0.25">
      <c r="C2088" s="331"/>
      <c r="D2088" s="331"/>
      <c r="E2088" s="331"/>
      <c r="H2088" s="332"/>
      <c r="K2088" s="333"/>
      <c r="L2088" s="333"/>
      <c r="M2088" s="333"/>
      <c r="N2088" s="333"/>
      <c r="Q2088" s="334"/>
      <c r="R2088" s="335"/>
      <c r="S2088" s="335"/>
      <c r="T2088" s="335"/>
      <c r="U2088" s="335"/>
      <c r="V2088" s="335"/>
      <c r="W2088" s="336"/>
      <c r="X2088" s="337"/>
      <c r="Y2088" s="338"/>
    </row>
    <row r="2089" spans="3:25" s="330" customFormat="1" hidden="1" x14ac:dyDescent="0.25">
      <c r="C2089" s="331"/>
      <c r="D2089" s="331"/>
      <c r="E2089" s="331"/>
      <c r="H2089" s="332"/>
      <c r="K2089" s="333"/>
      <c r="L2089" s="333"/>
      <c r="M2089" s="333"/>
      <c r="N2089" s="333"/>
      <c r="Q2089" s="334"/>
      <c r="R2089" s="335"/>
      <c r="S2089" s="335"/>
      <c r="T2089" s="335"/>
      <c r="U2089" s="335"/>
      <c r="V2089" s="335"/>
      <c r="W2089" s="336"/>
      <c r="X2089" s="337"/>
      <c r="Y2089" s="338"/>
    </row>
    <row r="2090" spans="3:25" s="330" customFormat="1" hidden="1" x14ac:dyDescent="0.25">
      <c r="C2090" s="331"/>
      <c r="D2090" s="331"/>
      <c r="E2090" s="331"/>
      <c r="H2090" s="332"/>
      <c r="K2090" s="333"/>
      <c r="L2090" s="333"/>
      <c r="M2090" s="333"/>
      <c r="N2090" s="333"/>
      <c r="Q2090" s="334"/>
      <c r="R2090" s="335"/>
      <c r="S2090" s="335"/>
      <c r="T2090" s="335"/>
      <c r="U2090" s="335"/>
      <c r="V2090" s="335"/>
      <c r="W2090" s="336"/>
      <c r="X2090" s="337"/>
      <c r="Y2090" s="338"/>
    </row>
    <row r="2091" spans="3:25" s="330" customFormat="1" hidden="1" x14ac:dyDescent="0.25">
      <c r="C2091" s="331"/>
      <c r="D2091" s="331"/>
      <c r="E2091" s="331"/>
      <c r="H2091" s="332"/>
      <c r="K2091" s="333"/>
      <c r="L2091" s="333"/>
      <c r="M2091" s="333"/>
      <c r="N2091" s="333"/>
      <c r="Q2091" s="334"/>
      <c r="R2091" s="335"/>
      <c r="S2091" s="335"/>
      <c r="T2091" s="335"/>
      <c r="U2091" s="335"/>
      <c r="V2091" s="335"/>
      <c r="W2091" s="336"/>
      <c r="X2091" s="337"/>
      <c r="Y2091" s="338"/>
    </row>
    <row r="2092" spans="3:25" s="330" customFormat="1" hidden="1" x14ac:dyDescent="0.25">
      <c r="C2092" s="331"/>
      <c r="D2092" s="331"/>
      <c r="E2092" s="331"/>
      <c r="H2092" s="332"/>
      <c r="K2092" s="333"/>
      <c r="L2092" s="333"/>
      <c r="M2092" s="333"/>
      <c r="N2092" s="333"/>
      <c r="Q2092" s="334"/>
      <c r="R2092" s="335"/>
      <c r="S2092" s="335"/>
      <c r="T2092" s="335"/>
      <c r="U2092" s="335"/>
      <c r="V2092" s="335"/>
      <c r="W2092" s="336"/>
      <c r="X2092" s="337"/>
      <c r="Y2092" s="338"/>
    </row>
    <row r="2093" spans="3:25" s="330" customFormat="1" hidden="1" x14ac:dyDescent="0.25">
      <c r="C2093" s="331"/>
      <c r="D2093" s="331"/>
      <c r="E2093" s="331"/>
      <c r="H2093" s="332"/>
      <c r="K2093" s="333"/>
      <c r="L2093" s="333"/>
      <c r="M2093" s="333"/>
      <c r="N2093" s="333"/>
      <c r="Q2093" s="334"/>
      <c r="R2093" s="335"/>
      <c r="S2093" s="335"/>
      <c r="T2093" s="335"/>
      <c r="U2093" s="335"/>
      <c r="V2093" s="335"/>
      <c r="W2093" s="336"/>
      <c r="X2093" s="337"/>
      <c r="Y2093" s="338"/>
    </row>
    <row r="2094" spans="3:25" s="330" customFormat="1" hidden="1" x14ac:dyDescent="0.25">
      <c r="C2094" s="331"/>
      <c r="D2094" s="331"/>
      <c r="E2094" s="331"/>
      <c r="H2094" s="332"/>
      <c r="K2094" s="333"/>
      <c r="L2094" s="333"/>
      <c r="M2094" s="333"/>
      <c r="N2094" s="333"/>
      <c r="Q2094" s="334"/>
      <c r="R2094" s="335"/>
      <c r="S2094" s="335"/>
      <c r="T2094" s="335"/>
      <c r="U2094" s="335"/>
      <c r="V2094" s="335"/>
      <c r="W2094" s="336"/>
      <c r="X2094" s="337"/>
      <c r="Y2094" s="338"/>
    </row>
    <row r="2095" spans="3:25" s="330" customFormat="1" hidden="1" x14ac:dyDescent="0.25">
      <c r="C2095" s="331"/>
      <c r="D2095" s="331"/>
      <c r="E2095" s="331"/>
      <c r="H2095" s="332"/>
      <c r="K2095" s="333"/>
      <c r="L2095" s="333"/>
      <c r="M2095" s="333"/>
      <c r="N2095" s="333"/>
      <c r="Q2095" s="334"/>
      <c r="R2095" s="335"/>
      <c r="S2095" s="335"/>
      <c r="T2095" s="335"/>
      <c r="U2095" s="335"/>
      <c r="V2095" s="335"/>
      <c r="W2095" s="336"/>
      <c r="X2095" s="337"/>
      <c r="Y2095" s="338"/>
    </row>
    <row r="2096" spans="3:25" s="330" customFormat="1" hidden="1" x14ac:dyDescent="0.25">
      <c r="C2096" s="331"/>
      <c r="D2096" s="331"/>
      <c r="E2096" s="331"/>
      <c r="H2096" s="332"/>
      <c r="K2096" s="333"/>
      <c r="L2096" s="333"/>
      <c r="M2096" s="333"/>
      <c r="N2096" s="333"/>
      <c r="Q2096" s="334"/>
      <c r="R2096" s="335"/>
      <c r="S2096" s="335"/>
      <c r="T2096" s="335"/>
      <c r="U2096" s="335"/>
      <c r="V2096" s="335"/>
      <c r="W2096" s="336"/>
      <c r="X2096" s="337"/>
      <c r="Y2096" s="338"/>
    </row>
    <row r="2097" spans="3:25" s="330" customFormat="1" hidden="1" x14ac:dyDescent="0.25">
      <c r="C2097" s="331"/>
      <c r="D2097" s="331"/>
      <c r="E2097" s="331"/>
      <c r="H2097" s="332"/>
      <c r="K2097" s="333"/>
      <c r="L2097" s="333"/>
      <c r="M2097" s="333"/>
      <c r="N2097" s="333"/>
      <c r="Q2097" s="334"/>
      <c r="R2097" s="335"/>
      <c r="S2097" s="335"/>
      <c r="T2097" s="335"/>
      <c r="U2097" s="335"/>
      <c r="V2097" s="335"/>
      <c r="W2097" s="336"/>
      <c r="X2097" s="337"/>
      <c r="Y2097" s="338"/>
    </row>
    <row r="2098" spans="3:25" s="330" customFormat="1" hidden="1" x14ac:dyDescent="0.25">
      <c r="C2098" s="331"/>
      <c r="D2098" s="331"/>
      <c r="E2098" s="331"/>
      <c r="H2098" s="332"/>
      <c r="K2098" s="333"/>
      <c r="L2098" s="333"/>
      <c r="M2098" s="333"/>
      <c r="N2098" s="333"/>
      <c r="Q2098" s="334"/>
      <c r="R2098" s="335"/>
      <c r="S2098" s="335"/>
      <c r="T2098" s="335"/>
      <c r="U2098" s="335"/>
      <c r="V2098" s="335"/>
      <c r="W2098" s="336"/>
      <c r="X2098" s="337"/>
      <c r="Y2098" s="338"/>
    </row>
    <row r="2099" spans="3:25" s="330" customFormat="1" hidden="1" x14ac:dyDescent="0.25">
      <c r="C2099" s="331"/>
      <c r="D2099" s="331"/>
      <c r="E2099" s="331"/>
      <c r="H2099" s="332"/>
      <c r="K2099" s="333"/>
      <c r="L2099" s="333"/>
      <c r="M2099" s="333"/>
      <c r="N2099" s="333"/>
      <c r="Q2099" s="334"/>
      <c r="R2099" s="335"/>
      <c r="S2099" s="335"/>
      <c r="T2099" s="335"/>
      <c r="U2099" s="335"/>
      <c r="V2099" s="335"/>
      <c r="W2099" s="336"/>
      <c r="X2099" s="337"/>
      <c r="Y2099" s="338"/>
    </row>
    <row r="2100" spans="3:25" s="330" customFormat="1" hidden="1" x14ac:dyDescent="0.25">
      <c r="C2100" s="331"/>
      <c r="D2100" s="331"/>
      <c r="E2100" s="331"/>
      <c r="H2100" s="332"/>
      <c r="K2100" s="333"/>
      <c r="L2100" s="333"/>
      <c r="M2100" s="333"/>
      <c r="N2100" s="333"/>
      <c r="Q2100" s="334"/>
      <c r="R2100" s="335"/>
      <c r="S2100" s="335"/>
      <c r="T2100" s="335"/>
      <c r="U2100" s="335"/>
      <c r="V2100" s="335"/>
      <c r="W2100" s="336"/>
      <c r="X2100" s="337"/>
      <c r="Y2100" s="338"/>
    </row>
    <row r="2101" spans="3:25" s="330" customFormat="1" hidden="1" x14ac:dyDescent="0.25">
      <c r="C2101" s="331"/>
      <c r="D2101" s="331"/>
      <c r="E2101" s="331"/>
      <c r="H2101" s="332"/>
      <c r="K2101" s="333"/>
      <c r="L2101" s="333"/>
      <c r="M2101" s="333"/>
      <c r="N2101" s="333"/>
      <c r="Q2101" s="334"/>
      <c r="R2101" s="335"/>
      <c r="S2101" s="335"/>
      <c r="T2101" s="335"/>
      <c r="U2101" s="335"/>
      <c r="V2101" s="335"/>
      <c r="W2101" s="336"/>
      <c r="X2101" s="337"/>
      <c r="Y2101" s="338"/>
    </row>
    <row r="2102" spans="3:25" s="330" customFormat="1" hidden="1" x14ac:dyDescent="0.25">
      <c r="C2102" s="331"/>
      <c r="D2102" s="331"/>
      <c r="E2102" s="331"/>
      <c r="H2102" s="332"/>
      <c r="K2102" s="333"/>
      <c r="L2102" s="333"/>
      <c r="M2102" s="333"/>
      <c r="N2102" s="333"/>
      <c r="Q2102" s="334"/>
      <c r="R2102" s="335"/>
      <c r="S2102" s="335"/>
      <c r="T2102" s="335"/>
      <c r="U2102" s="335"/>
      <c r="V2102" s="335"/>
      <c r="W2102" s="336"/>
      <c r="X2102" s="337"/>
      <c r="Y2102" s="338"/>
    </row>
    <row r="2103" spans="3:25" s="330" customFormat="1" hidden="1" x14ac:dyDescent="0.25">
      <c r="C2103" s="331"/>
      <c r="D2103" s="331"/>
      <c r="E2103" s="331"/>
      <c r="H2103" s="332"/>
      <c r="K2103" s="333"/>
      <c r="L2103" s="333"/>
      <c r="M2103" s="333"/>
      <c r="N2103" s="333"/>
      <c r="Q2103" s="334"/>
      <c r="R2103" s="335"/>
      <c r="S2103" s="335"/>
      <c r="T2103" s="335"/>
      <c r="U2103" s="335"/>
      <c r="V2103" s="335"/>
      <c r="W2103" s="336"/>
      <c r="X2103" s="337"/>
      <c r="Y2103" s="338"/>
    </row>
    <row r="2104" spans="3:25" s="330" customFormat="1" hidden="1" x14ac:dyDescent="0.25">
      <c r="C2104" s="331"/>
      <c r="D2104" s="331"/>
      <c r="E2104" s="331"/>
      <c r="H2104" s="332"/>
      <c r="K2104" s="333"/>
      <c r="L2104" s="333"/>
      <c r="M2104" s="333"/>
      <c r="N2104" s="333"/>
      <c r="Q2104" s="334"/>
      <c r="R2104" s="335"/>
      <c r="S2104" s="335"/>
      <c r="T2104" s="335"/>
      <c r="U2104" s="335"/>
      <c r="V2104" s="335"/>
      <c r="W2104" s="336"/>
      <c r="X2104" s="337"/>
      <c r="Y2104" s="338"/>
    </row>
    <row r="2105" spans="3:25" s="330" customFormat="1" hidden="1" x14ac:dyDescent="0.25">
      <c r="C2105" s="331"/>
      <c r="D2105" s="331"/>
      <c r="E2105" s="331"/>
      <c r="H2105" s="332"/>
      <c r="K2105" s="333"/>
      <c r="L2105" s="333"/>
      <c r="M2105" s="333"/>
      <c r="N2105" s="333"/>
      <c r="Q2105" s="334"/>
      <c r="R2105" s="335"/>
      <c r="S2105" s="335"/>
      <c r="T2105" s="335"/>
      <c r="U2105" s="335"/>
      <c r="V2105" s="335"/>
      <c r="W2105" s="336"/>
      <c r="X2105" s="337"/>
      <c r="Y2105" s="338"/>
    </row>
    <row r="2106" spans="3:25" s="330" customFormat="1" hidden="1" x14ac:dyDescent="0.25">
      <c r="C2106" s="331"/>
      <c r="D2106" s="331"/>
      <c r="E2106" s="331"/>
      <c r="H2106" s="332"/>
      <c r="K2106" s="333"/>
      <c r="L2106" s="333"/>
      <c r="M2106" s="333"/>
      <c r="N2106" s="333"/>
      <c r="Q2106" s="334"/>
      <c r="R2106" s="335"/>
      <c r="S2106" s="335"/>
      <c r="T2106" s="335"/>
      <c r="U2106" s="335"/>
      <c r="V2106" s="335"/>
      <c r="W2106" s="336"/>
      <c r="X2106" s="337"/>
      <c r="Y2106" s="338"/>
    </row>
    <row r="2107" spans="3:25" s="330" customFormat="1" hidden="1" x14ac:dyDescent="0.25">
      <c r="C2107" s="331"/>
      <c r="D2107" s="331"/>
      <c r="E2107" s="331"/>
      <c r="H2107" s="332"/>
      <c r="K2107" s="333"/>
      <c r="L2107" s="333"/>
      <c r="M2107" s="333"/>
      <c r="N2107" s="333"/>
      <c r="Q2107" s="334"/>
      <c r="R2107" s="335"/>
      <c r="S2107" s="335"/>
      <c r="T2107" s="335"/>
      <c r="U2107" s="335"/>
      <c r="V2107" s="335"/>
      <c r="W2107" s="336"/>
      <c r="X2107" s="337"/>
      <c r="Y2107" s="338"/>
    </row>
    <row r="2108" spans="3:25" s="330" customFormat="1" hidden="1" x14ac:dyDescent="0.25">
      <c r="C2108" s="331"/>
      <c r="D2108" s="331"/>
      <c r="E2108" s="331"/>
      <c r="H2108" s="332"/>
      <c r="K2108" s="333"/>
      <c r="L2108" s="333"/>
      <c r="M2108" s="333"/>
      <c r="N2108" s="333"/>
      <c r="Q2108" s="334"/>
      <c r="R2108" s="335"/>
      <c r="S2108" s="335"/>
      <c r="T2108" s="335"/>
      <c r="U2108" s="335"/>
      <c r="V2108" s="335"/>
      <c r="W2108" s="336"/>
      <c r="X2108" s="337"/>
      <c r="Y2108" s="338"/>
    </row>
    <row r="2109" spans="3:25" s="330" customFormat="1" hidden="1" x14ac:dyDescent="0.25">
      <c r="C2109" s="331"/>
      <c r="D2109" s="331"/>
      <c r="E2109" s="331"/>
      <c r="H2109" s="332"/>
      <c r="K2109" s="333"/>
      <c r="L2109" s="333"/>
      <c r="M2109" s="333"/>
      <c r="N2109" s="333"/>
      <c r="Q2109" s="334"/>
      <c r="R2109" s="335"/>
      <c r="S2109" s="335"/>
      <c r="T2109" s="335"/>
      <c r="U2109" s="335"/>
      <c r="V2109" s="335"/>
      <c r="W2109" s="336"/>
      <c r="X2109" s="337"/>
      <c r="Y2109" s="338"/>
    </row>
    <row r="2110" spans="3:25" s="330" customFormat="1" hidden="1" x14ac:dyDescent="0.25">
      <c r="C2110" s="331"/>
      <c r="D2110" s="331"/>
      <c r="E2110" s="331"/>
      <c r="H2110" s="332"/>
      <c r="K2110" s="333"/>
      <c r="L2110" s="333"/>
      <c r="M2110" s="333"/>
      <c r="N2110" s="333"/>
      <c r="Q2110" s="334"/>
      <c r="R2110" s="335"/>
      <c r="S2110" s="335"/>
      <c r="T2110" s="335"/>
      <c r="U2110" s="335"/>
      <c r="V2110" s="335"/>
      <c r="W2110" s="336"/>
      <c r="X2110" s="337"/>
      <c r="Y2110" s="338"/>
    </row>
    <row r="2111" spans="3:25" s="330" customFormat="1" hidden="1" x14ac:dyDescent="0.25">
      <c r="C2111" s="331"/>
      <c r="D2111" s="331"/>
      <c r="E2111" s="331"/>
      <c r="H2111" s="332"/>
      <c r="K2111" s="333"/>
      <c r="L2111" s="333"/>
      <c r="M2111" s="333"/>
      <c r="N2111" s="333"/>
      <c r="Q2111" s="334"/>
      <c r="R2111" s="335"/>
      <c r="S2111" s="335"/>
      <c r="T2111" s="335"/>
      <c r="U2111" s="335"/>
      <c r="V2111" s="335"/>
      <c r="W2111" s="336"/>
      <c r="X2111" s="337"/>
      <c r="Y2111" s="338"/>
    </row>
    <row r="2112" spans="3:25" s="330" customFormat="1" hidden="1" x14ac:dyDescent="0.25">
      <c r="C2112" s="331"/>
      <c r="D2112" s="331"/>
      <c r="E2112" s="331"/>
      <c r="H2112" s="332"/>
      <c r="K2112" s="333"/>
      <c r="L2112" s="333"/>
      <c r="M2112" s="333"/>
      <c r="N2112" s="333"/>
      <c r="Q2112" s="334"/>
      <c r="R2112" s="335"/>
      <c r="S2112" s="335"/>
      <c r="T2112" s="335"/>
      <c r="U2112" s="335"/>
      <c r="V2112" s="335"/>
      <c r="W2112" s="336"/>
      <c r="X2112" s="337"/>
      <c r="Y2112" s="338"/>
    </row>
    <row r="2113" spans="3:25" s="330" customFormat="1" hidden="1" x14ac:dyDescent="0.25">
      <c r="C2113" s="331"/>
      <c r="D2113" s="331"/>
      <c r="E2113" s="331"/>
      <c r="H2113" s="332"/>
      <c r="K2113" s="333"/>
      <c r="L2113" s="333"/>
      <c r="M2113" s="333"/>
      <c r="N2113" s="333"/>
      <c r="Q2113" s="334"/>
      <c r="R2113" s="335"/>
      <c r="S2113" s="335"/>
      <c r="T2113" s="335"/>
      <c r="U2113" s="335"/>
      <c r="V2113" s="335"/>
      <c r="W2113" s="336"/>
      <c r="X2113" s="337"/>
      <c r="Y2113" s="338"/>
    </row>
    <row r="2114" spans="3:25" s="330" customFormat="1" hidden="1" x14ac:dyDescent="0.25">
      <c r="C2114" s="331"/>
      <c r="D2114" s="331"/>
      <c r="E2114" s="331"/>
      <c r="H2114" s="332"/>
      <c r="K2114" s="333"/>
      <c r="L2114" s="333"/>
      <c r="M2114" s="333"/>
      <c r="N2114" s="333"/>
      <c r="Q2114" s="334"/>
      <c r="R2114" s="335"/>
      <c r="S2114" s="335"/>
      <c r="T2114" s="335"/>
      <c r="U2114" s="335"/>
      <c r="V2114" s="335"/>
      <c r="W2114" s="336"/>
      <c r="X2114" s="337"/>
      <c r="Y2114" s="338"/>
    </row>
    <row r="2115" spans="3:25" s="330" customFormat="1" hidden="1" x14ac:dyDescent="0.25">
      <c r="C2115" s="331"/>
      <c r="D2115" s="331"/>
      <c r="E2115" s="331"/>
      <c r="H2115" s="332"/>
      <c r="K2115" s="333"/>
      <c r="L2115" s="333"/>
      <c r="M2115" s="333"/>
      <c r="N2115" s="333"/>
      <c r="Q2115" s="334"/>
      <c r="R2115" s="335"/>
      <c r="S2115" s="335"/>
      <c r="T2115" s="335"/>
      <c r="U2115" s="335"/>
      <c r="V2115" s="335"/>
      <c r="W2115" s="336"/>
      <c r="X2115" s="337"/>
      <c r="Y2115" s="338"/>
    </row>
    <row r="2116" spans="3:25" s="330" customFormat="1" hidden="1" x14ac:dyDescent="0.25">
      <c r="C2116" s="331"/>
      <c r="D2116" s="331"/>
      <c r="E2116" s="331"/>
      <c r="H2116" s="332"/>
      <c r="K2116" s="333"/>
      <c r="L2116" s="333"/>
      <c r="M2116" s="333"/>
      <c r="N2116" s="333"/>
      <c r="Q2116" s="334"/>
      <c r="R2116" s="335"/>
      <c r="S2116" s="335"/>
      <c r="T2116" s="335"/>
      <c r="U2116" s="335"/>
      <c r="V2116" s="335"/>
      <c r="W2116" s="336"/>
      <c r="X2116" s="337"/>
      <c r="Y2116" s="338"/>
    </row>
    <row r="2117" spans="3:25" s="330" customFormat="1" hidden="1" x14ac:dyDescent="0.25">
      <c r="C2117" s="331"/>
      <c r="D2117" s="331"/>
      <c r="E2117" s="331"/>
      <c r="H2117" s="332"/>
      <c r="K2117" s="333"/>
      <c r="L2117" s="333"/>
      <c r="M2117" s="333"/>
      <c r="N2117" s="333"/>
      <c r="Q2117" s="334"/>
      <c r="R2117" s="335"/>
      <c r="S2117" s="335"/>
      <c r="T2117" s="335"/>
      <c r="U2117" s="335"/>
      <c r="V2117" s="335"/>
      <c r="W2117" s="336"/>
      <c r="X2117" s="337"/>
      <c r="Y2117" s="338"/>
    </row>
    <row r="2118" spans="3:25" s="330" customFormat="1" hidden="1" x14ac:dyDescent="0.25">
      <c r="C2118" s="331"/>
      <c r="D2118" s="331"/>
      <c r="E2118" s="331"/>
      <c r="H2118" s="332"/>
      <c r="K2118" s="333"/>
      <c r="L2118" s="333"/>
      <c r="M2118" s="333"/>
      <c r="N2118" s="333"/>
      <c r="Q2118" s="334"/>
      <c r="R2118" s="335"/>
      <c r="S2118" s="335"/>
      <c r="T2118" s="335"/>
      <c r="U2118" s="335"/>
      <c r="V2118" s="335"/>
      <c r="W2118" s="336"/>
      <c r="X2118" s="337"/>
      <c r="Y2118" s="338"/>
    </row>
    <row r="2119" spans="3:25" s="330" customFormat="1" hidden="1" x14ac:dyDescent="0.25">
      <c r="C2119" s="331"/>
      <c r="D2119" s="331"/>
      <c r="E2119" s="331"/>
      <c r="H2119" s="332"/>
      <c r="K2119" s="333"/>
      <c r="L2119" s="333"/>
      <c r="M2119" s="333"/>
      <c r="N2119" s="333"/>
      <c r="Q2119" s="334"/>
      <c r="R2119" s="335"/>
      <c r="S2119" s="335"/>
      <c r="T2119" s="335"/>
      <c r="U2119" s="335"/>
      <c r="V2119" s="335"/>
      <c r="W2119" s="336"/>
      <c r="X2119" s="337"/>
      <c r="Y2119" s="338"/>
    </row>
    <row r="2120" spans="3:25" s="330" customFormat="1" hidden="1" x14ac:dyDescent="0.25">
      <c r="C2120" s="331"/>
      <c r="D2120" s="331"/>
      <c r="E2120" s="331"/>
      <c r="H2120" s="332"/>
      <c r="K2120" s="333"/>
      <c r="L2120" s="333"/>
      <c r="M2120" s="333"/>
      <c r="N2120" s="333"/>
      <c r="Q2120" s="334"/>
      <c r="R2120" s="335"/>
      <c r="S2120" s="335"/>
      <c r="T2120" s="335"/>
      <c r="U2120" s="335"/>
      <c r="V2120" s="335"/>
      <c r="W2120" s="336"/>
      <c r="X2120" s="337"/>
      <c r="Y2120" s="338"/>
    </row>
    <row r="2121" spans="3:25" s="330" customFormat="1" hidden="1" x14ac:dyDescent="0.25">
      <c r="C2121" s="331"/>
      <c r="D2121" s="331"/>
      <c r="E2121" s="331"/>
      <c r="H2121" s="332"/>
      <c r="K2121" s="333"/>
      <c r="L2121" s="333"/>
      <c r="M2121" s="333"/>
      <c r="N2121" s="333"/>
      <c r="Q2121" s="334"/>
      <c r="R2121" s="335"/>
      <c r="S2121" s="335"/>
      <c r="T2121" s="335"/>
      <c r="U2121" s="335"/>
      <c r="V2121" s="335"/>
      <c r="W2121" s="336"/>
      <c r="X2121" s="337"/>
      <c r="Y2121" s="338"/>
    </row>
    <row r="2122" spans="3:25" s="330" customFormat="1" hidden="1" x14ac:dyDescent="0.25">
      <c r="C2122" s="331"/>
      <c r="D2122" s="331"/>
      <c r="E2122" s="331"/>
      <c r="H2122" s="332"/>
      <c r="K2122" s="333"/>
      <c r="L2122" s="333"/>
      <c r="M2122" s="333"/>
      <c r="N2122" s="333"/>
      <c r="Q2122" s="334"/>
      <c r="R2122" s="335"/>
      <c r="S2122" s="335"/>
      <c r="T2122" s="335"/>
      <c r="U2122" s="335"/>
      <c r="V2122" s="335"/>
      <c r="W2122" s="336"/>
      <c r="X2122" s="337"/>
      <c r="Y2122" s="338"/>
    </row>
    <row r="2123" spans="3:25" s="330" customFormat="1" hidden="1" x14ac:dyDescent="0.25">
      <c r="C2123" s="331"/>
      <c r="D2123" s="331"/>
      <c r="E2123" s="331"/>
      <c r="H2123" s="332"/>
      <c r="K2123" s="333"/>
      <c r="L2123" s="333"/>
      <c r="M2123" s="333"/>
      <c r="N2123" s="333"/>
      <c r="Q2123" s="334"/>
      <c r="R2123" s="335"/>
      <c r="S2123" s="335"/>
      <c r="T2123" s="335"/>
      <c r="U2123" s="335"/>
      <c r="V2123" s="335"/>
      <c r="W2123" s="336"/>
      <c r="X2123" s="337"/>
      <c r="Y2123" s="338"/>
    </row>
    <row r="2124" spans="3:25" s="330" customFormat="1" hidden="1" x14ac:dyDescent="0.25">
      <c r="C2124" s="331"/>
      <c r="D2124" s="331"/>
      <c r="E2124" s="331"/>
      <c r="H2124" s="332"/>
      <c r="K2124" s="333"/>
      <c r="L2124" s="333"/>
      <c r="M2124" s="333"/>
      <c r="N2124" s="333"/>
      <c r="Q2124" s="334"/>
      <c r="R2124" s="335"/>
      <c r="S2124" s="335"/>
      <c r="T2124" s="335"/>
      <c r="U2124" s="335"/>
      <c r="V2124" s="335"/>
      <c r="W2124" s="336"/>
      <c r="X2124" s="337"/>
      <c r="Y2124" s="338"/>
    </row>
    <row r="2125" spans="3:25" s="330" customFormat="1" hidden="1" x14ac:dyDescent="0.25">
      <c r="C2125" s="331"/>
      <c r="D2125" s="331"/>
      <c r="E2125" s="331"/>
      <c r="H2125" s="332"/>
      <c r="K2125" s="333"/>
      <c r="L2125" s="333"/>
      <c r="M2125" s="333"/>
      <c r="N2125" s="333"/>
      <c r="Q2125" s="334"/>
      <c r="R2125" s="335"/>
      <c r="S2125" s="335"/>
      <c r="T2125" s="335"/>
      <c r="U2125" s="335"/>
      <c r="V2125" s="335"/>
      <c r="W2125" s="336"/>
      <c r="X2125" s="337"/>
      <c r="Y2125" s="338"/>
    </row>
    <row r="2126" spans="3:25" s="330" customFormat="1" hidden="1" x14ac:dyDescent="0.25">
      <c r="C2126" s="331"/>
      <c r="D2126" s="331"/>
      <c r="E2126" s="331"/>
      <c r="H2126" s="332"/>
      <c r="K2126" s="333"/>
      <c r="L2126" s="333"/>
      <c r="M2126" s="333"/>
      <c r="N2126" s="333"/>
      <c r="Q2126" s="334"/>
      <c r="R2126" s="335"/>
      <c r="S2126" s="335"/>
      <c r="T2126" s="335"/>
      <c r="U2126" s="335"/>
      <c r="V2126" s="335"/>
      <c r="W2126" s="336"/>
      <c r="X2126" s="337"/>
      <c r="Y2126" s="338"/>
    </row>
    <row r="2127" spans="3:25" s="330" customFormat="1" hidden="1" x14ac:dyDescent="0.25">
      <c r="C2127" s="331"/>
      <c r="D2127" s="331"/>
      <c r="E2127" s="331"/>
      <c r="H2127" s="332"/>
      <c r="K2127" s="333"/>
      <c r="L2127" s="333"/>
      <c r="M2127" s="333"/>
      <c r="N2127" s="333"/>
      <c r="Q2127" s="334"/>
      <c r="R2127" s="335"/>
      <c r="S2127" s="335"/>
      <c r="T2127" s="335"/>
      <c r="U2127" s="335"/>
      <c r="V2127" s="335"/>
      <c r="W2127" s="336"/>
      <c r="X2127" s="337"/>
      <c r="Y2127" s="338"/>
    </row>
    <row r="2128" spans="3:25" s="330" customFormat="1" hidden="1" x14ac:dyDescent="0.25">
      <c r="C2128" s="331"/>
      <c r="D2128" s="331"/>
      <c r="E2128" s="331"/>
      <c r="H2128" s="332"/>
      <c r="K2128" s="333"/>
      <c r="L2128" s="333"/>
      <c r="M2128" s="333"/>
      <c r="N2128" s="333"/>
      <c r="Q2128" s="334"/>
      <c r="R2128" s="335"/>
      <c r="S2128" s="335"/>
      <c r="T2128" s="335"/>
      <c r="U2128" s="335"/>
      <c r="V2128" s="335"/>
      <c r="W2128" s="336"/>
      <c r="X2128" s="337"/>
      <c r="Y2128" s="338"/>
    </row>
    <row r="2129" spans="3:25" s="330" customFormat="1" hidden="1" x14ac:dyDescent="0.25">
      <c r="C2129" s="331"/>
      <c r="D2129" s="331"/>
      <c r="E2129" s="331"/>
      <c r="H2129" s="332"/>
      <c r="K2129" s="333"/>
      <c r="L2129" s="333"/>
      <c r="M2129" s="333"/>
      <c r="N2129" s="333"/>
      <c r="Q2129" s="334"/>
      <c r="R2129" s="335"/>
      <c r="S2129" s="335"/>
      <c r="T2129" s="335"/>
      <c r="U2129" s="335"/>
      <c r="V2129" s="335"/>
      <c r="W2129" s="336"/>
      <c r="X2129" s="337"/>
      <c r="Y2129" s="338"/>
    </row>
    <row r="2130" spans="3:25" s="330" customFormat="1" hidden="1" x14ac:dyDescent="0.25">
      <c r="C2130" s="331"/>
      <c r="D2130" s="331"/>
      <c r="E2130" s="331"/>
      <c r="H2130" s="332"/>
      <c r="K2130" s="333"/>
      <c r="L2130" s="333"/>
      <c r="M2130" s="333"/>
      <c r="N2130" s="333"/>
      <c r="Q2130" s="334"/>
      <c r="R2130" s="335"/>
      <c r="S2130" s="335"/>
      <c r="T2130" s="335"/>
      <c r="U2130" s="335"/>
      <c r="V2130" s="335"/>
      <c r="W2130" s="336"/>
      <c r="X2130" s="337"/>
      <c r="Y2130" s="338"/>
    </row>
    <row r="2131" spans="3:25" s="330" customFormat="1" hidden="1" x14ac:dyDescent="0.25">
      <c r="C2131" s="331"/>
      <c r="D2131" s="331"/>
      <c r="E2131" s="331"/>
      <c r="H2131" s="332"/>
      <c r="K2131" s="333"/>
      <c r="L2131" s="333"/>
      <c r="M2131" s="333"/>
      <c r="N2131" s="333"/>
      <c r="Q2131" s="334"/>
      <c r="R2131" s="335"/>
      <c r="S2131" s="335"/>
      <c r="T2131" s="335"/>
      <c r="U2131" s="335"/>
      <c r="V2131" s="335"/>
      <c r="W2131" s="336"/>
      <c r="X2131" s="337"/>
      <c r="Y2131" s="338"/>
    </row>
    <row r="2132" spans="3:25" s="330" customFormat="1" hidden="1" x14ac:dyDescent="0.25">
      <c r="C2132" s="331"/>
      <c r="D2132" s="331"/>
      <c r="E2132" s="331"/>
      <c r="H2132" s="332"/>
      <c r="K2132" s="333"/>
      <c r="L2132" s="333"/>
      <c r="M2132" s="333"/>
      <c r="N2132" s="333"/>
      <c r="Q2132" s="334"/>
      <c r="R2132" s="335"/>
      <c r="S2132" s="335"/>
      <c r="T2132" s="335"/>
      <c r="U2132" s="335"/>
      <c r="V2132" s="335"/>
      <c r="W2132" s="336"/>
      <c r="X2132" s="337"/>
      <c r="Y2132" s="338"/>
    </row>
    <row r="2133" spans="3:25" s="330" customFormat="1" hidden="1" x14ac:dyDescent="0.25">
      <c r="C2133" s="331"/>
      <c r="D2133" s="331"/>
      <c r="E2133" s="331"/>
      <c r="H2133" s="332"/>
      <c r="K2133" s="333"/>
      <c r="L2133" s="333"/>
      <c r="M2133" s="333"/>
      <c r="N2133" s="333"/>
      <c r="Q2133" s="334"/>
      <c r="R2133" s="335"/>
      <c r="S2133" s="335"/>
      <c r="T2133" s="335"/>
      <c r="U2133" s="335"/>
      <c r="V2133" s="335"/>
      <c r="W2133" s="336"/>
      <c r="X2133" s="337"/>
      <c r="Y2133" s="338"/>
    </row>
    <row r="2134" spans="3:25" s="330" customFormat="1" hidden="1" x14ac:dyDescent="0.25">
      <c r="C2134" s="331"/>
      <c r="D2134" s="331"/>
      <c r="E2134" s="331"/>
      <c r="H2134" s="332"/>
      <c r="K2134" s="333"/>
      <c r="L2134" s="333"/>
      <c r="M2134" s="333"/>
      <c r="N2134" s="333"/>
      <c r="Q2134" s="334"/>
      <c r="R2134" s="335"/>
      <c r="S2134" s="335"/>
      <c r="T2134" s="335"/>
      <c r="U2134" s="335"/>
      <c r="V2134" s="335"/>
      <c r="W2134" s="336"/>
      <c r="X2134" s="337"/>
      <c r="Y2134" s="338"/>
    </row>
    <row r="2135" spans="3:25" s="330" customFormat="1" hidden="1" x14ac:dyDescent="0.25">
      <c r="C2135" s="331"/>
      <c r="D2135" s="331"/>
      <c r="E2135" s="331"/>
      <c r="H2135" s="332"/>
      <c r="K2135" s="333"/>
      <c r="L2135" s="333"/>
      <c r="M2135" s="333"/>
      <c r="N2135" s="333"/>
      <c r="Q2135" s="334"/>
      <c r="R2135" s="335"/>
      <c r="S2135" s="335"/>
      <c r="T2135" s="335"/>
      <c r="U2135" s="335"/>
      <c r="V2135" s="335"/>
      <c r="W2135" s="336"/>
      <c r="X2135" s="337"/>
      <c r="Y2135" s="338"/>
    </row>
    <row r="2136" spans="3:25" s="330" customFormat="1" hidden="1" x14ac:dyDescent="0.25">
      <c r="C2136" s="331"/>
      <c r="D2136" s="331"/>
      <c r="E2136" s="331"/>
      <c r="H2136" s="332"/>
      <c r="K2136" s="333"/>
      <c r="L2136" s="333"/>
      <c r="M2136" s="333"/>
      <c r="N2136" s="333"/>
      <c r="Q2136" s="334"/>
      <c r="R2136" s="335"/>
      <c r="S2136" s="335"/>
      <c r="T2136" s="335"/>
      <c r="U2136" s="335"/>
      <c r="V2136" s="335"/>
      <c r="W2136" s="336"/>
      <c r="X2136" s="337"/>
      <c r="Y2136" s="338"/>
    </row>
    <row r="2137" spans="3:25" s="330" customFormat="1" hidden="1" x14ac:dyDescent="0.25">
      <c r="C2137" s="331"/>
      <c r="D2137" s="331"/>
      <c r="E2137" s="331"/>
      <c r="H2137" s="332"/>
      <c r="K2137" s="333"/>
      <c r="L2137" s="333"/>
      <c r="M2137" s="333"/>
      <c r="N2137" s="333"/>
      <c r="Q2137" s="334"/>
      <c r="R2137" s="335"/>
      <c r="S2137" s="335"/>
      <c r="T2137" s="335"/>
      <c r="U2137" s="335"/>
      <c r="V2137" s="335"/>
      <c r="W2137" s="336"/>
      <c r="X2137" s="337"/>
      <c r="Y2137" s="338"/>
    </row>
    <row r="2138" spans="3:25" s="330" customFormat="1" hidden="1" x14ac:dyDescent="0.25">
      <c r="C2138" s="331"/>
      <c r="D2138" s="331"/>
      <c r="E2138" s="331"/>
      <c r="H2138" s="332"/>
      <c r="K2138" s="333"/>
      <c r="L2138" s="333"/>
      <c r="M2138" s="333"/>
      <c r="N2138" s="333"/>
      <c r="Q2138" s="334"/>
      <c r="R2138" s="335"/>
      <c r="S2138" s="335"/>
      <c r="T2138" s="335"/>
      <c r="U2138" s="335"/>
      <c r="V2138" s="335"/>
      <c r="W2138" s="336"/>
      <c r="X2138" s="337"/>
      <c r="Y2138" s="338"/>
    </row>
    <row r="2139" spans="3:25" s="330" customFormat="1" hidden="1" x14ac:dyDescent="0.25">
      <c r="C2139" s="331"/>
      <c r="D2139" s="331"/>
      <c r="E2139" s="331"/>
      <c r="H2139" s="332"/>
      <c r="K2139" s="333"/>
      <c r="L2139" s="333"/>
      <c r="M2139" s="333"/>
      <c r="N2139" s="333"/>
      <c r="Q2139" s="334"/>
      <c r="R2139" s="335"/>
      <c r="S2139" s="335"/>
      <c r="T2139" s="335"/>
      <c r="U2139" s="335"/>
      <c r="V2139" s="335"/>
      <c r="W2139" s="336"/>
      <c r="X2139" s="337"/>
      <c r="Y2139" s="338"/>
    </row>
    <row r="2140" spans="3:25" s="330" customFormat="1" hidden="1" x14ac:dyDescent="0.25">
      <c r="C2140" s="331"/>
      <c r="D2140" s="331"/>
      <c r="E2140" s="331"/>
      <c r="H2140" s="332"/>
      <c r="K2140" s="333"/>
      <c r="L2140" s="333"/>
      <c r="M2140" s="333"/>
      <c r="N2140" s="333"/>
      <c r="Q2140" s="334"/>
      <c r="R2140" s="335"/>
      <c r="S2140" s="335"/>
      <c r="T2140" s="335"/>
      <c r="U2140" s="335"/>
      <c r="V2140" s="335"/>
      <c r="W2140" s="336"/>
      <c r="X2140" s="337"/>
      <c r="Y2140" s="338"/>
    </row>
    <row r="2141" spans="3:25" s="330" customFormat="1" hidden="1" x14ac:dyDescent="0.25">
      <c r="C2141" s="331"/>
      <c r="D2141" s="331"/>
      <c r="E2141" s="331"/>
      <c r="H2141" s="332"/>
      <c r="K2141" s="333"/>
      <c r="L2141" s="333"/>
      <c r="M2141" s="333"/>
      <c r="N2141" s="333"/>
      <c r="Q2141" s="334"/>
      <c r="R2141" s="335"/>
      <c r="S2141" s="335"/>
      <c r="T2141" s="335"/>
      <c r="U2141" s="335"/>
      <c r="V2141" s="335"/>
      <c r="W2141" s="336"/>
      <c r="X2141" s="337"/>
      <c r="Y2141" s="338"/>
    </row>
    <row r="2142" spans="3:25" s="330" customFormat="1" hidden="1" x14ac:dyDescent="0.25">
      <c r="C2142" s="331"/>
      <c r="D2142" s="331"/>
      <c r="E2142" s="331"/>
      <c r="H2142" s="332"/>
      <c r="K2142" s="333"/>
      <c r="L2142" s="333"/>
      <c r="M2142" s="333"/>
      <c r="N2142" s="333"/>
      <c r="Q2142" s="334"/>
      <c r="R2142" s="335"/>
      <c r="S2142" s="335"/>
      <c r="T2142" s="335"/>
      <c r="U2142" s="335"/>
      <c r="V2142" s="335"/>
      <c r="W2142" s="336"/>
      <c r="X2142" s="337"/>
      <c r="Y2142" s="338"/>
    </row>
    <row r="2143" spans="3:25" s="330" customFormat="1" hidden="1" x14ac:dyDescent="0.25">
      <c r="C2143" s="331"/>
      <c r="D2143" s="331"/>
      <c r="E2143" s="331"/>
      <c r="H2143" s="332"/>
      <c r="K2143" s="333"/>
      <c r="L2143" s="333"/>
      <c r="M2143" s="333"/>
      <c r="N2143" s="333"/>
      <c r="Q2143" s="334"/>
      <c r="R2143" s="335"/>
      <c r="S2143" s="335"/>
      <c r="T2143" s="335"/>
      <c r="U2143" s="335"/>
      <c r="V2143" s="335"/>
      <c r="W2143" s="336"/>
      <c r="X2143" s="337"/>
      <c r="Y2143" s="338"/>
    </row>
    <row r="2144" spans="3:25" s="330" customFormat="1" hidden="1" x14ac:dyDescent="0.25">
      <c r="C2144" s="331"/>
      <c r="D2144" s="331"/>
      <c r="E2144" s="331"/>
      <c r="H2144" s="332"/>
      <c r="K2144" s="333"/>
      <c r="L2144" s="333"/>
      <c r="M2144" s="333"/>
      <c r="N2144" s="333"/>
      <c r="Q2144" s="334"/>
      <c r="R2144" s="335"/>
      <c r="S2144" s="335"/>
      <c r="T2144" s="335"/>
      <c r="U2144" s="335"/>
      <c r="V2144" s="335"/>
      <c r="W2144" s="336"/>
      <c r="X2144" s="337"/>
      <c r="Y2144" s="338"/>
    </row>
    <row r="2145" spans="3:25" s="330" customFormat="1" hidden="1" x14ac:dyDescent="0.25">
      <c r="C2145" s="331"/>
      <c r="D2145" s="331"/>
      <c r="E2145" s="331"/>
      <c r="H2145" s="332"/>
      <c r="K2145" s="333"/>
      <c r="L2145" s="333"/>
      <c r="M2145" s="333"/>
      <c r="N2145" s="333"/>
      <c r="Q2145" s="334"/>
      <c r="R2145" s="335"/>
      <c r="S2145" s="335"/>
      <c r="T2145" s="335"/>
      <c r="U2145" s="335"/>
      <c r="V2145" s="335"/>
      <c r="W2145" s="336"/>
      <c r="X2145" s="337"/>
      <c r="Y2145" s="338"/>
    </row>
    <row r="2146" spans="3:25" s="330" customFormat="1" hidden="1" x14ac:dyDescent="0.25">
      <c r="C2146" s="331"/>
      <c r="D2146" s="331"/>
      <c r="E2146" s="331"/>
      <c r="H2146" s="332"/>
      <c r="K2146" s="333"/>
      <c r="L2146" s="333"/>
      <c r="M2146" s="333"/>
      <c r="N2146" s="333"/>
      <c r="Q2146" s="334"/>
      <c r="R2146" s="335"/>
      <c r="S2146" s="335"/>
      <c r="T2146" s="335"/>
      <c r="U2146" s="335"/>
      <c r="V2146" s="335"/>
      <c r="W2146" s="336"/>
      <c r="X2146" s="337"/>
      <c r="Y2146" s="338"/>
    </row>
    <row r="2147" spans="3:25" s="330" customFormat="1" hidden="1" x14ac:dyDescent="0.25">
      <c r="C2147" s="331"/>
      <c r="D2147" s="331"/>
      <c r="E2147" s="331"/>
      <c r="H2147" s="332"/>
      <c r="K2147" s="333"/>
      <c r="L2147" s="333"/>
      <c r="M2147" s="333"/>
      <c r="N2147" s="333"/>
      <c r="Q2147" s="334"/>
      <c r="R2147" s="335"/>
      <c r="S2147" s="335"/>
      <c r="T2147" s="335"/>
      <c r="U2147" s="335"/>
      <c r="V2147" s="335"/>
      <c r="W2147" s="336"/>
      <c r="X2147" s="337"/>
      <c r="Y2147" s="338"/>
    </row>
    <row r="2148" spans="3:25" s="330" customFormat="1" hidden="1" x14ac:dyDescent="0.25">
      <c r="C2148" s="331"/>
      <c r="D2148" s="331"/>
      <c r="E2148" s="331"/>
      <c r="H2148" s="332"/>
      <c r="K2148" s="333"/>
      <c r="L2148" s="333"/>
      <c r="M2148" s="333"/>
      <c r="N2148" s="333"/>
      <c r="Q2148" s="334"/>
      <c r="R2148" s="335"/>
      <c r="S2148" s="335"/>
      <c r="T2148" s="335"/>
      <c r="U2148" s="335"/>
      <c r="V2148" s="335"/>
      <c r="W2148" s="336"/>
      <c r="X2148" s="337"/>
      <c r="Y2148" s="338"/>
    </row>
    <row r="2149" spans="3:25" s="330" customFormat="1" hidden="1" x14ac:dyDescent="0.25">
      <c r="C2149" s="331"/>
      <c r="D2149" s="331"/>
      <c r="E2149" s="331"/>
      <c r="H2149" s="332"/>
      <c r="K2149" s="333"/>
      <c r="L2149" s="333"/>
      <c r="M2149" s="333"/>
      <c r="N2149" s="333"/>
      <c r="Q2149" s="334"/>
      <c r="R2149" s="335"/>
      <c r="S2149" s="335"/>
      <c r="T2149" s="335"/>
      <c r="U2149" s="335"/>
      <c r="V2149" s="335"/>
      <c r="W2149" s="336"/>
      <c r="X2149" s="337"/>
      <c r="Y2149" s="338"/>
    </row>
    <row r="2150" spans="3:25" s="330" customFormat="1" hidden="1" x14ac:dyDescent="0.25">
      <c r="C2150" s="331"/>
      <c r="D2150" s="331"/>
      <c r="E2150" s="331"/>
      <c r="H2150" s="332"/>
      <c r="K2150" s="333"/>
      <c r="L2150" s="333"/>
      <c r="M2150" s="333"/>
      <c r="N2150" s="333"/>
      <c r="Q2150" s="334"/>
      <c r="R2150" s="335"/>
      <c r="S2150" s="335"/>
      <c r="T2150" s="335"/>
      <c r="U2150" s="335"/>
      <c r="V2150" s="335"/>
      <c r="W2150" s="336"/>
      <c r="X2150" s="337"/>
      <c r="Y2150" s="338"/>
    </row>
    <row r="2151" spans="3:25" s="330" customFormat="1" hidden="1" x14ac:dyDescent="0.25">
      <c r="C2151" s="331"/>
      <c r="D2151" s="331"/>
      <c r="E2151" s="331"/>
      <c r="H2151" s="332"/>
      <c r="K2151" s="333"/>
      <c r="L2151" s="333"/>
      <c r="M2151" s="333"/>
      <c r="N2151" s="333"/>
      <c r="Q2151" s="334"/>
      <c r="R2151" s="335"/>
      <c r="S2151" s="335"/>
      <c r="T2151" s="335"/>
      <c r="U2151" s="335"/>
      <c r="V2151" s="335"/>
      <c r="W2151" s="336"/>
      <c r="X2151" s="337"/>
      <c r="Y2151" s="338"/>
    </row>
    <row r="2152" spans="3:25" s="330" customFormat="1" hidden="1" x14ac:dyDescent="0.25">
      <c r="C2152" s="331"/>
      <c r="D2152" s="331"/>
      <c r="E2152" s="331"/>
      <c r="H2152" s="332"/>
      <c r="K2152" s="333"/>
      <c r="L2152" s="333"/>
      <c r="M2152" s="333"/>
      <c r="N2152" s="333"/>
      <c r="Q2152" s="334"/>
      <c r="R2152" s="335"/>
      <c r="S2152" s="335"/>
      <c r="T2152" s="335"/>
      <c r="U2152" s="335"/>
      <c r="V2152" s="335"/>
      <c r="W2152" s="336"/>
      <c r="X2152" s="337"/>
      <c r="Y2152" s="338"/>
    </row>
    <row r="2153" spans="3:25" s="330" customFormat="1" hidden="1" x14ac:dyDescent="0.25">
      <c r="C2153" s="331"/>
      <c r="D2153" s="331"/>
      <c r="E2153" s="331"/>
      <c r="H2153" s="332"/>
      <c r="K2153" s="333"/>
      <c r="L2153" s="333"/>
      <c r="M2153" s="333"/>
      <c r="N2153" s="333"/>
      <c r="Q2153" s="334"/>
      <c r="R2153" s="335"/>
      <c r="S2153" s="335"/>
      <c r="T2153" s="335"/>
      <c r="U2153" s="335"/>
      <c r="V2153" s="335"/>
      <c r="W2153" s="336"/>
      <c r="X2153" s="337"/>
      <c r="Y2153" s="338"/>
    </row>
    <row r="2154" spans="3:25" s="330" customFormat="1" hidden="1" x14ac:dyDescent="0.25">
      <c r="C2154" s="331"/>
      <c r="D2154" s="331"/>
      <c r="E2154" s="331"/>
      <c r="H2154" s="332"/>
      <c r="K2154" s="333"/>
      <c r="L2154" s="333"/>
      <c r="M2154" s="333"/>
      <c r="N2154" s="333"/>
      <c r="Q2154" s="334"/>
      <c r="R2154" s="335"/>
      <c r="S2154" s="335"/>
      <c r="T2154" s="335"/>
      <c r="U2154" s="335"/>
      <c r="V2154" s="335"/>
      <c r="W2154" s="336"/>
      <c r="X2154" s="337"/>
      <c r="Y2154" s="338"/>
    </row>
    <row r="2155" spans="3:25" s="330" customFormat="1" hidden="1" x14ac:dyDescent="0.25">
      <c r="C2155" s="331"/>
      <c r="D2155" s="331"/>
      <c r="E2155" s="331"/>
      <c r="H2155" s="332"/>
      <c r="K2155" s="333"/>
      <c r="L2155" s="333"/>
      <c r="M2155" s="333"/>
      <c r="N2155" s="333"/>
      <c r="Q2155" s="334"/>
      <c r="R2155" s="335"/>
      <c r="S2155" s="335"/>
      <c r="T2155" s="335"/>
      <c r="U2155" s="335"/>
      <c r="V2155" s="335"/>
      <c r="W2155" s="336"/>
      <c r="X2155" s="337"/>
      <c r="Y2155" s="338"/>
    </row>
    <row r="2156" spans="3:25" s="330" customFormat="1" hidden="1" x14ac:dyDescent="0.25">
      <c r="C2156" s="331"/>
      <c r="D2156" s="331"/>
      <c r="E2156" s="331"/>
      <c r="H2156" s="332"/>
      <c r="K2156" s="333"/>
      <c r="L2156" s="333"/>
      <c r="M2156" s="333"/>
      <c r="N2156" s="333"/>
      <c r="Q2156" s="334"/>
      <c r="R2156" s="335"/>
      <c r="S2156" s="335"/>
      <c r="T2156" s="335"/>
      <c r="U2156" s="335"/>
      <c r="V2156" s="335"/>
      <c r="W2156" s="336"/>
      <c r="X2156" s="337"/>
      <c r="Y2156" s="338"/>
    </row>
    <row r="2157" spans="3:25" s="330" customFormat="1" hidden="1" x14ac:dyDescent="0.25">
      <c r="C2157" s="331"/>
      <c r="D2157" s="331"/>
      <c r="E2157" s="331"/>
      <c r="H2157" s="332"/>
      <c r="K2157" s="333"/>
      <c r="L2157" s="333"/>
      <c r="M2157" s="333"/>
      <c r="N2157" s="333"/>
      <c r="Q2157" s="334"/>
      <c r="R2157" s="335"/>
      <c r="S2157" s="335"/>
      <c r="T2157" s="335"/>
      <c r="U2157" s="335"/>
      <c r="V2157" s="335"/>
      <c r="W2157" s="336"/>
      <c r="X2157" s="337"/>
      <c r="Y2157" s="338"/>
    </row>
    <row r="2158" spans="3:25" s="330" customFormat="1" hidden="1" x14ac:dyDescent="0.25">
      <c r="C2158" s="331"/>
      <c r="D2158" s="331"/>
      <c r="E2158" s="331"/>
      <c r="H2158" s="332"/>
      <c r="K2158" s="333"/>
      <c r="L2158" s="333"/>
      <c r="M2158" s="333"/>
      <c r="N2158" s="333"/>
      <c r="Q2158" s="334"/>
      <c r="R2158" s="335"/>
      <c r="S2158" s="335"/>
      <c r="T2158" s="335"/>
      <c r="U2158" s="335"/>
      <c r="V2158" s="335"/>
      <c r="W2158" s="336"/>
      <c r="X2158" s="337"/>
      <c r="Y2158" s="338"/>
    </row>
    <row r="2159" spans="3:25" s="330" customFormat="1" hidden="1" x14ac:dyDescent="0.25">
      <c r="C2159" s="331"/>
      <c r="D2159" s="331"/>
      <c r="E2159" s="331"/>
      <c r="H2159" s="332"/>
      <c r="K2159" s="333"/>
      <c r="L2159" s="333"/>
      <c r="M2159" s="333"/>
      <c r="N2159" s="333"/>
      <c r="Q2159" s="334"/>
      <c r="R2159" s="335"/>
      <c r="S2159" s="335"/>
      <c r="T2159" s="335"/>
      <c r="U2159" s="335"/>
      <c r="V2159" s="335"/>
      <c r="W2159" s="336"/>
      <c r="X2159" s="337"/>
      <c r="Y2159" s="338"/>
    </row>
    <row r="2160" spans="3:25" s="330" customFormat="1" hidden="1" x14ac:dyDescent="0.25">
      <c r="C2160" s="331"/>
      <c r="D2160" s="331"/>
      <c r="E2160" s="331"/>
      <c r="H2160" s="332"/>
      <c r="K2160" s="333"/>
      <c r="L2160" s="333"/>
      <c r="M2160" s="333"/>
      <c r="N2160" s="333"/>
      <c r="Q2160" s="334"/>
      <c r="R2160" s="335"/>
      <c r="S2160" s="335"/>
      <c r="T2160" s="335"/>
      <c r="U2160" s="335"/>
      <c r="V2160" s="335"/>
      <c r="W2160" s="336"/>
      <c r="X2160" s="337"/>
      <c r="Y2160" s="338"/>
    </row>
    <row r="2161" spans="3:25" s="330" customFormat="1" hidden="1" x14ac:dyDescent="0.25">
      <c r="C2161" s="331"/>
      <c r="D2161" s="331"/>
      <c r="E2161" s="331"/>
      <c r="H2161" s="332"/>
      <c r="K2161" s="333"/>
      <c r="L2161" s="333"/>
      <c r="M2161" s="333"/>
      <c r="N2161" s="333"/>
      <c r="Q2161" s="334"/>
      <c r="R2161" s="335"/>
      <c r="S2161" s="335"/>
      <c r="T2161" s="335"/>
      <c r="U2161" s="335"/>
      <c r="V2161" s="335"/>
      <c r="W2161" s="336"/>
      <c r="X2161" s="337"/>
      <c r="Y2161" s="338"/>
    </row>
    <row r="2162" spans="3:25" s="330" customFormat="1" hidden="1" x14ac:dyDescent="0.25">
      <c r="C2162" s="331"/>
      <c r="D2162" s="331"/>
      <c r="E2162" s="331"/>
      <c r="H2162" s="332"/>
      <c r="K2162" s="333"/>
      <c r="L2162" s="333"/>
      <c r="M2162" s="333"/>
      <c r="N2162" s="333"/>
      <c r="Q2162" s="334"/>
      <c r="R2162" s="335"/>
      <c r="S2162" s="335"/>
      <c r="T2162" s="335"/>
      <c r="U2162" s="335"/>
      <c r="V2162" s="335"/>
      <c r="W2162" s="336"/>
      <c r="X2162" s="337"/>
      <c r="Y2162" s="338"/>
    </row>
    <row r="2163" spans="3:25" s="330" customFormat="1" hidden="1" x14ac:dyDescent="0.25">
      <c r="C2163" s="331"/>
      <c r="D2163" s="331"/>
      <c r="E2163" s="331"/>
      <c r="H2163" s="332"/>
      <c r="K2163" s="333"/>
      <c r="L2163" s="333"/>
      <c r="M2163" s="333"/>
      <c r="N2163" s="333"/>
      <c r="Q2163" s="334"/>
      <c r="R2163" s="335"/>
      <c r="S2163" s="335"/>
      <c r="T2163" s="335"/>
      <c r="U2163" s="335"/>
      <c r="V2163" s="335"/>
      <c r="W2163" s="336"/>
      <c r="X2163" s="337"/>
      <c r="Y2163" s="338"/>
    </row>
    <row r="2164" spans="3:25" s="330" customFormat="1" hidden="1" x14ac:dyDescent="0.25">
      <c r="C2164" s="331"/>
      <c r="D2164" s="331"/>
      <c r="E2164" s="331"/>
      <c r="H2164" s="332"/>
      <c r="K2164" s="333"/>
      <c r="L2164" s="333"/>
      <c r="M2164" s="333"/>
      <c r="N2164" s="333"/>
      <c r="Q2164" s="334"/>
      <c r="R2164" s="335"/>
      <c r="S2164" s="335"/>
      <c r="T2164" s="335"/>
      <c r="U2164" s="335"/>
      <c r="V2164" s="335"/>
      <c r="W2164" s="336"/>
      <c r="X2164" s="337"/>
      <c r="Y2164" s="338"/>
    </row>
    <row r="2165" spans="3:25" s="330" customFormat="1" hidden="1" x14ac:dyDescent="0.25">
      <c r="C2165" s="331"/>
      <c r="D2165" s="331"/>
      <c r="E2165" s="331"/>
      <c r="H2165" s="332"/>
      <c r="K2165" s="333"/>
      <c r="L2165" s="333"/>
      <c r="M2165" s="333"/>
      <c r="N2165" s="333"/>
      <c r="Q2165" s="334"/>
      <c r="R2165" s="335"/>
      <c r="S2165" s="335"/>
      <c r="T2165" s="335"/>
      <c r="U2165" s="335"/>
      <c r="V2165" s="335"/>
      <c r="W2165" s="336"/>
      <c r="X2165" s="337"/>
      <c r="Y2165" s="338"/>
    </row>
    <row r="2166" spans="3:25" s="330" customFormat="1" hidden="1" x14ac:dyDescent="0.25">
      <c r="C2166" s="331"/>
      <c r="D2166" s="331"/>
      <c r="E2166" s="331"/>
      <c r="H2166" s="332"/>
      <c r="K2166" s="333"/>
      <c r="L2166" s="333"/>
      <c r="M2166" s="333"/>
      <c r="N2166" s="333"/>
      <c r="Q2166" s="334"/>
      <c r="R2166" s="335"/>
      <c r="S2166" s="335"/>
      <c r="T2166" s="335"/>
      <c r="U2166" s="335"/>
      <c r="V2166" s="335"/>
      <c r="W2166" s="336"/>
      <c r="X2166" s="337"/>
      <c r="Y2166" s="338"/>
    </row>
    <row r="2167" spans="3:25" s="330" customFormat="1" hidden="1" x14ac:dyDescent="0.25">
      <c r="C2167" s="331"/>
      <c r="D2167" s="331"/>
      <c r="E2167" s="331"/>
      <c r="H2167" s="332"/>
      <c r="K2167" s="333"/>
      <c r="L2167" s="333"/>
      <c r="M2167" s="333"/>
      <c r="N2167" s="333"/>
      <c r="Q2167" s="334"/>
      <c r="R2167" s="335"/>
      <c r="S2167" s="335"/>
      <c r="T2167" s="335"/>
      <c r="U2167" s="335"/>
      <c r="V2167" s="335"/>
      <c r="W2167" s="336"/>
      <c r="X2167" s="337"/>
      <c r="Y2167" s="338"/>
    </row>
    <row r="2168" spans="3:25" s="330" customFormat="1" hidden="1" x14ac:dyDescent="0.25">
      <c r="C2168" s="331"/>
      <c r="D2168" s="331"/>
      <c r="E2168" s="331"/>
      <c r="H2168" s="332"/>
      <c r="K2168" s="333"/>
      <c r="L2168" s="333"/>
      <c r="M2168" s="333"/>
      <c r="N2168" s="333"/>
      <c r="Q2168" s="334"/>
      <c r="R2168" s="335"/>
      <c r="S2168" s="335"/>
      <c r="T2168" s="335"/>
      <c r="U2168" s="335"/>
      <c r="V2168" s="335"/>
      <c r="W2168" s="336"/>
      <c r="X2168" s="337"/>
      <c r="Y2168" s="338"/>
    </row>
    <row r="2169" spans="3:25" s="330" customFormat="1" hidden="1" x14ac:dyDescent="0.25">
      <c r="C2169" s="331"/>
      <c r="D2169" s="331"/>
      <c r="E2169" s="331"/>
      <c r="H2169" s="332"/>
      <c r="K2169" s="333"/>
      <c r="L2169" s="333"/>
      <c r="M2169" s="333"/>
      <c r="N2169" s="333"/>
      <c r="Q2169" s="334"/>
      <c r="R2169" s="335"/>
      <c r="S2169" s="335"/>
      <c r="T2169" s="335"/>
      <c r="U2169" s="335"/>
      <c r="V2169" s="335"/>
      <c r="W2169" s="336"/>
      <c r="X2169" s="337"/>
      <c r="Y2169" s="338"/>
    </row>
    <row r="2170" spans="3:25" s="330" customFormat="1" hidden="1" x14ac:dyDescent="0.25">
      <c r="C2170" s="331"/>
      <c r="D2170" s="331"/>
      <c r="E2170" s="331"/>
      <c r="H2170" s="332"/>
      <c r="K2170" s="333"/>
      <c r="L2170" s="333"/>
      <c r="M2170" s="333"/>
      <c r="N2170" s="333"/>
      <c r="Q2170" s="334"/>
      <c r="R2170" s="335"/>
      <c r="S2170" s="335"/>
      <c r="T2170" s="335"/>
      <c r="U2170" s="335"/>
      <c r="V2170" s="335"/>
      <c r="W2170" s="336"/>
      <c r="X2170" s="337"/>
      <c r="Y2170" s="338"/>
    </row>
    <row r="2171" spans="3:25" s="330" customFormat="1" hidden="1" x14ac:dyDescent="0.25">
      <c r="C2171" s="331"/>
      <c r="D2171" s="331"/>
      <c r="E2171" s="331"/>
      <c r="H2171" s="332"/>
      <c r="K2171" s="333"/>
      <c r="L2171" s="333"/>
      <c r="M2171" s="333"/>
      <c r="N2171" s="333"/>
      <c r="Q2171" s="334"/>
      <c r="R2171" s="335"/>
      <c r="S2171" s="335"/>
      <c r="T2171" s="335"/>
      <c r="U2171" s="335"/>
      <c r="V2171" s="335"/>
      <c r="W2171" s="336"/>
      <c r="X2171" s="337"/>
      <c r="Y2171" s="338"/>
    </row>
    <row r="2172" spans="3:25" s="330" customFormat="1" hidden="1" x14ac:dyDescent="0.25">
      <c r="C2172" s="331"/>
      <c r="D2172" s="331"/>
      <c r="E2172" s="331"/>
      <c r="H2172" s="332"/>
      <c r="K2172" s="333"/>
      <c r="L2172" s="333"/>
      <c r="M2172" s="333"/>
      <c r="N2172" s="333"/>
      <c r="Q2172" s="334"/>
      <c r="R2172" s="335"/>
      <c r="S2172" s="335"/>
      <c r="T2172" s="335"/>
      <c r="U2172" s="335"/>
      <c r="V2172" s="335"/>
      <c r="W2172" s="336"/>
      <c r="X2172" s="337"/>
      <c r="Y2172" s="338"/>
    </row>
    <row r="2173" spans="3:25" s="330" customFormat="1" hidden="1" x14ac:dyDescent="0.25">
      <c r="C2173" s="331"/>
      <c r="D2173" s="331"/>
      <c r="E2173" s="331"/>
      <c r="H2173" s="332"/>
      <c r="K2173" s="333"/>
      <c r="L2173" s="333"/>
      <c r="M2173" s="333"/>
      <c r="N2173" s="333"/>
      <c r="Q2173" s="334"/>
      <c r="R2173" s="335"/>
      <c r="S2173" s="335"/>
      <c r="T2173" s="335"/>
      <c r="U2173" s="335"/>
      <c r="V2173" s="335"/>
      <c r="W2173" s="336"/>
      <c r="X2173" s="337"/>
      <c r="Y2173" s="338"/>
    </row>
    <row r="2174" spans="3:25" s="330" customFormat="1" hidden="1" x14ac:dyDescent="0.25">
      <c r="C2174" s="331"/>
      <c r="D2174" s="331"/>
      <c r="E2174" s="331"/>
      <c r="H2174" s="332"/>
      <c r="K2174" s="333"/>
      <c r="L2174" s="333"/>
      <c r="M2174" s="333"/>
      <c r="N2174" s="333"/>
      <c r="Q2174" s="334"/>
      <c r="R2174" s="335"/>
      <c r="S2174" s="335"/>
      <c r="T2174" s="335"/>
      <c r="U2174" s="335"/>
      <c r="V2174" s="335"/>
      <c r="W2174" s="336"/>
      <c r="X2174" s="337"/>
      <c r="Y2174" s="338"/>
    </row>
    <row r="2175" spans="3:25" s="330" customFormat="1" hidden="1" x14ac:dyDescent="0.25">
      <c r="C2175" s="331"/>
      <c r="D2175" s="331"/>
      <c r="E2175" s="331"/>
      <c r="H2175" s="332"/>
      <c r="K2175" s="333"/>
      <c r="L2175" s="333"/>
      <c r="M2175" s="333"/>
      <c r="N2175" s="333"/>
      <c r="Q2175" s="334"/>
      <c r="R2175" s="335"/>
      <c r="S2175" s="335"/>
      <c r="T2175" s="335"/>
      <c r="U2175" s="335"/>
      <c r="V2175" s="335"/>
      <c r="W2175" s="336"/>
      <c r="X2175" s="337"/>
      <c r="Y2175" s="338"/>
    </row>
    <row r="2176" spans="3:25" s="330" customFormat="1" hidden="1" x14ac:dyDescent="0.25">
      <c r="C2176" s="331"/>
      <c r="D2176" s="331"/>
      <c r="E2176" s="331"/>
      <c r="H2176" s="332"/>
      <c r="K2176" s="333"/>
      <c r="L2176" s="333"/>
      <c r="M2176" s="333"/>
      <c r="N2176" s="333"/>
      <c r="Q2176" s="334"/>
      <c r="R2176" s="335"/>
      <c r="S2176" s="335"/>
      <c r="T2176" s="335"/>
      <c r="U2176" s="335"/>
      <c r="V2176" s="335"/>
      <c r="W2176" s="336"/>
      <c r="X2176" s="337"/>
      <c r="Y2176" s="338"/>
    </row>
    <row r="2177" spans="3:25" s="330" customFormat="1" hidden="1" x14ac:dyDescent="0.25">
      <c r="C2177" s="331"/>
      <c r="D2177" s="331"/>
      <c r="E2177" s="331"/>
      <c r="H2177" s="332"/>
      <c r="K2177" s="333"/>
      <c r="L2177" s="333"/>
      <c r="M2177" s="333"/>
      <c r="N2177" s="333"/>
      <c r="Q2177" s="334"/>
      <c r="R2177" s="335"/>
      <c r="S2177" s="335"/>
      <c r="T2177" s="335"/>
      <c r="U2177" s="335"/>
      <c r="V2177" s="335"/>
      <c r="W2177" s="336"/>
      <c r="X2177" s="337"/>
      <c r="Y2177" s="338"/>
    </row>
    <row r="2178" spans="3:25" s="330" customFormat="1" hidden="1" x14ac:dyDescent="0.25">
      <c r="C2178" s="331"/>
      <c r="D2178" s="331"/>
      <c r="E2178" s="331"/>
      <c r="H2178" s="332"/>
      <c r="K2178" s="333"/>
      <c r="L2178" s="333"/>
      <c r="M2178" s="333"/>
      <c r="N2178" s="333"/>
      <c r="Q2178" s="334"/>
      <c r="R2178" s="335"/>
      <c r="S2178" s="335"/>
      <c r="T2178" s="335"/>
      <c r="U2178" s="335"/>
      <c r="V2178" s="335"/>
      <c r="W2178" s="336"/>
      <c r="X2178" s="337"/>
      <c r="Y2178" s="338"/>
    </row>
    <row r="2179" spans="3:25" s="330" customFormat="1" hidden="1" x14ac:dyDescent="0.25">
      <c r="C2179" s="331"/>
      <c r="D2179" s="331"/>
      <c r="E2179" s="331"/>
      <c r="H2179" s="332"/>
      <c r="K2179" s="333"/>
      <c r="L2179" s="333"/>
      <c r="M2179" s="333"/>
      <c r="N2179" s="333"/>
      <c r="Q2179" s="334"/>
      <c r="R2179" s="335"/>
      <c r="S2179" s="335"/>
      <c r="T2179" s="335"/>
      <c r="U2179" s="335"/>
      <c r="V2179" s="335"/>
      <c r="W2179" s="336"/>
      <c r="X2179" s="337"/>
      <c r="Y2179" s="338"/>
    </row>
    <row r="2180" spans="3:25" s="330" customFormat="1" hidden="1" x14ac:dyDescent="0.25">
      <c r="C2180" s="331"/>
      <c r="D2180" s="331"/>
      <c r="E2180" s="331"/>
      <c r="H2180" s="332"/>
      <c r="K2180" s="333"/>
      <c r="L2180" s="333"/>
      <c r="M2180" s="333"/>
      <c r="N2180" s="333"/>
      <c r="Q2180" s="334"/>
      <c r="R2180" s="335"/>
      <c r="S2180" s="335"/>
      <c r="T2180" s="335"/>
      <c r="U2180" s="335"/>
      <c r="V2180" s="335"/>
      <c r="W2180" s="336"/>
      <c r="X2180" s="337"/>
      <c r="Y2180" s="338"/>
    </row>
    <row r="2181" spans="3:25" s="330" customFormat="1" hidden="1" x14ac:dyDescent="0.25">
      <c r="C2181" s="331"/>
      <c r="D2181" s="331"/>
      <c r="E2181" s="331"/>
      <c r="H2181" s="332"/>
      <c r="K2181" s="333"/>
      <c r="L2181" s="333"/>
      <c r="M2181" s="333"/>
      <c r="N2181" s="333"/>
      <c r="Q2181" s="334"/>
      <c r="R2181" s="335"/>
      <c r="S2181" s="335"/>
      <c r="T2181" s="335"/>
      <c r="U2181" s="335"/>
      <c r="V2181" s="335"/>
      <c r="W2181" s="336"/>
      <c r="X2181" s="337"/>
      <c r="Y2181" s="338"/>
    </row>
    <row r="2182" spans="3:25" s="330" customFormat="1" hidden="1" x14ac:dyDescent="0.25">
      <c r="C2182" s="331"/>
      <c r="D2182" s="331"/>
      <c r="E2182" s="331"/>
      <c r="H2182" s="332"/>
      <c r="K2182" s="333"/>
      <c r="L2182" s="333"/>
      <c r="M2182" s="333"/>
      <c r="N2182" s="333"/>
      <c r="Q2182" s="334"/>
      <c r="R2182" s="335"/>
      <c r="S2182" s="335"/>
      <c r="T2182" s="335"/>
      <c r="U2182" s="335"/>
      <c r="V2182" s="335"/>
      <c r="W2182" s="336"/>
      <c r="X2182" s="337"/>
      <c r="Y2182" s="338"/>
    </row>
    <row r="2183" spans="3:25" s="330" customFormat="1" hidden="1" x14ac:dyDescent="0.25">
      <c r="C2183" s="331"/>
      <c r="D2183" s="331"/>
      <c r="E2183" s="331"/>
      <c r="H2183" s="332"/>
      <c r="K2183" s="333"/>
      <c r="L2183" s="333"/>
      <c r="M2183" s="333"/>
      <c r="N2183" s="333"/>
      <c r="Q2183" s="334"/>
      <c r="R2183" s="335"/>
      <c r="S2183" s="335"/>
      <c r="T2183" s="335"/>
      <c r="U2183" s="335"/>
      <c r="V2183" s="335"/>
      <c r="W2183" s="336"/>
      <c r="X2183" s="337"/>
      <c r="Y2183" s="338"/>
    </row>
    <row r="2184" spans="3:25" s="330" customFormat="1" hidden="1" x14ac:dyDescent="0.25">
      <c r="C2184" s="331"/>
      <c r="D2184" s="331"/>
      <c r="E2184" s="331"/>
      <c r="H2184" s="332"/>
      <c r="K2184" s="333"/>
      <c r="L2184" s="333"/>
      <c r="M2184" s="333"/>
      <c r="N2184" s="333"/>
      <c r="Q2184" s="334"/>
      <c r="R2184" s="335"/>
      <c r="S2184" s="335"/>
      <c r="T2184" s="335"/>
      <c r="U2184" s="335"/>
      <c r="V2184" s="335"/>
      <c r="W2184" s="336"/>
      <c r="X2184" s="337"/>
      <c r="Y2184" s="338"/>
    </row>
    <row r="2185" spans="3:25" s="330" customFormat="1" hidden="1" x14ac:dyDescent="0.25">
      <c r="C2185" s="331"/>
      <c r="D2185" s="331"/>
      <c r="E2185" s="331"/>
      <c r="H2185" s="332"/>
      <c r="K2185" s="333"/>
      <c r="L2185" s="333"/>
      <c r="M2185" s="333"/>
      <c r="N2185" s="333"/>
      <c r="Q2185" s="334"/>
      <c r="R2185" s="335"/>
      <c r="S2185" s="335"/>
      <c r="T2185" s="335"/>
      <c r="U2185" s="335"/>
      <c r="V2185" s="335"/>
      <c r="W2185" s="336"/>
      <c r="X2185" s="337"/>
      <c r="Y2185" s="338"/>
    </row>
    <row r="2186" spans="3:25" s="330" customFormat="1" hidden="1" x14ac:dyDescent="0.25">
      <c r="C2186" s="331"/>
      <c r="D2186" s="331"/>
      <c r="E2186" s="331"/>
      <c r="H2186" s="332"/>
      <c r="K2186" s="333"/>
      <c r="L2186" s="333"/>
      <c r="M2186" s="333"/>
      <c r="N2186" s="333"/>
      <c r="Q2186" s="334"/>
      <c r="R2186" s="335"/>
      <c r="S2186" s="335"/>
      <c r="T2186" s="335"/>
      <c r="U2186" s="335"/>
      <c r="V2186" s="335"/>
      <c r="W2186" s="336"/>
      <c r="X2186" s="337"/>
      <c r="Y2186" s="338"/>
    </row>
    <row r="2187" spans="3:25" s="330" customFormat="1" hidden="1" x14ac:dyDescent="0.25">
      <c r="C2187" s="331"/>
      <c r="D2187" s="331"/>
      <c r="E2187" s="331"/>
      <c r="H2187" s="332"/>
      <c r="K2187" s="333"/>
      <c r="L2187" s="333"/>
      <c r="M2187" s="333"/>
      <c r="N2187" s="333"/>
      <c r="Q2187" s="334"/>
      <c r="R2187" s="335"/>
      <c r="S2187" s="335"/>
      <c r="T2187" s="335"/>
      <c r="U2187" s="335"/>
      <c r="V2187" s="335"/>
      <c r="W2187" s="336"/>
      <c r="X2187" s="337"/>
      <c r="Y2187" s="338"/>
    </row>
    <row r="2188" spans="3:25" s="330" customFormat="1" hidden="1" x14ac:dyDescent="0.25">
      <c r="C2188" s="331"/>
      <c r="D2188" s="331"/>
      <c r="E2188" s="331"/>
      <c r="H2188" s="332"/>
      <c r="K2188" s="333"/>
      <c r="L2188" s="333"/>
      <c r="M2188" s="333"/>
      <c r="N2188" s="333"/>
      <c r="Q2188" s="334"/>
      <c r="R2188" s="335"/>
      <c r="S2188" s="335"/>
      <c r="T2188" s="335"/>
      <c r="U2188" s="335"/>
      <c r="V2188" s="335"/>
      <c r="W2188" s="336"/>
      <c r="X2188" s="337"/>
      <c r="Y2188" s="338"/>
    </row>
    <row r="2189" spans="3:25" s="330" customFormat="1" hidden="1" x14ac:dyDescent="0.25">
      <c r="C2189" s="331"/>
      <c r="D2189" s="331"/>
      <c r="E2189" s="331"/>
      <c r="H2189" s="332"/>
      <c r="K2189" s="333"/>
      <c r="L2189" s="333"/>
      <c r="M2189" s="333"/>
      <c r="N2189" s="333"/>
      <c r="Q2189" s="334"/>
      <c r="R2189" s="335"/>
      <c r="S2189" s="335"/>
      <c r="T2189" s="335"/>
      <c r="U2189" s="335"/>
      <c r="V2189" s="335"/>
      <c r="W2189" s="336"/>
      <c r="X2189" s="337"/>
      <c r="Y2189" s="338"/>
    </row>
    <row r="2190" spans="3:25" s="330" customFormat="1" hidden="1" x14ac:dyDescent="0.25">
      <c r="C2190" s="331"/>
      <c r="D2190" s="331"/>
      <c r="E2190" s="331"/>
      <c r="H2190" s="332"/>
      <c r="K2190" s="333"/>
      <c r="L2190" s="333"/>
      <c r="M2190" s="333"/>
      <c r="N2190" s="333"/>
      <c r="Q2190" s="334"/>
      <c r="R2190" s="335"/>
      <c r="S2190" s="335"/>
      <c r="T2190" s="335"/>
      <c r="U2190" s="335"/>
      <c r="V2190" s="335"/>
      <c r="W2190" s="336"/>
      <c r="X2190" s="337"/>
      <c r="Y2190" s="338"/>
    </row>
    <row r="2191" spans="3:25" s="330" customFormat="1" hidden="1" x14ac:dyDescent="0.25">
      <c r="C2191" s="331"/>
      <c r="D2191" s="331"/>
      <c r="E2191" s="331"/>
      <c r="H2191" s="332"/>
      <c r="K2191" s="333"/>
      <c r="L2191" s="333"/>
      <c r="M2191" s="333"/>
      <c r="N2191" s="333"/>
      <c r="Q2191" s="334"/>
      <c r="R2191" s="335"/>
      <c r="S2191" s="335"/>
      <c r="T2191" s="335"/>
      <c r="U2191" s="335"/>
      <c r="V2191" s="335"/>
      <c r="W2191" s="336"/>
      <c r="X2191" s="337"/>
      <c r="Y2191" s="338"/>
    </row>
    <row r="2192" spans="3:25" s="330" customFormat="1" hidden="1" x14ac:dyDescent="0.25">
      <c r="C2192" s="331"/>
      <c r="D2192" s="331"/>
      <c r="E2192" s="331"/>
      <c r="H2192" s="332"/>
      <c r="K2192" s="333"/>
      <c r="L2192" s="333"/>
      <c r="M2192" s="333"/>
      <c r="N2192" s="333"/>
      <c r="Q2192" s="334"/>
      <c r="R2192" s="335"/>
      <c r="S2192" s="335"/>
      <c r="T2192" s="335"/>
      <c r="U2192" s="335"/>
      <c r="V2192" s="335"/>
      <c r="W2192" s="336"/>
      <c r="X2192" s="337"/>
      <c r="Y2192" s="338"/>
    </row>
    <row r="2193" spans="3:25" s="330" customFormat="1" hidden="1" x14ac:dyDescent="0.25">
      <c r="C2193" s="331"/>
      <c r="D2193" s="331"/>
      <c r="E2193" s="331"/>
      <c r="H2193" s="332"/>
      <c r="K2193" s="333"/>
      <c r="L2193" s="333"/>
      <c r="M2193" s="333"/>
      <c r="N2193" s="333"/>
      <c r="Q2193" s="334"/>
      <c r="R2193" s="335"/>
      <c r="S2193" s="335"/>
      <c r="T2193" s="335"/>
      <c r="U2193" s="335"/>
      <c r="V2193" s="335"/>
      <c r="W2193" s="336"/>
      <c r="X2193" s="337"/>
      <c r="Y2193" s="338"/>
    </row>
    <row r="2194" spans="3:25" s="330" customFormat="1" hidden="1" x14ac:dyDescent="0.25">
      <c r="C2194" s="331"/>
      <c r="D2194" s="331"/>
      <c r="E2194" s="331"/>
      <c r="H2194" s="332"/>
      <c r="K2194" s="333"/>
      <c r="L2194" s="333"/>
      <c r="M2194" s="333"/>
      <c r="N2194" s="333"/>
      <c r="Q2194" s="334"/>
      <c r="R2194" s="335"/>
      <c r="S2194" s="335"/>
      <c r="T2194" s="335"/>
      <c r="U2194" s="335"/>
      <c r="V2194" s="335"/>
      <c r="W2194" s="336"/>
      <c r="X2194" s="337"/>
      <c r="Y2194" s="338"/>
    </row>
    <row r="2195" spans="3:25" s="330" customFormat="1" hidden="1" x14ac:dyDescent="0.25">
      <c r="C2195" s="331"/>
      <c r="D2195" s="331"/>
      <c r="E2195" s="331"/>
      <c r="H2195" s="332"/>
      <c r="K2195" s="333"/>
      <c r="L2195" s="333"/>
      <c r="M2195" s="333"/>
      <c r="N2195" s="333"/>
      <c r="Q2195" s="334"/>
      <c r="R2195" s="335"/>
      <c r="S2195" s="335"/>
      <c r="T2195" s="335"/>
      <c r="U2195" s="335"/>
      <c r="V2195" s="335"/>
      <c r="W2195" s="336"/>
      <c r="X2195" s="337"/>
      <c r="Y2195" s="338"/>
    </row>
    <row r="2196" spans="3:25" s="330" customFormat="1" hidden="1" x14ac:dyDescent="0.25">
      <c r="C2196" s="331"/>
      <c r="D2196" s="331"/>
      <c r="E2196" s="331"/>
      <c r="H2196" s="332"/>
      <c r="K2196" s="333"/>
      <c r="L2196" s="333"/>
      <c r="M2196" s="333"/>
      <c r="N2196" s="333"/>
      <c r="Q2196" s="334"/>
      <c r="R2196" s="335"/>
      <c r="S2196" s="335"/>
      <c r="T2196" s="335"/>
      <c r="U2196" s="335"/>
      <c r="V2196" s="335"/>
      <c r="W2196" s="336"/>
      <c r="X2196" s="337"/>
      <c r="Y2196" s="338"/>
    </row>
    <row r="2197" spans="3:25" s="330" customFormat="1" hidden="1" x14ac:dyDescent="0.25">
      <c r="C2197" s="331"/>
      <c r="D2197" s="331"/>
      <c r="E2197" s="331"/>
      <c r="H2197" s="332"/>
      <c r="K2197" s="333"/>
      <c r="L2197" s="333"/>
      <c r="M2197" s="333"/>
      <c r="N2197" s="333"/>
      <c r="Q2197" s="334"/>
      <c r="R2197" s="335"/>
      <c r="S2197" s="335"/>
      <c r="T2197" s="335"/>
      <c r="U2197" s="335"/>
      <c r="V2197" s="335"/>
      <c r="W2197" s="336"/>
      <c r="X2197" s="337"/>
      <c r="Y2197" s="338"/>
    </row>
    <row r="2198" spans="3:25" s="330" customFormat="1" hidden="1" x14ac:dyDescent="0.25">
      <c r="C2198" s="331"/>
      <c r="D2198" s="331"/>
      <c r="E2198" s="331"/>
      <c r="H2198" s="332"/>
      <c r="K2198" s="333"/>
      <c r="L2198" s="333"/>
      <c r="M2198" s="333"/>
      <c r="N2198" s="333"/>
      <c r="Q2198" s="334"/>
      <c r="R2198" s="335"/>
      <c r="S2198" s="335"/>
      <c r="T2198" s="335"/>
      <c r="U2198" s="335"/>
      <c r="V2198" s="335"/>
      <c r="W2198" s="336"/>
      <c r="X2198" s="337"/>
      <c r="Y2198" s="338"/>
    </row>
    <row r="2199" spans="3:25" s="330" customFormat="1" hidden="1" x14ac:dyDescent="0.25">
      <c r="C2199" s="331"/>
      <c r="D2199" s="331"/>
      <c r="E2199" s="331"/>
      <c r="H2199" s="332"/>
      <c r="K2199" s="333"/>
      <c r="L2199" s="333"/>
      <c r="M2199" s="333"/>
      <c r="N2199" s="333"/>
      <c r="Q2199" s="334"/>
      <c r="R2199" s="335"/>
      <c r="S2199" s="335"/>
      <c r="T2199" s="335"/>
      <c r="U2199" s="335"/>
      <c r="V2199" s="335"/>
      <c r="W2199" s="336"/>
      <c r="X2199" s="337"/>
      <c r="Y2199" s="338"/>
    </row>
    <row r="2200" spans="3:25" s="330" customFormat="1" hidden="1" x14ac:dyDescent="0.25">
      <c r="C2200" s="331"/>
      <c r="D2200" s="331"/>
      <c r="E2200" s="331"/>
      <c r="H2200" s="332"/>
      <c r="K2200" s="333"/>
      <c r="L2200" s="333"/>
      <c r="M2200" s="333"/>
      <c r="N2200" s="333"/>
      <c r="Q2200" s="334"/>
      <c r="R2200" s="335"/>
      <c r="S2200" s="335"/>
      <c r="T2200" s="335"/>
      <c r="U2200" s="335"/>
      <c r="V2200" s="335"/>
      <c r="W2200" s="336"/>
      <c r="X2200" s="337"/>
      <c r="Y2200" s="338"/>
    </row>
    <row r="2201" spans="3:25" s="330" customFormat="1" hidden="1" x14ac:dyDescent="0.25">
      <c r="C2201" s="331"/>
      <c r="D2201" s="331"/>
      <c r="E2201" s="331"/>
      <c r="H2201" s="332"/>
      <c r="K2201" s="333"/>
      <c r="L2201" s="333"/>
      <c r="M2201" s="333"/>
      <c r="N2201" s="333"/>
      <c r="Q2201" s="334"/>
      <c r="R2201" s="335"/>
      <c r="S2201" s="335"/>
      <c r="T2201" s="335"/>
      <c r="U2201" s="335"/>
      <c r="V2201" s="335"/>
      <c r="W2201" s="336"/>
      <c r="X2201" s="337"/>
      <c r="Y2201" s="338"/>
    </row>
    <row r="2202" spans="3:25" s="330" customFormat="1" hidden="1" x14ac:dyDescent="0.25">
      <c r="C2202" s="331"/>
      <c r="D2202" s="331"/>
      <c r="E2202" s="331"/>
      <c r="H2202" s="332"/>
      <c r="K2202" s="333"/>
      <c r="L2202" s="333"/>
      <c r="M2202" s="333"/>
      <c r="N2202" s="333"/>
      <c r="Q2202" s="334"/>
      <c r="R2202" s="335"/>
      <c r="S2202" s="335"/>
      <c r="T2202" s="335"/>
      <c r="U2202" s="335"/>
      <c r="V2202" s="335"/>
      <c r="W2202" s="336"/>
      <c r="X2202" s="337"/>
      <c r="Y2202" s="338"/>
    </row>
    <row r="2203" spans="3:25" s="330" customFormat="1" hidden="1" x14ac:dyDescent="0.25">
      <c r="C2203" s="331"/>
      <c r="D2203" s="331"/>
      <c r="E2203" s="331"/>
      <c r="H2203" s="332"/>
      <c r="K2203" s="333"/>
      <c r="L2203" s="333"/>
      <c r="M2203" s="333"/>
      <c r="N2203" s="333"/>
      <c r="Q2203" s="334"/>
      <c r="R2203" s="335"/>
      <c r="S2203" s="335"/>
      <c r="T2203" s="335"/>
      <c r="U2203" s="335"/>
      <c r="V2203" s="335"/>
      <c r="W2203" s="336"/>
      <c r="X2203" s="337"/>
      <c r="Y2203" s="338"/>
    </row>
    <row r="2204" spans="3:25" s="330" customFormat="1" hidden="1" x14ac:dyDescent="0.25">
      <c r="C2204" s="331"/>
      <c r="D2204" s="331"/>
      <c r="E2204" s="331"/>
      <c r="H2204" s="332"/>
      <c r="K2204" s="333"/>
      <c r="L2204" s="333"/>
      <c r="M2204" s="333"/>
      <c r="N2204" s="333"/>
      <c r="Q2204" s="334"/>
      <c r="R2204" s="335"/>
      <c r="S2204" s="335"/>
      <c r="T2204" s="335"/>
      <c r="U2204" s="335"/>
      <c r="V2204" s="335"/>
      <c r="W2204" s="336"/>
      <c r="X2204" s="337"/>
      <c r="Y2204" s="338"/>
    </row>
    <row r="2205" spans="3:25" s="330" customFormat="1" hidden="1" x14ac:dyDescent="0.25">
      <c r="C2205" s="331"/>
      <c r="D2205" s="331"/>
      <c r="E2205" s="331"/>
      <c r="H2205" s="332"/>
      <c r="K2205" s="333"/>
      <c r="L2205" s="333"/>
      <c r="M2205" s="333"/>
      <c r="N2205" s="333"/>
      <c r="Q2205" s="334"/>
      <c r="R2205" s="335"/>
      <c r="S2205" s="335"/>
      <c r="T2205" s="335"/>
      <c r="U2205" s="335"/>
      <c r="V2205" s="335"/>
      <c r="W2205" s="336"/>
      <c r="X2205" s="337"/>
      <c r="Y2205" s="338"/>
    </row>
    <row r="2206" spans="3:25" s="330" customFormat="1" hidden="1" x14ac:dyDescent="0.25">
      <c r="C2206" s="331"/>
      <c r="D2206" s="331"/>
      <c r="E2206" s="331"/>
      <c r="H2206" s="332"/>
      <c r="K2206" s="333"/>
      <c r="L2206" s="333"/>
      <c r="M2206" s="333"/>
      <c r="N2206" s="333"/>
      <c r="Q2206" s="334"/>
      <c r="R2206" s="335"/>
      <c r="S2206" s="335"/>
      <c r="T2206" s="335"/>
      <c r="U2206" s="335"/>
      <c r="V2206" s="335"/>
      <c r="W2206" s="336"/>
      <c r="X2206" s="337"/>
      <c r="Y2206" s="338"/>
    </row>
    <row r="2207" spans="3:25" s="330" customFormat="1" hidden="1" x14ac:dyDescent="0.25">
      <c r="C2207" s="331"/>
      <c r="D2207" s="331"/>
      <c r="E2207" s="331"/>
      <c r="H2207" s="332"/>
      <c r="K2207" s="333"/>
      <c r="L2207" s="333"/>
      <c r="M2207" s="333"/>
      <c r="N2207" s="333"/>
      <c r="Q2207" s="334"/>
      <c r="R2207" s="335"/>
      <c r="S2207" s="335"/>
      <c r="T2207" s="335"/>
      <c r="U2207" s="335"/>
      <c r="V2207" s="335"/>
      <c r="W2207" s="336"/>
      <c r="X2207" s="337"/>
      <c r="Y2207" s="338"/>
    </row>
    <row r="2208" spans="3:25" s="330" customFormat="1" hidden="1" x14ac:dyDescent="0.25">
      <c r="C2208" s="331"/>
      <c r="D2208" s="331"/>
      <c r="E2208" s="331"/>
      <c r="H2208" s="332"/>
      <c r="K2208" s="333"/>
      <c r="L2208" s="333"/>
      <c r="M2208" s="333"/>
      <c r="N2208" s="333"/>
      <c r="Q2208" s="334"/>
      <c r="R2208" s="335"/>
      <c r="S2208" s="335"/>
      <c r="T2208" s="335"/>
      <c r="U2208" s="335"/>
      <c r="V2208" s="335"/>
      <c r="W2208" s="336"/>
      <c r="X2208" s="337"/>
      <c r="Y2208" s="338"/>
    </row>
    <row r="2209" spans="3:25" s="330" customFormat="1" hidden="1" x14ac:dyDescent="0.25">
      <c r="C2209" s="331"/>
      <c r="D2209" s="331"/>
      <c r="E2209" s="331"/>
      <c r="H2209" s="332"/>
      <c r="K2209" s="333"/>
      <c r="L2209" s="333"/>
      <c r="M2209" s="333"/>
      <c r="N2209" s="333"/>
      <c r="Q2209" s="334"/>
      <c r="R2209" s="335"/>
      <c r="S2209" s="335"/>
      <c r="T2209" s="335"/>
      <c r="U2209" s="335"/>
      <c r="V2209" s="335"/>
      <c r="W2209" s="336"/>
      <c r="X2209" s="337"/>
      <c r="Y2209" s="338"/>
    </row>
    <row r="2210" spans="3:25" s="330" customFormat="1" hidden="1" x14ac:dyDescent="0.25">
      <c r="C2210" s="331"/>
      <c r="D2210" s="331"/>
      <c r="E2210" s="331"/>
      <c r="H2210" s="332"/>
      <c r="K2210" s="333"/>
      <c r="L2210" s="333"/>
      <c r="M2210" s="333"/>
      <c r="N2210" s="333"/>
      <c r="Q2210" s="334"/>
      <c r="R2210" s="335"/>
      <c r="S2210" s="335"/>
      <c r="T2210" s="335"/>
      <c r="U2210" s="335"/>
      <c r="V2210" s="335"/>
      <c r="W2210" s="336"/>
      <c r="X2210" s="337"/>
      <c r="Y2210" s="338"/>
    </row>
    <row r="2211" spans="3:25" s="330" customFormat="1" hidden="1" x14ac:dyDescent="0.25">
      <c r="C2211" s="331"/>
      <c r="D2211" s="331"/>
      <c r="E2211" s="331"/>
      <c r="H2211" s="332"/>
      <c r="K2211" s="333"/>
      <c r="L2211" s="333"/>
      <c r="M2211" s="333"/>
      <c r="N2211" s="333"/>
      <c r="Q2211" s="334"/>
      <c r="R2211" s="335"/>
      <c r="S2211" s="335"/>
      <c r="T2211" s="335"/>
      <c r="U2211" s="335"/>
      <c r="V2211" s="335"/>
      <c r="W2211" s="336"/>
      <c r="X2211" s="337"/>
      <c r="Y2211" s="338"/>
    </row>
    <row r="2212" spans="3:25" s="330" customFormat="1" hidden="1" x14ac:dyDescent="0.25">
      <c r="C2212" s="331"/>
      <c r="D2212" s="331"/>
      <c r="E2212" s="331"/>
      <c r="H2212" s="332"/>
      <c r="K2212" s="333"/>
      <c r="L2212" s="333"/>
      <c r="M2212" s="333"/>
      <c r="N2212" s="333"/>
      <c r="Q2212" s="334"/>
      <c r="R2212" s="335"/>
      <c r="S2212" s="335"/>
      <c r="T2212" s="335"/>
      <c r="U2212" s="335"/>
      <c r="V2212" s="335"/>
      <c r="W2212" s="336"/>
      <c r="X2212" s="337"/>
      <c r="Y2212" s="338"/>
    </row>
    <row r="2213" spans="3:25" s="330" customFormat="1" hidden="1" x14ac:dyDescent="0.25">
      <c r="C2213" s="331"/>
      <c r="D2213" s="331"/>
      <c r="E2213" s="331"/>
      <c r="H2213" s="332"/>
      <c r="K2213" s="333"/>
      <c r="L2213" s="333"/>
      <c r="M2213" s="333"/>
      <c r="N2213" s="333"/>
      <c r="Q2213" s="334"/>
      <c r="R2213" s="335"/>
      <c r="S2213" s="335"/>
      <c r="T2213" s="335"/>
      <c r="U2213" s="335"/>
      <c r="V2213" s="335"/>
      <c r="W2213" s="336"/>
      <c r="X2213" s="337"/>
      <c r="Y2213" s="338"/>
    </row>
    <row r="2214" spans="3:25" s="330" customFormat="1" hidden="1" x14ac:dyDescent="0.25">
      <c r="C2214" s="331"/>
      <c r="D2214" s="331"/>
      <c r="E2214" s="331"/>
      <c r="H2214" s="332"/>
      <c r="K2214" s="333"/>
      <c r="L2214" s="333"/>
      <c r="M2214" s="333"/>
      <c r="N2214" s="333"/>
      <c r="Q2214" s="334"/>
      <c r="R2214" s="335"/>
      <c r="S2214" s="335"/>
      <c r="T2214" s="335"/>
      <c r="U2214" s="335"/>
      <c r="V2214" s="335"/>
      <c r="W2214" s="336"/>
      <c r="X2214" s="337"/>
      <c r="Y2214" s="338"/>
    </row>
    <row r="2215" spans="3:25" s="330" customFormat="1" hidden="1" x14ac:dyDescent="0.25">
      <c r="C2215" s="331"/>
      <c r="D2215" s="331"/>
      <c r="E2215" s="331"/>
      <c r="H2215" s="332"/>
      <c r="K2215" s="333"/>
      <c r="L2215" s="333"/>
      <c r="M2215" s="333"/>
      <c r="N2215" s="333"/>
      <c r="Q2215" s="334"/>
      <c r="R2215" s="335"/>
      <c r="S2215" s="335"/>
      <c r="T2215" s="335"/>
      <c r="U2215" s="335"/>
      <c r="V2215" s="335"/>
      <c r="W2215" s="336"/>
      <c r="X2215" s="337"/>
      <c r="Y2215" s="338"/>
    </row>
    <row r="2216" spans="3:25" s="330" customFormat="1" hidden="1" x14ac:dyDescent="0.25">
      <c r="C2216" s="331"/>
      <c r="D2216" s="331"/>
      <c r="E2216" s="331"/>
      <c r="H2216" s="332"/>
      <c r="K2216" s="333"/>
      <c r="L2216" s="333"/>
      <c r="M2216" s="333"/>
      <c r="N2216" s="333"/>
      <c r="Q2216" s="334"/>
      <c r="R2216" s="335"/>
      <c r="S2216" s="335"/>
      <c r="T2216" s="335"/>
      <c r="U2216" s="335"/>
      <c r="V2216" s="335"/>
      <c r="W2216" s="336"/>
      <c r="X2216" s="337"/>
      <c r="Y2216" s="338"/>
    </row>
    <row r="2217" spans="3:25" s="330" customFormat="1" hidden="1" x14ac:dyDescent="0.25">
      <c r="C2217" s="331"/>
      <c r="D2217" s="331"/>
      <c r="E2217" s="331"/>
      <c r="H2217" s="332"/>
      <c r="K2217" s="333"/>
      <c r="L2217" s="333"/>
      <c r="M2217" s="333"/>
      <c r="N2217" s="333"/>
      <c r="Q2217" s="334"/>
      <c r="R2217" s="335"/>
      <c r="S2217" s="335"/>
      <c r="T2217" s="335"/>
      <c r="U2217" s="335"/>
      <c r="V2217" s="335"/>
      <c r="W2217" s="336"/>
      <c r="X2217" s="337"/>
      <c r="Y2217" s="338"/>
    </row>
    <row r="2218" spans="3:25" s="330" customFormat="1" hidden="1" x14ac:dyDescent="0.25">
      <c r="C2218" s="331"/>
      <c r="D2218" s="331"/>
      <c r="E2218" s="331"/>
      <c r="H2218" s="332"/>
      <c r="K2218" s="333"/>
      <c r="L2218" s="333"/>
      <c r="M2218" s="333"/>
      <c r="N2218" s="333"/>
      <c r="Q2218" s="334"/>
      <c r="R2218" s="335"/>
      <c r="S2218" s="335"/>
      <c r="T2218" s="335"/>
      <c r="U2218" s="335"/>
      <c r="V2218" s="335"/>
      <c r="W2218" s="336"/>
      <c r="X2218" s="337"/>
      <c r="Y2218" s="338"/>
    </row>
    <row r="2219" spans="3:25" s="330" customFormat="1" hidden="1" x14ac:dyDescent="0.25">
      <c r="C2219" s="331"/>
      <c r="D2219" s="331"/>
      <c r="E2219" s="331"/>
      <c r="H2219" s="332"/>
      <c r="K2219" s="333"/>
      <c r="L2219" s="333"/>
      <c r="M2219" s="333"/>
      <c r="N2219" s="333"/>
      <c r="Q2219" s="334"/>
      <c r="R2219" s="335"/>
      <c r="S2219" s="335"/>
      <c r="T2219" s="335"/>
      <c r="U2219" s="335"/>
      <c r="V2219" s="335"/>
      <c r="W2219" s="336"/>
      <c r="X2219" s="337"/>
      <c r="Y2219" s="338"/>
    </row>
    <row r="2220" spans="3:25" s="330" customFormat="1" hidden="1" x14ac:dyDescent="0.25">
      <c r="C2220" s="331"/>
      <c r="D2220" s="331"/>
      <c r="E2220" s="331"/>
      <c r="H2220" s="332"/>
      <c r="K2220" s="333"/>
      <c r="L2220" s="333"/>
      <c r="M2220" s="333"/>
      <c r="N2220" s="333"/>
      <c r="Q2220" s="334"/>
      <c r="R2220" s="335"/>
      <c r="S2220" s="335"/>
      <c r="T2220" s="335"/>
      <c r="U2220" s="335"/>
      <c r="V2220" s="335"/>
      <c r="W2220" s="336"/>
      <c r="X2220" s="337"/>
      <c r="Y2220" s="338"/>
    </row>
    <row r="2221" spans="3:25" s="330" customFormat="1" hidden="1" x14ac:dyDescent="0.25">
      <c r="C2221" s="331"/>
      <c r="D2221" s="331"/>
      <c r="E2221" s="331"/>
      <c r="H2221" s="332"/>
      <c r="K2221" s="333"/>
      <c r="L2221" s="333"/>
      <c r="M2221" s="333"/>
      <c r="N2221" s="333"/>
      <c r="Q2221" s="334"/>
      <c r="R2221" s="335"/>
      <c r="S2221" s="335"/>
      <c r="T2221" s="335"/>
      <c r="U2221" s="335"/>
      <c r="V2221" s="335"/>
      <c r="W2221" s="336"/>
      <c r="X2221" s="337"/>
      <c r="Y2221" s="338"/>
    </row>
    <row r="2222" spans="3:25" s="330" customFormat="1" hidden="1" x14ac:dyDescent="0.25">
      <c r="C2222" s="331"/>
      <c r="D2222" s="331"/>
      <c r="E2222" s="331"/>
      <c r="H2222" s="332"/>
      <c r="K2222" s="333"/>
      <c r="L2222" s="333"/>
      <c r="M2222" s="333"/>
      <c r="N2222" s="333"/>
      <c r="Q2222" s="334"/>
      <c r="R2222" s="335"/>
      <c r="S2222" s="335"/>
      <c r="T2222" s="335"/>
      <c r="U2222" s="335"/>
      <c r="V2222" s="335"/>
      <c r="W2222" s="336"/>
      <c r="X2222" s="337"/>
      <c r="Y2222" s="338"/>
    </row>
    <row r="2223" spans="3:25" s="330" customFormat="1" hidden="1" x14ac:dyDescent="0.25">
      <c r="C2223" s="331"/>
      <c r="D2223" s="331"/>
      <c r="E2223" s="331"/>
      <c r="H2223" s="332"/>
      <c r="K2223" s="333"/>
      <c r="L2223" s="333"/>
      <c r="M2223" s="333"/>
      <c r="N2223" s="333"/>
      <c r="Q2223" s="334"/>
      <c r="R2223" s="335"/>
      <c r="S2223" s="335"/>
      <c r="T2223" s="335"/>
      <c r="U2223" s="335"/>
      <c r="V2223" s="335"/>
      <c r="W2223" s="336"/>
      <c r="X2223" s="337"/>
      <c r="Y2223" s="338"/>
    </row>
    <row r="2224" spans="3:25" s="330" customFormat="1" hidden="1" x14ac:dyDescent="0.25">
      <c r="C2224" s="331"/>
      <c r="D2224" s="331"/>
      <c r="E2224" s="331"/>
      <c r="H2224" s="332"/>
      <c r="K2224" s="333"/>
      <c r="L2224" s="333"/>
      <c r="M2224" s="333"/>
      <c r="N2224" s="333"/>
      <c r="Q2224" s="334"/>
      <c r="R2224" s="335"/>
      <c r="S2224" s="335"/>
      <c r="T2224" s="335"/>
      <c r="U2224" s="335"/>
      <c r="V2224" s="335"/>
      <c r="W2224" s="336"/>
      <c r="X2224" s="337"/>
      <c r="Y2224" s="338"/>
    </row>
    <row r="2225" spans="3:25" s="330" customFormat="1" hidden="1" x14ac:dyDescent="0.25">
      <c r="C2225" s="331"/>
      <c r="D2225" s="331"/>
      <c r="E2225" s="331"/>
      <c r="H2225" s="332"/>
      <c r="K2225" s="333"/>
      <c r="L2225" s="333"/>
      <c r="M2225" s="333"/>
      <c r="N2225" s="333"/>
      <c r="Q2225" s="334"/>
      <c r="R2225" s="335"/>
      <c r="S2225" s="335"/>
      <c r="T2225" s="335"/>
      <c r="U2225" s="335"/>
      <c r="V2225" s="335"/>
      <c r="W2225" s="336"/>
      <c r="X2225" s="337"/>
      <c r="Y2225" s="338"/>
    </row>
    <row r="2226" spans="3:25" s="330" customFormat="1" hidden="1" x14ac:dyDescent="0.25">
      <c r="C2226" s="331"/>
      <c r="D2226" s="331"/>
      <c r="E2226" s="331"/>
      <c r="H2226" s="332"/>
      <c r="K2226" s="333"/>
      <c r="L2226" s="333"/>
      <c r="M2226" s="333"/>
      <c r="N2226" s="333"/>
      <c r="Q2226" s="334"/>
      <c r="R2226" s="335"/>
      <c r="S2226" s="335"/>
      <c r="T2226" s="335"/>
      <c r="U2226" s="335"/>
      <c r="V2226" s="335"/>
      <c r="W2226" s="336"/>
      <c r="X2226" s="337"/>
      <c r="Y2226" s="338"/>
    </row>
    <row r="2227" spans="3:25" s="330" customFormat="1" hidden="1" x14ac:dyDescent="0.25">
      <c r="C2227" s="331"/>
      <c r="D2227" s="331"/>
      <c r="E2227" s="331"/>
      <c r="H2227" s="332"/>
      <c r="K2227" s="333"/>
      <c r="L2227" s="333"/>
      <c r="M2227" s="333"/>
      <c r="N2227" s="333"/>
      <c r="Q2227" s="334"/>
      <c r="R2227" s="335"/>
      <c r="S2227" s="335"/>
      <c r="T2227" s="335"/>
      <c r="U2227" s="335"/>
      <c r="V2227" s="335"/>
      <c r="W2227" s="336"/>
      <c r="X2227" s="337"/>
      <c r="Y2227" s="338"/>
    </row>
    <row r="2228" spans="3:25" s="330" customFormat="1" hidden="1" x14ac:dyDescent="0.25">
      <c r="C2228" s="331"/>
      <c r="D2228" s="331"/>
      <c r="E2228" s="331"/>
      <c r="H2228" s="332"/>
      <c r="K2228" s="333"/>
      <c r="L2228" s="333"/>
      <c r="M2228" s="333"/>
      <c r="N2228" s="333"/>
      <c r="Q2228" s="334"/>
      <c r="R2228" s="335"/>
      <c r="S2228" s="335"/>
      <c r="T2228" s="335"/>
      <c r="U2228" s="335"/>
      <c r="V2228" s="335"/>
      <c r="W2228" s="336"/>
      <c r="X2228" s="337"/>
      <c r="Y2228" s="338"/>
    </row>
    <row r="2229" spans="3:25" s="330" customFormat="1" hidden="1" x14ac:dyDescent="0.25">
      <c r="C2229" s="331"/>
      <c r="D2229" s="331"/>
      <c r="E2229" s="331"/>
      <c r="H2229" s="332"/>
      <c r="K2229" s="333"/>
      <c r="L2229" s="333"/>
      <c r="M2229" s="333"/>
      <c r="N2229" s="333"/>
      <c r="Q2229" s="334"/>
      <c r="R2229" s="335"/>
      <c r="S2229" s="335"/>
      <c r="T2229" s="335"/>
      <c r="U2229" s="335"/>
      <c r="V2229" s="335"/>
      <c r="W2229" s="336"/>
      <c r="X2229" s="337"/>
      <c r="Y2229" s="338"/>
    </row>
    <row r="2230" spans="3:25" s="330" customFormat="1" hidden="1" x14ac:dyDescent="0.25">
      <c r="C2230" s="331"/>
      <c r="D2230" s="331"/>
      <c r="E2230" s="331"/>
      <c r="H2230" s="332"/>
      <c r="K2230" s="333"/>
      <c r="L2230" s="333"/>
      <c r="M2230" s="333"/>
      <c r="N2230" s="333"/>
      <c r="Q2230" s="334"/>
      <c r="R2230" s="335"/>
      <c r="S2230" s="335"/>
      <c r="T2230" s="335"/>
      <c r="U2230" s="335"/>
      <c r="V2230" s="335"/>
      <c r="W2230" s="336"/>
      <c r="X2230" s="337"/>
      <c r="Y2230" s="338"/>
    </row>
    <row r="2231" spans="3:25" s="330" customFormat="1" hidden="1" x14ac:dyDescent="0.25">
      <c r="C2231" s="331"/>
      <c r="D2231" s="331"/>
      <c r="E2231" s="331"/>
      <c r="H2231" s="332"/>
      <c r="K2231" s="333"/>
      <c r="L2231" s="333"/>
      <c r="M2231" s="333"/>
      <c r="N2231" s="333"/>
      <c r="Q2231" s="334"/>
      <c r="R2231" s="335"/>
      <c r="S2231" s="335"/>
      <c r="T2231" s="335"/>
      <c r="U2231" s="335"/>
      <c r="V2231" s="335"/>
      <c r="W2231" s="336"/>
      <c r="X2231" s="337"/>
      <c r="Y2231" s="338"/>
    </row>
    <row r="2232" spans="3:25" s="330" customFormat="1" hidden="1" x14ac:dyDescent="0.25">
      <c r="C2232" s="331"/>
      <c r="D2232" s="331"/>
      <c r="E2232" s="331"/>
      <c r="H2232" s="332"/>
      <c r="K2232" s="333"/>
      <c r="L2232" s="333"/>
      <c r="M2232" s="333"/>
      <c r="N2232" s="333"/>
      <c r="Q2232" s="334"/>
      <c r="R2232" s="335"/>
      <c r="S2232" s="335"/>
      <c r="T2232" s="335"/>
      <c r="U2232" s="335"/>
      <c r="V2232" s="335"/>
      <c r="W2232" s="336"/>
      <c r="X2232" s="337"/>
      <c r="Y2232" s="338"/>
    </row>
    <row r="2233" spans="3:25" s="330" customFormat="1" hidden="1" x14ac:dyDescent="0.25">
      <c r="C2233" s="331"/>
      <c r="D2233" s="331"/>
      <c r="E2233" s="331"/>
      <c r="H2233" s="332"/>
      <c r="K2233" s="333"/>
      <c r="L2233" s="333"/>
      <c r="M2233" s="333"/>
      <c r="N2233" s="333"/>
      <c r="Q2233" s="334"/>
      <c r="R2233" s="335"/>
      <c r="S2233" s="335"/>
      <c r="T2233" s="335"/>
      <c r="U2233" s="335"/>
      <c r="V2233" s="335"/>
      <c r="W2233" s="336"/>
      <c r="X2233" s="337"/>
      <c r="Y2233" s="338"/>
    </row>
    <row r="2234" spans="3:25" s="330" customFormat="1" hidden="1" x14ac:dyDescent="0.25">
      <c r="C2234" s="331"/>
      <c r="D2234" s="331"/>
      <c r="E2234" s="331"/>
      <c r="H2234" s="332"/>
      <c r="K2234" s="333"/>
      <c r="L2234" s="333"/>
      <c r="M2234" s="333"/>
      <c r="N2234" s="333"/>
      <c r="Q2234" s="334"/>
      <c r="R2234" s="335"/>
      <c r="S2234" s="335"/>
      <c r="T2234" s="335"/>
      <c r="U2234" s="335"/>
      <c r="V2234" s="335"/>
      <c r="W2234" s="336"/>
      <c r="X2234" s="337"/>
      <c r="Y2234" s="338"/>
    </row>
    <row r="2235" spans="3:25" s="330" customFormat="1" hidden="1" x14ac:dyDescent="0.25">
      <c r="C2235" s="331"/>
      <c r="D2235" s="331"/>
      <c r="E2235" s="331"/>
      <c r="H2235" s="332"/>
      <c r="K2235" s="333"/>
      <c r="L2235" s="333"/>
      <c r="M2235" s="333"/>
      <c r="N2235" s="333"/>
      <c r="Q2235" s="334"/>
      <c r="R2235" s="335"/>
      <c r="S2235" s="335"/>
      <c r="T2235" s="335"/>
      <c r="U2235" s="335"/>
      <c r="V2235" s="335"/>
      <c r="W2235" s="336"/>
      <c r="X2235" s="337"/>
      <c r="Y2235" s="338"/>
    </row>
    <row r="2236" spans="3:25" s="330" customFormat="1" hidden="1" x14ac:dyDescent="0.25">
      <c r="C2236" s="331"/>
      <c r="D2236" s="331"/>
      <c r="E2236" s="331"/>
      <c r="H2236" s="332"/>
      <c r="K2236" s="333"/>
      <c r="L2236" s="333"/>
      <c r="M2236" s="333"/>
      <c r="N2236" s="333"/>
      <c r="Q2236" s="334"/>
      <c r="R2236" s="335"/>
      <c r="S2236" s="335"/>
      <c r="T2236" s="335"/>
      <c r="U2236" s="335"/>
      <c r="V2236" s="335"/>
      <c r="W2236" s="336"/>
      <c r="X2236" s="337"/>
      <c r="Y2236" s="338"/>
    </row>
    <row r="2237" spans="3:25" s="330" customFormat="1" hidden="1" x14ac:dyDescent="0.25">
      <c r="C2237" s="331"/>
      <c r="D2237" s="331"/>
      <c r="E2237" s="331"/>
      <c r="H2237" s="332"/>
      <c r="K2237" s="333"/>
      <c r="L2237" s="333"/>
      <c r="M2237" s="333"/>
      <c r="N2237" s="333"/>
      <c r="Q2237" s="334"/>
      <c r="R2237" s="335"/>
      <c r="S2237" s="335"/>
      <c r="T2237" s="335"/>
      <c r="U2237" s="335"/>
      <c r="V2237" s="335"/>
      <c r="W2237" s="336"/>
      <c r="X2237" s="337"/>
      <c r="Y2237" s="338"/>
    </row>
    <row r="2238" spans="3:25" s="330" customFormat="1" hidden="1" x14ac:dyDescent="0.25">
      <c r="C2238" s="331"/>
      <c r="D2238" s="331"/>
      <c r="E2238" s="331"/>
      <c r="H2238" s="332"/>
      <c r="K2238" s="333"/>
      <c r="L2238" s="333"/>
      <c r="M2238" s="333"/>
      <c r="N2238" s="333"/>
      <c r="Q2238" s="334"/>
      <c r="R2238" s="335"/>
      <c r="S2238" s="335"/>
      <c r="T2238" s="335"/>
      <c r="U2238" s="335"/>
      <c r="V2238" s="335"/>
      <c r="W2238" s="336"/>
      <c r="X2238" s="337"/>
      <c r="Y2238" s="338"/>
    </row>
    <row r="2239" spans="3:25" s="330" customFormat="1" hidden="1" x14ac:dyDescent="0.25">
      <c r="C2239" s="331"/>
      <c r="D2239" s="331"/>
      <c r="E2239" s="331"/>
      <c r="H2239" s="332"/>
      <c r="K2239" s="333"/>
      <c r="L2239" s="333"/>
      <c r="M2239" s="333"/>
      <c r="N2239" s="333"/>
      <c r="Q2239" s="334"/>
      <c r="R2239" s="335"/>
      <c r="S2239" s="335"/>
      <c r="T2239" s="335"/>
      <c r="U2239" s="335"/>
      <c r="V2239" s="335"/>
      <c r="W2239" s="336"/>
      <c r="X2239" s="337"/>
      <c r="Y2239" s="338"/>
    </row>
    <row r="2240" spans="3:25" s="330" customFormat="1" hidden="1" x14ac:dyDescent="0.25">
      <c r="C2240" s="331"/>
      <c r="D2240" s="331"/>
      <c r="E2240" s="331"/>
      <c r="H2240" s="332"/>
      <c r="K2240" s="333"/>
      <c r="L2240" s="333"/>
      <c r="M2240" s="333"/>
      <c r="N2240" s="333"/>
      <c r="Q2240" s="334"/>
      <c r="R2240" s="335"/>
      <c r="S2240" s="335"/>
      <c r="T2240" s="335"/>
      <c r="U2240" s="335"/>
      <c r="V2240" s="335"/>
      <c r="W2240" s="336"/>
      <c r="X2240" s="337"/>
      <c r="Y2240" s="338"/>
    </row>
    <row r="2241" spans="3:25" s="330" customFormat="1" hidden="1" x14ac:dyDescent="0.25">
      <c r="C2241" s="331"/>
      <c r="D2241" s="331"/>
      <c r="E2241" s="331"/>
      <c r="H2241" s="332"/>
      <c r="K2241" s="333"/>
      <c r="L2241" s="333"/>
      <c r="M2241" s="333"/>
      <c r="N2241" s="333"/>
      <c r="Q2241" s="334"/>
      <c r="R2241" s="335"/>
      <c r="S2241" s="335"/>
      <c r="T2241" s="335"/>
      <c r="U2241" s="335"/>
      <c r="V2241" s="335"/>
      <c r="W2241" s="336"/>
      <c r="X2241" s="337"/>
      <c r="Y2241" s="338"/>
    </row>
    <row r="2242" spans="3:25" s="330" customFormat="1" hidden="1" x14ac:dyDescent="0.25">
      <c r="C2242" s="331"/>
      <c r="D2242" s="331"/>
      <c r="E2242" s="331"/>
      <c r="H2242" s="332"/>
      <c r="K2242" s="333"/>
      <c r="L2242" s="333"/>
      <c r="M2242" s="333"/>
      <c r="N2242" s="333"/>
      <c r="Q2242" s="334"/>
      <c r="R2242" s="335"/>
      <c r="S2242" s="335"/>
      <c r="T2242" s="335"/>
      <c r="U2242" s="335"/>
      <c r="V2242" s="335"/>
      <c r="W2242" s="336"/>
      <c r="X2242" s="337"/>
      <c r="Y2242" s="338"/>
    </row>
    <row r="2243" spans="3:25" s="330" customFormat="1" hidden="1" x14ac:dyDescent="0.25">
      <c r="C2243" s="331"/>
      <c r="D2243" s="331"/>
      <c r="E2243" s="331"/>
      <c r="H2243" s="332"/>
      <c r="K2243" s="333"/>
      <c r="L2243" s="333"/>
      <c r="M2243" s="333"/>
      <c r="N2243" s="333"/>
      <c r="Q2243" s="334"/>
      <c r="R2243" s="335"/>
      <c r="S2243" s="335"/>
      <c r="T2243" s="335"/>
      <c r="U2243" s="335"/>
      <c r="V2243" s="335"/>
      <c r="W2243" s="336"/>
      <c r="X2243" s="337"/>
      <c r="Y2243" s="338"/>
    </row>
    <row r="2244" spans="3:25" s="330" customFormat="1" hidden="1" x14ac:dyDescent="0.25">
      <c r="C2244" s="331"/>
      <c r="D2244" s="331"/>
      <c r="E2244" s="331"/>
      <c r="H2244" s="332"/>
      <c r="K2244" s="333"/>
      <c r="L2244" s="333"/>
      <c r="M2244" s="333"/>
      <c r="N2244" s="333"/>
      <c r="Q2244" s="334"/>
      <c r="R2244" s="335"/>
      <c r="S2244" s="335"/>
      <c r="T2244" s="335"/>
      <c r="U2244" s="335"/>
      <c r="V2244" s="335"/>
      <c r="W2244" s="336"/>
      <c r="X2244" s="337"/>
      <c r="Y2244" s="338"/>
    </row>
    <row r="2245" spans="3:25" s="330" customFormat="1" hidden="1" x14ac:dyDescent="0.25">
      <c r="C2245" s="331"/>
      <c r="D2245" s="331"/>
      <c r="E2245" s="331"/>
      <c r="H2245" s="332"/>
      <c r="K2245" s="333"/>
      <c r="L2245" s="333"/>
      <c r="M2245" s="333"/>
      <c r="N2245" s="333"/>
      <c r="Q2245" s="334"/>
      <c r="R2245" s="335"/>
      <c r="S2245" s="335"/>
      <c r="T2245" s="335"/>
      <c r="U2245" s="335"/>
      <c r="V2245" s="335"/>
      <c r="W2245" s="336"/>
      <c r="X2245" s="337"/>
      <c r="Y2245" s="338"/>
    </row>
    <row r="2246" spans="3:25" s="330" customFormat="1" hidden="1" x14ac:dyDescent="0.25">
      <c r="C2246" s="331"/>
      <c r="D2246" s="331"/>
      <c r="E2246" s="331"/>
      <c r="H2246" s="332"/>
      <c r="K2246" s="333"/>
      <c r="L2246" s="333"/>
      <c r="M2246" s="333"/>
      <c r="N2246" s="333"/>
      <c r="Q2246" s="334"/>
      <c r="R2246" s="335"/>
      <c r="S2246" s="335"/>
      <c r="T2246" s="335"/>
      <c r="U2246" s="335"/>
      <c r="V2246" s="335"/>
      <c r="W2246" s="336"/>
      <c r="X2246" s="337"/>
      <c r="Y2246" s="338"/>
    </row>
    <row r="2247" spans="3:25" s="330" customFormat="1" hidden="1" x14ac:dyDescent="0.25">
      <c r="C2247" s="331"/>
      <c r="D2247" s="331"/>
      <c r="E2247" s="331"/>
      <c r="H2247" s="332"/>
      <c r="K2247" s="333"/>
      <c r="L2247" s="333"/>
      <c r="M2247" s="333"/>
      <c r="N2247" s="333"/>
      <c r="Q2247" s="334"/>
      <c r="R2247" s="335"/>
      <c r="S2247" s="335"/>
      <c r="T2247" s="335"/>
      <c r="U2247" s="335"/>
      <c r="V2247" s="335"/>
      <c r="W2247" s="336"/>
      <c r="X2247" s="337"/>
      <c r="Y2247" s="338"/>
    </row>
    <row r="2248" spans="3:25" s="330" customFormat="1" hidden="1" x14ac:dyDescent="0.25">
      <c r="C2248" s="331"/>
      <c r="D2248" s="331"/>
      <c r="E2248" s="331"/>
      <c r="H2248" s="332"/>
      <c r="K2248" s="333"/>
      <c r="L2248" s="333"/>
      <c r="M2248" s="333"/>
      <c r="N2248" s="333"/>
      <c r="Q2248" s="334"/>
      <c r="R2248" s="335"/>
      <c r="S2248" s="335"/>
      <c r="T2248" s="335"/>
      <c r="U2248" s="335"/>
      <c r="V2248" s="335"/>
      <c r="W2248" s="336"/>
      <c r="X2248" s="337"/>
      <c r="Y2248" s="338"/>
    </row>
    <row r="2249" spans="3:25" s="330" customFormat="1" hidden="1" x14ac:dyDescent="0.25">
      <c r="C2249" s="331"/>
      <c r="D2249" s="331"/>
      <c r="E2249" s="331"/>
      <c r="H2249" s="332"/>
      <c r="K2249" s="333"/>
      <c r="L2249" s="333"/>
      <c r="M2249" s="333"/>
      <c r="N2249" s="333"/>
      <c r="Q2249" s="334"/>
      <c r="R2249" s="335"/>
      <c r="S2249" s="335"/>
      <c r="T2249" s="335"/>
      <c r="U2249" s="335"/>
      <c r="V2249" s="335"/>
      <c r="W2249" s="336"/>
      <c r="X2249" s="337"/>
      <c r="Y2249" s="338"/>
    </row>
    <row r="2250" spans="3:25" s="330" customFormat="1" hidden="1" x14ac:dyDescent="0.25">
      <c r="C2250" s="331"/>
      <c r="D2250" s="331"/>
      <c r="E2250" s="331"/>
      <c r="H2250" s="332"/>
      <c r="K2250" s="333"/>
      <c r="L2250" s="333"/>
      <c r="M2250" s="333"/>
      <c r="N2250" s="333"/>
      <c r="Q2250" s="334"/>
      <c r="R2250" s="335"/>
      <c r="S2250" s="335"/>
      <c r="T2250" s="335"/>
      <c r="U2250" s="335"/>
      <c r="V2250" s="335"/>
      <c r="W2250" s="336"/>
      <c r="X2250" s="337"/>
      <c r="Y2250" s="338"/>
    </row>
    <row r="2251" spans="3:25" s="330" customFormat="1" hidden="1" x14ac:dyDescent="0.25">
      <c r="C2251" s="331"/>
      <c r="D2251" s="331"/>
      <c r="E2251" s="331"/>
      <c r="H2251" s="332"/>
      <c r="K2251" s="333"/>
      <c r="L2251" s="333"/>
      <c r="M2251" s="333"/>
      <c r="N2251" s="333"/>
      <c r="Q2251" s="334"/>
      <c r="R2251" s="335"/>
      <c r="S2251" s="335"/>
      <c r="T2251" s="335"/>
      <c r="U2251" s="335"/>
      <c r="V2251" s="335"/>
      <c r="W2251" s="336"/>
      <c r="X2251" s="337"/>
      <c r="Y2251" s="338"/>
    </row>
    <row r="2252" spans="3:25" s="330" customFormat="1" hidden="1" x14ac:dyDescent="0.25">
      <c r="C2252" s="331"/>
      <c r="D2252" s="331"/>
      <c r="E2252" s="331"/>
      <c r="H2252" s="332"/>
      <c r="K2252" s="333"/>
      <c r="L2252" s="333"/>
      <c r="M2252" s="333"/>
      <c r="N2252" s="333"/>
      <c r="Q2252" s="334"/>
      <c r="R2252" s="335"/>
      <c r="S2252" s="335"/>
      <c r="T2252" s="335"/>
      <c r="U2252" s="335"/>
      <c r="V2252" s="335"/>
      <c r="W2252" s="336"/>
      <c r="X2252" s="337"/>
      <c r="Y2252" s="338"/>
    </row>
    <row r="2253" spans="3:25" s="330" customFormat="1" hidden="1" x14ac:dyDescent="0.25">
      <c r="C2253" s="331"/>
      <c r="D2253" s="331"/>
      <c r="E2253" s="331"/>
      <c r="H2253" s="332"/>
      <c r="K2253" s="333"/>
      <c r="L2253" s="333"/>
      <c r="M2253" s="333"/>
      <c r="N2253" s="333"/>
      <c r="Q2253" s="334"/>
      <c r="R2253" s="335"/>
      <c r="S2253" s="335"/>
      <c r="T2253" s="335"/>
      <c r="U2253" s="335"/>
      <c r="V2253" s="335"/>
      <c r="W2253" s="336"/>
      <c r="X2253" s="337"/>
      <c r="Y2253" s="338"/>
    </row>
    <row r="2254" spans="3:25" s="330" customFormat="1" hidden="1" x14ac:dyDescent="0.25">
      <c r="C2254" s="331"/>
      <c r="D2254" s="331"/>
      <c r="E2254" s="331"/>
      <c r="H2254" s="332"/>
      <c r="K2254" s="333"/>
      <c r="L2254" s="333"/>
      <c r="M2254" s="333"/>
      <c r="N2254" s="333"/>
      <c r="Q2254" s="334"/>
      <c r="R2254" s="335"/>
      <c r="S2254" s="335"/>
      <c r="T2254" s="335"/>
      <c r="U2254" s="335"/>
      <c r="V2254" s="335"/>
      <c r="W2254" s="336"/>
      <c r="X2254" s="337"/>
      <c r="Y2254" s="338"/>
    </row>
    <row r="2255" spans="3:25" s="330" customFormat="1" hidden="1" x14ac:dyDescent="0.25">
      <c r="C2255" s="331"/>
      <c r="D2255" s="331"/>
      <c r="E2255" s="331"/>
      <c r="H2255" s="332"/>
      <c r="K2255" s="333"/>
      <c r="L2255" s="333"/>
      <c r="M2255" s="333"/>
      <c r="N2255" s="333"/>
      <c r="Q2255" s="334"/>
      <c r="R2255" s="335"/>
      <c r="S2255" s="335"/>
      <c r="T2255" s="335"/>
      <c r="U2255" s="335"/>
      <c r="V2255" s="335"/>
      <c r="W2255" s="336"/>
      <c r="X2255" s="337"/>
      <c r="Y2255" s="338"/>
    </row>
    <row r="2256" spans="3:25" s="330" customFormat="1" hidden="1" x14ac:dyDescent="0.25">
      <c r="C2256" s="331"/>
      <c r="D2256" s="331"/>
      <c r="E2256" s="331"/>
      <c r="H2256" s="332"/>
      <c r="K2256" s="333"/>
      <c r="L2256" s="333"/>
      <c r="M2256" s="333"/>
      <c r="N2256" s="333"/>
      <c r="Q2256" s="334"/>
      <c r="R2256" s="335"/>
      <c r="S2256" s="335"/>
      <c r="T2256" s="335"/>
      <c r="U2256" s="335"/>
      <c r="V2256" s="335"/>
      <c r="W2256" s="336"/>
      <c r="X2256" s="337"/>
      <c r="Y2256" s="338"/>
    </row>
    <row r="2257" spans="3:25" s="330" customFormat="1" hidden="1" x14ac:dyDescent="0.25">
      <c r="C2257" s="331"/>
      <c r="D2257" s="331"/>
      <c r="E2257" s="331"/>
      <c r="H2257" s="332"/>
      <c r="K2257" s="333"/>
      <c r="L2257" s="333"/>
      <c r="M2257" s="333"/>
      <c r="N2257" s="333"/>
      <c r="Q2257" s="334"/>
      <c r="R2257" s="335"/>
      <c r="S2257" s="335"/>
      <c r="T2257" s="335"/>
      <c r="U2257" s="335"/>
      <c r="V2257" s="335"/>
      <c r="W2257" s="336"/>
      <c r="X2257" s="337"/>
      <c r="Y2257" s="338"/>
    </row>
    <row r="2258" spans="3:25" s="330" customFormat="1" hidden="1" x14ac:dyDescent="0.25">
      <c r="C2258" s="331"/>
      <c r="D2258" s="331"/>
      <c r="E2258" s="331"/>
      <c r="H2258" s="332"/>
      <c r="K2258" s="333"/>
      <c r="L2258" s="333"/>
      <c r="M2258" s="333"/>
      <c r="N2258" s="333"/>
      <c r="Q2258" s="334"/>
      <c r="R2258" s="335"/>
      <c r="S2258" s="335"/>
      <c r="T2258" s="335"/>
      <c r="U2258" s="335"/>
      <c r="V2258" s="335"/>
      <c r="W2258" s="336"/>
      <c r="X2258" s="337"/>
      <c r="Y2258" s="338"/>
    </row>
    <row r="2259" spans="3:25" s="330" customFormat="1" hidden="1" x14ac:dyDescent="0.25">
      <c r="C2259" s="331"/>
      <c r="D2259" s="331"/>
      <c r="E2259" s="331"/>
      <c r="H2259" s="332"/>
      <c r="K2259" s="333"/>
      <c r="L2259" s="333"/>
      <c r="M2259" s="333"/>
      <c r="N2259" s="333"/>
      <c r="Q2259" s="334"/>
      <c r="R2259" s="335"/>
      <c r="S2259" s="335"/>
      <c r="T2259" s="335"/>
      <c r="U2259" s="335"/>
      <c r="V2259" s="335"/>
      <c r="W2259" s="336"/>
      <c r="X2259" s="337"/>
      <c r="Y2259" s="338"/>
    </row>
    <row r="2260" spans="3:25" s="330" customFormat="1" hidden="1" x14ac:dyDescent="0.25">
      <c r="C2260" s="331"/>
      <c r="D2260" s="331"/>
      <c r="E2260" s="331"/>
      <c r="H2260" s="332"/>
      <c r="K2260" s="333"/>
      <c r="L2260" s="333"/>
      <c r="M2260" s="333"/>
      <c r="N2260" s="333"/>
      <c r="Q2260" s="334"/>
      <c r="R2260" s="335"/>
      <c r="S2260" s="335"/>
      <c r="T2260" s="335"/>
      <c r="U2260" s="335"/>
      <c r="V2260" s="335"/>
      <c r="W2260" s="336"/>
      <c r="X2260" s="337"/>
      <c r="Y2260" s="338"/>
    </row>
    <row r="2261" spans="3:25" s="330" customFormat="1" hidden="1" x14ac:dyDescent="0.25">
      <c r="C2261" s="331"/>
      <c r="D2261" s="331"/>
      <c r="E2261" s="331"/>
      <c r="H2261" s="332"/>
      <c r="K2261" s="333"/>
      <c r="L2261" s="333"/>
      <c r="M2261" s="333"/>
      <c r="N2261" s="333"/>
      <c r="Q2261" s="334"/>
      <c r="R2261" s="335"/>
      <c r="S2261" s="335"/>
      <c r="T2261" s="335"/>
      <c r="U2261" s="335"/>
      <c r="V2261" s="335"/>
      <c r="W2261" s="336"/>
      <c r="X2261" s="337"/>
      <c r="Y2261" s="338"/>
    </row>
    <row r="2262" spans="3:25" s="330" customFormat="1" hidden="1" x14ac:dyDescent="0.25">
      <c r="C2262" s="331"/>
      <c r="D2262" s="331"/>
      <c r="E2262" s="331"/>
      <c r="H2262" s="332"/>
      <c r="K2262" s="333"/>
      <c r="L2262" s="333"/>
      <c r="M2262" s="333"/>
      <c r="N2262" s="333"/>
      <c r="Q2262" s="334"/>
      <c r="R2262" s="335"/>
      <c r="S2262" s="335"/>
      <c r="T2262" s="335"/>
      <c r="U2262" s="335"/>
      <c r="V2262" s="335"/>
      <c r="W2262" s="336"/>
      <c r="X2262" s="337"/>
      <c r="Y2262" s="338"/>
    </row>
    <row r="2263" spans="3:25" s="330" customFormat="1" hidden="1" x14ac:dyDescent="0.25">
      <c r="C2263" s="331"/>
      <c r="D2263" s="331"/>
      <c r="E2263" s="331"/>
      <c r="H2263" s="332"/>
      <c r="K2263" s="333"/>
      <c r="L2263" s="333"/>
      <c r="M2263" s="333"/>
      <c r="N2263" s="333"/>
      <c r="Q2263" s="334"/>
      <c r="R2263" s="335"/>
      <c r="S2263" s="335"/>
      <c r="T2263" s="335"/>
      <c r="U2263" s="335"/>
      <c r="V2263" s="335"/>
      <c r="W2263" s="336"/>
      <c r="X2263" s="337"/>
      <c r="Y2263" s="338"/>
    </row>
    <row r="2264" spans="3:25" s="330" customFormat="1" hidden="1" x14ac:dyDescent="0.25">
      <c r="C2264" s="331"/>
      <c r="D2264" s="331"/>
      <c r="E2264" s="331"/>
      <c r="H2264" s="332"/>
      <c r="K2264" s="333"/>
      <c r="L2264" s="333"/>
      <c r="M2264" s="333"/>
      <c r="N2264" s="333"/>
      <c r="Q2264" s="334"/>
      <c r="R2264" s="335"/>
      <c r="S2264" s="335"/>
      <c r="T2264" s="335"/>
      <c r="U2264" s="335"/>
      <c r="V2264" s="335"/>
      <c r="W2264" s="336"/>
      <c r="X2264" s="337"/>
      <c r="Y2264" s="338"/>
    </row>
    <row r="2265" spans="3:25" s="330" customFormat="1" hidden="1" x14ac:dyDescent="0.25">
      <c r="C2265" s="331"/>
      <c r="D2265" s="331"/>
      <c r="E2265" s="331"/>
      <c r="H2265" s="332"/>
      <c r="K2265" s="333"/>
      <c r="L2265" s="333"/>
      <c r="M2265" s="333"/>
      <c r="N2265" s="333"/>
      <c r="Q2265" s="334"/>
      <c r="R2265" s="335"/>
      <c r="S2265" s="335"/>
      <c r="T2265" s="335"/>
      <c r="U2265" s="335"/>
      <c r="V2265" s="335"/>
      <c r="W2265" s="336"/>
      <c r="X2265" s="337"/>
      <c r="Y2265" s="338"/>
    </row>
    <row r="2266" spans="3:25" s="330" customFormat="1" hidden="1" x14ac:dyDescent="0.25">
      <c r="C2266" s="331"/>
      <c r="D2266" s="331"/>
      <c r="E2266" s="331"/>
      <c r="H2266" s="332"/>
      <c r="K2266" s="333"/>
      <c r="L2266" s="333"/>
      <c r="M2266" s="333"/>
      <c r="N2266" s="333"/>
      <c r="Q2266" s="334"/>
      <c r="R2266" s="335"/>
      <c r="S2266" s="335"/>
      <c r="T2266" s="335"/>
      <c r="U2266" s="335"/>
      <c r="V2266" s="335"/>
      <c r="W2266" s="336"/>
      <c r="X2266" s="337"/>
      <c r="Y2266" s="338"/>
    </row>
    <row r="2267" spans="3:25" s="330" customFormat="1" hidden="1" x14ac:dyDescent="0.25">
      <c r="C2267" s="331"/>
      <c r="D2267" s="331"/>
      <c r="E2267" s="331"/>
      <c r="H2267" s="332"/>
      <c r="K2267" s="333"/>
      <c r="L2267" s="333"/>
      <c r="M2267" s="333"/>
      <c r="N2267" s="333"/>
      <c r="Q2267" s="334"/>
      <c r="R2267" s="335"/>
      <c r="S2267" s="335"/>
      <c r="T2267" s="335"/>
      <c r="U2267" s="335"/>
      <c r="V2267" s="335"/>
      <c r="W2267" s="336"/>
      <c r="X2267" s="337"/>
      <c r="Y2267" s="338"/>
    </row>
    <row r="2268" spans="3:25" s="330" customFormat="1" hidden="1" x14ac:dyDescent="0.25">
      <c r="C2268" s="331"/>
      <c r="D2268" s="331"/>
      <c r="E2268" s="331"/>
      <c r="H2268" s="332"/>
      <c r="K2268" s="333"/>
      <c r="L2268" s="333"/>
      <c r="M2268" s="333"/>
      <c r="N2268" s="333"/>
      <c r="Q2268" s="334"/>
      <c r="R2268" s="335"/>
      <c r="S2268" s="335"/>
      <c r="T2268" s="335"/>
      <c r="U2268" s="335"/>
      <c r="V2268" s="335"/>
      <c r="W2268" s="336"/>
      <c r="X2268" s="337"/>
      <c r="Y2268" s="338"/>
    </row>
    <row r="2269" spans="3:25" s="330" customFormat="1" hidden="1" x14ac:dyDescent="0.25">
      <c r="C2269" s="331"/>
      <c r="D2269" s="331"/>
      <c r="E2269" s="331"/>
      <c r="H2269" s="332"/>
      <c r="K2269" s="333"/>
      <c r="L2269" s="333"/>
      <c r="M2269" s="333"/>
      <c r="N2269" s="333"/>
      <c r="Q2269" s="334"/>
      <c r="R2269" s="335"/>
      <c r="S2269" s="335"/>
      <c r="T2269" s="335"/>
      <c r="U2269" s="335"/>
      <c r="V2269" s="335"/>
      <c r="W2269" s="336"/>
      <c r="X2269" s="337"/>
      <c r="Y2269" s="338"/>
    </row>
    <row r="2270" spans="3:25" s="330" customFormat="1" hidden="1" x14ac:dyDescent="0.25">
      <c r="C2270" s="331"/>
      <c r="D2270" s="331"/>
      <c r="E2270" s="331"/>
      <c r="H2270" s="332"/>
      <c r="K2270" s="333"/>
      <c r="L2270" s="333"/>
      <c r="M2270" s="333"/>
      <c r="N2270" s="333"/>
      <c r="Q2270" s="334"/>
      <c r="R2270" s="335"/>
      <c r="S2270" s="335"/>
      <c r="T2270" s="335"/>
      <c r="U2270" s="335"/>
      <c r="V2270" s="335"/>
      <c r="W2270" s="336"/>
      <c r="X2270" s="337"/>
      <c r="Y2270" s="338"/>
    </row>
    <row r="2271" spans="3:25" s="330" customFormat="1" hidden="1" x14ac:dyDescent="0.25">
      <c r="C2271" s="331"/>
      <c r="D2271" s="331"/>
      <c r="E2271" s="331"/>
      <c r="H2271" s="332"/>
      <c r="K2271" s="333"/>
      <c r="L2271" s="333"/>
      <c r="M2271" s="333"/>
      <c r="N2271" s="333"/>
      <c r="Q2271" s="334"/>
      <c r="R2271" s="335"/>
      <c r="S2271" s="335"/>
      <c r="T2271" s="335"/>
      <c r="U2271" s="335"/>
      <c r="V2271" s="335"/>
      <c r="W2271" s="336"/>
      <c r="X2271" s="337"/>
      <c r="Y2271" s="338"/>
    </row>
    <row r="2272" spans="3:25" s="330" customFormat="1" hidden="1" x14ac:dyDescent="0.25">
      <c r="C2272" s="331"/>
      <c r="D2272" s="331"/>
      <c r="E2272" s="331"/>
      <c r="H2272" s="332"/>
      <c r="K2272" s="333"/>
      <c r="L2272" s="333"/>
      <c r="M2272" s="333"/>
      <c r="N2272" s="333"/>
      <c r="Q2272" s="334"/>
      <c r="R2272" s="335"/>
      <c r="S2272" s="335"/>
      <c r="T2272" s="335"/>
      <c r="U2272" s="335"/>
      <c r="V2272" s="335"/>
      <c r="W2272" s="336"/>
      <c r="X2272" s="337"/>
      <c r="Y2272" s="338"/>
    </row>
    <row r="2273" spans="3:25" s="330" customFormat="1" hidden="1" x14ac:dyDescent="0.25">
      <c r="C2273" s="331"/>
      <c r="D2273" s="331"/>
      <c r="E2273" s="331"/>
      <c r="H2273" s="332"/>
      <c r="K2273" s="333"/>
      <c r="L2273" s="333"/>
      <c r="M2273" s="333"/>
      <c r="N2273" s="333"/>
      <c r="Q2273" s="334"/>
      <c r="R2273" s="335"/>
      <c r="S2273" s="335"/>
      <c r="T2273" s="335"/>
      <c r="U2273" s="335"/>
      <c r="V2273" s="335"/>
      <c r="W2273" s="336"/>
      <c r="X2273" s="337"/>
      <c r="Y2273" s="338"/>
    </row>
    <row r="2274" spans="3:25" s="330" customFormat="1" hidden="1" x14ac:dyDescent="0.25">
      <c r="C2274" s="331"/>
      <c r="D2274" s="331"/>
      <c r="E2274" s="331"/>
      <c r="H2274" s="332"/>
      <c r="K2274" s="333"/>
      <c r="L2274" s="333"/>
      <c r="M2274" s="333"/>
      <c r="N2274" s="333"/>
      <c r="Q2274" s="334"/>
      <c r="R2274" s="335"/>
      <c r="S2274" s="335"/>
      <c r="T2274" s="335"/>
      <c r="U2274" s="335"/>
      <c r="V2274" s="335"/>
      <c r="W2274" s="336"/>
      <c r="X2274" s="337"/>
      <c r="Y2274" s="338"/>
    </row>
    <row r="2275" spans="3:25" s="330" customFormat="1" hidden="1" x14ac:dyDescent="0.25">
      <c r="C2275" s="331"/>
      <c r="D2275" s="331"/>
      <c r="E2275" s="331"/>
      <c r="H2275" s="332"/>
      <c r="K2275" s="333"/>
      <c r="L2275" s="333"/>
      <c r="M2275" s="333"/>
      <c r="N2275" s="333"/>
      <c r="Q2275" s="334"/>
      <c r="R2275" s="335"/>
      <c r="S2275" s="335"/>
      <c r="T2275" s="335"/>
      <c r="U2275" s="335"/>
      <c r="V2275" s="335"/>
      <c r="W2275" s="336"/>
      <c r="X2275" s="337"/>
      <c r="Y2275" s="338"/>
    </row>
    <row r="2276" spans="3:25" s="330" customFormat="1" hidden="1" x14ac:dyDescent="0.25">
      <c r="C2276" s="331"/>
      <c r="D2276" s="331"/>
      <c r="E2276" s="331"/>
      <c r="H2276" s="332"/>
      <c r="K2276" s="333"/>
      <c r="L2276" s="333"/>
      <c r="M2276" s="333"/>
      <c r="N2276" s="333"/>
      <c r="Q2276" s="334"/>
      <c r="R2276" s="335"/>
      <c r="S2276" s="335"/>
      <c r="T2276" s="335"/>
      <c r="U2276" s="335"/>
      <c r="V2276" s="335"/>
      <c r="W2276" s="336"/>
      <c r="X2276" s="337"/>
      <c r="Y2276" s="338"/>
    </row>
    <row r="2277" spans="3:25" s="330" customFormat="1" hidden="1" x14ac:dyDescent="0.25">
      <c r="C2277" s="331"/>
      <c r="D2277" s="331"/>
      <c r="E2277" s="331"/>
      <c r="H2277" s="332"/>
      <c r="K2277" s="333"/>
      <c r="L2277" s="333"/>
      <c r="M2277" s="333"/>
      <c r="N2277" s="333"/>
      <c r="Q2277" s="334"/>
      <c r="R2277" s="335"/>
      <c r="S2277" s="335"/>
      <c r="T2277" s="335"/>
      <c r="U2277" s="335"/>
      <c r="V2277" s="335"/>
      <c r="W2277" s="336"/>
      <c r="X2277" s="337"/>
      <c r="Y2277" s="338"/>
    </row>
    <row r="2278" spans="3:25" s="330" customFormat="1" hidden="1" x14ac:dyDescent="0.25">
      <c r="C2278" s="331"/>
      <c r="D2278" s="331"/>
      <c r="E2278" s="331"/>
      <c r="H2278" s="332"/>
      <c r="K2278" s="333"/>
      <c r="L2278" s="333"/>
      <c r="M2278" s="333"/>
      <c r="N2278" s="333"/>
      <c r="Q2278" s="334"/>
      <c r="R2278" s="335"/>
      <c r="S2278" s="335"/>
      <c r="T2278" s="335"/>
      <c r="U2278" s="335"/>
      <c r="V2278" s="335"/>
      <c r="W2278" s="336"/>
      <c r="X2278" s="337"/>
      <c r="Y2278" s="338"/>
    </row>
    <row r="2279" spans="3:25" s="330" customFormat="1" hidden="1" x14ac:dyDescent="0.25">
      <c r="C2279" s="331"/>
      <c r="D2279" s="331"/>
      <c r="E2279" s="331"/>
      <c r="H2279" s="332"/>
      <c r="K2279" s="333"/>
      <c r="L2279" s="333"/>
      <c r="M2279" s="333"/>
      <c r="N2279" s="333"/>
      <c r="Q2279" s="334"/>
      <c r="R2279" s="335"/>
      <c r="S2279" s="335"/>
      <c r="T2279" s="335"/>
      <c r="U2279" s="335"/>
      <c r="V2279" s="335"/>
      <c r="W2279" s="336"/>
      <c r="X2279" s="337"/>
      <c r="Y2279" s="338"/>
    </row>
    <row r="2280" spans="3:25" s="330" customFormat="1" hidden="1" x14ac:dyDescent="0.25">
      <c r="C2280" s="331"/>
      <c r="D2280" s="331"/>
      <c r="E2280" s="331"/>
      <c r="H2280" s="332"/>
      <c r="K2280" s="333"/>
      <c r="L2280" s="333"/>
      <c r="M2280" s="333"/>
      <c r="N2280" s="333"/>
      <c r="Q2280" s="334"/>
      <c r="R2280" s="335"/>
      <c r="S2280" s="335"/>
      <c r="T2280" s="335"/>
      <c r="U2280" s="335"/>
      <c r="V2280" s="335"/>
      <c r="W2280" s="336"/>
      <c r="X2280" s="337"/>
      <c r="Y2280" s="338"/>
    </row>
    <row r="2281" spans="3:25" s="330" customFormat="1" hidden="1" x14ac:dyDescent="0.25">
      <c r="C2281" s="331"/>
      <c r="D2281" s="331"/>
      <c r="E2281" s="331"/>
      <c r="H2281" s="332"/>
      <c r="K2281" s="333"/>
      <c r="L2281" s="333"/>
      <c r="M2281" s="333"/>
      <c r="N2281" s="333"/>
      <c r="Q2281" s="334"/>
      <c r="R2281" s="335"/>
      <c r="S2281" s="335"/>
      <c r="T2281" s="335"/>
      <c r="U2281" s="335"/>
      <c r="V2281" s="335"/>
      <c r="W2281" s="336"/>
      <c r="X2281" s="337"/>
      <c r="Y2281" s="338"/>
    </row>
    <row r="2282" spans="3:25" s="330" customFormat="1" hidden="1" x14ac:dyDescent="0.25">
      <c r="C2282" s="331"/>
      <c r="D2282" s="331"/>
      <c r="E2282" s="331"/>
      <c r="H2282" s="332"/>
      <c r="K2282" s="333"/>
      <c r="L2282" s="333"/>
      <c r="M2282" s="333"/>
      <c r="N2282" s="333"/>
      <c r="Q2282" s="334"/>
      <c r="R2282" s="335"/>
      <c r="S2282" s="335"/>
      <c r="T2282" s="335"/>
      <c r="U2282" s="335"/>
      <c r="V2282" s="335"/>
      <c r="W2282" s="336"/>
      <c r="X2282" s="337"/>
      <c r="Y2282" s="338"/>
    </row>
    <row r="2283" spans="3:25" s="330" customFormat="1" hidden="1" x14ac:dyDescent="0.25">
      <c r="C2283" s="331"/>
      <c r="D2283" s="331"/>
      <c r="E2283" s="331"/>
      <c r="H2283" s="332"/>
      <c r="K2283" s="333"/>
      <c r="L2283" s="333"/>
      <c r="M2283" s="333"/>
      <c r="N2283" s="333"/>
      <c r="Q2283" s="334"/>
      <c r="R2283" s="335"/>
      <c r="S2283" s="335"/>
      <c r="T2283" s="335"/>
      <c r="U2283" s="335"/>
      <c r="V2283" s="335"/>
      <c r="W2283" s="336"/>
      <c r="X2283" s="337"/>
      <c r="Y2283" s="338"/>
    </row>
    <row r="2284" spans="3:25" s="330" customFormat="1" hidden="1" x14ac:dyDescent="0.25">
      <c r="C2284" s="331"/>
      <c r="D2284" s="331"/>
      <c r="E2284" s="331"/>
      <c r="H2284" s="332"/>
      <c r="K2284" s="333"/>
      <c r="L2284" s="333"/>
      <c r="M2284" s="333"/>
      <c r="N2284" s="333"/>
      <c r="Q2284" s="334"/>
      <c r="R2284" s="335"/>
      <c r="S2284" s="335"/>
      <c r="T2284" s="335"/>
      <c r="U2284" s="335"/>
      <c r="V2284" s="335"/>
      <c r="W2284" s="336"/>
      <c r="X2284" s="337"/>
      <c r="Y2284" s="338"/>
    </row>
    <row r="2285" spans="3:25" s="330" customFormat="1" hidden="1" x14ac:dyDescent="0.25">
      <c r="C2285" s="331"/>
      <c r="D2285" s="331"/>
      <c r="E2285" s="331"/>
      <c r="H2285" s="332"/>
      <c r="K2285" s="333"/>
      <c r="L2285" s="333"/>
      <c r="M2285" s="333"/>
      <c r="N2285" s="333"/>
      <c r="Q2285" s="334"/>
      <c r="R2285" s="335"/>
      <c r="S2285" s="335"/>
      <c r="T2285" s="335"/>
      <c r="U2285" s="335"/>
      <c r="V2285" s="335"/>
      <c r="W2285" s="336"/>
      <c r="X2285" s="337"/>
      <c r="Y2285" s="338"/>
    </row>
    <row r="2286" spans="3:25" s="330" customFormat="1" hidden="1" x14ac:dyDescent="0.25">
      <c r="C2286" s="331"/>
      <c r="D2286" s="331"/>
      <c r="E2286" s="331"/>
      <c r="H2286" s="332"/>
      <c r="K2286" s="333"/>
      <c r="L2286" s="333"/>
      <c r="M2286" s="333"/>
      <c r="N2286" s="333"/>
      <c r="Q2286" s="334"/>
      <c r="R2286" s="335"/>
      <c r="S2286" s="335"/>
      <c r="T2286" s="335"/>
      <c r="U2286" s="335"/>
      <c r="V2286" s="335"/>
      <c r="W2286" s="336"/>
      <c r="X2286" s="337"/>
      <c r="Y2286" s="338"/>
    </row>
    <row r="2287" spans="3:25" s="330" customFormat="1" hidden="1" x14ac:dyDescent="0.25">
      <c r="C2287" s="331"/>
      <c r="D2287" s="331"/>
      <c r="E2287" s="331"/>
      <c r="H2287" s="332"/>
      <c r="K2287" s="333"/>
      <c r="L2287" s="333"/>
      <c r="M2287" s="333"/>
      <c r="N2287" s="333"/>
      <c r="Q2287" s="334"/>
      <c r="R2287" s="335"/>
      <c r="S2287" s="335"/>
      <c r="T2287" s="335"/>
      <c r="U2287" s="335"/>
      <c r="V2287" s="335"/>
      <c r="W2287" s="336"/>
      <c r="X2287" s="337"/>
      <c r="Y2287" s="338"/>
    </row>
    <row r="2288" spans="3:25" s="330" customFormat="1" hidden="1" x14ac:dyDescent="0.25">
      <c r="C2288" s="331"/>
      <c r="D2288" s="331"/>
      <c r="E2288" s="331"/>
      <c r="H2288" s="332"/>
      <c r="K2288" s="333"/>
      <c r="L2288" s="333"/>
      <c r="M2288" s="333"/>
      <c r="N2288" s="333"/>
      <c r="Q2288" s="334"/>
      <c r="R2288" s="335"/>
      <c r="S2288" s="335"/>
      <c r="T2288" s="335"/>
      <c r="U2288" s="335"/>
      <c r="V2288" s="335"/>
      <c r="W2288" s="336"/>
      <c r="X2288" s="337"/>
      <c r="Y2288" s="338"/>
    </row>
    <row r="2289" spans="3:25" s="330" customFormat="1" hidden="1" x14ac:dyDescent="0.25">
      <c r="C2289" s="331"/>
      <c r="D2289" s="331"/>
      <c r="E2289" s="331"/>
      <c r="H2289" s="332"/>
      <c r="K2289" s="333"/>
      <c r="L2289" s="333"/>
      <c r="M2289" s="333"/>
      <c r="N2289" s="333"/>
      <c r="Q2289" s="334"/>
      <c r="R2289" s="335"/>
      <c r="S2289" s="335"/>
      <c r="T2289" s="335"/>
      <c r="U2289" s="335"/>
      <c r="V2289" s="335"/>
      <c r="W2289" s="336"/>
      <c r="X2289" s="337"/>
      <c r="Y2289" s="338"/>
    </row>
    <row r="2290" spans="3:25" s="330" customFormat="1" hidden="1" x14ac:dyDescent="0.25">
      <c r="C2290" s="331"/>
      <c r="D2290" s="331"/>
      <c r="E2290" s="331"/>
      <c r="H2290" s="332"/>
      <c r="K2290" s="333"/>
      <c r="L2290" s="333"/>
      <c r="M2290" s="333"/>
      <c r="N2290" s="333"/>
      <c r="Q2290" s="334"/>
      <c r="R2290" s="335"/>
      <c r="S2290" s="335"/>
      <c r="T2290" s="335"/>
      <c r="U2290" s="335"/>
      <c r="V2290" s="335"/>
      <c r="W2290" s="336"/>
      <c r="X2290" s="337"/>
      <c r="Y2290" s="338"/>
    </row>
    <row r="2291" spans="3:25" s="330" customFormat="1" hidden="1" x14ac:dyDescent="0.25">
      <c r="C2291" s="331"/>
      <c r="D2291" s="331"/>
      <c r="E2291" s="331"/>
      <c r="H2291" s="332"/>
      <c r="K2291" s="333"/>
      <c r="L2291" s="333"/>
      <c r="M2291" s="333"/>
      <c r="N2291" s="333"/>
      <c r="Q2291" s="334"/>
      <c r="R2291" s="335"/>
      <c r="S2291" s="335"/>
      <c r="T2291" s="335"/>
      <c r="U2291" s="335"/>
      <c r="V2291" s="335"/>
      <c r="W2291" s="336"/>
      <c r="X2291" s="337"/>
      <c r="Y2291" s="338"/>
    </row>
    <row r="2292" spans="3:25" s="330" customFormat="1" hidden="1" x14ac:dyDescent="0.25">
      <c r="C2292" s="331"/>
      <c r="D2292" s="331"/>
      <c r="E2292" s="331"/>
      <c r="H2292" s="332"/>
      <c r="K2292" s="333"/>
      <c r="L2292" s="333"/>
      <c r="M2292" s="333"/>
      <c r="N2292" s="333"/>
      <c r="Q2292" s="334"/>
      <c r="R2292" s="335"/>
      <c r="S2292" s="335"/>
      <c r="T2292" s="335"/>
      <c r="U2292" s="335"/>
      <c r="V2292" s="335"/>
      <c r="W2292" s="336"/>
      <c r="X2292" s="337"/>
      <c r="Y2292" s="338"/>
    </row>
    <row r="2293" spans="3:25" s="330" customFormat="1" hidden="1" x14ac:dyDescent="0.25">
      <c r="C2293" s="331"/>
      <c r="D2293" s="331"/>
      <c r="E2293" s="331"/>
      <c r="H2293" s="332"/>
      <c r="K2293" s="333"/>
      <c r="L2293" s="333"/>
      <c r="M2293" s="333"/>
      <c r="N2293" s="333"/>
      <c r="Q2293" s="334"/>
      <c r="R2293" s="335"/>
      <c r="S2293" s="335"/>
      <c r="T2293" s="335"/>
      <c r="U2293" s="335"/>
      <c r="V2293" s="335"/>
      <c r="W2293" s="336"/>
      <c r="X2293" s="337"/>
      <c r="Y2293" s="338"/>
    </row>
    <row r="2294" spans="3:25" s="330" customFormat="1" hidden="1" x14ac:dyDescent="0.25">
      <c r="C2294" s="331"/>
      <c r="D2294" s="331"/>
      <c r="E2294" s="331"/>
      <c r="H2294" s="332"/>
      <c r="K2294" s="333"/>
      <c r="L2294" s="333"/>
      <c r="M2294" s="333"/>
      <c r="N2294" s="333"/>
      <c r="Q2294" s="334"/>
      <c r="R2294" s="335"/>
      <c r="S2294" s="335"/>
      <c r="T2294" s="335"/>
      <c r="U2294" s="335"/>
      <c r="V2294" s="335"/>
      <c r="W2294" s="336"/>
      <c r="X2294" s="337"/>
      <c r="Y2294" s="338"/>
    </row>
    <row r="2295" spans="3:25" s="330" customFormat="1" hidden="1" x14ac:dyDescent="0.25">
      <c r="C2295" s="331"/>
      <c r="D2295" s="331"/>
      <c r="E2295" s="331"/>
      <c r="H2295" s="332"/>
      <c r="K2295" s="333"/>
      <c r="L2295" s="333"/>
      <c r="M2295" s="333"/>
      <c r="N2295" s="333"/>
      <c r="Q2295" s="334"/>
      <c r="R2295" s="335"/>
      <c r="S2295" s="335"/>
      <c r="T2295" s="335"/>
      <c r="U2295" s="335"/>
      <c r="V2295" s="335"/>
      <c r="W2295" s="336"/>
      <c r="X2295" s="337"/>
      <c r="Y2295" s="338"/>
    </row>
    <row r="2296" spans="3:25" s="330" customFormat="1" hidden="1" x14ac:dyDescent="0.25">
      <c r="C2296" s="331"/>
      <c r="D2296" s="331"/>
      <c r="E2296" s="331"/>
      <c r="H2296" s="332"/>
      <c r="K2296" s="333"/>
      <c r="L2296" s="333"/>
      <c r="M2296" s="333"/>
      <c r="N2296" s="333"/>
      <c r="Q2296" s="334"/>
      <c r="R2296" s="335"/>
      <c r="S2296" s="335"/>
      <c r="T2296" s="335"/>
      <c r="U2296" s="335"/>
      <c r="V2296" s="335"/>
      <c r="W2296" s="336"/>
      <c r="X2296" s="337"/>
      <c r="Y2296" s="338"/>
    </row>
    <row r="2297" spans="3:25" s="330" customFormat="1" hidden="1" x14ac:dyDescent="0.25">
      <c r="C2297" s="331"/>
      <c r="D2297" s="331"/>
      <c r="E2297" s="331"/>
      <c r="H2297" s="332"/>
      <c r="K2297" s="333"/>
      <c r="L2297" s="333"/>
      <c r="M2297" s="333"/>
      <c r="N2297" s="333"/>
      <c r="Q2297" s="334"/>
      <c r="R2297" s="335"/>
      <c r="S2297" s="335"/>
      <c r="T2297" s="335"/>
      <c r="U2297" s="335"/>
      <c r="V2297" s="335"/>
      <c r="W2297" s="336"/>
      <c r="X2297" s="337"/>
      <c r="Y2297" s="338"/>
    </row>
    <row r="2298" spans="3:25" s="330" customFormat="1" hidden="1" x14ac:dyDescent="0.25">
      <c r="C2298" s="331"/>
      <c r="D2298" s="331"/>
      <c r="E2298" s="331"/>
      <c r="H2298" s="332"/>
      <c r="K2298" s="333"/>
      <c r="L2298" s="333"/>
      <c r="M2298" s="333"/>
      <c r="N2298" s="333"/>
      <c r="Q2298" s="334"/>
      <c r="R2298" s="335"/>
      <c r="S2298" s="335"/>
      <c r="T2298" s="335"/>
      <c r="U2298" s="335"/>
      <c r="V2298" s="335"/>
      <c r="W2298" s="336"/>
      <c r="X2298" s="337"/>
      <c r="Y2298" s="338"/>
    </row>
    <row r="2299" spans="3:25" s="330" customFormat="1" hidden="1" x14ac:dyDescent="0.25">
      <c r="C2299" s="331"/>
      <c r="D2299" s="331"/>
      <c r="E2299" s="331"/>
      <c r="H2299" s="332"/>
      <c r="K2299" s="333"/>
      <c r="L2299" s="333"/>
      <c r="M2299" s="333"/>
      <c r="N2299" s="333"/>
      <c r="Q2299" s="334"/>
      <c r="R2299" s="335"/>
      <c r="S2299" s="335"/>
      <c r="T2299" s="335"/>
      <c r="U2299" s="335"/>
      <c r="V2299" s="335"/>
      <c r="W2299" s="336"/>
      <c r="X2299" s="337"/>
      <c r="Y2299" s="338"/>
    </row>
    <row r="2300" spans="3:25" s="330" customFormat="1" hidden="1" x14ac:dyDescent="0.25">
      <c r="C2300" s="331"/>
      <c r="D2300" s="331"/>
      <c r="E2300" s="331"/>
      <c r="H2300" s="332"/>
      <c r="K2300" s="333"/>
      <c r="L2300" s="333"/>
      <c r="M2300" s="333"/>
      <c r="N2300" s="333"/>
      <c r="Q2300" s="334"/>
      <c r="R2300" s="335"/>
      <c r="S2300" s="335"/>
      <c r="T2300" s="335"/>
      <c r="U2300" s="335"/>
      <c r="V2300" s="335"/>
      <c r="W2300" s="336"/>
      <c r="X2300" s="337"/>
      <c r="Y2300" s="338"/>
    </row>
    <row r="2301" spans="3:25" s="330" customFormat="1" hidden="1" x14ac:dyDescent="0.25">
      <c r="C2301" s="331"/>
      <c r="D2301" s="331"/>
      <c r="E2301" s="331"/>
      <c r="H2301" s="332"/>
      <c r="K2301" s="333"/>
      <c r="L2301" s="333"/>
      <c r="M2301" s="333"/>
      <c r="N2301" s="333"/>
      <c r="Q2301" s="334"/>
      <c r="R2301" s="335"/>
      <c r="S2301" s="335"/>
      <c r="T2301" s="335"/>
      <c r="U2301" s="335"/>
      <c r="V2301" s="335"/>
      <c r="W2301" s="336"/>
      <c r="X2301" s="337"/>
      <c r="Y2301" s="338"/>
    </row>
    <row r="2302" spans="3:25" s="330" customFormat="1" hidden="1" x14ac:dyDescent="0.25">
      <c r="C2302" s="331"/>
      <c r="D2302" s="331"/>
      <c r="E2302" s="331"/>
      <c r="H2302" s="332"/>
      <c r="K2302" s="333"/>
      <c r="L2302" s="333"/>
      <c r="M2302" s="333"/>
      <c r="N2302" s="333"/>
      <c r="Q2302" s="334"/>
      <c r="R2302" s="335"/>
      <c r="S2302" s="335"/>
      <c r="T2302" s="335"/>
      <c r="U2302" s="335"/>
      <c r="V2302" s="335"/>
      <c r="W2302" s="336"/>
      <c r="X2302" s="337"/>
      <c r="Y2302" s="338"/>
    </row>
    <row r="2303" spans="3:25" s="330" customFormat="1" hidden="1" x14ac:dyDescent="0.25">
      <c r="C2303" s="331"/>
      <c r="D2303" s="331"/>
      <c r="E2303" s="331"/>
      <c r="H2303" s="332"/>
      <c r="K2303" s="333"/>
      <c r="L2303" s="333"/>
      <c r="M2303" s="333"/>
      <c r="N2303" s="333"/>
      <c r="Q2303" s="334"/>
      <c r="R2303" s="335"/>
      <c r="S2303" s="335"/>
      <c r="T2303" s="335"/>
      <c r="U2303" s="335"/>
      <c r="V2303" s="335"/>
      <c r="W2303" s="336"/>
      <c r="X2303" s="337"/>
      <c r="Y2303" s="338"/>
    </row>
    <row r="2304" spans="3:25" s="330" customFormat="1" hidden="1" x14ac:dyDescent="0.25">
      <c r="C2304" s="331"/>
      <c r="D2304" s="331"/>
      <c r="E2304" s="331"/>
      <c r="H2304" s="332"/>
      <c r="K2304" s="333"/>
      <c r="L2304" s="333"/>
      <c r="M2304" s="333"/>
      <c r="N2304" s="333"/>
      <c r="Q2304" s="334"/>
      <c r="R2304" s="335"/>
      <c r="S2304" s="335"/>
      <c r="T2304" s="335"/>
      <c r="U2304" s="335"/>
      <c r="V2304" s="335"/>
      <c r="W2304" s="336"/>
      <c r="X2304" s="337"/>
      <c r="Y2304" s="338"/>
    </row>
    <row r="2305" spans="3:25" s="330" customFormat="1" hidden="1" x14ac:dyDescent="0.25">
      <c r="C2305" s="331"/>
      <c r="D2305" s="331"/>
      <c r="E2305" s="331"/>
      <c r="H2305" s="332"/>
      <c r="K2305" s="333"/>
      <c r="L2305" s="333"/>
      <c r="M2305" s="333"/>
      <c r="N2305" s="333"/>
      <c r="Q2305" s="334"/>
      <c r="R2305" s="335"/>
      <c r="S2305" s="335"/>
      <c r="T2305" s="335"/>
      <c r="U2305" s="335"/>
      <c r="V2305" s="335"/>
      <c r="W2305" s="336"/>
      <c r="X2305" s="337"/>
      <c r="Y2305" s="338"/>
    </row>
    <row r="2306" spans="3:25" s="330" customFormat="1" hidden="1" x14ac:dyDescent="0.25">
      <c r="C2306" s="331"/>
      <c r="D2306" s="331"/>
      <c r="E2306" s="331"/>
      <c r="H2306" s="332"/>
      <c r="K2306" s="333"/>
      <c r="L2306" s="333"/>
      <c r="M2306" s="333"/>
      <c r="N2306" s="333"/>
      <c r="Q2306" s="334"/>
      <c r="R2306" s="335"/>
      <c r="S2306" s="335"/>
      <c r="T2306" s="335"/>
      <c r="U2306" s="335"/>
      <c r="V2306" s="335"/>
      <c r="W2306" s="336"/>
      <c r="X2306" s="337"/>
      <c r="Y2306" s="338"/>
    </row>
    <row r="2307" spans="3:25" s="330" customFormat="1" hidden="1" x14ac:dyDescent="0.25">
      <c r="C2307" s="331"/>
      <c r="D2307" s="331"/>
      <c r="E2307" s="331"/>
      <c r="H2307" s="332"/>
      <c r="K2307" s="333"/>
      <c r="L2307" s="333"/>
      <c r="M2307" s="333"/>
      <c r="N2307" s="333"/>
      <c r="Q2307" s="334"/>
      <c r="R2307" s="335"/>
      <c r="S2307" s="335"/>
      <c r="T2307" s="335"/>
      <c r="U2307" s="335"/>
      <c r="V2307" s="335"/>
      <c r="W2307" s="336"/>
      <c r="X2307" s="337"/>
      <c r="Y2307" s="338"/>
    </row>
    <row r="2308" spans="3:25" s="330" customFormat="1" hidden="1" x14ac:dyDescent="0.25">
      <c r="C2308" s="331"/>
      <c r="D2308" s="331"/>
      <c r="E2308" s="331"/>
      <c r="H2308" s="332"/>
      <c r="K2308" s="333"/>
      <c r="L2308" s="333"/>
      <c r="M2308" s="333"/>
      <c r="N2308" s="333"/>
      <c r="Q2308" s="334"/>
      <c r="R2308" s="335"/>
      <c r="S2308" s="335"/>
      <c r="T2308" s="335"/>
      <c r="U2308" s="335"/>
      <c r="V2308" s="335"/>
      <c r="W2308" s="336"/>
      <c r="X2308" s="337"/>
      <c r="Y2308" s="338"/>
    </row>
    <row r="2309" spans="3:25" s="330" customFormat="1" hidden="1" x14ac:dyDescent="0.25">
      <c r="C2309" s="331"/>
      <c r="D2309" s="331"/>
      <c r="E2309" s="331"/>
      <c r="H2309" s="332"/>
      <c r="K2309" s="333"/>
      <c r="L2309" s="333"/>
      <c r="M2309" s="333"/>
      <c r="N2309" s="333"/>
      <c r="Q2309" s="334"/>
      <c r="R2309" s="335"/>
      <c r="S2309" s="335"/>
      <c r="T2309" s="335"/>
      <c r="U2309" s="335"/>
      <c r="V2309" s="335"/>
      <c r="W2309" s="336"/>
      <c r="X2309" s="337"/>
      <c r="Y2309" s="338"/>
    </row>
    <row r="2310" spans="3:25" s="330" customFormat="1" hidden="1" x14ac:dyDescent="0.25">
      <c r="C2310" s="331"/>
      <c r="D2310" s="331"/>
      <c r="E2310" s="331"/>
      <c r="H2310" s="332"/>
      <c r="K2310" s="333"/>
      <c r="L2310" s="333"/>
      <c r="M2310" s="333"/>
      <c r="N2310" s="333"/>
      <c r="Q2310" s="334"/>
      <c r="R2310" s="335"/>
      <c r="S2310" s="335"/>
      <c r="T2310" s="335"/>
      <c r="U2310" s="335"/>
      <c r="V2310" s="335"/>
      <c r="W2310" s="336"/>
      <c r="X2310" s="337"/>
      <c r="Y2310" s="338"/>
    </row>
    <row r="2311" spans="3:25" s="330" customFormat="1" hidden="1" x14ac:dyDescent="0.25">
      <c r="C2311" s="331"/>
      <c r="D2311" s="331"/>
      <c r="E2311" s="331"/>
      <c r="H2311" s="332"/>
      <c r="K2311" s="333"/>
      <c r="L2311" s="333"/>
      <c r="M2311" s="333"/>
      <c r="N2311" s="333"/>
      <c r="Q2311" s="334"/>
      <c r="R2311" s="335"/>
      <c r="S2311" s="335"/>
      <c r="T2311" s="335"/>
      <c r="U2311" s="335"/>
      <c r="V2311" s="335"/>
      <c r="W2311" s="336"/>
      <c r="X2311" s="337"/>
      <c r="Y2311" s="338"/>
    </row>
    <row r="2312" spans="3:25" s="330" customFormat="1" hidden="1" x14ac:dyDescent="0.25">
      <c r="C2312" s="331"/>
      <c r="D2312" s="331"/>
      <c r="E2312" s="331"/>
      <c r="H2312" s="332"/>
      <c r="K2312" s="333"/>
      <c r="L2312" s="333"/>
      <c r="M2312" s="333"/>
      <c r="N2312" s="333"/>
      <c r="Q2312" s="334"/>
      <c r="R2312" s="335"/>
      <c r="S2312" s="335"/>
      <c r="T2312" s="335"/>
      <c r="U2312" s="335"/>
      <c r="V2312" s="335"/>
      <c r="W2312" s="336"/>
      <c r="X2312" s="337"/>
      <c r="Y2312" s="338"/>
    </row>
    <row r="2313" spans="3:25" s="330" customFormat="1" hidden="1" x14ac:dyDescent="0.25">
      <c r="C2313" s="331"/>
      <c r="D2313" s="331"/>
      <c r="E2313" s="331"/>
      <c r="H2313" s="332"/>
      <c r="K2313" s="333"/>
      <c r="L2313" s="333"/>
      <c r="M2313" s="333"/>
      <c r="N2313" s="333"/>
      <c r="Q2313" s="334"/>
      <c r="R2313" s="335"/>
      <c r="S2313" s="335"/>
      <c r="T2313" s="335"/>
      <c r="U2313" s="335"/>
      <c r="V2313" s="335"/>
      <c r="W2313" s="336"/>
      <c r="X2313" s="337"/>
      <c r="Y2313" s="338"/>
    </row>
    <row r="2314" spans="3:25" s="330" customFormat="1" hidden="1" x14ac:dyDescent="0.25">
      <c r="C2314" s="331"/>
      <c r="D2314" s="331"/>
      <c r="E2314" s="331"/>
      <c r="H2314" s="332"/>
      <c r="K2314" s="333"/>
      <c r="L2314" s="333"/>
      <c r="M2314" s="333"/>
      <c r="N2314" s="333"/>
      <c r="Q2314" s="334"/>
      <c r="R2314" s="335"/>
      <c r="S2314" s="335"/>
      <c r="T2314" s="335"/>
      <c r="U2314" s="335"/>
      <c r="V2314" s="335"/>
      <c r="W2314" s="336"/>
      <c r="X2314" s="337"/>
      <c r="Y2314" s="338"/>
    </row>
    <row r="2315" spans="3:25" s="330" customFormat="1" hidden="1" x14ac:dyDescent="0.25">
      <c r="C2315" s="331"/>
      <c r="D2315" s="331"/>
      <c r="E2315" s="331"/>
      <c r="H2315" s="332"/>
      <c r="K2315" s="333"/>
      <c r="L2315" s="333"/>
      <c r="M2315" s="333"/>
      <c r="N2315" s="333"/>
      <c r="Q2315" s="334"/>
      <c r="R2315" s="335"/>
      <c r="S2315" s="335"/>
      <c r="T2315" s="335"/>
      <c r="U2315" s="335"/>
      <c r="V2315" s="335"/>
      <c r="W2315" s="336"/>
      <c r="X2315" s="337"/>
      <c r="Y2315" s="338"/>
    </row>
    <row r="2316" spans="3:25" s="330" customFormat="1" hidden="1" x14ac:dyDescent="0.25">
      <c r="C2316" s="331"/>
      <c r="D2316" s="331"/>
      <c r="E2316" s="331"/>
      <c r="H2316" s="332"/>
      <c r="K2316" s="333"/>
      <c r="L2316" s="333"/>
      <c r="M2316" s="333"/>
      <c r="N2316" s="333"/>
      <c r="Q2316" s="334"/>
      <c r="R2316" s="335"/>
      <c r="S2316" s="335"/>
      <c r="T2316" s="335"/>
      <c r="U2316" s="335"/>
      <c r="V2316" s="335"/>
      <c r="W2316" s="336"/>
      <c r="X2316" s="337"/>
      <c r="Y2316" s="338"/>
    </row>
    <row r="2317" spans="3:25" s="330" customFormat="1" hidden="1" x14ac:dyDescent="0.25">
      <c r="C2317" s="331"/>
      <c r="D2317" s="331"/>
      <c r="E2317" s="331"/>
      <c r="H2317" s="332"/>
      <c r="K2317" s="333"/>
      <c r="L2317" s="333"/>
      <c r="M2317" s="333"/>
      <c r="N2317" s="333"/>
      <c r="Q2317" s="334"/>
      <c r="R2317" s="335"/>
      <c r="S2317" s="335"/>
      <c r="T2317" s="335"/>
      <c r="U2317" s="335"/>
      <c r="V2317" s="335"/>
      <c r="W2317" s="336"/>
      <c r="X2317" s="337"/>
      <c r="Y2317" s="338"/>
    </row>
    <row r="2318" spans="3:25" s="330" customFormat="1" hidden="1" x14ac:dyDescent="0.25">
      <c r="C2318" s="331"/>
      <c r="D2318" s="331"/>
      <c r="E2318" s="331"/>
      <c r="H2318" s="332"/>
      <c r="K2318" s="333"/>
      <c r="L2318" s="333"/>
      <c r="M2318" s="333"/>
      <c r="N2318" s="333"/>
      <c r="Q2318" s="334"/>
      <c r="R2318" s="335"/>
      <c r="S2318" s="335"/>
      <c r="T2318" s="335"/>
      <c r="U2318" s="335"/>
      <c r="V2318" s="335"/>
      <c r="W2318" s="336"/>
      <c r="X2318" s="337"/>
      <c r="Y2318" s="338"/>
    </row>
    <row r="2319" spans="3:25" s="330" customFormat="1" hidden="1" x14ac:dyDescent="0.25">
      <c r="C2319" s="331"/>
      <c r="D2319" s="331"/>
      <c r="E2319" s="331"/>
      <c r="H2319" s="332"/>
      <c r="K2319" s="333"/>
      <c r="L2319" s="333"/>
      <c r="M2319" s="333"/>
      <c r="N2319" s="333"/>
      <c r="Q2319" s="334"/>
      <c r="R2319" s="335"/>
      <c r="S2319" s="335"/>
      <c r="T2319" s="335"/>
      <c r="U2319" s="335"/>
      <c r="V2319" s="335"/>
      <c r="W2319" s="336"/>
      <c r="X2319" s="337"/>
      <c r="Y2319" s="338"/>
    </row>
    <row r="2320" spans="3:25" s="330" customFormat="1" hidden="1" x14ac:dyDescent="0.25">
      <c r="C2320" s="331"/>
      <c r="D2320" s="331"/>
      <c r="E2320" s="331"/>
      <c r="H2320" s="332"/>
      <c r="K2320" s="333"/>
      <c r="L2320" s="333"/>
      <c r="M2320" s="333"/>
      <c r="N2320" s="333"/>
      <c r="Q2320" s="334"/>
      <c r="R2320" s="335"/>
      <c r="S2320" s="335"/>
      <c r="T2320" s="335"/>
      <c r="U2320" s="335"/>
      <c r="V2320" s="335"/>
      <c r="W2320" s="336"/>
      <c r="X2320" s="337"/>
      <c r="Y2320" s="338"/>
    </row>
    <row r="2321" spans="3:25" s="330" customFormat="1" hidden="1" x14ac:dyDescent="0.25">
      <c r="C2321" s="331"/>
      <c r="D2321" s="331"/>
      <c r="E2321" s="331"/>
      <c r="H2321" s="332"/>
      <c r="K2321" s="333"/>
      <c r="L2321" s="333"/>
      <c r="M2321" s="333"/>
      <c r="N2321" s="333"/>
      <c r="Q2321" s="334"/>
      <c r="R2321" s="335"/>
      <c r="S2321" s="335"/>
      <c r="T2321" s="335"/>
      <c r="U2321" s="335"/>
      <c r="V2321" s="335"/>
      <c r="W2321" s="336"/>
      <c r="X2321" s="337"/>
      <c r="Y2321" s="338"/>
    </row>
    <row r="2322" spans="3:25" s="330" customFormat="1" hidden="1" x14ac:dyDescent="0.25">
      <c r="C2322" s="331"/>
      <c r="D2322" s="331"/>
      <c r="E2322" s="331"/>
      <c r="H2322" s="332"/>
      <c r="K2322" s="333"/>
      <c r="L2322" s="333"/>
      <c r="M2322" s="333"/>
      <c r="N2322" s="333"/>
      <c r="Q2322" s="334"/>
      <c r="R2322" s="335"/>
      <c r="S2322" s="335"/>
      <c r="T2322" s="335"/>
      <c r="U2322" s="335"/>
      <c r="V2322" s="335"/>
      <c r="W2322" s="336"/>
      <c r="X2322" s="337"/>
      <c r="Y2322" s="338"/>
    </row>
    <row r="2323" spans="3:25" s="330" customFormat="1" hidden="1" x14ac:dyDescent="0.25">
      <c r="C2323" s="331"/>
      <c r="D2323" s="331"/>
      <c r="E2323" s="331"/>
      <c r="H2323" s="332"/>
      <c r="K2323" s="333"/>
      <c r="L2323" s="333"/>
      <c r="M2323" s="333"/>
      <c r="N2323" s="333"/>
      <c r="Q2323" s="334"/>
      <c r="R2323" s="335"/>
      <c r="S2323" s="335"/>
      <c r="T2323" s="335"/>
      <c r="U2323" s="335"/>
      <c r="V2323" s="335"/>
      <c r="W2323" s="336"/>
      <c r="X2323" s="337"/>
      <c r="Y2323" s="338"/>
    </row>
    <row r="2324" spans="3:25" s="330" customFormat="1" hidden="1" x14ac:dyDescent="0.25">
      <c r="C2324" s="331"/>
      <c r="D2324" s="331"/>
      <c r="E2324" s="331"/>
      <c r="H2324" s="332"/>
      <c r="K2324" s="333"/>
      <c r="L2324" s="333"/>
      <c r="M2324" s="333"/>
      <c r="N2324" s="333"/>
      <c r="Q2324" s="334"/>
      <c r="R2324" s="335"/>
      <c r="S2324" s="335"/>
      <c r="T2324" s="335"/>
      <c r="U2324" s="335"/>
      <c r="V2324" s="335"/>
      <c r="W2324" s="336"/>
      <c r="X2324" s="337"/>
      <c r="Y2324" s="338"/>
    </row>
    <row r="2325" spans="3:25" s="330" customFormat="1" hidden="1" x14ac:dyDescent="0.25">
      <c r="C2325" s="331"/>
      <c r="D2325" s="331"/>
      <c r="E2325" s="331"/>
      <c r="H2325" s="332"/>
      <c r="K2325" s="333"/>
      <c r="L2325" s="333"/>
      <c r="M2325" s="333"/>
      <c r="N2325" s="333"/>
      <c r="Q2325" s="334"/>
      <c r="R2325" s="335"/>
      <c r="S2325" s="335"/>
      <c r="T2325" s="335"/>
      <c r="U2325" s="335"/>
      <c r="V2325" s="335"/>
      <c r="W2325" s="336"/>
      <c r="X2325" s="337"/>
      <c r="Y2325" s="338"/>
    </row>
    <row r="2326" spans="3:25" s="330" customFormat="1" hidden="1" x14ac:dyDescent="0.25">
      <c r="C2326" s="331"/>
      <c r="D2326" s="331"/>
      <c r="E2326" s="331"/>
      <c r="H2326" s="332"/>
      <c r="K2326" s="333"/>
      <c r="L2326" s="333"/>
      <c r="M2326" s="333"/>
      <c r="N2326" s="333"/>
      <c r="Q2326" s="334"/>
      <c r="R2326" s="335"/>
      <c r="S2326" s="335"/>
      <c r="T2326" s="335"/>
      <c r="U2326" s="335"/>
      <c r="V2326" s="335"/>
      <c r="W2326" s="336"/>
      <c r="X2326" s="337"/>
      <c r="Y2326" s="338"/>
    </row>
    <row r="2327" spans="3:25" s="330" customFormat="1" hidden="1" x14ac:dyDescent="0.25">
      <c r="C2327" s="331"/>
      <c r="D2327" s="331"/>
      <c r="E2327" s="331"/>
      <c r="H2327" s="332"/>
      <c r="K2327" s="333"/>
      <c r="L2327" s="333"/>
      <c r="M2327" s="333"/>
      <c r="N2327" s="333"/>
      <c r="Q2327" s="334"/>
      <c r="R2327" s="335"/>
      <c r="S2327" s="335"/>
      <c r="T2327" s="335"/>
      <c r="U2327" s="335"/>
      <c r="V2327" s="335"/>
      <c r="W2327" s="336"/>
      <c r="X2327" s="337"/>
      <c r="Y2327" s="338"/>
    </row>
    <row r="2328" spans="3:25" s="330" customFormat="1" hidden="1" x14ac:dyDescent="0.25">
      <c r="C2328" s="331"/>
      <c r="D2328" s="331"/>
      <c r="E2328" s="331"/>
      <c r="H2328" s="332"/>
      <c r="K2328" s="333"/>
      <c r="L2328" s="333"/>
      <c r="M2328" s="333"/>
      <c r="N2328" s="333"/>
      <c r="Q2328" s="334"/>
      <c r="R2328" s="335"/>
      <c r="S2328" s="335"/>
      <c r="T2328" s="335"/>
      <c r="U2328" s="335"/>
      <c r="V2328" s="335"/>
      <c r="W2328" s="336"/>
      <c r="X2328" s="337"/>
      <c r="Y2328" s="338"/>
    </row>
    <row r="2329" spans="3:25" s="330" customFormat="1" hidden="1" x14ac:dyDescent="0.25">
      <c r="C2329" s="331"/>
      <c r="D2329" s="331"/>
      <c r="E2329" s="331"/>
      <c r="H2329" s="332"/>
      <c r="K2329" s="333"/>
      <c r="L2329" s="333"/>
      <c r="M2329" s="333"/>
      <c r="N2329" s="333"/>
      <c r="Q2329" s="334"/>
      <c r="R2329" s="335"/>
      <c r="S2329" s="335"/>
      <c r="T2329" s="335"/>
      <c r="U2329" s="335"/>
      <c r="V2329" s="335"/>
      <c r="W2329" s="336"/>
      <c r="X2329" s="337"/>
      <c r="Y2329" s="338"/>
    </row>
    <row r="2330" spans="3:25" s="330" customFormat="1" hidden="1" x14ac:dyDescent="0.25">
      <c r="C2330" s="331"/>
      <c r="D2330" s="331"/>
      <c r="E2330" s="331"/>
      <c r="H2330" s="332"/>
      <c r="K2330" s="333"/>
      <c r="L2330" s="333"/>
      <c r="M2330" s="333"/>
      <c r="N2330" s="333"/>
      <c r="Q2330" s="334"/>
      <c r="R2330" s="335"/>
      <c r="S2330" s="335"/>
      <c r="T2330" s="335"/>
      <c r="U2330" s="335"/>
      <c r="V2330" s="335"/>
      <c r="W2330" s="336"/>
      <c r="X2330" s="337"/>
      <c r="Y2330" s="338"/>
    </row>
    <row r="2331" spans="3:25" s="330" customFormat="1" hidden="1" x14ac:dyDescent="0.25">
      <c r="C2331" s="331"/>
      <c r="D2331" s="331"/>
      <c r="E2331" s="331"/>
      <c r="H2331" s="332"/>
      <c r="K2331" s="333"/>
      <c r="L2331" s="333"/>
      <c r="M2331" s="333"/>
      <c r="N2331" s="333"/>
      <c r="Q2331" s="334"/>
      <c r="R2331" s="335"/>
      <c r="S2331" s="335"/>
      <c r="T2331" s="335"/>
      <c r="U2331" s="335"/>
      <c r="V2331" s="335"/>
      <c r="W2331" s="336"/>
      <c r="X2331" s="337"/>
      <c r="Y2331" s="338"/>
    </row>
    <row r="2332" spans="3:25" s="330" customFormat="1" hidden="1" x14ac:dyDescent="0.25">
      <c r="C2332" s="331"/>
      <c r="D2332" s="331"/>
      <c r="E2332" s="331"/>
      <c r="H2332" s="332"/>
      <c r="K2332" s="333"/>
      <c r="L2332" s="333"/>
      <c r="M2332" s="333"/>
      <c r="N2332" s="333"/>
      <c r="Q2332" s="334"/>
      <c r="R2332" s="335"/>
      <c r="S2332" s="335"/>
      <c r="T2332" s="335"/>
      <c r="U2332" s="335"/>
      <c r="V2332" s="335"/>
      <c r="W2332" s="336"/>
      <c r="X2332" s="337"/>
      <c r="Y2332" s="338"/>
    </row>
    <row r="2333" spans="3:25" s="330" customFormat="1" hidden="1" x14ac:dyDescent="0.25">
      <c r="C2333" s="331"/>
      <c r="D2333" s="331"/>
      <c r="E2333" s="331"/>
      <c r="H2333" s="332"/>
      <c r="K2333" s="333"/>
      <c r="L2333" s="333"/>
      <c r="M2333" s="333"/>
      <c r="N2333" s="333"/>
      <c r="Q2333" s="334"/>
      <c r="R2333" s="335"/>
      <c r="S2333" s="335"/>
      <c r="T2333" s="335"/>
      <c r="U2333" s="335"/>
      <c r="V2333" s="335"/>
      <c r="W2333" s="336"/>
      <c r="X2333" s="337"/>
      <c r="Y2333" s="338"/>
    </row>
    <row r="2334" spans="3:25" s="330" customFormat="1" hidden="1" x14ac:dyDescent="0.25">
      <c r="C2334" s="331"/>
      <c r="D2334" s="331"/>
      <c r="E2334" s="331"/>
      <c r="H2334" s="332"/>
      <c r="K2334" s="333"/>
      <c r="L2334" s="333"/>
      <c r="M2334" s="333"/>
      <c r="N2334" s="333"/>
      <c r="Q2334" s="334"/>
      <c r="R2334" s="335"/>
      <c r="S2334" s="335"/>
      <c r="T2334" s="335"/>
      <c r="U2334" s="335"/>
      <c r="V2334" s="335"/>
      <c r="W2334" s="336"/>
      <c r="X2334" s="337"/>
      <c r="Y2334" s="338"/>
    </row>
    <row r="2335" spans="3:25" s="330" customFormat="1" hidden="1" x14ac:dyDescent="0.25">
      <c r="C2335" s="331"/>
      <c r="D2335" s="331"/>
      <c r="E2335" s="331"/>
      <c r="H2335" s="332"/>
      <c r="K2335" s="333"/>
      <c r="L2335" s="333"/>
      <c r="M2335" s="333"/>
      <c r="N2335" s="333"/>
      <c r="Q2335" s="334"/>
      <c r="R2335" s="335"/>
      <c r="S2335" s="335"/>
      <c r="T2335" s="335"/>
      <c r="U2335" s="335"/>
      <c r="V2335" s="335"/>
      <c r="W2335" s="336"/>
      <c r="X2335" s="337"/>
      <c r="Y2335" s="338"/>
    </row>
    <row r="2336" spans="3:25" s="330" customFormat="1" hidden="1" x14ac:dyDescent="0.25">
      <c r="C2336" s="331"/>
      <c r="D2336" s="331"/>
      <c r="E2336" s="331"/>
      <c r="H2336" s="332"/>
      <c r="K2336" s="333"/>
      <c r="L2336" s="333"/>
      <c r="M2336" s="333"/>
      <c r="N2336" s="333"/>
      <c r="Q2336" s="334"/>
      <c r="R2336" s="335"/>
      <c r="S2336" s="335"/>
      <c r="T2336" s="335"/>
      <c r="U2336" s="335"/>
      <c r="V2336" s="335"/>
      <c r="W2336" s="336"/>
      <c r="X2336" s="337"/>
      <c r="Y2336" s="338"/>
    </row>
    <row r="2337" spans="3:25" s="330" customFormat="1" hidden="1" x14ac:dyDescent="0.25">
      <c r="C2337" s="331"/>
      <c r="D2337" s="331"/>
      <c r="E2337" s="331"/>
      <c r="H2337" s="332"/>
      <c r="K2337" s="333"/>
      <c r="L2337" s="333"/>
      <c r="M2337" s="333"/>
      <c r="N2337" s="333"/>
      <c r="Q2337" s="334"/>
      <c r="R2337" s="335"/>
      <c r="S2337" s="335"/>
      <c r="T2337" s="335"/>
      <c r="U2337" s="335"/>
      <c r="V2337" s="335"/>
      <c r="W2337" s="336"/>
      <c r="X2337" s="337"/>
      <c r="Y2337" s="338"/>
    </row>
    <row r="2338" spans="3:25" s="330" customFormat="1" hidden="1" x14ac:dyDescent="0.25">
      <c r="C2338" s="331"/>
      <c r="D2338" s="331"/>
      <c r="E2338" s="331"/>
      <c r="H2338" s="332"/>
      <c r="K2338" s="333"/>
      <c r="L2338" s="333"/>
      <c r="M2338" s="333"/>
      <c r="N2338" s="333"/>
      <c r="Q2338" s="334"/>
      <c r="R2338" s="335"/>
      <c r="S2338" s="335"/>
      <c r="T2338" s="335"/>
      <c r="U2338" s="335"/>
      <c r="V2338" s="335"/>
      <c r="W2338" s="336"/>
      <c r="X2338" s="337"/>
      <c r="Y2338" s="338"/>
    </row>
    <row r="2339" spans="3:25" s="330" customFormat="1" hidden="1" x14ac:dyDescent="0.25">
      <c r="C2339" s="331"/>
      <c r="D2339" s="331"/>
      <c r="E2339" s="331"/>
      <c r="H2339" s="332"/>
      <c r="K2339" s="333"/>
      <c r="L2339" s="333"/>
      <c r="M2339" s="333"/>
      <c r="N2339" s="333"/>
      <c r="Q2339" s="334"/>
      <c r="R2339" s="335"/>
      <c r="S2339" s="335"/>
      <c r="T2339" s="335"/>
      <c r="U2339" s="335"/>
      <c r="V2339" s="335"/>
      <c r="W2339" s="336"/>
      <c r="X2339" s="337"/>
      <c r="Y2339" s="338"/>
    </row>
    <row r="2340" spans="3:25" s="330" customFormat="1" hidden="1" x14ac:dyDescent="0.25">
      <c r="C2340" s="331"/>
      <c r="D2340" s="331"/>
      <c r="E2340" s="331"/>
      <c r="H2340" s="332"/>
      <c r="K2340" s="333"/>
      <c r="L2340" s="333"/>
      <c r="M2340" s="333"/>
      <c r="N2340" s="333"/>
      <c r="Q2340" s="334"/>
      <c r="R2340" s="335"/>
      <c r="S2340" s="335"/>
      <c r="T2340" s="335"/>
      <c r="U2340" s="335"/>
      <c r="V2340" s="335"/>
      <c r="W2340" s="336"/>
      <c r="X2340" s="337"/>
      <c r="Y2340" s="338"/>
    </row>
    <row r="2341" spans="3:25" s="330" customFormat="1" hidden="1" x14ac:dyDescent="0.25">
      <c r="C2341" s="331"/>
      <c r="D2341" s="331"/>
      <c r="E2341" s="331"/>
      <c r="H2341" s="332"/>
      <c r="K2341" s="333"/>
      <c r="L2341" s="333"/>
      <c r="M2341" s="333"/>
      <c r="N2341" s="333"/>
      <c r="Q2341" s="334"/>
      <c r="R2341" s="335"/>
      <c r="S2341" s="335"/>
      <c r="T2341" s="335"/>
      <c r="U2341" s="335"/>
      <c r="V2341" s="335"/>
      <c r="W2341" s="336"/>
      <c r="X2341" s="337"/>
      <c r="Y2341" s="338"/>
    </row>
    <row r="2342" spans="3:25" s="330" customFormat="1" hidden="1" x14ac:dyDescent="0.25">
      <c r="C2342" s="331"/>
      <c r="D2342" s="331"/>
      <c r="E2342" s="331"/>
      <c r="H2342" s="332"/>
      <c r="K2342" s="333"/>
      <c r="L2342" s="333"/>
      <c r="M2342" s="333"/>
      <c r="N2342" s="333"/>
      <c r="Q2342" s="334"/>
      <c r="R2342" s="335"/>
      <c r="S2342" s="335"/>
      <c r="T2342" s="335"/>
      <c r="U2342" s="335"/>
      <c r="V2342" s="335"/>
      <c r="W2342" s="336"/>
      <c r="X2342" s="337"/>
      <c r="Y2342" s="338"/>
    </row>
    <row r="2343" spans="3:25" s="330" customFormat="1" hidden="1" x14ac:dyDescent="0.25">
      <c r="C2343" s="331"/>
      <c r="D2343" s="331"/>
      <c r="E2343" s="331"/>
      <c r="H2343" s="332"/>
      <c r="K2343" s="333"/>
      <c r="L2343" s="333"/>
      <c r="M2343" s="333"/>
      <c r="N2343" s="333"/>
      <c r="Q2343" s="334"/>
      <c r="R2343" s="335"/>
      <c r="S2343" s="335"/>
      <c r="T2343" s="335"/>
      <c r="U2343" s="335"/>
      <c r="V2343" s="335"/>
      <c r="W2343" s="336"/>
      <c r="X2343" s="337"/>
      <c r="Y2343" s="338"/>
    </row>
    <row r="2344" spans="3:25" s="330" customFormat="1" hidden="1" x14ac:dyDescent="0.25">
      <c r="C2344" s="331"/>
      <c r="D2344" s="331"/>
      <c r="E2344" s="331"/>
      <c r="H2344" s="332"/>
      <c r="K2344" s="333"/>
      <c r="L2344" s="333"/>
      <c r="M2344" s="333"/>
      <c r="N2344" s="333"/>
      <c r="Q2344" s="334"/>
      <c r="R2344" s="335"/>
      <c r="S2344" s="335"/>
      <c r="T2344" s="335"/>
      <c r="U2344" s="335"/>
      <c r="V2344" s="335"/>
      <c r="W2344" s="336"/>
      <c r="X2344" s="337"/>
      <c r="Y2344" s="338"/>
    </row>
    <row r="2345" spans="3:25" s="330" customFormat="1" hidden="1" x14ac:dyDescent="0.25">
      <c r="C2345" s="331"/>
      <c r="D2345" s="331"/>
      <c r="E2345" s="331"/>
      <c r="H2345" s="332"/>
      <c r="K2345" s="333"/>
      <c r="L2345" s="333"/>
      <c r="M2345" s="333"/>
      <c r="N2345" s="333"/>
      <c r="Q2345" s="334"/>
      <c r="R2345" s="335"/>
      <c r="S2345" s="335"/>
      <c r="T2345" s="335"/>
      <c r="U2345" s="335"/>
      <c r="V2345" s="335"/>
      <c r="W2345" s="336"/>
      <c r="X2345" s="337"/>
      <c r="Y2345" s="338"/>
    </row>
    <row r="2346" spans="3:25" s="330" customFormat="1" hidden="1" x14ac:dyDescent="0.25">
      <c r="C2346" s="331"/>
      <c r="D2346" s="331"/>
      <c r="E2346" s="331"/>
      <c r="H2346" s="332"/>
      <c r="K2346" s="333"/>
      <c r="L2346" s="333"/>
      <c r="M2346" s="333"/>
      <c r="N2346" s="333"/>
      <c r="Q2346" s="334"/>
      <c r="R2346" s="335"/>
      <c r="S2346" s="335"/>
      <c r="T2346" s="335"/>
      <c r="U2346" s="335"/>
      <c r="V2346" s="335"/>
      <c r="W2346" s="336"/>
      <c r="X2346" s="337"/>
      <c r="Y2346" s="338"/>
    </row>
    <row r="2347" spans="3:25" s="330" customFormat="1" hidden="1" x14ac:dyDescent="0.25">
      <c r="C2347" s="331"/>
      <c r="D2347" s="331"/>
      <c r="E2347" s="331"/>
      <c r="H2347" s="332"/>
      <c r="K2347" s="333"/>
      <c r="L2347" s="333"/>
      <c r="M2347" s="333"/>
      <c r="N2347" s="333"/>
      <c r="Q2347" s="334"/>
      <c r="R2347" s="335"/>
      <c r="S2347" s="335"/>
      <c r="T2347" s="335"/>
      <c r="U2347" s="335"/>
      <c r="V2347" s="335"/>
      <c r="W2347" s="336"/>
      <c r="X2347" s="337"/>
      <c r="Y2347" s="338"/>
    </row>
    <row r="2348" spans="3:25" s="330" customFormat="1" hidden="1" x14ac:dyDescent="0.25">
      <c r="C2348" s="331"/>
      <c r="D2348" s="331"/>
      <c r="E2348" s="331"/>
      <c r="H2348" s="332"/>
      <c r="K2348" s="333"/>
      <c r="L2348" s="333"/>
      <c r="M2348" s="333"/>
      <c r="N2348" s="333"/>
      <c r="Q2348" s="334"/>
      <c r="R2348" s="335"/>
      <c r="S2348" s="335"/>
      <c r="T2348" s="335"/>
      <c r="U2348" s="335"/>
      <c r="V2348" s="335"/>
      <c r="W2348" s="336"/>
      <c r="X2348" s="337"/>
      <c r="Y2348" s="338"/>
    </row>
    <row r="2349" spans="3:25" s="330" customFormat="1" hidden="1" x14ac:dyDescent="0.25">
      <c r="C2349" s="331"/>
      <c r="D2349" s="331"/>
      <c r="E2349" s="331"/>
      <c r="H2349" s="332"/>
      <c r="K2349" s="333"/>
      <c r="L2349" s="333"/>
      <c r="M2349" s="333"/>
      <c r="N2349" s="333"/>
      <c r="Q2349" s="334"/>
      <c r="R2349" s="335"/>
      <c r="S2349" s="335"/>
      <c r="T2349" s="335"/>
      <c r="U2349" s="335"/>
      <c r="V2349" s="335"/>
      <c r="W2349" s="336"/>
      <c r="X2349" s="337"/>
      <c r="Y2349" s="338"/>
    </row>
    <row r="2350" spans="3:25" s="330" customFormat="1" hidden="1" x14ac:dyDescent="0.25">
      <c r="C2350" s="331"/>
      <c r="D2350" s="331"/>
      <c r="E2350" s="331"/>
      <c r="H2350" s="332"/>
      <c r="K2350" s="333"/>
      <c r="L2350" s="333"/>
      <c r="M2350" s="333"/>
      <c r="N2350" s="333"/>
      <c r="Q2350" s="334"/>
      <c r="R2350" s="335"/>
      <c r="S2350" s="335"/>
      <c r="T2350" s="335"/>
      <c r="U2350" s="335"/>
      <c r="V2350" s="335"/>
      <c r="W2350" s="336"/>
      <c r="X2350" s="337"/>
      <c r="Y2350" s="338"/>
    </row>
    <row r="2351" spans="3:25" s="330" customFormat="1" hidden="1" x14ac:dyDescent="0.25">
      <c r="C2351" s="331"/>
      <c r="D2351" s="331"/>
      <c r="E2351" s="331"/>
      <c r="H2351" s="332"/>
      <c r="K2351" s="333"/>
      <c r="L2351" s="333"/>
      <c r="M2351" s="333"/>
      <c r="N2351" s="333"/>
      <c r="Q2351" s="334"/>
      <c r="R2351" s="335"/>
      <c r="S2351" s="335"/>
      <c r="T2351" s="335"/>
      <c r="U2351" s="335"/>
      <c r="V2351" s="335"/>
      <c r="W2351" s="336"/>
      <c r="X2351" s="337"/>
      <c r="Y2351" s="338"/>
    </row>
    <row r="2352" spans="3:25" s="330" customFormat="1" hidden="1" x14ac:dyDescent="0.25">
      <c r="C2352" s="331"/>
      <c r="D2352" s="331"/>
      <c r="E2352" s="331"/>
      <c r="H2352" s="332"/>
      <c r="K2352" s="333"/>
      <c r="L2352" s="333"/>
      <c r="M2352" s="333"/>
      <c r="N2352" s="333"/>
      <c r="Q2352" s="334"/>
      <c r="R2352" s="335"/>
      <c r="S2352" s="335"/>
      <c r="T2352" s="335"/>
      <c r="U2352" s="335"/>
      <c r="V2352" s="335"/>
      <c r="W2352" s="336"/>
      <c r="X2352" s="337"/>
      <c r="Y2352" s="338"/>
    </row>
    <row r="2353" spans="3:25" s="330" customFormat="1" hidden="1" x14ac:dyDescent="0.25">
      <c r="C2353" s="331"/>
      <c r="D2353" s="331"/>
      <c r="E2353" s="331"/>
      <c r="H2353" s="332"/>
      <c r="K2353" s="333"/>
      <c r="L2353" s="333"/>
      <c r="M2353" s="333"/>
      <c r="N2353" s="333"/>
      <c r="Q2353" s="334"/>
      <c r="R2353" s="335"/>
      <c r="S2353" s="335"/>
      <c r="T2353" s="335"/>
      <c r="U2353" s="335"/>
      <c r="V2353" s="335"/>
      <c r="W2353" s="336"/>
      <c r="X2353" s="337"/>
      <c r="Y2353" s="338"/>
    </row>
    <row r="2354" spans="3:25" s="330" customFormat="1" hidden="1" x14ac:dyDescent="0.25">
      <c r="C2354" s="331"/>
      <c r="D2354" s="331"/>
      <c r="E2354" s="331"/>
      <c r="H2354" s="332"/>
      <c r="K2354" s="333"/>
      <c r="L2354" s="333"/>
      <c r="M2354" s="333"/>
      <c r="N2354" s="333"/>
      <c r="Q2354" s="334"/>
      <c r="R2354" s="335"/>
      <c r="S2354" s="335"/>
      <c r="T2354" s="335"/>
      <c r="U2354" s="335"/>
      <c r="V2354" s="335"/>
      <c r="W2354" s="336"/>
      <c r="X2354" s="337"/>
      <c r="Y2354" s="338"/>
    </row>
    <row r="2355" spans="3:25" s="330" customFormat="1" hidden="1" x14ac:dyDescent="0.25">
      <c r="C2355" s="331"/>
      <c r="D2355" s="331"/>
      <c r="E2355" s="331"/>
      <c r="H2355" s="332"/>
      <c r="K2355" s="333"/>
      <c r="L2355" s="333"/>
      <c r="M2355" s="333"/>
      <c r="N2355" s="333"/>
      <c r="Q2355" s="334"/>
      <c r="R2355" s="335"/>
      <c r="S2355" s="335"/>
      <c r="T2355" s="335"/>
      <c r="U2355" s="335"/>
      <c r="V2355" s="335"/>
      <c r="W2355" s="336"/>
      <c r="X2355" s="337"/>
      <c r="Y2355" s="338"/>
    </row>
    <row r="2356" spans="3:25" s="330" customFormat="1" hidden="1" x14ac:dyDescent="0.25">
      <c r="C2356" s="331"/>
      <c r="D2356" s="331"/>
      <c r="E2356" s="331"/>
      <c r="H2356" s="332"/>
      <c r="K2356" s="333"/>
      <c r="L2356" s="333"/>
      <c r="M2356" s="333"/>
      <c r="N2356" s="333"/>
      <c r="Q2356" s="334"/>
      <c r="R2356" s="335"/>
      <c r="S2356" s="335"/>
      <c r="T2356" s="335"/>
      <c r="U2356" s="335"/>
      <c r="V2356" s="335"/>
      <c r="W2356" s="336"/>
      <c r="X2356" s="337"/>
      <c r="Y2356" s="338"/>
    </row>
    <row r="2357" spans="3:25" s="330" customFormat="1" hidden="1" x14ac:dyDescent="0.25">
      <c r="C2357" s="331"/>
      <c r="D2357" s="331"/>
      <c r="E2357" s="331"/>
      <c r="H2357" s="332"/>
      <c r="K2357" s="333"/>
      <c r="L2357" s="333"/>
      <c r="M2357" s="333"/>
      <c r="N2357" s="333"/>
      <c r="Q2357" s="334"/>
      <c r="R2357" s="335"/>
      <c r="S2357" s="335"/>
      <c r="T2357" s="335"/>
      <c r="U2357" s="335"/>
      <c r="V2357" s="335"/>
      <c r="W2357" s="336"/>
      <c r="X2357" s="337"/>
      <c r="Y2357" s="338"/>
    </row>
    <row r="2358" spans="3:25" s="330" customFormat="1" hidden="1" x14ac:dyDescent="0.25">
      <c r="C2358" s="331"/>
      <c r="D2358" s="331"/>
      <c r="E2358" s="331"/>
      <c r="H2358" s="332"/>
      <c r="K2358" s="333"/>
      <c r="L2358" s="333"/>
      <c r="M2358" s="333"/>
      <c r="N2358" s="333"/>
      <c r="Q2358" s="334"/>
      <c r="R2358" s="335"/>
      <c r="S2358" s="335"/>
      <c r="T2358" s="335"/>
      <c r="U2358" s="335"/>
      <c r="V2358" s="335"/>
      <c r="W2358" s="336"/>
      <c r="X2358" s="337"/>
      <c r="Y2358" s="338"/>
    </row>
    <row r="2359" spans="3:25" s="330" customFormat="1" hidden="1" x14ac:dyDescent="0.25">
      <c r="C2359" s="331"/>
      <c r="D2359" s="331"/>
      <c r="E2359" s="331"/>
      <c r="H2359" s="332"/>
      <c r="K2359" s="333"/>
      <c r="L2359" s="333"/>
      <c r="M2359" s="333"/>
      <c r="N2359" s="333"/>
      <c r="Q2359" s="334"/>
      <c r="R2359" s="335"/>
      <c r="S2359" s="335"/>
      <c r="T2359" s="335"/>
      <c r="U2359" s="335"/>
      <c r="V2359" s="335"/>
      <c r="W2359" s="336"/>
      <c r="X2359" s="337"/>
      <c r="Y2359" s="338"/>
    </row>
    <row r="2360" spans="3:25" s="330" customFormat="1" hidden="1" x14ac:dyDescent="0.25">
      <c r="C2360" s="331"/>
      <c r="D2360" s="331"/>
      <c r="E2360" s="331"/>
      <c r="H2360" s="332"/>
      <c r="K2360" s="333"/>
      <c r="L2360" s="333"/>
      <c r="M2360" s="333"/>
      <c r="N2360" s="333"/>
      <c r="Q2360" s="334"/>
      <c r="R2360" s="335"/>
      <c r="S2360" s="335"/>
      <c r="T2360" s="335"/>
      <c r="U2360" s="335"/>
      <c r="V2360" s="335"/>
      <c r="W2360" s="336"/>
      <c r="X2360" s="337"/>
      <c r="Y2360" s="338"/>
    </row>
    <row r="2361" spans="3:25" s="330" customFormat="1" hidden="1" x14ac:dyDescent="0.25">
      <c r="C2361" s="331"/>
      <c r="D2361" s="331"/>
      <c r="E2361" s="331"/>
      <c r="H2361" s="332"/>
      <c r="K2361" s="333"/>
      <c r="L2361" s="333"/>
      <c r="M2361" s="333"/>
      <c r="N2361" s="333"/>
      <c r="Q2361" s="334"/>
      <c r="R2361" s="335"/>
      <c r="S2361" s="335"/>
      <c r="T2361" s="335"/>
      <c r="U2361" s="335"/>
      <c r="V2361" s="335"/>
      <c r="W2361" s="336"/>
      <c r="X2361" s="337"/>
      <c r="Y2361" s="338"/>
    </row>
    <row r="2362" spans="3:25" s="330" customFormat="1" hidden="1" x14ac:dyDescent="0.25">
      <c r="C2362" s="331"/>
      <c r="D2362" s="331"/>
      <c r="E2362" s="331"/>
      <c r="H2362" s="332"/>
      <c r="K2362" s="333"/>
      <c r="L2362" s="333"/>
      <c r="M2362" s="333"/>
      <c r="N2362" s="333"/>
      <c r="Q2362" s="334"/>
      <c r="R2362" s="335"/>
      <c r="S2362" s="335"/>
      <c r="T2362" s="335"/>
      <c r="U2362" s="335"/>
      <c r="V2362" s="335"/>
      <c r="W2362" s="336"/>
      <c r="X2362" s="337"/>
      <c r="Y2362" s="338"/>
    </row>
    <row r="2363" spans="3:25" s="330" customFormat="1" hidden="1" x14ac:dyDescent="0.25">
      <c r="C2363" s="331"/>
      <c r="D2363" s="331"/>
      <c r="E2363" s="331"/>
      <c r="H2363" s="332"/>
      <c r="K2363" s="333"/>
      <c r="L2363" s="333"/>
      <c r="M2363" s="333"/>
      <c r="N2363" s="333"/>
      <c r="Q2363" s="334"/>
      <c r="R2363" s="335"/>
      <c r="S2363" s="335"/>
      <c r="T2363" s="335"/>
      <c r="U2363" s="335"/>
      <c r="V2363" s="335"/>
      <c r="W2363" s="336"/>
      <c r="X2363" s="337"/>
      <c r="Y2363" s="338"/>
    </row>
    <row r="2364" spans="3:25" s="330" customFormat="1" hidden="1" x14ac:dyDescent="0.25">
      <c r="C2364" s="331"/>
      <c r="D2364" s="331"/>
      <c r="E2364" s="331"/>
      <c r="H2364" s="332"/>
      <c r="K2364" s="333"/>
      <c r="L2364" s="333"/>
      <c r="M2364" s="333"/>
      <c r="N2364" s="333"/>
      <c r="Q2364" s="334"/>
      <c r="R2364" s="335"/>
      <c r="S2364" s="335"/>
      <c r="T2364" s="335"/>
      <c r="U2364" s="335"/>
      <c r="V2364" s="335"/>
      <c r="W2364" s="336"/>
      <c r="X2364" s="337"/>
      <c r="Y2364" s="338"/>
    </row>
    <row r="2365" spans="3:25" s="330" customFormat="1" hidden="1" x14ac:dyDescent="0.25">
      <c r="C2365" s="331"/>
      <c r="D2365" s="331"/>
      <c r="E2365" s="331"/>
      <c r="H2365" s="332"/>
      <c r="K2365" s="333"/>
      <c r="L2365" s="333"/>
      <c r="M2365" s="333"/>
      <c r="N2365" s="333"/>
      <c r="Q2365" s="334"/>
      <c r="R2365" s="335"/>
      <c r="S2365" s="335"/>
      <c r="T2365" s="335"/>
      <c r="U2365" s="335"/>
      <c r="V2365" s="335"/>
      <c r="W2365" s="336"/>
      <c r="X2365" s="337"/>
      <c r="Y2365" s="338"/>
    </row>
    <row r="2366" spans="3:25" s="330" customFormat="1" hidden="1" x14ac:dyDescent="0.25">
      <c r="C2366" s="331"/>
      <c r="D2366" s="331"/>
      <c r="E2366" s="331"/>
      <c r="H2366" s="332"/>
      <c r="K2366" s="333"/>
      <c r="L2366" s="333"/>
      <c r="M2366" s="333"/>
      <c r="N2366" s="333"/>
      <c r="Q2366" s="334"/>
      <c r="R2366" s="335"/>
      <c r="S2366" s="335"/>
      <c r="T2366" s="335"/>
      <c r="U2366" s="335"/>
      <c r="V2366" s="335"/>
      <c r="W2366" s="336"/>
      <c r="X2366" s="337"/>
      <c r="Y2366" s="338"/>
    </row>
    <row r="2367" spans="3:25" s="330" customFormat="1" hidden="1" x14ac:dyDescent="0.25">
      <c r="C2367" s="331"/>
      <c r="D2367" s="331"/>
      <c r="E2367" s="331"/>
      <c r="H2367" s="332"/>
      <c r="K2367" s="333"/>
      <c r="L2367" s="333"/>
      <c r="M2367" s="333"/>
      <c r="N2367" s="333"/>
      <c r="Q2367" s="334"/>
      <c r="R2367" s="335"/>
      <c r="S2367" s="335"/>
      <c r="T2367" s="335"/>
      <c r="U2367" s="335"/>
      <c r="V2367" s="335"/>
      <c r="W2367" s="336"/>
      <c r="X2367" s="337"/>
      <c r="Y2367" s="338"/>
    </row>
    <row r="2368" spans="3:25" s="330" customFormat="1" hidden="1" x14ac:dyDescent="0.25">
      <c r="C2368" s="331"/>
      <c r="D2368" s="331"/>
      <c r="E2368" s="331"/>
      <c r="H2368" s="332"/>
      <c r="K2368" s="333"/>
      <c r="L2368" s="333"/>
      <c r="M2368" s="333"/>
      <c r="N2368" s="333"/>
      <c r="Q2368" s="334"/>
      <c r="R2368" s="335"/>
      <c r="S2368" s="335"/>
      <c r="T2368" s="335"/>
      <c r="U2368" s="335"/>
      <c r="V2368" s="335"/>
      <c r="W2368" s="336"/>
      <c r="X2368" s="337"/>
      <c r="Y2368" s="338"/>
    </row>
    <row r="2369" spans="3:25" s="330" customFormat="1" hidden="1" x14ac:dyDescent="0.25">
      <c r="C2369" s="331"/>
      <c r="D2369" s="331"/>
      <c r="E2369" s="331"/>
      <c r="H2369" s="332"/>
      <c r="K2369" s="333"/>
      <c r="L2369" s="333"/>
      <c r="M2369" s="333"/>
      <c r="N2369" s="333"/>
      <c r="Q2369" s="334"/>
      <c r="R2369" s="335"/>
      <c r="S2369" s="335"/>
      <c r="T2369" s="335"/>
      <c r="U2369" s="335"/>
      <c r="V2369" s="335"/>
      <c r="W2369" s="336"/>
      <c r="X2369" s="337"/>
      <c r="Y2369" s="338"/>
    </row>
    <row r="2370" spans="3:25" s="330" customFormat="1" hidden="1" x14ac:dyDescent="0.25">
      <c r="C2370" s="331"/>
      <c r="D2370" s="331"/>
      <c r="E2370" s="331"/>
      <c r="H2370" s="332"/>
      <c r="K2370" s="333"/>
      <c r="L2370" s="333"/>
      <c r="M2370" s="333"/>
      <c r="N2370" s="333"/>
      <c r="Q2370" s="334"/>
      <c r="R2370" s="335"/>
      <c r="S2370" s="335"/>
      <c r="T2370" s="335"/>
      <c r="U2370" s="335"/>
      <c r="V2370" s="335"/>
      <c r="W2370" s="336"/>
      <c r="X2370" s="337"/>
      <c r="Y2370" s="338"/>
    </row>
    <row r="2371" spans="3:25" s="330" customFormat="1" hidden="1" x14ac:dyDescent="0.25">
      <c r="C2371" s="331"/>
      <c r="D2371" s="331"/>
      <c r="E2371" s="331"/>
      <c r="H2371" s="332"/>
      <c r="K2371" s="333"/>
      <c r="L2371" s="333"/>
      <c r="M2371" s="333"/>
      <c r="N2371" s="333"/>
      <c r="Q2371" s="334"/>
      <c r="R2371" s="335"/>
      <c r="S2371" s="335"/>
      <c r="T2371" s="335"/>
      <c r="U2371" s="335"/>
      <c r="V2371" s="335"/>
      <c r="W2371" s="336"/>
      <c r="X2371" s="337"/>
      <c r="Y2371" s="338"/>
    </row>
    <row r="2372" spans="3:25" s="330" customFormat="1" hidden="1" x14ac:dyDescent="0.25">
      <c r="C2372" s="331"/>
      <c r="D2372" s="331"/>
      <c r="E2372" s="331"/>
      <c r="H2372" s="332"/>
      <c r="K2372" s="333"/>
      <c r="L2372" s="333"/>
      <c r="M2372" s="333"/>
      <c r="N2372" s="333"/>
      <c r="Q2372" s="334"/>
      <c r="R2372" s="335"/>
      <c r="S2372" s="335"/>
      <c r="T2372" s="335"/>
      <c r="U2372" s="335"/>
      <c r="V2372" s="335"/>
      <c r="W2372" s="336"/>
      <c r="X2372" s="337"/>
      <c r="Y2372" s="338"/>
    </row>
    <row r="2373" spans="3:25" s="330" customFormat="1" hidden="1" x14ac:dyDescent="0.25">
      <c r="C2373" s="331"/>
      <c r="D2373" s="331"/>
      <c r="E2373" s="331"/>
      <c r="H2373" s="332"/>
      <c r="K2373" s="333"/>
      <c r="L2373" s="333"/>
      <c r="M2373" s="333"/>
      <c r="N2373" s="333"/>
      <c r="Q2373" s="334"/>
      <c r="R2373" s="335"/>
      <c r="S2373" s="335"/>
      <c r="T2373" s="335"/>
      <c r="U2373" s="335"/>
      <c r="V2373" s="335"/>
      <c r="W2373" s="336"/>
      <c r="X2373" s="337"/>
      <c r="Y2373" s="338"/>
    </row>
    <row r="2374" spans="3:25" s="330" customFormat="1" hidden="1" x14ac:dyDescent="0.25">
      <c r="C2374" s="331"/>
      <c r="D2374" s="331"/>
      <c r="E2374" s="331"/>
      <c r="H2374" s="332"/>
      <c r="K2374" s="333"/>
      <c r="L2374" s="333"/>
      <c r="M2374" s="333"/>
      <c r="N2374" s="333"/>
      <c r="Q2374" s="334"/>
      <c r="R2374" s="335"/>
      <c r="S2374" s="335"/>
      <c r="T2374" s="335"/>
      <c r="U2374" s="335"/>
      <c r="V2374" s="335"/>
      <c r="W2374" s="336"/>
      <c r="X2374" s="337"/>
      <c r="Y2374" s="338"/>
    </row>
    <row r="2375" spans="3:25" s="330" customFormat="1" hidden="1" x14ac:dyDescent="0.25">
      <c r="C2375" s="331"/>
      <c r="D2375" s="331"/>
      <c r="E2375" s="331"/>
      <c r="H2375" s="332"/>
      <c r="K2375" s="333"/>
      <c r="L2375" s="333"/>
      <c r="M2375" s="333"/>
      <c r="N2375" s="333"/>
      <c r="Q2375" s="334"/>
      <c r="R2375" s="335"/>
      <c r="S2375" s="335"/>
      <c r="T2375" s="335"/>
      <c r="U2375" s="335"/>
      <c r="V2375" s="335"/>
      <c r="W2375" s="336"/>
      <c r="X2375" s="337"/>
      <c r="Y2375" s="338"/>
    </row>
    <row r="2376" spans="3:25" s="330" customFormat="1" hidden="1" x14ac:dyDescent="0.25">
      <c r="C2376" s="331"/>
      <c r="D2376" s="331"/>
      <c r="E2376" s="331"/>
      <c r="H2376" s="332"/>
      <c r="K2376" s="333"/>
      <c r="L2376" s="333"/>
      <c r="M2376" s="333"/>
      <c r="N2376" s="333"/>
      <c r="Q2376" s="334"/>
      <c r="R2376" s="335"/>
      <c r="S2376" s="335"/>
      <c r="T2376" s="335"/>
      <c r="U2376" s="335"/>
      <c r="V2376" s="335"/>
      <c r="W2376" s="336"/>
      <c r="X2376" s="337"/>
      <c r="Y2376" s="338"/>
    </row>
    <row r="2377" spans="3:25" s="330" customFormat="1" hidden="1" x14ac:dyDescent="0.25">
      <c r="C2377" s="331"/>
      <c r="D2377" s="331"/>
      <c r="E2377" s="331"/>
      <c r="H2377" s="332"/>
      <c r="K2377" s="333"/>
      <c r="L2377" s="333"/>
      <c r="M2377" s="333"/>
      <c r="N2377" s="333"/>
      <c r="Q2377" s="334"/>
      <c r="R2377" s="335"/>
      <c r="S2377" s="335"/>
      <c r="T2377" s="335"/>
      <c r="U2377" s="335"/>
      <c r="V2377" s="335"/>
      <c r="W2377" s="336"/>
      <c r="X2377" s="337"/>
      <c r="Y2377" s="338"/>
    </row>
    <row r="2378" spans="3:25" s="330" customFormat="1" hidden="1" x14ac:dyDescent="0.25">
      <c r="C2378" s="331"/>
      <c r="D2378" s="331"/>
      <c r="E2378" s="331"/>
      <c r="H2378" s="332"/>
      <c r="K2378" s="333"/>
      <c r="L2378" s="333"/>
      <c r="M2378" s="333"/>
      <c r="N2378" s="333"/>
      <c r="Q2378" s="334"/>
      <c r="R2378" s="335"/>
      <c r="S2378" s="335"/>
      <c r="T2378" s="335"/>
      <c r="U2378" s="335"/>
      <c r="V2378" s="335"/>
      <c r="W2378" s="336"/>
      <c r="X2378" s="337"/>
      <c r="Y2378" s="338"/>
    </row>
    <row r="2379" spans="3:25" s="330" customFormat="1" hidden="1" x14ac:dyDescent="0.25">
      <c r="C2379" s="331"/>
      <c r="D2379" s="331"/>
      <c r="E2379" s="331"/>
      <c r="H2379" s="332"/>
      <c r="K2379" s="333"/>
      <c r="L2379" s="333"/>
      <c r="M2379" s="333"/>
      <c r="N2379" s="333"/>
      <c r="Q2379" s="334"/>
      <c r="R2379" s="335"/>
      <c r="S2379" s="335"/>
      <c r="T2379" s="335"/>
      <c r="U2379" s="335"/>
      <c r="V2379" s="335"/>
      <c r="W2379" s="336"/>
      <c r="X2379" s="337"/>
      <c r="Y2379" s="338"/>
    </row>
    <row r="2380" spans="3:25" s="330" customFormat="1" hidden="1" x14ac:dyDescent="0.25">
      <c r="C2380" s="331"/>
      <c r="D2380" s="331"/>
      <c r="E2380" s="331"/>
      <c r="H2380" s="332"/>
      <c r="K2380" s="333"/>
      <c r="L2380" s="333"/>
      <c r="M2380" s="333"/>
      <c r="N2380" s="333"/>
      <c r="Q2380" s="334"/>
      <c r="R2380" s="335"/>
      <c r="S2380" s="335"/>
      <c r="T2380" s="335"/>
      <c r="U2380" s="335"/>
      <c r="V2380" s="335"/>
      <c r="W2380" s="336"/>
      <c r="X2380" s="337"/>
      <c r="Y2380" s="338"/>
    </row>
    <row r="2381" spans="3:25" s="330" customFormat="1" hidden="1" x14ac:dyDescent="0.25">
      <c r="C2381" s="331"/>
      <c r="D2381" s="331"/>
      <c r="E2381" s="331"/>
      <c r="H2381" s="332"/>
      <c r="K2381" s="333"/>
      <c r="L2381" s="333"/>
      <c r="M2381" s="333"/>
      <c r="N2381" s="333"/>
      <c r="Q2381" s="334"/>
      <c r="R2381" s="335"/>
      <c r="S2381" s="335"/>
      <c r="T2381" s="335"/>
      <c r="U2381" s="335"/>
      <c r="V2381" s="335"/>
      <c r="W2381" s="336"/>
      <c r="X2381" s="337"/>
      <c r="Y2381" s="338"/>
    </row>
    <row r="2382" spans="3:25" s="330" customFormat="1" hidden="1" x14ac:dyDescent="0.25">
      <c r="C2382" s="331"/>
      <c r="D2382" s="331"/>
      <c r="E2382" s="331"/>
      <c r="H2382" s="332"/>
      <c r="K2382" s="333"/>
      <c r="L2382" s="333"/>
      <c r="M2382" s="333"/>
      <c r="N2382" s="333"/>
      <c r="Q2382" s="334"/>
      <c r="R2382" s="335"/>
      <c r="S2382" s="335"/>
      <c r="T2382" s="335"/>
      <c r="U2382" s="335"/>
      <c r="V2382" s="335"/>
      <c r="W2382" s="336"/>
      <c r="X2382" s="337"/>
      <c r="Y2382" s="338"/>
    </row>
    <row r="2383" spans="3:25" s="330" customFormat="1" hidden="1" x14ac:dyDescent="0.25">
      <c r="C2383" s="331"/>
      <c r="D2383" s="331"/>
      <c r="E2383" s="331"/>
      <c r="H2383" s="332"/>
      <c r="K2383" s="333"/>
      <c r="L2383" s="333"/>
      <c r="M2383" s="333"/>
      <c r="N2383" s="333"/>
      <c r="Q2383" s="334"/>
      <c r="R2383" s="335"/>
      <c r="S2383" s="335"/>
      <c r="T2383" s="335"/>
      <c r="U2383" s="335"/>
      <c r="V2383" s="335"/>
      <c r="W2383" s="336"/>
      <c r="X2383" s="337"/>
      <c r="Y2383" s="338"/>
    </row>
    <row r="2384" spans="3:25" s="330" customFormat="1" hidden="1" x14ac:dyDescent="0.25">
      <c r="C2384" s="331"/>
      <c r="D2384" s="331"/>
      <c r="E2384" s="331"/>
      <c r="H2384" s="332"/>
      <c r="K2384" s="333"/>
      <c r="L2384" s="333"/>
      <c r="M2384" s="333"/>
      <c r="N2384" s="333"/>
      <c r="Q2384" s="334"/>
      <c r="R2384" s="335"/>
      <c r="S2384" s="335"/>
      <c r="T2384" s="335"/>
      <c r="U2384" s="335"/>
      <c r="V2384" s="335"/>
      <c r="W2384" s="336"/>
      <c r="X2384" s="337"/>
      <c r="Y2384" s="338"/>
    </row>
    <row r="2385" spans="3:25" s="330" customFormat="1" hidden="1" x14ac:dyDescent="0.25">
      <c r="C2385" s="331"/>
      <c r="D2385" s="331"/>
      <c r="E2385" s="331"/>
      <c r="H2385" s="332"/>
      <c r="K2385" s="333"/>
      <c r="L2385" s="333"/>
      <c r="M2385" s="333"/>
      <c r="N2385" s="333"/>
      <c r="Q2385" s="334"/>
      <c r="R2385" s="335"/>
      <c r="S2385" s="335"/>
      <c r="T2385" s="335"/>
      <c r="U2385" s="335"/>
      <c r="V2385" s="335"/>
      <c r="W2385" s="336"/>
      <c r="X2385" s="337"/>
      <c r="Y2385" s="338"/>
    </row>
    <row r="2386" spans="3:25" s="330" customFormat="1" hidden="1" x14ac:dyDescent="0.25">
      <c r="C2386" s="331"/>
      <c r="D2386" s="331"/>
      <c r="E2386" s="331"/>
      <c r="H2386" s="332"/>
      <c r="K2386" s="333"/>
      <c r="L2386" s="333"/>
      <c r="M2386" s="333"/>
      <c r="N2386" s="333"/>
      <c r="Q2386" s="334"/>
      <c r="R2386" s="335"/>
      <c r="S2386" s="335"/>
      <c r="T2386" s="335"/>
      <c r="U2386" s="335"/>
      <c r="V2386" s="335"/>
      <c r="W2386" s="336"/>
      <c r="X2386" s="337"/>
      <c r="Y2386" s="338"/>
    </row>
    <row r="2387" spans="3:25" s="330" customFormat="1" hidden="1" x14ac:dyDescent="0.25">
      <c r="C2387" s="331"/>
      <c r="D2387" s="331"/>
      <c r="E2387" s="331"/>
      <c r="H2387" s="332"/>
      <c r="K2387" s="333"/>
      <c r="L2387" s="333"/>
      <c r="M2387" s="333"/>
      <c r="N2387" s="333"/>
      <c r="Q2387" s="334"/>
      <c r="R2387" s="335"/>
      <c r="S2387" s="335"/>
      <c r="T2387" s="335"/>
      <c r="U2387" s="335"/>
      <c r="V2387" s="335"/>
      <c r="W2387" s="336"/>
      <c r="X2387" s="337"/>
      <c r="Y2387" s="338"/>
    </row>
    <row r="2388" spans="3:25" s="330" customFormat="1" hidden="1" x14ac:dyDescent="0.25">
      <c r="C2388" s="331"/>
      <c r="D2388" s="331"/>
      <c r="E2388" s="331"/>
      <c r="H2388" s="332"/>
      <c r="K2388" s="333"/>
      <c r="L2388" s="333"/>
      <c r="M2388" s="333"/>
      <c r="N2388" s="333"/>
      <c r="Q2388" s="334"/>
      <c r="R2388" s="335"/>
      <c r="S2388" s="335"/>
      <c r="T2388" s="335"/>
      <c r="U2388" s="335"/>
      <c r="V2388" s="335"/>
      <c r="W2388" s="336"/>
      <c r="X2388" s="337"/>
      <c r="Y2388" s="338"/>
    </row>
    <row r="2389" spans="3:25" s="330" customFormat="1" hidden="1" x14ac:dyDescent="0.25">
      <c r="C2389" s="331"/>
      <c r="D2389" s="331"/>
      <c r="E2389" s="331"/>
      <c r="H2389" s="332"/>
      <c r="K2389" s="333"/>
      <c r="L2389" s="333"/>
      <c r="M2389" s="333"/>
      <c r="N2389" s="333"/>
      <c r="Q2389" s="334"/>
      <c r="R2389" s="335"/>
      <c r="S2389" s="335"/>
      <c r="T2389" s="335"/>
      <c r="U2389" s="335"/>
      <c r="V2389" s="335"/>
      <c r="W2389" s="336"/>
      <c r="X2389" s="337"/>
      <c r="Y2389" s="338"/>
    </row>
    <row r="2390" spans="3:25" s="330" customFormat="1" hidden="1" x14ac:dyDescent="0.25">
      <c r="C2390" s="331"/>
      <c r="D2390" s="331"/>
      <c r="E2390" s="331"/>
      <c r="H2390" s="332"/>
      <c r="K2390" s="333"/>
      <c r="L2390" s="333"/>
      <c r="M2390" s="333"/>
      <c r="N2390" s="333"/>
      <c r="Q2390" s="334"/>
      <c r="R2390" s="335"/>
      <c r="S2390" s="335"/>
      <c r="T2390" s="335"/>
      <c r="U2390" s="335"/>
      <c r="V2390" s="335"/>
      <c r="W2390" s="336"/>
      <c r="X2390" s="337"/>
      <c r="Y2390" s="338"/>
    </row>
    <row r="2391" spans="3:25" s="330" customFormat="1" hidden="1" x14ac:dyDescent="0.25">
      <c r="C2391" s="331"/>
      <c r="D2391" s="331"/>
      <c r="E2391" s="331"/>
      <c r="H2391" s="332"/>
      <c r="K2391" s="333"/>
      <c r="L2391" s="333"/>
      <c r="M2391" s="333"/>
      <c r="N2391" s="333"/>
      <c r="Q2391" s="334"/>
      <c r="R2391" s="335"/>
      <c r="S2391" s="335"/>
      <c r="T2391" s="335"/>
      <c r="U2391" s="335"/>
      <c r="V2391" s="335"/>
      <c r="W2391" s="336"/>
      <c r="X2391" s="337"/>
      <c r="Y2391" s="338"/>
    </row>
    <row r="2392" spans="3:25" s="330" customFormat="1" hidden="1" x14ac:dyDescent="0.25">
      <c r="C2392" s="331"/>
      <c r="D2392" s="331"/>
      <c r="E2392" s="331"/>
      <c r="H2392" s="332"/>
      <c r="K2392" s="333"/>
      <c r="L2392" s="333"/>
      <c r="M2392" s="333"/>
      <c r="N2392" s="333"/>
      <c r="Q2392" s="334"/>
      <c r="R2392" s="335"/>
      <c r="S2392" s="335"/>
      <c r="T2392" s="335"/>
      <c r="U2392" s="335"/>
      <c r="V2392" s="335"/>
      <c r="W2392" s="336"/>
      <c r="X2392" s="337"/>
      <c r="Y2392" s="338"/>
    </row>
    <row r="2393" spans="3:25" s="330" customFormat="1" hidden="1" x14ac:dyDescent="0.25">
      <c r="C2393" s="331"/>
      <c r="D2393" s="331"/>
      <c r="E2393" s="331"/>
      <c r="H2393" s="332"/>
      <c r="K2393" s="333"/>
      <c r="L2393" s="333"/>
      <c r="M2393" s="333"/>
      <c r="N2393" s="333"/>
      <c r="Q2393" s="334"/>
      <c r="R2393" s="335"/>
      <c r="S2393" s="335"/>
      <c r="T2393" s="335"/>
      <c r="U2393" s="335"/>
      <c r="V2393" s="335"/>
      <c r="W2393" s="336"/>
      <c r="X2393" s="337"/>
      <c r="Y2393" s="338"/>
    </row>
    <row r="2394" spans="3:25" s="330" customFormat="1" hidden="1" x14ac:dyDescent="0.25">
      <c r="C2394" s="331"/>
      <c r="D2394" s="331"/>
      <c r="E2394" s="331"/>
      <c r="H2394" s="332"/>
      <c r="K2394" s="333"/>
      <c r="L2394" s="333"/>
      <c r="M2394" s="333"/>
      <c r="N2394" s="333"/>
      <c r="Q2394" s="334"/>
      <c r="R2394" s="335"/>
      <c r="S2394" s="335"/>
      <c r="T2394" s="335"/>
      <c r="U2394" s="335"/>
      <c r="V2394" s="335"/>
      <c r="W2394" s="336"/>
      <c r="X2394" s="337"/>
      <c r="Y2394" s="338"/>
    </row>
    <row r="2395" spans="3:25" s="330" customFormat="1" hidden="1" x14ac:dyDescent="0.25">
      <c r="C2395" s="331"/>
      <c r="D2395" s="331"/>
      <c r="E2395" s="331"/>
      <c r="H2395" s="332"/>
      <c r="K2395" s="333"/>
      <c r="L2395" s="333"/>
      <c r="M2395" s="333"/>
      <c r="N2395" s="333"/>
      <c r="Q2395" s="334"/>
      <c r="R2395" s="335"/>
      <c r="S2395" s="335"/>
      <c r="T2395" s="335"/>
      <c r="U2395" s="335"/>
      <c r="V2395" s="335"/>
      <c r="W2395" s="336"/>
      <c r="X2395" s="337"/>
      <c r="Y2395" s="338"/>
    </row>
    <row r="2396" spans="3:25" s="330" customFormat="1" hidden="1" x14ac:dyDescent="0.25">
      <c r="C2396" s="331"/>
      <c r="D2396" s="331"/>
      <c r="E2396" s="331"/>
      <c r="H2396" s="332"/>
      <c r="K2396" s="333"/>
      <c r="L2396" s="333"/>
      <c r="M2396" s="333"/>
      <c r="N2396" s="333"/>
      <c r="Q2396" s="334"/>
      <c r="R2396" s="335"/>
      <c r="S2396" s="335"/>
      <c r="T2396" s="335"/>
      <c r="U2396" s="335"/>
      <c r="V2396" s="335"/>
      <c r="W2396" s="336"/>
      <c r="X2396" s="337"/>
      <c r="Y2396" s="338"/>
    </row>
    <row r="2397" spans="3:25" s="330" customFormat="1" hidden="1" x14ac:dyDescent="0.25">
      <c r="C2397" s="331"/>
      <c r="D2397" s="331"/>
      <c r="E2397" s="331"/>
      <c r="H2397" s="332"/>
      <c r="K2397" s="333"/>
      <c r="L2397" s="333"/>
      <c r="M2397" s="333"/>
      <c r="N2397" s="333"/>
      <c r="Q2397" s="334"/>
      <c r="R2397" s="335"/>
      <c r="S2397" s="335"/>
      <c r="T2397" s="335"/>
      <c r="U2397" s="335"/>
      <c r="V2397" s="335"/>
      <c r="W2397" s="336"/>
      <c r="X2397" s="337"/>
      <c r="Y2397" s="338"/>
    </row>
    <row r="2398" spans="3:25" s="330" customFormat="1" hidden="1" x14ac:dyDescent="0.25">
      <c r="C2398" s="331"/>
      <c r="D2398" s="331"/>
      <c r="E2398" s="331"/>
      <c r="H2398" s="332"/>
      <c r="K2398" s="333"/>
      <c r="L2398" s="333"/>
      <c r="M2398" s="333"/>
      <c r="N2398" s="333"/>
      <c r="Q2398" s="334"/>
      <c r="R2398" s="335"/>
      <c r="S2398" s="335"/>
      <c r="T2398" s="335"/>
      <c r="U2398" s="335"/>
      <c r="V2398" s="335"/>
      <c r="W2398" s="336"/>
      <c r="X2398" s="337"/>
      <c r="Y2398" s="338"/>
    </row>
    <row r="2399" spans="3:25" s="330" customFormat="1" hidden="1" x14ac:dyDescent="0.25">
      <c r="C2399" s="331"/>
      <c r="D2399" s="331"/>
      <c r="E2399" s="331"/>
      <c r="H2399" s="332"/>
      <c r="K2399" s="333"/>
      <c r="L2399" s="333"/>
      <c r="M2399" s="333"/>
      <c r="N2399" s="333"/>
      <c r="Q2399" s="334"/>
      <c r="R2399" s="335"/>
      <c r="S2399" s="335"/>
      <c r="T2399" s="335"/>
      <c r="U2399" s="335"/>
      <c r="V2399" s="335"/>
      <c r="W2399" s="336"/>
      <c r="X2399" s="337"/>
      <c r="Y2399" s="338"/>
    </row>
    <row r="2400" spans="3:25" s="330" customFormat="1" hidden="1" x14ac:dyDescent="0.25">
      <c r="C2400" s="331"/>
      <c r="D2400" s="331"/>
      <c r="E2400" s="331"/>
      <c r="H2400" s="332"/>
      <c r="K2400" s="333"/>
      <c r="L2400" s="333"/>
      <c r="M2400" s="333"/>
      <c r="N2400" s="333"/>
      <c r="Q2400" s="334"/>
      <c r="R2400" s="335"/>
      <c r="S2400" s="335"/>
      <c r="T2400" s="335"/>
      <c r="U2400" s="335"/>
      <c r="V2400" s="335"/>
      <c r="W2400" s="336"/>
      <c r="X2400" s="337"/>
      <c r="Y2400" s="338"/>
    </row>
    <row r="2401" spans="3:25" s="330" customFormat="1" hidden="1" x14ac:dyDescent="0.25">
      <c r="C2401" s="331"/>
      <c r="D2401" s="331"/>
      <c r="E2401" s="331"/>
      <c r="H2401" s="332"/>
      <c r="K2401" s="333"/>
      <c r="L2401" s="333"/>
      <c r="M2401" s="333"/>
      <c r="N2401" s="333"/>
      <c r="Q2401" s="334"/>
      <c r="R2401" s="335"/>
      <c r="S2401" s="335"/>
      <c r="T2401" s="335"/>
      <c r="U2401" s="335"/>
      <c r="V2401" s="335"/>
      <c r="W2401" s="336"/>
      <c r="X2401" s="337"/>
      <c r="Y2401" s="338"/>
    </row>
    <row r="2402" spans="3:25" s="330" customFormat="1" hidden="1" x14ac:dyDescent="0.25">
      <c r="C2402" s="331"/>
      <c r="D2402" s="331"/>
      <c r="E2402" s="331"/>
      <c r="H2402" s="332"/>
      <c r="K2402" s="333"/>
      <c r="L2402" s="333"/>
      <c r="M2402" s="333"/>
      <c r="N2402" s="333"/>
      <c r="Q2402" s="334"/>
      <c r="R2402" s="335"/>
      <c r="S2402" s="335"/>
      <c r="T2402" s="335"/>
      <c r="U2402" s="335"/>
      <c r="V2402" s="335"/>
      <c r="W2402" s="336"/>
      <c r="X2402" s="337"/>
      <c r="Y2402" s="338"/>
    </row>
    <row r="2403" spans="3:25" s="330" customFormat="1" hidden="1" x14ac:dyDescent="0.25">
      <c r="C2403" s="331"/>
      <c r="D2403" s="331"/>
      <c r="E2403" s="331"/>
      <c r="H2403" s="332"/>
      <c r="K2403" s="333"/>
      <c r="L2403" s="333"/>
      <c r="M2403" s="333"/>
      <c r="N2403" s="333"/>
      <c r="Q2403" s="334"/>
      <c r="R2403" s="335"/>
      <c r="S2403" s="335"/>
      <c r="T2403" s="335"/>
      <c r="U2403" s="335"/>
      <c r="V2403" s="335"/>
      <c r="W2403" s="336"/>
      <c r="X2403" s="337"/>
      <c r="Y2403" s="338"/>
    </row>
    <row r="2404" spans="3:25" s="330" customFormat="1" hidden="1" x14ac:dyDescent="0.25">
      <c r="C2404" s="331"/>
      <c r="D2404" s="331"/>
      <c r="E2404" s="331"/>
      <c r="H2404" s="332"/>
      <c r="K2404" s="333"/>
      <c r="L2404" s="333"/>
      <c r="M2404" s="333"/>
      <c r="N2404" s="333"/>
      <c r="Q2404" s="334"/>
      <c r="R2404" s="335"/>
      <c r="S2404" s="335"/>
      <c r="T2404" s="335"/>
      <c r="U2404" s="335"/>
      <c r="V2404" s="335"/>
      <c r="W2404" s="336"/>
      <c r="X2404" s="337"/>
      <c r="Y2404" s="338"/>
    </row>
    <row r="2405" spans="3:25" s="330" customFormat="1" hidden="1" x14ac:dyDescent="0.25">
      <c r="C2405" s="331"/>
      <c r="D2405" s="331"/>
      <c r="E2405" s="331"/>
      <c r="H2405" s="332"/>
      <c r="K2405" s="333"/>
      <c r="L2405" s="333"/>
      <c r="M2405" s="333"/>
      <c r="N2405" s="333"/>
      <c r="Q2405" s="334"/>
      <c r="R2405" s="335"/>
      <c r="S2405" s="335"/>
      <c r="T2405" s="335"/>
      <c r="U2405" s="335"/>
      <c r="V2405" s="335"/>
      <c r="W2405" s="336"/>
      <c r="X2405" s="337"/>
      <c r="Y2405" s="338"/>
    </row>
    <row r="2406" spans="3:25" s="330" customFormat="1" hidden="1" x14ac:dyDescent="0.25">
      <c r="C2406" s="331"/>
      <c r="D2406" s="331"/>
      <c r="E2406" s="331"/>
      <c r="H2406" s="332"/>
      <c r="K2406" s="333"/>
      <c r="L2406" s="333"/>
      <c r="M2406" s="333"/>
      <c r="N2406" s="333"/>
      <c r="Q2406" s="334"/>
      <c r="R2406" s="335"/>
      <c r="S2406" s="335"/>
      <c r="T2406" s="335"/>
      <c r="U2406" s="335"/>
      <c r="V2406" s="335"/>
      <c r="W2406" s="336"/>
      <c r="X2406" s="337"/>
      <c r="Y2406" s="338"/>
    </row>
    <row r="2407" spans="3:25" s="330" customFormat="1" hidden="1" x14ac:dyDescent="0.25">
      <c r="C2407" s="331"/>
      <c r="D2407" s="331"/>
      <c r="E2407" s="331"/>
      <c r="H2407" s="332"/>
      <c r="K2407" s="333"/>
      <c r="L2407" s="333"/>
      <c r="M2407" s="333"/>
      <c r="N2407" s="333"/>
      <c r="Q2407" s="334"/>
      <c r="R2407" s="335"/>
      <c r="S2407" s="335"/>
      <c r="T2407" s="335"/>
      <c r="U2407" s="335"/>
      <c r="V2407" s="335"/>
      <c r="W2407" s="336"/>
      <c r="X2407" s="337"/>
      <c r="Y2407" s="338"/>
    </row>
    <row r="2408" spans="3:25" s="330" customFormat="1" hidden="1" x14ac:dyDescent="0.25">
      <c r="C2408" s="331"/>
      <c r="D2408" s="331"/>
      <c r="E2408" s="331"/>
      <c r="H2408" s="332"/>
      <c r="K2408" s="333"/>
      <c r="L2408" s="333"/>
      <c r="M2408" s="333"/>
      <c r="N2408" s="333"/>
      <c r="Q2408" s="334"/>
      <c r="R2408" s="335"/>
      <c r="S2408" s="335"/>
      <c r="T2408" s="335"/>
      <c r="U2408" s="335"/>
      <c r="V2408" s="335"/>
      <c r="W2408" s="336"/>
      <c r="X2408" s="337"/>
      <c r="Y2408" s="338"/>
    </row>
    <row r="2409" spans="3:25" s="330" customFormat="1" hidden="1" x14ac:dyDescent="0.25">
      <c r="C2409" s="331"/>
      <c r="D2409" s="331"/>
      <c r="E2409" s="331"/>
      <c r="H2409" s="332"/>
      <c r="K2409" s="333"/>
      <c r="L2409" s="333"/>
      <c r="M2409" s="333"/>
      <c r="N2409" s="333"/>
      <c r="Q2409" s="334"/>
      <c r="R2409" s="335"/>
      <c r="S2409" s="335"/>
      <c r="T2409" s="335"/>
      <c r="U2409" s="335"/>
      <c r="V2409" s="335"/>
      <c r="W2409" s="336"/>
      <c r="X2409" s="337"/>
      <c r="Y2409" s="338"/>
    </row>
    <row r="2410" spans="3:25" s="330" customFormat="1" hidden="1" x14ac:dyDescent="0.25">
      <c r="C2410" s="331"/>
      <c r="D2410" s="331"/>
      <c r="E2410" s="331"/>
      <c r="H2410" s="332"/>
      <c r="K2410" s="333"/>
      <c r="L2410" s="333"/>
      <c r="M2410" s="333"/>
      <c r="N2410" s="333"/>
      <c r="Q2410" s="334"/>
      <c r="R2410" s="335"/>
      <c r="S2410" s="335"/>
      <c r="T2410" s="335"/>
      <c r="U2410" s="335"/>
      <c r="V2410" s="335"/>
      <c r="W2410" s="336"/>
      <c r="X2410" s="337"/>
      <c r="Y2410" s="338"/>
    </row>
    <row r="2411" spans="3:25" s="330" customFormat="1" hidden="1" x14ac:dyDescent="0.25">
      <c r="C2411" s="331"/>
      <c r="D2411" s="331"/>
      <c r="E2411" s="331"/>
      <c r="H2411" s="332"/>
      <c r="K2411" s="333"/>
      <c r="L2411" s="333"/>
      <c r="M2411" s="333"/>
      <c r="N2411" s="333"/>
      <c r="Q2411" s="334"/>
      <c r="R2411" s="335"/>
      <c r="S2411" s="335"/>
      <c r="T2411" s="335"/>
      <c r="U2411" s="335"/>
      <c r="V2411" s="335"/>
      <c r="W2411" s="336"/>
      <c r="X2411" s="337"/>
      <c r="Y2411" s="338"/>
    </row>
    <row r="2412" spans="3:25" s="330" customFormat="1" hidden="1" x14ac:dyDescent="0.25">
      <c r="C2412" s="331"/>
      <c r="D2412" s="331"/>
      <c r="E2412" s="331"/>
      <c r="H2412" s="332"/>
      <c r="K2412" s="333"/>
      <c r="L2412" s="333"/>
      <c r="M2412" s="333"/>
      <c r="N2412" s="333"/>
      <c r="Q2412" s="334"/>
      <c r="R2412" s="335"/>
      <c r="S2412" s="335"/>
      <c r="T2412" s="335"/>
      <c r="U2412" s="335"/>
      <c r="V2412" s="335"/>
      <c r="W2412" s="336"/>
      <c r="X2412" s="337"/>
      <c r="Y2412" s="338"/>
    </row>
    <row r="2413" spans="3:25" s="330" customFormat="1" hidden="1" x14ac:dyDescent="0.25">
      <c r="C2413" s="331"/>
      <c r="D2413" s="331"/>
      <c r="E2413" s="331"/>
      <c r="H2413" s="332"/>
      <c r="K2413" s="333"/>
      <c r="L2413" s="333"/>
      <c r="M2413" s="333"/>
      <c r="N2413" s="333"/>
      <c r="Q2413" s="334"/>
      <c r="R2413" s="335"/>
      <c r="S2413" s="335"/>
      <c r="T2413" s="335"/>
      <c r="U2413" s="335"/>
      <c r="V2413" s="335"/>
      <c r="W2413" s="336"/>
      <c r="X2413" s="337"/>
      <c r="Y2413" s="338"/>
    </row>
    <row r="2414" spans="3:25" s="330" customFormat="1" hidden="1" x14ac:dyDescent="0.25">
      <c r="C2414" s="331"/>
      <c r="D2414" s="331"/>
      <c r="E2414" s="331"/>
      <c r="H2414" s="332"/>
      <c r="K2414" s="333"/>
      <c r="L2414" s="333"/>
      <c r="M2414" s="333"/>
      <c r="N2414" s="333"/>
      <c r="Q2414" s="334"/>
      <c r="R2414" s="335"/>
      <c r="S2414" s="335"/>
      <c r="T2414" s="335"/>
      <c r="U2414" s="335"/>
      <c r="V2414" s="335"/>
      <c r="W2414" s="336"/>
      <c r="X2414" s="337"/>
      <c r="Y2414" s="338"/>
    </row>
    <row r="2415" spans="3:25" s="330" customFormat="1" hidden="1" x14ac:dyDescent="0.25">
      <c r="C2415" s="331"/>
      <c r="D2415" s="331"/>
      <c r="E2415" s="331"/>
      <c r="H2415" s="332"/>
      <c r="K2415" s="333"/>
      <c r="L2415" s="333"/>
      <c r="M2415" s="333"/>
      <c r="N2415" s="333"/>
      <c r="Q2415" s="334"/>
      <c r="R2415" s="335"/>
      <c r="S2415" s="335"/>
      <c r="T2415" s="335"/>
      <c r="U2415" s="335"/>
      <c r="V2415" s="335"/>
      <c r="W2415" s="336"/>
      <c r="X2415" s="337"/>
      <c r="Y2415" s="338"/>
    </row>
    <row r="2416" spans="3:25" s="330" customFormat="1" hidden="1" x14ac:dyDescent="0.25">
      <c r="C2416" s="331"/>
      <c r="D2416" s="331"/>
      <c r="E2416" s="331"/>
      <c r="H2416" s="332"/>
      <c r="K2416" s="333"/>
      <c r="L2416" s="333"/>
      <c r="M2416" s="333"/>
      <c r="N2416" s="333"/>
      <c r="Q2416" s="334"/>
      <c r="R2416" s="335"/>
      <c r="S2416" s="335"/>
      <c r="T2416" s="335"/>
      <c r="U2416" s="335"/>
      <c r="V2416" s="335"/>
      <c r="W2416" s="336"/>
      <c r="X2416" s="337"/>
      <c r="Y2416" s="338"/>
    </row>
    <row r="2417" spans="3:25" s="330" customFormat="1" hidden="1" x14ac:dyDescent="0.25">
      <c r="C2417" s="331"/>
      <c r="D2417" s="331"/>
      <c r="E2417" s="331"/>
      <c r="H2417" s="332"/>
      <c r="K2417" s="333"/>
      <c r="L2417" s="333"/>
      <c r="M2417" s="333"/>
      <c r="N2417" s="333"/>
      <c r="Q2417" s="334"/>
      <c r="R2417" s="335"/>
      <c r="S2417" s="335"/>
      <c r="T2417" s="335"/>
      <c r="U2417" s="335"/>
      <c r="V2417" s="335"/>
      <c r="W2417" s="336"/>
      <c r="X2417" s="337"/>
      <c r="Y2417" s="338"/>
    </row>
    <row r="2418" spans="3:25" s="330" customFormat="1" hidden="1" x14ac:dyDescent="0.25">
      <c r="C2418" s="331"/>
      <c r="D2418" s="331"/>
      <c r="E2418" s="331"/>
      <c r="H2418" s="332"/>
      <c r="K2418" s="333"/>
      <c r="L2418" s="333"/>
      <c r="M2418" s="333"/>
      <c r="N2418" s="333"/>
      <c r="Q2418" s="334"/>
      <c r="R2418" s="335"/>
      <c r="S2418" s="335"/>
      <c r="T2418" s="335"/>
      <c r="U2418" s="335"/>
      <c r="V2418" s="335"/>
      <c r="W2418" s="336"/>
      <c r="X2418" s="337"/>
      <c r="Y2418" s="338"/>
    </row>
    <row r="2419" spans="3:25" s="330" customFormat="1" hidden="1" x14ac:dyDescent="0.25">
      <c r="C2419" s="331"/>
      <c r="D2419" s="331"/>
      <c r="E2419" s="331"/>
      <c r="H2419" s="332"/>
      <c r="K2419" s="333"/>
      <c r="L2419" s="333"/>
      <c r="M2419" s="333"/>
      <c r="N2419" s="333"/>
      <c r="Q2419" s="334"/>
      <c r="R2419" s="335"/>
      <c r="S2419" s="335"/>
      <c r="T2419" s="335"/>
      <c r="U2419" s="335"/>
      <c r="V2419" s="335"/>
      <c r="W2419" s="336"/>
      <c r="X2419" s="337"/>
      <c r="Y2419" s="338"/>
    </row>
    <row r="2420" spans="3:25" s="330" customFormat="1" hidden="1" x14ac:dyDescent="0.25">
      <c r="C2420" s="331"/>
      <c r="D2420" s="331"/>
      <c r="E2420" s="331"/>
      <c r="H2420" s="332"/>
      <c r="K2420" s="333"/>
      <c r="L2420" s="333"/>
      <c r="M2420" s="333"/>
      <c r="N2420" s="333"/>
      <c r="Q2420" s="334"/>
      <c r="R2420" s="335"/>
      <c r="S2420" s="335"/>
      <c r="T2420" s="335"/>
      <c r="U2420" s="335"/>
      <c r="V2420" s="335"/>
      <c r="W2420" s="336"/>
      <c r="X2420" s="337"/>
      <c r="Y2420" s="338"/>
    </row>
    <row r="2421" spans="3:25" s="330" customFormat="1" hidden="1" x14ac:dyDescent="0.25">
      <c r="C2421" s="331"/>
      <c r="D2421" s="331"/>
      <c r="E2421" s="331"/>
      <c r="H2421" s="332"/>
      <c r="K2421" s="333"/>
      <c r="L2421" s="333"/>
      <c r="M2421" s="333"/>
      <c r="N2421" s="333"/>
      <c r="Q2421" s="334"/>
      <c r="R2421" s="335"/>
      <c r="S2421" s="335"/>
      <c r="T2421" s="335"/>
      <c r="U2421" s="335"/>
      <c r="V2421" s="335"/>
      <c r="W2421" s="336"/>
      <c r="X2421" s="337"/>
      <c r="Y2421" s="338"/>
    </row>
    <row r="2422" spans="3:25" s="330" customFormat="1" hidden="1" x14ac:dyDescent="0.25">
      <c r="C2422" s="331"/>
      <c r="D2422" s="331"/>
      <c r="E2422" s="331"/>
      <c r="H2422" s="332"/>
      <c r="K2422" s="333"/>
      <c r="L2422" s="333"/>
      <c r="M2422" s="333"/>
      <c r="N2422" s="333"/>
      <c r="Q2422" s="334"/>
      <c r="R2422" s="335"/>
      <c r="S2422" s="335"/>
      <c r="T2422" s="335"/>
      <c r="U2422" s="335"/>
      <c r="V2422" s="335"/>
      <c r="W2422" s="336"/>
      <c r="X2422" s="337"/>
      <c r="Y2422" s="338"/>
    </row>
    <row r="2423" spans="3:25" s="330" customFormat="1" hidden="1" x14ac:dyDescent="0.25">
      <c r="C2423" s="331"/>
      <c r="D2423" s="331"/>
      <c r="E2423" s="331"/>
      <c r="H2423" s="332"/>
      <c r="K2423" s="333"/>
      <c r="L2423" s="333"/>
      <c r="M2423" s="333"/>
      <c r="N2423" s="333"/>
      <c r="Q2423" s="334"/>
      <c r="R2423" s="335"/>
      <c r="S2423" s="335"/>
      <c r="T2423" s="335"/>
      <c r="U2423" s="335"/>
      <c r="V2423" s="335"/>
      <c r="W2423" s="336"/>
      <c r="X2423" s="337"/>
      <c r="Y2423" s="338"/>
    </row>
    <row r="2424" spans="3:25" s="330" customFormat="1" hidden="1" x14ac:dyDescent="0.25">
      <c r="C2424" s="331"/>
      <c r="D2424" s="331"/>
      <c r="E2424" s="331"/>
      <c r="H2424" s="332"/>
      <c r="K2424" s="333"/>
      <c r="L2424" s="333"/>
      <c r="M2424" s="333"/>
      <c r="N2424" s="333"/>
      <c r="Q2424" s="334"/>
      <c r="R2424" s="335"/>
      <c r="S2424" s="335"/>
      <c r="T2424" s="335"/>
      <c r="U2424" s="335"/>
      <c r="V2424" s="335"/>
      <c r="W2424" s="336"/>
      <c r="X2424" s="337"/>
      <c r="Y2424" s="338"/>
    </row>
    <row r="2425" spans="3:25" s="330" customFormat="1" hidden="1" x14ac:dyDescent="0.25">
      <c r="C2425" s="331"/>
      <c r="D2425" s="331"/>
      <c r="E2425" s="331"/>
      <c r="H2425" s="332"/>
      <c r="K2425" s="333"/>
      <c r="L2425" s="333"/>
      <c r="M2425" s="333"/>
      <c r="N2425" s="333"/>
      <c r="Q2425" s="334"/>
      <c r="R2425" s="335"/>
      <c r="S2425" s="335"/>
      <c r="T2425" s="335"/>
      <c r="U2425" s="335"/>
      <c r="V2425" s="335"/>
      <c r="W2425" s="336"/>
      <c r="X2425" s="337"/>
      <c r="Y2425" s="338"/>
    </row>
    <row r="2426" spans="3:25" s="330" customFormat="1" hidden="1" x14ac:dyDescent="0.25">
      <c r="C2426" s="331"/>
      <c r="D2426" s="331"/>
      <c r="E2426" s="331"/>
      <c r="H2426" s="332"/>
      <c r="K2426" s="333"/>
      <c r="L2426" s="333"/>
      <c r="M2426" s="333"/>
      <c r="N2426" s="333"/>
      <c r="Q2426" s="334"/>
      <c r="R2426" s="335"/>
      <c r="S2426" s="335"/>
      <c r="T2426" s="335"/>
      <c r="U2426" s="335"/>
      <c r="V2426" s="335"/>
      <c r="W2426" s="336"/>
      <c r="X2426" s="337"/>
      <c r="Y2426" s="338"/>
    </row>
    <row r="2427" spans="3:25" s="330" customFormat="1" hidden="1" x14ac:dyDescent="0.25">
      <c r="C2427" s="331"/>
      <c r="D2427" s="331"/>
      <c r="E2427" s="331"/>
      <c r="H2427" s="332"/>
      <c r="K2427" s="333"/>
      <c r="L2427" s="333"/>
      <c r="M2427" s="333"/>
      <c r="N2427" s="333"/>
      <c r="Q2427" s="334"/>
      <c r="R2427" s="335"/>
      <c r="S2427" s="335"/>
      <c r="T2427" s="335"/>
      <c r="U2427" s="335"/>
      <c r="V2427" s="335"/>
      <c r="W2427" s="336"/>
      <c r="X2427" s="337"/>
      <c r="Y2427" s="338"/>
    </row>
    <row r="2428" spans="3:25" s="330" customFormat="1" hidden="1" x14ac:dyDescent="0.25">
      <c r="C2428" s="331"/>
      <c r="D2428" s="331"/>
      <c r="E2428" s="331"/>
      <c r="H2428" s="332"/>
      <c r="K2428" s="333"/>
      <c r="L2428" s="333"/>
      <c r="M2428" s="333"/>
      <c r="N2428" s="333"/>
      <c r="Q2428" s="334"/>
      <c r="R2428" s="335"/>
      <c r="S2428" s="335"/>
      <c r="T2428" s="335"/>
      <c r="U2428" s="335"/>
      <c r="V2428" s="335"/>
      <c r="W2428" s="336"/>
      <c r="X2428" s="337"/>
      <c r="Y2428" s="338"/>
    </row>
    <row r="2429" spans="3:25" s="330" customFormat="1" hidden="1" x14ac:dyDescent="0.25">
      <c r="C2429" s="331"/>
      <c r="D2429" s="331"/>
      <c r="E2429" s="331"/>
      <c r="H2429" s="332"/>
      <c r="K2429" s="333"/>
      <c r="L2429" s="333"/>
      <c r="M2429" s="333"/>
      <c r="N2429" s="333"/>
      <c r="Q2429" s="334"/>
      <c r="R2429" s="335"/>
      <c r="S2429" s="335"/>
      <c r="T2429" s="335"/>
      <c r="U2429" s="335"/>
      <c r="V2429" s="335"/>
      <c r="W2429" s="336"/>
      <c r="X2429" s="337"/>
      <c r="Y2429" s="338"/>
    </row>
    <row r="2430" spans="3:25" s="330" customFormat="1" hidden="1" x14ac:dyDescent="0.25">
      <c r="C2430" s="331"/>
      <c r="D2430" s="331"/>
      <c r="E2430" s="331"/>
      <c r="H2430" s="332"/>
      <c r="K2430" s="333"/>
      <c r="L2430" s="333"/>
      <c r="M2430" s="333"/>
      <c r="N2430" s="333"/>
      <c r="Q2430" s="334"/>
      <c r="R2430" s="335"/>
      <c r="S2430" s="335"/>
      <c r="T2430" s="335"/>
      <c r="U2430" s="335"/>
      <c r="V2430" s="335"/>
      <c r="W2430" s="336"/>
      <c r="X2430" s="337"/>
      <c r="Y2430" s="338"/>
    </row>
    <row r="2431" spans="3:25" s="330" customFormat="1" hidden="1" x14ac:dyDescent="0.25">
      <c r="C2431" s="331"/>
      <c r="D2431" s="331"/>
      <c r="E2431" s="331"/>
      <c r="H2431" s="332"/>
      <c r="K2431" s="333"/>
      <c r="L2431" s="333"/>
      <c r="M2431" s="333"/>
      <c r="N2431" s="333"/>
      <c r="Q2431" s="334"/>
      <c r="R2431" s="335"/>
      <c r="S2431" s="335"/>
      <c r="T2431" s="335"/>
      <c r="U2431" s="335"/>
      <c r="V2431" s="335"/>
      <c r="W2431" s="336"/>
      <c r="X2431" s="337"/>
      <c r="Y2431" s="338"/>
    </row>
    <row r="2432" spans="3:25" s="330" customFormat="1" hidden="1" x14ac:dyDescent="0.25">
      <c r="C2432" s="331"/>
      <c r="D2432" s="331"/>
      <c r="E2432" s="331"/>
      <c r="H2432" s="332"/>
      <c r="K2432" s="333"/>
      <c r="L2432" s="333"/>
      <c r="M2432" s="333"/>
      <c r="N2432" s="333"/>
      <c r="Q2432" s="334"/>
      <c r="R2432" s="335"/>
      <c r="S2432" s="335"/>
      <c r="T2432" s="335"/>
      <c r="U2432" s="335"/>
      <c r="V2432" s="335"/>
      <c r="W2432" s="336"/>
      <c r="X2432" s="337"/>
      <c r="Y2432" s="338"/>
    </row>
    <row r="2433" spans="3:25" s="330" customFormat="1" hidden="1" x14ac:dyDescent="0.25">
      <c r="C2433" s="331"/>
      <c r="D2433" s="331"/>
      <c r="E2433" s="331"/>
      <c r="H2433" s="332"/>
      <c r="K2433" s="333"/>
      <c r="L2433" s="333"/>
      <c r="M2433" s="333"/>
      <c r="N2433" s="333"/>
      <c r="Q2433" s="334"/>
      <c r="R2433" s="335"/>
      <c r="S2433" s="335"/>
      <c r="T2433" s="335"/>
      <c r="U2433" s="335"/>
      <c r="V2433" s="335"/>
      <c r="W2433" s="336"/>
      <c r="X2433" s="337"/>
      <c r="Y2433" s="338"/>
    </row>
    <row r="2434" spans="3:25" s="330" customFormat="1" hidden="1" x14ac:dyDescent="0.25">
      <c r="C2434" s="331"/>
      <c r="D2434" s="331"/>
      <c r="E2434" s="331"/>
      <c r="H2434" s="332"/>
      <c r="K2434" s="333"/>
      <c r="L2434" s="333"/>
      <c r="M2434" s="333"/>
      <c r="N2434" s="333"/>
      <c r="Q2434" s="334"/>
      <c r="R2434" s="335"/>
      <c r="S2434" s="335"/>
      <c r="T2434" s="335"/>
      <c r="U2434" s="335"/>
      <c r="V2434" s="335"/>
      <c r="W2434" s="336"/>
      <c r="X2434" s="337"/>
      <c r="Y2434" s="338"/>
    </row>
    <row r="2435" spans="3:25" s="330" customFormat="1" hidden="1" x14ac:dyDescent="0.25">
      <c r="C2435" s="331"/>
      <c r="D2435" s="331"/>
      <c r="E2435" s="331"/>
      <c r="H2435" s="332"/>
      <c r="K2435" s="333"/>
      <c r="L2435" s="333"/>
      <c r="M2435" s="333"/>
      <c r="N2435" s="333"/>
      <c r="Q2435" s="334"/>
      <c r="R2435" s="335"/>
      <c r="S2435" s="335"/>
      <c r="T2435" s="335"/>
      <c r="U2435" s="335"/>
      <c r="V2435" s="335"/>
      <c r="W2435" s="336"/>
      <c r="X2435" s="337"/>
      <c r="Y2435" s="338"/>
    </row>
    <row r="2436" spans="3:25" s="330" customFormat="1" hidden="1" x14ac:dyDescent="0.25">
      <c r="C2436" s="331"/>
      <c r="D2436" s="331"/>
      <c r="E2436" s="331"/>
      <c r="H2436" s="332"/>
      <c r="K2436" s="333"/>
      <c r="L2436" s="333"/>
      <c r="M2436" s="333"/>
      <c r="N2436" s="333"/>
      <c r="Q2436" s="334"/>
      <c r="R2436" s="335"/>
      <c r="S2436" s="335"/>
      <c r="T2436" s="335"/>
      <c r="U2436" s="335"/>
      <c r="V2436" s="335"/>
      <c r="W2436" s="336"/>
      <c r="X2436" s="337"/>
      <c r="Y2436" s="338"/>
    </row>
    <row r="2437" spans="3:25" s="330" customFormat="1" hidden="1" x14ac:dyDescent="0.25">
      <c r="C2437" s="331"/>
      <c r="D2437" s="331"/>
      <c r="E2437" s="331"/>
      <c r="H2437" s="332"/>
      <c r="K2437" s="333"/>
      <c r="L2437" s="333"/>
      <c r="M2437" s="333"/>
      <c r="N2437" s="333"/>
      <c r="Q2437" s="334"/>
      <c r="R2437" s="335"/>
      <c r="S2437" s="335"/>
      <c r="T2437" s="335"/>
      <c r="U2437" s="335"/>
      <c r="V2437" s="335"/>
      <c r="W2437" s="336"/>
      <c r="X2437" s="337"/>
      <c r="Y2437" s="338"/>
    </row>
    <row r="2438" spans="3:25" s="330" customFormat="1" hidden="1" x14ac:dyDescent="0.25">
      <c r="C2438" s="331"/>
      <c r="D2438" s="331"/>
      <c r="E2438" s="331"/>
      <c r="H2438" s="332"/>
      <c r="K2438" s="333"/>
      <c r="L2438" s="333"/>
      <c r="M2438" s="333"/>
      <c r="N2438" s="333"/>
      <c r="Q2438" s="334"/>
      <c r="R2438" s="335"/>
      <c r="S2438" s="335"/>
      <c r="T2438" s="335"/>
      <c r="U2438" s="335"/>
      <c r="V2438" s="335"/>
      <c r="W2438" s="336"/>
      <c r="X2438" s="337"/>
      <c r="Y2438" s="338"/>
    </row>
    <row r="2439" spans="3:25" s="330" customFormat="1" hidden="1" x14ac:dyDescent="0.25">
      <c r="C2439" s="331"/>
      <c r="D2439" s="331"/>
      <c r="E2439" s="331"/>
      <c r="H2439" s="332"/>
      <c r="K2439" s="333"/>
      <c r="L2439" s="333"/>
      <c r="M2439" s="333"/>
      <c r="N2439" s="333"/>
      <c r="Q2439" s="334"/>
      <c r="R2439" s="335"/>
      <c r="S2439" s="335"/>
      <c r="T2439" s="335"/>
      <c r="U2439" s="335"/>
      <c r="V2439" s="335"/>
      <c r="W2439" s="336"/>
      <c r="X2439" s="337"/>
      <c r="Y2439" s="338"/>
    </row>
    <row r="2440" spans="3:25" s="330" customFormat="1" hidden="1" x14ac:dyDescent="0.25">
      <c r="C2440" s="331"/>
      <c r="D2440" s="331"/>
      <c r="E2440" s="331"/>
      <c r="H2440" s="332"/>
      <c r="K2440" s="333"/>
      <c r="L2440" s="333"/>
      <c r="M2440" s="333"/>
      <c r="N2440" s="333"/>
      <c r="Q2440" s="334"/>
      <c r="R2440" s="335"/>
      <c r="S2440" s="335"/>
      <c r="T2440" s="335"/>
      <c r="U2440" s="335"/>
      <c r="V2440" s="335"/>
      <c r="W2440" s="336"/>
      <c r="X2440" s="337"/>
      <c r="Y2440" s="338"/>
    </row>
    <row r="2441" spans="3:25" s="330" customFormat="1" hidden="1" x14ac:dyDescent="0.25">
      <c r="C2441" s="331"/>
      <c r="D2441" s="331"/>
      <c r="E2441" s="331"/>
      <c r="H2441" s="332"/>
      <c r="K2441" s="333"/>
      <c r="L2441" s="333"/>
      <c r="M2441" s="333"/>
      <c r="N2441" s="333"/>
      <c r="Q2441" s="334"/>
      <c r="R2441" s="335"/>
      <c r="S2441" s="335"/>
      <c r="T2441" s="335"/>
      <c r="U2441" s="335"/>
      <c r="V2441" s="335"/>
      <c r="W2441" s="336"/>
      <c r="X2441" s="337"/>
      <c r="Y2441" s="338"/>
    </row>
    <row r="2442" spans="3:25" s="330" customFormat="1" hidden="1" x14ac:dyDescent="0.25">
      <c r="C2442" s="331"/>
      <c r="D2442" s="331"/>
      <c r="E2442" s="331"/>
      <c r="H2442" s="332"/>
      <c r="K2442" s="333"/>
      <c r="L2442" s="333"/>
      <c r="M2442" s="333"/>
      <c r="N2442" s="333"/>
      <c r="Q2442" s="334"/>
      <c r="R2442" s="335"/>
      <c r="S2442" s="335"/>
      <c r="T2442" s="335"/>
      <c r="U2442" s="335"/>
      <c r="V2442" s="335"/>
      <c r="W2442" s="336"/>
      <c r="X2442" s="337"/>
      <c r="Y2442" s="338"/>
    </row>
    <row r="2443" spans="3:25" s="330" customFormat="1" hidden="1" x14ac:dyDescent="0.25">
      <c r="C2443" s="331"/>
      <c r="D2443" s="331"/>
      <c r="E2443" s="331"/>
      <c r="H2443" s="332"/>
      <c r="K2443" s="333"/>
      <c r="L2443" s="333"/>
      <c r="M2443" s="333"/>
      <c r="N2443" s="333"/>
      <c r="Q2443" s="334"/>
      <c r="R2443" s="335"/>
      <c r="S2443" s="335"/>
      <c r="T2443" s="335"/>
      <c r="U2443" s="335"/>
      <c r="V2443" s="335"/>
      <c r="W2443" s="336"/>
      <c r="X2443" s="337"/>
      <c r="Y2443" s="338"/>
    </row>
    <row r="2444" spans="3:25" s="330" customFormat="1" hidden="1" x14ac:dyDescent="0.25">
      <c r="C2444" s="331"/>
      <c r="D2444" s="331"/>
      <c r="E2444" s="331"/>
      <c r="H2444" s="332"/>
      <c r="K2444" s="333"/>
      <c r="L2444" s="333"/>
      <c r="M2444" s="333"/>
      <c r="N2444" s="333"/>
      <c r="Q2444" s="334"/>
      <c r="R2444" s="335"/>
      <c r="S2444" s="335"/>
      <c r="T2444" s="335"/>
      <c r="U2444" s="335"/>
      <c r="V2444" s="335"/>
      <c r="W2444" s="336"/>
      <c r="X2444" s="337"/>
      <c r="Y2444" s="338"/>
    </row>
    <row r="2445" spans="3:25" s="330" customFormat="1" hidden="1" x14ac:dyDescent="0.25">
      <c r="C2445" s="331"/>
      <c r="D2445" s="331"/>
      <c r="E2445" s="331"/>
      <c r="H2445" s="332"/>
      <c r="K2445" s="333"/>
      <c r="L2445" s="333"/>
      <c r="M2445" s="333"/>
      <c r="N2445" s="333"/>
      <c r="Q2445" s="334"/>
      <c r="R2445" s="335"/>
      <c r="S2445" s="335"/>
      <c r="T2445" s="335"/>
      <c r="U2445" s="335"/>
      <c r="V2445" s="335"/>
      <c r="W2445" s="336"/>
      <c r="X2445" s="337"/>
      <c r="Y2445" s="338"/>
    </row>
    <row r="2446" spans="3:25" s="330" customFormat="1" hidden="1" x14ac:dyDescent="0.25">
      <c r="C2446" s="331"/>
      <c r="D2446" s="331"/>
      <c r="E2446" s="331"/>
      <c r="H2446" s="332"/>
      <c r="K2446" s="333"/>
      <c r="L2446" s="333"/>
      <c r="M2446" s="333"/>
      <c r="N2446" s="333"/>
      <c r="Q2446" s="334"/>
      <c r="R2446" s="335"/>
      <c r="S2446" s="335"/>
      <c r="T2446" s="335"/>
      <c r="U2446" s="335"/>
      <c r="V2446" s="335"/>
      <c r="W2446" s="336"/>
      <c r="X2446" s="337"/>
      <c r="Y2446" s="338"/>
    </row>
    <row r="2447" spans="3:25" s="330" customFormat="1" hidden="1" x14ac:dyDescent="0.25">
      <c r="C2447" s="331"/>
      <c r="D2447" s="331"/>
      <c r="E2447" s="331"/>
      <c r="H2447" s="332"/>
      <c r="K2447" s="333"/>
      <c r="L2447" s="333"/>
      <c r="M2447" s="333"/>
      <c r="N2447" s="333"/>
      <c r="Q2447" s="334"/>
      <c r="R2447" s="335"/>
      <c r="S2447" s="335"/>
      <c r="T2447" s="335"/>
      <c r="U2447" s="335"/>
      <c r="V2447" s="335"/>
      <c r="W2447" s="336"/>
      <c r="X2447" s="337"/>
      <c r="Y2447" s="338"/>
    </row>
    <row r="2448" spans="3:25" s="330" customFormat="1" hidden="1" x14ac:dyDescent="0.25">
      <c r="C2448" s="331"/>
      <c r="D2448" s="331"/>
      <c r="E2448" s="331"/>
      <c r="H2448" s="332"/>
      <c r="K2448" s="333"/>
      <c r="L2448" s="333"/>
      <c r="M2448" s="333"/>
      <c r="N2448" s="333"/>
      <c r="Q2448" s="334"/>
      <c r="R2448" s="335"/>
      <c r="S2448" s="335"/>
      <c r="T2448" s="335"/>
      <c r="U2448" s="335"/>
      <c r="V2448" s="335"/>
      <c r="W2448" s="336"/>
      <c r="X2448" s="337"/>
      <c r="Y2448" s="338"/>
    </row>
    <row r="2449" spans="3:25" s="330" customFormat="1" hidden="1" x14ac:dyDescent="0.25">
      <c r="C2449" s="331"/>
      <c r="D2449" s="331"/>
      <c r="E2449" s="331"/>
      <c r="H2449" s="332"/>
      <c r="K2449" s="333"/>
      <c r="L2449" s="333"/>
      <c r="M2449" s="333"/>
      <c r="N2449" s="333"/>
      <c r="Q2449" s="334"/>
      <c r="R2449" s="335"/>
      <c r="S2449" s="335"/>
      <c r="T2449" s="335"/>
      <c r="U2449" s="335"/>
      <c r="V2449" s="335"/>
      <c r="W2449" s="336"/>
      <c r="X2449" s="337"/>
      <c r="Y2449" s="338"/>
    </row>
    <row r="2450" spans="3:25" s="330" customFormat="1" hidden="1" x14ac:dyDescent="0.25">
      <c r="C2450" s="331"/>
      <c r="D2450" s="331"/>
      <c r="E2450" s="331"/>
      <c r="H2450" s="332"/>
      <c r="K2450" s="333"/>
      <c r="L2450" s="333"/>
      <c r="M2450" s="333"/>
      <c r="N2450" s="333"/>
      <c r="Q2450" s="334"/>
      <c r="R2450" s="335"/>
      <c r="S2450" s="335"/>
      <c r="T2450" s="335"/>
      <c r="U2450" s="335"/>
      <c r="V2450" s="335"/>
      <c r="W2450" s="336"/>
      <c r="X2450" s="337"/>
      <c r="Y2450" s="338"/>
    </row>
    <row r="2451" spans="3:25" s="330" customFormat="1" hidden="1" x14ac:dyDescent="0.25">
      <c r="C2451" s="331"/>
      <c r="D2451" s="331"/>
      <c r="E2451" s="331"/>
      <c r="H2451" s="332"/>
      <c r="K2451" s="333"/>
      <c r="L2451" s="333"/>
      <c r="M2451" s="333"/>
      <c r="N2451" s="333"/>
      <c r="Q2451" s="334"/>
      <c r="R2451" s="335"/>
      <c r="S2451" s="335"/>
      <c r="T2451" s="335"/>
      <c r="U2451" s="335"/>
      <c r="V2451" s="335"/>
      <c r="W2451" s="336"/>
      <c r="X2451" s="337"/>
      <c r="Y2451" s="338"/>
    </row>
    <row r="2452" spans="3:25" s="330" customFormat="1" hidden="1" x14ac:dyDescent="0.25">
      <c r="C2452" s="331"/>
      <c r="D2452" s="331"/>
      <c r="E2452" s="331"/>
      <c r="H2452" s="332"/>
      <c r="K2452" s="333"/>
      <c r="L2452" s="333"/>
      <c r="M2452" s="333"/>
      <c r="N2452" s="333"/>
      <c r="Q2452" s="334"/>
      <c r="R2452" s="335"/>
      <c r="S2452" s="335"/>
      <c r="T2452" s="335"/>
      <c r="U2452" s="335"/>
      <c r="V2452" s="335"/>
      <c r="W2452" s="336"/>
      <c r="X2452" s="337"/>
      <c r="Y2452" s="338"/>
    </row>
    <row r="2453" spans="3:25" s="330" customFormat="1" hidden="1" x14ac:dyDescent="0.25">
      <c r="C2453" s="331"/>
      <c r="D2453" s="331"/>
      <c r="E2453" s="331"/>
      <c r="H2453" s="332"/>
      <c r="K2453" s="333"/>
      <c r="L2453" s="333"/>
      <c r="M2453" s="333"/>
      <c r="N2453" s="333"/>
      <c r="Q2453" s="334"/>
      <c r="R2453" s="335"/>
      <c r="S2453" s="335"/>
      <c r="T2453" s="335"/>
      <c r="U2453" s="335"/>
      <c r="V2453" s="335"/>
      <c r="W2453" s="336"/>
      <c r="X2453" s="337"/>
      <c r="Y2453" s="338"/>
    </row>
    <row r="2454" spans="3:25" s="330" customFormat="1" hidden="1" x14ac:dyDescent="0.25">
      <c r="C2454" s="331"/>
      <c r="D2454" s="331"/>
      <c r="E2454" s="331"/>
      <c r="H2454" s="332"/>
      <c r="K2454" s="333"/>
      <c r="L2454" s="333"/>
      <c r="M2454" s="333"/>
      <c r="N2454" s="333"/>
      <c r="Q2454" s="334"/>
      <c r="R2454" s="335"/>
      <c r="S2454" s="335"/>
      <c r="T2454" s="335"/>
      <c r="U2454" s="335"/>
      <c r="V2454" s="335"/>
      <c r="W2454" s="336"/>
      <c r="X2454" s="337"/>
      <c r="Y2454" s="338"/>
    </row>
    <row r="2455" spans="3:25" s="330" customFormat="1" hidden="1" x14ac:dyDescent="0.25">
      <c r="C2455" s="331"/>
      <c r="D2455" s="331"/>
      <c r="E2455" s="331"/>
      <c r="H2455" s="332"/>
      <c r="K2455" s="333"/>
      <c r="L2455" s="333"/>
      <c r="M2455" s="333"/>
      <c r="N2455" s="333"/>
      <c r="Q2455" s="334"/>
      <c r="R2455" s="335"/>
      <c r="S2455" s="335"/>
      <c r="T2455" s="335"/>
      <c r="U2455" s="335"/>
      <c r="V2455" s="335"/>
      <c r="W2455" s="336"/>
      <c r="X2455" s="337"/>
      <c r="Y2455" s="338"/>
    </row>
    <row r="2456" spans="3:25" s="330" customFormat="1" hidden="1" x14ac:dyDescent="0.25">
      <c r="C2456" s="331"/>
      <c r="D2456" s="331"/>
      <c r="E2456" s="331"/>
      <c r="H2456" s="332"/>
      <c r="K2456" s="333"/>
      <c r="L2456" s="333"/>
      <c r="M2456" s="333"/>
      <c r="N2456" s="333"/>
      <c r="Q2456" s="334"/>
      <c r="R2456" s="335"/>
      <c r="S2456" s="335"/>
      <c r="T2456" s="335"/>
      <c r="U2456" s="335"/>
      <c r="V2456" s="335"/>
      <c r="W2456" s="336"/>
      <c r="X2456" s="337"/>
      <c r="Y2456" s="338"/>
    </row>
    <row r="2457" spans="3:25" s="330" customFormat="1" hidden="1" x14ac:dyDescent="0.25">
      <c r="C2457" s="331"/>
      <c r="D2457" s="331"/>
      <c r="E2457" s="331"/>
      <c r="H2457" s="332"/>
      <c r="K2457" s="333"/>
      <c r="L2457" s="333"/>
      <c r="M2457" s="333"/>
      <c r="N2457" s="333"/>
      <c r="Q2457" s="334"/>
      <c r="R2457" s="335"/>
      <c r="S2457" s="335"/>
      <c r="T2457" s="335"/>
      <c r="U2457" s="335"/>
      <c r="V2457" s="335"/>
      <c r="W2457" s="336"/>
      <c r="X2457" s="337"/>
      <c r="Y2457" s="338"/>
    </row>
    <row r="2458" spans="3:25" s="330" customFormat="1" hidden="1" x14ac:dyDescent="0.25">
      <c r="C2458" s="331"/>
      <c r="D2458" s="331"/>
      <c r="E2458" s="331"/>
      <c r="H2458" s="332"/>
      <c r="K2458" s="333"/>
      <c r="L2458" s="333"/>
      <c r="M2458" s="333"/>
      <c r="N2458" s="333"/>
      <c r="Q2458" s="334"/>
      <c r="R2458" s="335"/>
      <c r="S2458" s="335"/>
      <c r="T2458" s="335"/>
      <c r="U2458" s="335"/>
      <c r="V2458" s="335"/>
      <c r="W2458" s="336"/>
      <c r="X2458" s="337"/>
      <c r="Y2458" s="338"/>
    </row>
    <row r="2459" spans="3:25" s="330" customFormat="1" hidden="1" x14ac:dyDescent="0.25">
      <c r="C2459" s="331"/>
      <c r="D2459" s="331"/>
      <c r="E2459" s="331"/>
      <c r="H2459" s="332"/>
      <c r="K2459" s="333"/>
      <c r="L2459" s="333"/>
      <c r="M2459" s="333"/>
      <c r="N2459" s="333"/>
      <c r="Q2459" s="334"/>
      <c r="R2459" s="335"/>
      <c r="S2459" s="335"/>
      <c r="T2459" s="335"/>
      <c r="U2459" s="335"/>
      <c r="V2459" s="335"/>
      <c r="W2459" s="336"/>
      <c r="X2459" s="337"/>
      <c r="Y2459" s="338"/>
    </row>
    <row r="2460" spans="3:25" s="330" customFormat="1" hidden="1" x14ac:dyDescent="0.25">
      <c r="C2460" s="331"/>
      <c r="D2460" s="331"/>
      <c r="E2460" s="331"/>
      <c r="H2460" s="332"/>
      <c r="K2460" s="333"/>
      <c r="L2460" s="333"/>
      <c r="M2460" s="333"/>
      <c r="N2460" s="333"/>
      <c r="Q2460" s="334"/>
      <c r="R2460" s="335"/>
      <c r="S2460" s="335"/>
      <c r="T2460" s="335"/>
      <c r="U2460" s="335"/>
      <c r="V2460" s="335"/>
      <c r="W2460" s="336"/>
      <c r="X2460" s="337"/>
      <c r="Y2460" s="338"/>
    </row>
    <row r="2461" spans="3:25" s="330" customFormat="1" hidden="1" x14ac:dyDescent="0.25">
      <c r="C2461" s="331"/>
      <c r="D2461" s="331"/>
      <c r="E2461" s="331"/>
      <c r="H2461" s="332"/>
      <c r="K2461" s="333"/>
      <c r="L2461" s="333"/>
      <c r="M2461" s="333"/>
      <c r="N2461" s="333"/>
      <c r="Q2461" s="334"/>
      <c r="R2461" s="335"/>
      <c r="S2461" s="335"/>
      <c r="T2461" s="335"/>
      <c r="U2461" s="335"/>
      <c r="V2461" s="335"/>
      <c r="W2461" s="336"/>
      <c r="X2461" s="337"/>
      <c r="Y2461" s="338"/>
    </row>
    <row r="2462" spans="3:25" s="330" customFormat="1" hidden="1" x14ac:dyDescent="0.25">
      <c r="C2462" s="331"/>
      <c r="D2462" s="331"/>
      <c r="E2462" s="331"/>
      <c r="H2462" s="332"/>
      <c r="K2462" s="333"/>
      <c r="L2462" s="333"/>
      <c r="M2462" s="333"/>
      <c r="N2462" s="333"/>
      <c r="Q2462" s="334"/>
      <c r="R2462" s="335"/>
      <c r="S2462" s="335"/>
      <c r="T2462" s="335"/>
      <c r="U2462" s="335"/>
      <c r="V2462" s="335"/>
      <c r="W2462" s="336"/>
      <c r="X2462" s="337"/>
      <c r="Y2462" s="338"/>
    </row>
    <row r="2463" spans="3:25" s="330" customFormat="1" hidden="1" x14ac:dyDescent="0.25">
      <c r="C2463" s="331"/>
      <c r="D2463" s="331"/>
      <c r="E2463" s="331"/>
      <c r="H2463" s="332"/>
      <c r="K2463" s="333"/>
      <c r="L2463" s="333"/>
      <c r="M2463" s="333"/>
      <c r="N2463" s="333"/>
      <c r="Q2463" s="334"/>
      <c r="R2463" s="335"/>
      <c r="S2463" s="335"/>
      <c r="T2463" s="335"/>
      <c r="U2463" s="335"/>
      <c r="V2463" s="335"/>
      <c r="W2463" s="336"/>
      <c r="X2463" s="337"/>
      <c r="Y2463" s="338"/>
    </row>
    <row r="2464" spans="3:25" s="330" customFormat="1" hidden="1" x14ac:dyDescent="0.25">
      <c r="C2464" s="331"/>
      <c r="D2464" s="331"/>
      <c r="E2464" s="331"/>
      <c r="H2464" s="332"/>
      <c r="K2464" s="333"/>
      <c r="L2464" s="333"/>
      <c r="M2464" s="333"/>
      <c r="N2464" s="333"/>
      <c r="Q2464" s="334"/>
      <c r="R2464" s="335"/>
      <c r="S2464" s="335"/>
      <c r="T2464" s="335"/>
      <c r="U2464" s="335"/>
      <c r="V2464" s="335"/>
      <c r="W2464" s="336"/>
      <c r="X2464" s="337"/>
      <c r="Y2464" s="338"/>
    </row>
    <row r="2465" spans="3:25" s="330" customFormat="1" hidden="1" x14ac:dyDescent="0.25">
      <c r="C2465" s="331"/>
      <c r="D2465" s="331"/>
      <c r="E2465" s="331"/>
      <c r="H2465" s="332"/>
      <c r="K2465" s="333"/>
      <c r="L2465" s="333"/>
      <c r="M2465" s="333"/>
      <c r="N2465" s="333"/>
      <c r="Q2465" s="334"/>
      <c r="R2465" s="335"/>
      <c r="S2465" s="335"/>
      <c r="T2465" s="335"/>
      <c r="U2465" s="335"/>
      <c r="V2465" s="335"/>
      <c r="W2465" s="336"/>
      <c r="X2465" s="337"/>
      <c r="Y2465" s="338"/>
    </row>
    <row r="2466" spans="3:25" s="330" customFormat="1" hidden="1" x14ac:dyDescent="0.25">
      <c r="C2466" s="331"/>
      <c r="D2466" s="331"/>
      <c r="E2466" s="331"/>
      <c r="H2466" s="332"/>
      <c r="K2466" s="333"/>
      <c r="L2466" s="333"/>
      <c r="M2466" s="333"/>
      <c r="N2466" s="333"/>
      <c r="Q2466" s="334"/>
      <c r="R2466" s="335"/>
      <c r="S2466" s="335"/>
      <c r="T2466" s="335"/>
      <c r="U2466" s="335"/>
      <c r="V2466" s="335"/>
      <c r="W2466" s="336"/>
      <c r="X2466" s="337"/>
      <c r="Y2466" s="338"/>
    </row>
    <row r="2467" spans="3:25" s="330" customFormat="1" hidden="1" x14ac:dyDescent="0.25">
      <c r="C2467" s="331"/>
      <c r="D2467" s="331"/>
      <c r="E2467" s="331"/>
      <c r="H2467" s="332"/>
      <c r="K2467" s="333"/>
      <c r="L2467" s="333"/>
      <c r="M2467" s="333"/>
      <c r="N2467" s="333"/>
      <c r="Q2467" s="334"/>
      <c r="R2467" s="335"/>
      <c r="S2467" s="335"/>
      <c r="T2467" s="335"/>
      <c r="U2467" s="335"/>
      <c r="V2467" s="335"/>
      <c r="W2467" s="336"/>
      <c r="X2467" s="337"/>
      <c r="Y2467" s="338"/>
    </row>
    <row r="2468" spans="3:25" s="330" customFormat="1" hidden="1" x14ac:dyDescent="0.25">
      <c r="C2468" s="331"/>
      <c r="D2468" s="331"/>
      <c r="E2468" s="331"/>
      <c r="H2468" s="332"/>
      <c r="K2468" s="333"/>
      <c r="L2468" s="333"/>
      <c r="M2468" s="333"/>
      <c r="N2468" s="333"/>
      <c r="Q2468" s="334"/>
      <c r="R2468" s="335"/>
      <c r="S2468" s="335"/>
      <c r="T2468" s="335"/>
      <c r="U2468" s="335"/>
      <c r="V2468" s="335"/>
      <c r="W2468" s="336"/>
      <c r="X2468" s="337"/>
      <c r="Y2468" s="338"/>
    </row>
    <row r="2469" spans="3:25" s="330" customFormat="1" hidden="1" x14ac:dyDescent="0.25">
      <c r="C2469" s="331"/>
      <c r="D2469" s="331"/>
      <c r="E2469" s="331"/>
      <c r="H2469" s="332"/>
      <c r="K2469" s="333"/>
      <c r="L2469" s="333"/>
      <c r="M2469" s="333"/>
      <c r="N2469" s="333"/>
      <c r="Q2469" s="334"/>
      <c r="R2469" s="335"/>
      <c r="S2469" s="335"/>
      <c r="T2469" s="335"/>
      <c r="U2469" s="335"/>
      <c r="V2469" s="335"/>
      <c r="W2469" s="336"/>
      <c r="X2469" s="337"/>
      <c r="Y2469" s="338"/>
    </row>
    <row r="2470" spans="3:25" s="330" customFormat="1" hidden="1" x14ac:dyDescent="0.25">
      <c r="C2470" s="331"/>
      <c r="D2470" s="331"/>
      <c r="E2470" s="331"/>
      <c r="H2470" s="332"/>
      <c r="K2470" s="333"/>
      <c r="L2470" s="333"/>
      <c r="M2470" s="333"/>
      <c r="N2470" s="333"/>
      <c r="Q2470" s="334"/>
      <c r="R2470" s="335"/>
      <c r="S2470" s="335"/>
      <c r="T2470" s="335"/>
      <c r="U2470" s="335"/>
      <c r="V2470" s="335"/>
      <c r="W2470" s="336"/>
      <c r="X2470" s="337"/>
      <c r="Y2470" s="338"/>
    </row>
    <row r="2471" spans="3:25" s="330" customFormat="1" hidden="1" x14ac:dyDescent="0.25">
      <c r="C2471" s="331"/>
      <c r="D2471" s="331"/>
      <c r="E2471" s="331"/>
      <c r="H2471" s="332"/>
      <c r="K2471" s="333"/>
      <c r="L2471" s="333"/>
      <c r="M2471" s="333"/>
      <c r="N2471" s="333"/>
      <c r="Q2471" s="334"/>
      <c r="R2471" s="335"/>
      <c r="S2471" s="335"/>
      <c r="T2471" s="335"/>
      <c r="U2471" s="335"/>
      <c r="V2471" s="335"/>
      <c r="W2471" s="336"/>
      <c r="X2471" s="337"/>
      <c r="Y2471" s="338"/>
    </row>
    <row r="2472" spans="3:25" s="330" customFormat="1" hidden="1" x14ac:dyDescent="0.25">
      <c r="C2472" s="331"/>
      <c r="D2472" s="331"/>
      <c r="E2472" s="331"/>
      <c r="H2472" s="332"/>
      <c r="K2472" s="333"/>
      <c r="L2472" s="333"/>
      <c r="M2472" s="333"/>
      <c r="N2472" s="333"/>
      <c r="Q2472" s="334"/>
      <c r="R2472" s="335"/>
      <c r="S2472" s="335"/>
      <c r="T2472" s="335"/>
      <c r="U2472" s="335"/>
      <c r="V2472" s="335"/>
      <c r="W2472" s="336"/>
      <c r="X2472" s="337"/>
      <c r="Y2472" s="338"/>
    </row>
    <row r="2473" spans="3:25" s="330" customFormat="1" hidden="1" x14ac:dyDescent="0.25">
      <c r="C2473" s="331"/>
      <c r="D2473" s="331"/>
      <c r="E2473" s="331"/>
      <c r="H2473" s="332"/>
      <c r="K2473" s="333"/>
      <c r="L2473" s="333"/>
      <c r="M2473" s="333"/>
      <c r="N2473" s="333"/>
      <c r="Q2473" s="334"/>
      <c r="R2473" s="335"/>
      <c r="S2473" s="335"/>
      <c r="T2473" s="335"/>
      <c r="U2473" s="335"/>
      <c r="V2473" s="335"/>
      <c r="W2473" s="336"/>
      <c r="X2473" s="337"/>
      <c r="Y2473" s="338"/>
    </row>
    <row r="2474" spans="3:25" s="330" customFormat="1" hidden="1" x14ac:dyDescent="0.25">
      <c r="C2474" s="331"/>
      <c r="D2474" s="331"/>
      <c r="E2474" s="331"/>
      <c r="H2474" s="332"/>
      <c r="K2474" s="333"/>
      <c r="L2474" s="333"/>
      <c r="M2474" s="333"/>
      <c r="N2474" s="333"/>
      <c r="Q2474" s="334"/>
      <c r="R2474" s="335"/>
      <c r="S2474" s="335"/>
      <c r="T2474" s="335"/>
      <c r="U2474" s="335"/>
      <c r="V2474" s="335"/>
      <c r="W2474" s="336"/>
      <c r="X2474" s="337"/>
      <c r="Y2474" s="338"/>
    </row>
    <row r="2475" spans="3:25" s="330" customFormat="1" hidden="1" x14ac:dyDescent="0.25">
      <c r="C2475" s="331"/>
      <c r="D2475" s="331"/>
      <c r="E2475" s="331"/>
      <c r="H2475" s="332"/>
      <c r="K2475" s="333"/>
      <c r="L2475" s="333"/>
      <c r="M2475" s="333"/>
      <c r="N2475" s="333"/>
      <c r="Q2475" s="334"/>
      <c r="R2475" s="335"/>
      <c r="S2475" s="335"/>
      <c r="T2475" s="335"/>
      <c r="U2475" s="335"/>
      <c r="V2475" s="335"/>
      <c r="W2475" s="336"/>
      <c r="X2475" s="337"/>
      <c r="Y2475" s="338"/>
    </row>
    <row r="2476" spans="3:25" s="330" customFormat="1" hidden="1" x14ac:dyDescent="0.25">
      <c r="C2476" s="331"/>
      <c r="D2476" s="331"/>
      <c r="E2476" s="331"/>
      <c r="H2476" s="332"/>
      <c r="K2476" s="333"/>
      <c r="L2476" s="333"/>
      <c r="M2476" s="333"/>
      <c r="N2476" s="333"/>
      <c r="Q2476" s="334"/>
      <c r="R2476" s="335"/>
      <c r="S2476" s="335"/>
      <c r="T2476" s="335"/>
      <c r="U2476" s="335"/>
      <c r="V2476" s="335"/>
      <c r="W2476" s="336"/>
      <c r="X2476" s="337"/>
      <c r="Y2476" s="338"/>
    </row>
    <row r="2477" spans="3:25" s="330" customFormat="1" hidden="1" x14ac:dyDescent="0.25">
      <c r="C2477" s="331"/>
      <c r="D2477" s="331"/>
      <c r="E2477" s="331"/>
      <c r="H2477" s="332"/>
      <c r="K2477" s="333"/>
      <c r="L2477" s="333"/>
      <c r="M2477" s="333"/>
      <c r="N2477" s="333"/>
      <c r="Q2477" s="334"/>
      <c r="R2477" s="335"/>
      <c r="S2477" s="335"/>
      <c r="T2477" s="335"/>
      <c r="U2477" s="335"/>
      <c r="V2477" s="335"/>
      <c r="W2477" s="336"/>
      <c r="X2477" s="337"/>
      <c r="Y2477" s="338"/>
    </row>
    <row r="2478" spans="3:25" s="330" customFormat="1" hidden="1" x14ac:dyDescent="0.25">
      <c r="C2478" s="331"/>
      <c r="D2478" s="331"/>
      <c r="E2478" s="331"/>
      <c r="H2478" s="332"/>
      <c r="K2478" s="333"/>
      <c r="L2478" s="333"/>
      <c r="M2478" s="333"/>
      <c r="N2478" s="333"/>
      <c r="Q2478" s="334"/>
      <c r="R2478" s="335"/>
      <c r="S2478" s="335"/>
      <c r="T2478" s="335"/>
      <c r="U2478" s="335"/>
      <c r="V2478" s="335"/>
      <c r="W2478" s="336"/>
      <c r="X2478" s="337"/>
      <c r="Y2478" s="338"/>
    </row>
    <row r="2479" spans="3:25" s="330" customFormat="1" hidden="1" x14ac:dyDescent="0.25">
      <c r="C2479" s="331"/>
      <c r="D2479" s="331"/>
      <c r="E2479" s="331"/>
      <c r="H2479" s="332"/>
      <c r="K2479" s="333"/>
      <c r="L2479" s="333"/>
      <c r="M2479" s="333"/>
      <c r="N2479" s="333"/>
      <c r="Q2479" s="334"/>
      <c r="R2479" s="335"/>
      <c r="S2479" s="335"/>
      <c r="T2479" s="335"/>
      <c r="U2479" s="335"/>
      <c r="V2479" s="335"/>
      <c r="W2479" s="336"/>
      <c r="X2479" s="337"/>
      <c r="Y2479" s="338"/>
    </row>
    <row r="2480" spans="3:25" s="330" customFormat="1" hidden="1" x14ac:dyDescent="0.25">
      <c r="C2480" s="331"/>
      <c r="D2480" s="331"/>
      <c r="E2480" s="331"/>
      <c r="H2480" s="332"/>
      <c r="K2480" s="333"/>
      <c r="L2480" s="333"/>
      <c r="M2480" s="333"/>
      <c r="N2480" s="333"/>
      <c r="Q2480" s="334"/>
      <c r="R2480" s="335"/>
      <c r="S2480" s="335"/>
      <c r="T2480" s="335"/>
      <c r="U2480" s="335"/>
      <c r="V2480" s="335"/>
      <c r="W2480" s="336"/>
      <c r="X2480" s="337"/>
      <c r="Y2480" s="338"/>
    </row>
    <row r="2481" spans="3:25" s="330" customFormat="1" hidden="1" x14ac:dyDescent="0.25">
      <c r="C2481" s="331"/>
      <c r="D2481" s="331"/>
      <c r="E2481" s="331"/>
      <c r="H2481" s="332"/>
      <c r="K2481" s="333"/>
      <c r="L2481" s="333"/>
      <c r="M2481" s="333"/>
      <c r="N2481" s="333"/>
      <c r="Q2481" s="334"/>
      <c r="R2481" s="335"/>
      <c r="S2481" s="335"/>
      <c r="T2481" s="335"/>
      <c r="U2481" s="335"/>
      <c r="V2481" s="335"/>
      <c r="W2481" s="336"/>
      <c r="X2481" s="337"/>
      <c r="Y2481" s="338"/>
    </row>
    <row r="2482" spans="3:25" s="330" customFormat="1" hidden="1" x14ac:dyDescent="0.25">
      <c r="C2482" s="331"/>
      <c r="D2482" s="331"/>
      <c r="E2482" s="331"/>
      <c r="H2482" s="332"/>
      <c r="K2482" s="333"/>
      <c r="L2482" s="333"/>
      <c r="M2482" s="333"/>
      <c r="N2482" s="333"/>
      <c r="Q2482" s="334"/>
      <c r="R2482" s="335"/>
      <c r="S2482" s="335"/>
      <c r="T2482" s="335"/>
      <c r="U2482" s="335"/>
      <c r="V2482" s="335"/>
      <c r="W2482" s="336"/>
      <c r="X2482" s="337"/>
      <c r="Y2482" s="338"/>
    </row>
    <row r="2483" spans="3:25" s="330" customFormat="1" hidden="1" x14ac:dyDescent="0.25">
      <c r="C2483" s="331"/>
      <c r="D2483" s="331"/>
      <c r="E2483" s="331"/>
      <c r="H2483" s="332"/>
      <c r="K2483" s="333"/>
      <c r="L2483" s="333"/>
      <c r="M2483" s="333"/>
      <c r="N2483" s="333"/>
      <c r="Q2483" s="334"/>
      <c r="R2483" s="335"/>
      <c r="S2483" s="335"/>
      <c r="T2483" s="335"/>
      <c r="U2483" s="335"/>
      <c r="V2483" s="335"/>
      <c r="W2483" s="336"/>
      <c r="X2483" s="337"/>
      <c r="Y2483" s="338"/>
    </row>
    <row r="2484" spans="3:25" s="330" customFormat="1" hidden="1" x14ac:dyDescent="0.25">
      <c r="C2484" s="331"/>
      <c r="D2484" s="331"/>
      <c r="E2484" s="331"/>
      <c r="H2484" s="332"/>
      <c r="K2484" s="333"/>
      <c r="L2484" s="333"/>
      <c r="M2484" s="333"/>
      <c r="N2484" s="333"/>
      <c r="Q2484" s="334"/>
      <c r="R2484" s="335"/>
      <c r="S2484" s="335"/>
      <c r="T2484" s="335"/>
      <c r="U2484" s="335"/>
      <c r="V2484" s="335"/>
      <c r="W2484" s="336"/>
      <c r="X2484" s="337"/>
      <c r="Y2484" s="338"/>
    </row>
    <row r="2485" spans="3:25" s="330" customFormat="1" hidden="1" x14ac:dyDescent="0.25">
      <c r="C2485" s="331"/>
      <c r="D2485" s="331"/>
      <c r="E2485" s="331"/>
      <c r="H2485" s="332"/>
      <c r="K2485" s="333"/>
      <c r="L2485" s="333"/>
      <c r="M2485" s="333"/>
      <c r="N2485" s="333"/>
      <c r="Q2485" s="334"/>
      <c r="R2485" s="335"/>
      <c r="S2485" s="335"/>
      <c r="T2485" s="335"/>
      <c r="U2485" s="335"/>
      <c r="V2485" s="335"/>
      <c r="W2485" s="336"/>
      <c r="X2485" s="337"/>
      <c r="Y2485" s="338"/>
    </row>
    <row r="2486" spans="3:25" s="330" customFormat="1" hidden="1" x14ac:dyDescent="0.25">
      <c r="C2486" s="331"/>
      <c r="D2486" s="331"/>
      <c r="E2486" s="331"/>
      <c r="H2486" s="332"/>
      <c r="K2486" s="333"/>
      <c r="L2486" s="333"/>
      <c r="M2486" s="333"/>
      <c r="N2486" s="333"/>
      <c r="Q2486" s="334"/>
      <c r="R2486" s="335"/>
      <c r="S2486" s="335"/>
      <c r="T2486" s="335"/>
      <c r="U2486" s="335"/>
      <c r="V2486" s="335"/>
      <c r="W2486" s="336"/>
      <c r="X2486" s="337"/>
      <c r="Y2486" s="338"/>
    </row>
    <row r="2487" spans="3:25" s="330" customFormat="1" hidden="1" x14ac:dyDescent="0.25">
      <c r="C2487" s="331"/>
      <c r="D2487" s="331"/>
      <c r="E2487" s="331"/>
      <c r="H2487" s="332"/>
      <c r="K2487" s="333"/>
      <c r="L2487" s="333"/>
      <c r="M2487" s="333"/>
      <c r="N2487" s="333"/>
      <c r="Q2487" s="334"/>
      <c r="R2487" s="335"/>
      <c r="S2487" s="335"/>
      <c r="T2487" s="335"/>
      <c r="U2487" s="335"/>
      <c r="V2487" s="335"/>
      <c r="W2487" s="336"/>
      <c r="X2487" s="337"/>
      <c r="Y2487" s="338"/>
    </row>
    <row r="2488" spans="3:25" s="330" customFormat="1" hidden="1" x14ac:dyDescent="0.25">
      <c r="C2488" s="331"/>
      <c r="D2488" s="331"/>
      <c r="E2488" s="331"/>
      <c r="H2488" s="332"/>
      <c r="K2488" s="333"/>
      <c r="L2488" s="333"/>
      <c r="M2488" s="333"/>
      <c r="N2488" s="333"/>
      <c r="Q2488" s="334"/>
      <c r="R2488" s="335"/>
      <c r="S2488" s="335"/>
      <c r="T2488" s="335"/>
      <c r="U2488" s="335"/>
      <c r="V2488" s="335"/>
      <c r="W2488" s="336"/>
      <c r="X2488" s="337"/>
      <c r="Y2488" s="338"/>
    </row>
    <row r="2489" spans="3:25" s="330" customFormat="1" hidden="1" x14ac:dyDescent="0.25">
      <c r="C2489" s="331"/>
      <c r="D2489" s="331"/>
      <c r="E2489" s="331"/>
      <c r="H2489" s="332"/>
      <c r="K2489" s="333"/>
      <c r="L2489" s="333"/>
      <c r="M2489" s="333"/>
      <c r="N2489" s="333"/>
      <c r="Q2489" s="334"/>
      <c r="R2489" s="335"/>
      <c r="S2489" s="335"/>
      <c r="T2489" s="335"/>
      <c r="U2489" s="335"/>
      <c r="V2489" s="335"/>
      <c r="W2489" s="336"/>
      <c r="X2489" s="337"/>
      <c r="Y2489" s="338"/>
    </row>
    <row r="2490" spans="3:25" s="330" customFormat="1" hidden="1" x14ac:dyDescent="0.25">
      <c r="C2490" s="331"/>
      <c r="D2490" s="331"/>
      <c r="E2490" s="331"/>
      <c r="H2490" s="332"/>
      <c r="K2490" s="333"/>
      <c r="L2490" s="333"/>
      <c r="M2490" s="333"/>
      <c r="N2490" s="333"/>
      <c r="Q2490" s="334"/>
      <c r="R2490" s="335"/>
      <c r="S2490" s="335"/>
      <c r="T2490" s="335"/>
      <c r="U2490" s="335"/>
      <c r="V2490" s="335"/>
      <c r="W2490" s="336"/>
      <c r="X2490" s="337"/>
      <c r="Y2490" s="338"/>
    </row>
    <row r="2491" spans="3:25" s="330" customFormat="1" hidden="1" x14ac:dyDescent="0.25">
      <c r="C2491" s="331"/>
      <c r="D2491" s="331"/>
      <c r="E2491" s="331"/>
      <c r="H2491" s="332"/>
      <c r="K2491" s="333"/>
      <c r="L2491" s="333"/>
      <c r="M2491" s="333"/>
      <c r="N2491" s="333"/>
      <c r="Q2491" s="334"/>
      <c r="R2491" s="335"/>
      <c r="S2491" s="335"/>
      <c r="T2491" s="335"/>
      <c r="U2491" s="335"/>
      <c r="V2491" s="335"/>
      <c r="W2491" s="336"/>
      <c r="X2491" s="337"/>
      <c r="Y2491" s="338"/>
    </row>
    <row r="2492" spans="3:25" s="330" customFormat="1" hidden="1" x14ac:dyDescent="0.25">
      <c r="C2492" s="331"/>
      <c r="D2492" s="331"/>
      <c r="E2492" s="331"/>
      <c r="H2492" s="332"/>
      <c r="K2492" s="333"/>
      <c r="L2492" s="333"/>
      <c r="M2492" s="333"/>
      <c r="N2492" s="333"/>
      <c r="Q2492" s="334"/>
      <c r="R2492" s="335"/>
      <c r="S2492" s="335"/>
      <c r="T2492" s="335"/>
      <c r="U2492" s="335"/>
      <c r="V2492" s="335"/>
      <c r="W2492" s="336"/>
      <c r="X2492" s="337"/>
      <c r="Y2492" s="338"/>
    </row>
    <row r="2493" spans="3:25" s="330" customFormat="1" hidden="1" x14ac:dyDescent="0.25">
      <c r="C2493" s="331"/>
      <c r="D2493" s="331"/>
      <c r="E2493" s="331"/>
      <c r="H2493" s="332"/>
      <c r="K2493" s="333"/>
      <c r="L2493" s="333"/>
      <c r="M2493" s="333"/>
      <c r="N2493" s="333"/>
      <c r="Q2493" s="334"/>
      <c r="R2493" s="335"/>
      <c r="S2493" s="335"/>
      <c r="T2493" s="335"/>
      <c r="U2493" s="335"/>
      <c r="V2493" s="335"/>
      <c r="W2493" s="336"/>
      <c r="X2493" s="337"/>
      <c r="Y2493" s="338"/>
    </row>
    <row r="2494" spans="3:25" s="330" customFormat="1" hidden="1" x14ac:dyDescent="0.25">
      <c r="C2494" s="331"/>
      <c r="D2494" s="331"/>
      <c r="E2494" s="331"/>
      <c r="H2494" s="332"/>
      <c r="K2494" s="333"/>
      <c r="L2494" s="333"/>
      <c r="M2494" s="333"/>
      <c r="N2494" s="333"/>
      <c r="Q2494" s="334"/>
      <c r="R2494" s="335"/>
      <c r="S2494" s="335"/>
      <c r="T2494" s="335"/>
      <c r="U2494" s="335"/>
      <c r="V2494" s="335"/>
      <c r="W2494" s="336"/>
      <c r="X2494" s="337"/>
      <c r="Y2494" s="338"/>
    </row>
    <row r="2495" spans="3:25" s="330" customFormat="1" hidden="1" x14ac:dyDescent="0.25">
      <c r="C2495" s="331"/>
      <c r="D2495" s="331"/>
      <c r="E2495" s="331"/>
      <c r="H2495" s="332"/>
      <c r="K2495" s="333"/>
      <c r="L2495" s="333"/>
      <c r="M2495" s="333"/>
      <c r="N2495" s="333"/>
      <c r="Q2495" s="334"/>
      <c r="R2495" s="335"/>
      <c r="S2495" s="335"/>
      <c r="T2495" s="335"/>
      <c r="U2495" s="335"/>
      <c r="V2495" s="335"/>
      <c r="W2495" s="336"/>
      <c r="X2495" s="337"/>
      <c r="Y2495" s="338"/>
    </row>
    <row r="2496" spans="3:25" s="330" customFormat="1" hidden="1" x14ac:dyDescent="0.25">
      <c r="C2496" s="331"/>
      <c r="D2496" s="331"/>
      <c r="E2496" s="331"/>
      <c r="H2496" s="332"/>
      <c r="K2496" s="333"/>
      <c r="L2496" s="333"/>
      <c r="M2496" s="333"/>
      <c r="N2496" s="333"/>
      <c r="Q2496" s="334"/>
      <c r="R2496" s="335"/>
      <c r="S2496" s="335"/>
      <c r="T2496" s="335"/>
      <c r="U2496" s="335"/>
      <c r="V2496" s="335"/>
      <c r="W2496" s="336"/>
      <c r="X2496" s="337"/>
      <c r="Y2496" s="338"/>
    </row>
    <row r="2497" spans="3:25" s="330" customFormat="1" hidden="1" x14ac:dyDescent="0.25">
      <c r="C2497" s="331"/>
      <c r="D2497" s="331"/>
      <c r="E2497" s="331"/>
      <c r="H2497" s="332"/>
      <c r="K2497" s="333"/>
      <c r="L2497" s="333"/>
      <c r="M2497" s="333"/>
      <c r="N2497" s="333"/>
      <c r="Q2497" s="334"/>
      <c r="R2497" s="335"/>
      <c r="S2497" s="335"/>
      <c r="T2497" s="335"/>
      <c r="U2497" s="335"/>
      <c r="V2497" s="335"/>
      <c r="W2497" s="336"/>
      <c r="X2497" s="337"/>
      <c r="Y2497" s="338"/>
    </row>
    <row r="2498" spans="3:25" s="330" customFormat="1" hidden="1" x14ac:dyDescent="0.25">
      <c r="C2498" s="331"/>
      <c r="D2498" s="331"/>
      <c r="E2498" s="331"/>
      <c r="H2498" s="332"/>
      <c r="K2498" s="333"/>
      <c r="L2498" s="333"/>
      <c r="M2498" s="333"/>
      <c r="N2498" s="333"/>
      <c r="Q2498" s="334"/>
      <c r="R2498" s="335"/>
      <c r="S2498" s="335"/>
      <c r="T2498" s="335"/>
      <c r="U2498" s="335"/>
      <c r="V2498" s="335"/>
      <c r="W2498" s="336"/>
      <c r="X2498" s="337"/>
      <c r="Y2498" s="338"/>
    </row>
    <row r="2499" spans="3:25" s="330" customFormat="1" hidden="1" x14ac:dyDescent="0.25">
      <c r="C2499" s="331"/>
      <c r="D2499" s="331"/>
      <c r="E2499" s="331"/>
      <c r="H2499" s="332"/>
      <c r="K2499" s="333"/>
      <c r="L2499" s="333"/>
      <c r="M2499" s="333"/>
      <c r="N2499" s="333"/>
      <c r="Q2499" s="334"/>
      <c r="R2499" s="335"/>
      <c r="S2499" s="335"/>
      <c r="T2499" s="335"/>
      <c r="U2499" s="335"/>
      <c r="V2499" s="335"/>
      <c r="W2499" s="336"/>
      <c r="X2499" s="337"/>
      <c r="Y2499" s="338"/>
    </row>
    <row r="2500" spans="3:25" s="330" customFormat="1" hidden="1" x14ac:dyDescent="0.25">
      <c r="C2500" s="331"/>
      <c r="D2500" s="331"/>
      <c r="E2500" s="331"/>
      <c r="H2500" s="332"/>
      <c r="K2500" s="333"/>
      <c r="L2500" s="333"/>
      <c r="M2500" s="333"/>
      <c r="N2500" s="333"/>
      <c r="Q2500" s="334"/>
      <c r="R2500" s="335"/>
      <c r="S2500" s="335"/>
      <c r="T2500" s="335"/>
      <c r="U2500" s="335"/>
      <c r="V2500" s="335"/>
      <c r="W2500" s="336"/>
      <c r="X2500" s="337"/>
      <c r="Y2500" s="338"/>
    </row>
    <row r="2501" spans="3:25" s="330" customFormat="1" hidden="1" x14ac:dyDescent="0.25">
      <c r="C2501" s="331"/>
      <c r="D2501" s="331"/>
      <c r="E2501" s="331"/>
      <c r="H2501" s="332"/>
      <c r="K2501" s="333"/>
      <c r="L2501" s="333"/>
      <c r="M2501" s="333"/>
      <c r="N2501" s="333"/>
      <c r="Q2501" s="334"/>
      <c r="R2501" s="335"/>
      <c r="S2501" s="335"/>
      <c r="T2501" s="335"/>
      <c r="U2501" s="335"/>
      <c r="V2501" s="335"/>
      <c r="W2501" s="336"/>
      <c r="X2501" s="337"/>
      <c r="Y2501" s="338"/>
    </row>
    <row r="2502" spans="3:25" s="330" customFormat="1" hidden="1" x14ac:dyDescent="0.25">
      <c r="C2502" s="331"/>
      <c r="D2502" s="331"/>
      <c r="E2502" s="331"/>
      <c r="H2502" s="332"/>
      <c r="K2502" s="333"/>
      <c r="L2502" s="333"/>
      <c r="M2502" s="333"/>
      <c r="N2502" s="333"/>
      <c r="Q2502" s="334"/>
      <c r="R2502" s="335"/>
      <c r="S2502" s="335"/>
      <c r="T2502" s="335"/>
      <c r="U2502" s="335"/>
      <c r="V2502" s="335"/>
      <c r="W2502" s="336"/>
      <c r="X2502" s="337"/>
      <c r="Y2502" s="338"/>
    </row>
    <row r="2503" spans="3:25" s="330" customFormat="1" hidden="1" x14ac:dyDescent="0.25">
      <c r="C2503" s="331"/>
      <c r="D2503" s="331"/>
      <c r="E2503" s="331"/>
      <c r="H2503" s="332"/>
      <c r="K2503" s="333"/>
      <c r="L2503" s="333"/>
      <c r="M2503" s="333"/>
      <c r="N2503" s="333"/>
      <c r="Q2503" s="334"/>
      <c r="R2503" s="335"/>
      <c r="S2503" s="335"/>
      <c r="T2503" s="335"/>
      <c r="U2503" s="335"/>
      <c r="V2503" s="335"/>
      <c r="W2503" s="336"/>
      <c r="X2503" s="337"/>
      <c r="Y2503" s="338"/>
    </row>
    <row r="2504" spans="3:25" s="330" customFormat="1" hidden="1" x14ac:dyDescent="0.25">
      <c r="C2504" s="331"/>
      <c r="D2504" s="331"/>
      <c r="E2504" s="331"/>
      <c r="H2504" s="332"/>
      <c r="K2504" s="333"/>
      <c r="L2504" s="333"/>
      <c r="M2504" s="333"/>
      <c r="N2504" s="333"/>
      <c r="Q2504" s="334"/>
      <c r="R2504" s="335"/>
      <c r="S2504" s="335"/>
      <c r="T2504" s="335"/>
      <c r="U2504" s="335"/>
      <c r="V2504" s="335"/>
      <c r="W2504" s="336"/>
      <c r="X2504" s="337"/>
      <c r="Y2504" s="338"/>
    </row>
    <row r="2505" spans="3:25" s="330" customFormat="1" hidden="1" x14ac:dyDescent="0.25">
      <c r="C2505" s="331"/>
      <c r="D2505" s="331"/>
      <c r="E2505" s="331"/>
      <c r="H2505" s="332"/>
      <c r="K2505" s="333"/>
      <c r="L2505" s="333"/>
      <c r="M2505" s="333"/>
      <c r="N2505" s="333"/>
      <c r="Q2505" s="334"/>
      <c r="R2505" s="335"/>
      <c r="S2505" s="335"/>
      <c r="T2505" s="335"/>
      <c r="U2505" s="335"/>
      <c r="V2505" s="335"/>
      <c r="W2505" s="336"/>
      <c r="X2505" s="337"/>
      <c r="Y2505" s="338"/>
    </row>
    <row r="2506" spans="3:25" s="330" customFormat="1" hidden="1" x14ac:dyDescent="0.25">
      <c r="C2506" s="331"/>
      <c r="D2506" s="331"/>
      <c r="E2506" s="331"/>
      <c r="H2506" s="332"/>
      <c r="K2506" s="333"/>
      <c r="L2506" s="333"/>
      <c r="M2506" s="333"/>
      <c r="N2506" s="333"/>
      <c r="Q2506" s="334"/>
      <c r="R2506" s="335"/>
      <c r="S2506" s="335"/>
      <c r="T2506" s="335"/>
      <c r="U2506" s="335"/>
      <c r="V2506" s="335"/>
      <c r="W2506" s="336"/>
      <c r="X2506" s="337"/>
      <c r="Y2506" s="338"/>
    </row>
    <row r="2507" spans="3:25" s="330" customFormat="1" hidden="1" x14ac:dyDescent="0.25">
      <c r="C2507" s="331"/>
      <c r="D2507" s="331"/>
      <c r="E2507" s="331"/>
      <c r="H2507" s="332"/>
      <c r="K2507" s="333"/>
      <c r="L2507" s="333"/>
      <c r="M2507" s="333"/>
      <c r="N2507" s="333"/>
      <c r="Q2507" s="334"/>
      <c r="R2507" s="335"/>
      <c r="S2507" s="335"/>
      <c r="T2507" s="335"/>
      <c r="U2507" s="335"/>
      <c r="V2507" s="335"/>
      <c r="W2507" s="336"/>
      <c r="X2507" s="337"/>
      <c r="Y2507" s="338"/>
    </row>
    <row r="2508" spans="3:25" s="330" customFormat="1" hidden="1" x14ac:dyDescent="0.25">
      <c r="C2508" s="331"/>
      <c r="D2508" s="331"/>
      <c r="E2508" s="331"/>
      <c r="H2508" s="332"/>
      <c r="K2508" s="333"/>
      <c r="L2508" s="333"/>
      <c r="M2508" s="333"/>
      <c r="N2508" s="333"/>
      <c r="Q2508" s="334"/>
      <c r="R2508" s="335"/>
      <c r="S2508" s="335"/>
      <c r="T2508" s="335"/>
      <c r="U2508" s="335"/>
      <c r="V2508" s="335"/>
      <c r="W2508" s="336"/>
      <c r="X2508" s="337"/>
      <c r="Y2508" s="338"/>
    </row>
    <row r="2509" spans="3:25" s="330" customFormat="1" hidden="1" x14ac:dyDescent="0.25">
      <c r="C2509" s="331"/>
      <c r="D2509" s="331"/>
      <c r="E2509" s="331"/>
      <c r="H2509" s="332"/>
      <c r="K2509" s="333"/>
      <c r="L2509" s="333"/>
      <c r="M2509" s="333"/>
      <c r="N2509" s="333"/>
      <c r="Q2509" s="334"/>
      <c r="R2509" s="335"/>
      <c r="S2509" s="335"/>
      <c r="T2509" s="335"/>
      <c r="U2509" s="335"/>
      <c r="V2509" s="335"/>
      <c r="W2509" s="336"/>
      <c r="X2509" s="337"/>
      <c r="Y2509" s="338"/>
    </row>
    <row r="2510" spans="3:25" s="330" customFormat="1" hidden="1" x14ac:dyDescent="0.25">
      <c r="C2510" s="331"/>
      <c r="D2510" s="331"/>
      <c r="E2510" s="331"/>
      <c r="H2510" s="332"/>
      <c r="K2510" s="333"/>
      <c r="L2510" s="333"/>
      <c r="M2510" s="333"/>
      <c r="N2510" s="333"/>
      <c r="Q2510" s="334"/>
      <c r="R2510" s="335"/>
      <c r="S2510" s="335"/>
      <c r="T2510" s="335"/>
      <c r="U2510" s="335"/>
      <c r="V2510" s="335"/>
      <c r="W2510" s="336"/>
      <c r="X2510" s="337"/>
      <c r="Y2510" s="338"/>
    </row>
    <row r="2511" spans="3:25" s="330" customFormat="1" hidden="1" x14ac:dyDescent="0.25">
      <c r="C2511" s="331"/>
      <c r="D2511" s="331"/>
      <c r="E2511" s="331"/>
      <c r="H2511" s="332"/>
      <c r="K2511" s="333"/>
      <c r="L2511" s="333"/>
      <c r="M2511" s="333"/>
      <c r="N2511" s="333"/>
      <c r="Q2511" s="334"/>
      <c r="R2511" s="335"/>
      <c r="S2511" s="335"/>
      <c r="T2511" s="335"/>
      <c r="U2511" s="335"/>
      <c r="V2511" s="335"/>
      <c r="W2511" s="336"/>
      <c r="X2511" s="337"/>
      <c r="Y2511" s="338"/>
    </row>
    <row r="2512" spans="3:25" s="330" customFormat="1" hidden="1" x14ac:dyDescent="0.25">
      <c r="C2512" s="331"/>
      <c r="D2512" s="331"/>
      <c r="E2512" s="331"/>
      <c r="H2512" s="332"/>
      <c r="K2512" s="333"/>
      <c r="L2512" s="333"/>
      <c r="M2512" s="333"/>
      <c r="N2512" s="333"/>
      <c r="Q2512" s="334"/>
      <c r="R2512" s="335"/>
      <c r="S2512" s="335"/>
      <c r="T2512" s="335"/>
      <c r="U2512" s="335"/>
      <c r="V2512" s="335"/>
      <c r="W2512" s="336"/>
      <c r="X2512" s="337"/>
      <c r="Y2512" s="338"/>
    </row>
    <row r="2513" spans="3:25" s="330" customFormat="1" hidden="1" x14ac:dyDescent="0.25">
      <c r="C2513" s="331"/>
      <c r="D2513" s="331"/>
      <c r="E2513" s="331"/>
      <c r="H2513" s="332"/>
      <c r="K2513" s="333"/>
      <c r="L2513" s="333"/>
      <c r="M2513" s="333"/>
      <c r="N2513" s="333"/>
      <c r="Q2513" s="334"/>
      <c r="R2513" s="335"/>
      <c r="S2513" s="335"/>
      <c r="T2513" s="335"/>
      <c r="U2513" s="335"/>
      <c r="V2513" s="335"/>
      <c r="W2513" s="336"/>
      <c r="X2513" s="337"/>
      <c r="Y2513" s="338"/>
    </row>
    <row r="2514" spans="3:25" s="330" customFormat="1" hidden="1" x14ac:dyDescent="0.25">
      <c r="C2514" s="331"/>
      <c r="D2514" s="331"/>
      <c r="E2514" s="331"/>
      <c r="H2514" s="332"/>
      <c r="K2514" s="333"/>
      <c r="L2514" s="333"/>
      <c r="M2514" s="333"/>
      <c r="N2514" s="333"/>
      <c r="Q2514" s="334"/>
      <c r="R2514" s="335"/>
      <c r="S2514" s="335"/>
      <c r="T2514" s="335"/>
      <c r="U2514" s="335"/>
      <c r="V2514" s="335"/>
      <c r="W2514" s="336"/>
      <c r="X2514" s="337"/>
      <c r="Y2514" s="338"/>
    </row>
    <row r="2515" spans="3:25" s="330" customFormat="1" hidden="1" x14ac:dyDescent="0.25">
      <c r="C2515" s="331"/>
      <c r="D2515" s="331"/>
      <c r="E2515" s="331"/>
      <c r="H2515" s="332"/>
      <c r="K2515" s="333"/>
      <c r="L2515" s="333"/>
      <c r="M2515" s="333"/>
      <c r="N2515" s="333"/>
      <c r="Q2515" s="334"/>
      <c r="R2515" s="335"/>
      <c r="S2515" s="335"/>
      <c r="T2515" s="335"/>
      <c r="U2515" s="335"/>
      <c r="V2515" s="335"/>
      <c r="W2515" s="336"/>
      <c r="X2515" s="337"/>
      <c r="Y2515" s="338"/>
    </row>
    <row r="2516" spans="3:25" s="330" customFormat="1" hidden="1" x14ac:dyDescent="0.25">
      <c r="C2516" s="331"/>
      <c r="D2516" s="331"/>
      <c r="E2516" s="331"/>
      <c r="H2516" s="332"/>
      <c r="K2516" s="333"/>
      <c r="L2516" s="333"/>
      <c r="M2516" s="333"/>
      <c r="N2516" s="333"/>
      <c r="Q2516" s="334"/>
      <c r="R2516" s="335"/>
      <c r="S2516" s="335"/>
      <c r="T2516" s="335"/>
      <c r="U2516" s="335"/>
      <c r="V2516" s="335"/>
      <c r="W2516" s="336"/>
      <c r="X2516" s="337"/>
      <c r="Y2516" s="338"/>
    </row>
    <row r="2517" spans="3:25" s="330" customFormat="1" hidden="1" x14ac:dyDescent="0.25">
      <c r="C2517" s="331"/>
      <c r="D2517" s="331"/>
      <c r="E2517" s="331"/>
      <c r="H2517" s="332"/>
      <c r="K2517" s="333"/>
      <c r="L2517" s="333"/>
      <c r="M2517" s="333"/>
      <c r="N2517" s="333"/>
      <c r="Q2517" s="334"/>
      <c r="R2517" s="335"/>
      <c r="S2517" s="335"/>
      <c r="T2517" s="335"/>
      <c r="U2517" s="335"/>
      <c r="V2517" s="335"/>
      <c r="W2517" s="336"/>
      <c r="X2517" s="337"/>
      <c r="Y2517" s="338"/>
    </row>
    <row r="2518" spans="3:25" s="330" customFormat="1" hidden="1" x14ac:dyDescent="0.25">
      <c r="C2518" s="331"/>
      <c r="D2518" s="331"/>
      <c r="E2518" s="331"/>
      <c r="H2518" s="332"/>
      <c r="K2518" s="333"/>
      <c r="L2518" s="333"/>
      <c r="M2518" s="333"/>
      <c r="N2518" s="333"/>
      <c r="Q2518" s="334"/>
      <c r="R2518" s="335"/>
      <c r="S2518" s="335"/>
      <c r="T2518" s="335"/>
      <c r="U2518" s="335"/>
      <c r="V2518" s="335"/>
      <c r="W2518" s="336"/>
      <c r="X2518" s="337"/>
      <c r="Y2518" s="338"/>
    </row>
    <row r="2519" spans="3:25" s="330" customFormat="1" hidden="1" x14ac:dyDescent="0.25">
      <c r="C2519" s="331"/>
      <c r="D2519" s="331"/>
      <c r="E2519" s="331"/>
      <c r="H2519" s="332"/>
      <c r="K2519" s="333"/>
      <c r="L2519" s="333"/>
      <c r="M2519" s="333"/>
      <c r="N2519" s="333"/>
      <c r="Q2519" s="334"/>
      <c r="R2519" s="335"/>
      <c r="S2519" s="335"/>
      <c r="T2519" s="335"/>
      <c r="U2519" s="335"/>
      <c r="V2519" s="335"/>
      <c r="W2519" s="336"/>
      <c r="X2519" s="337"/>
      <c r="Y2519" s="338"/>
    </row>
    <row r="2520" spans="3:25" s="330" customFormat="1" hidden="1" x14ac:dyDescent="0.25">
      <c r="C2520" s="331"/>
      <c r="D2520" s="331"/>
      <c r="E2520" s="331"/>
      <c r="H2520" s="332"/>
      <c r="K2520" s="333"/>
      <c r="L2520" s="333"/>
      <c r="M2520" s="333"/>
      <c r="N2520" s="333"/>
      <c r="Q2520" s="334"/>
      <c r="R2520" s="335"/>
      <c r="S2520" s="335"/>
      <c r="T2520" s="335"/>
      <c r="U2520" s="335"/>
      <c r="V2520" s="335"/>
      <c r="W2520" s="336"/>
      <c r="X2520" s="337"/>
      <c r="Y2520" s="338"/>
    </row>
    <row r="2521" spans="3:25" s="330" customFormat="1" hidden="1" x14ac:dyDescent="0.25">
      <c r="C2521" s="331"/>
      <c r="D2521" s="331"/>
      <c r="E2521" s="331"/>
      <c r="H2521" s="332"/>
      <c r="K2521" s="333"/>
      <c r="L2521" s="333"/>
      <c r="M2521" s="333"/>
      <c r="N2521" s="333"/>
      <c r="Q2521" s="334"/>
      <c r="R2521" s="335"/>
      <c r="S2521" s="335"/>
      <c r="T2521" s="335"/>
      <c r="U2521" s="335"/>
      <c r="V2521" s="335"/>
      <c r="W2521" s="336"/>
      <c r="X2521" s="337"/>
      <c r="Y2521" s="338"/>
    </row>
    <row r="2522" spans="3:25" s="330" customFormat="1" hidden="1" x14ac:dyDescent="0.25">
      <c r="C2522" s="331"/>
      <c r="D2522" s="331"/>
      <c r="E2522" s="331"/>
      <c r="H2522" s="332"/>
      <c r="K2522" s="333"/>
      <c r="L2522" s="333"/>
      <c r="M2522" s="333"/>
      <c r="N2522" s="333"/>
      <c r="Q2522" s="334"/>
      <c r="R2522" s="335"/>
      <c r="S2522" s="335"/>
      <c r="T2522" s="335"/>
      <c r="U2522" s="335"/>
      <c r="V2522" s="335"/>
      <c r="W2522" s="336"/>
      <c r="X2522" s="337"/>
      <c r="Y2522" s="338"/>
    </row>
    <row r="2523" spans="3:25" s="330" customFormat="1" hidden="1" x14ac:dyDescent="0.25">
      <c r="C2523" s="331"/>
      <c r="D2523" s="331"/>
      <c r="E2523" s="331"/>
      <c r="H2523" s="332"/>
      <c r="K2523" s="333"/>
      <c r="L2523" s="333"/>
      <c r="M2523" s="333"/>
      <c r="N2523" s="333"/>
      <c r="Q2523" s="334"/>
      <c r="R2523" s="335"/>
      <c r="S2523" s="335"/>
      <c r="T2523" s="335"/>
      <c r="U2523" s="335"/>
      <c r="V2523" s="335"/>
      <c r="W2523" s="336"/>
      <c r="X2523" s="337"/>
      <c r="Y2523" s="338"/>
    </row>
    <row r="2524" spans="3:25" s="330" customFormat="1" hidden="1" x14ac:dyDescent="0.25">
      <c r="C2524" s="331"/>
      <c r="D2524" s="331"/>
      <c r="E2524" s="331"/>
      <c r="H2524" s="332"/>
      <c r="K2524" s="333"/>
      <c r="L2524" s="333"/>
      <c r="M2524" s="333"/>
      <c r="N2524" s="333"/>
      <c r="Q2524" s="334"/>
      <c r="R2524" s="335"/>
      <c r="S2524" s="335"/>
      <c r="T2524" s="335"/>
      <c r="U2524" s="335"/>
      <c r="V2524" s="335"/>
      <c r="W2524" s="336"/>
      <c r="X2524" s="337"/>
      <c r="Y2524" s="338"/>
    </row>
    <row r="2525" spans="3:25" s="330" customFormat="1" hidden="1" x14ac:dyDescent="0.25">
      <c r="C2525" s="331"/>
      <c r="D2525" s="331"/>
      <c r="E2525" s="331"/>
      <c r="H2525" s="332"/>
      <c r="K2525" s="333"/>
      <c r="L2525" s="333"/>
      <c r="M2525" s="333"/>
      <c r="N2525" s="333"/>
      <c r="Q2525" s="334"/>
      <c r="R2525" s="335"/>
      <c r="S2525" s="335"/>
      <c r="T2525" s="335"/>
      <c r="U2525" s="335"/>
      <c r="V2525" s="335"/>
      <c r="W2525" s="336"/>
      <c r="X2525" s="337"/>
      <c r="Y2525" s="338"/>
    </row>
    <row r="2526" spans="3:25" s="330" customFormat="1" hidden="1" x14ac:dyDescent="0.25">
      <c r="C2526" s="331"/>
      <c r="D2526" s="331"/>
      <c r="E2526" s="331"/>
      <c r="H2526" s="332"/>
      <c r="K2526" s="333"/>
      <c r="L2526" s="333"/>
      <c r="M2526" s="333"/>
      <c r="N2526" s="333"/>
      <c r="Q2526" s="334"/>
      <c r="R2526" s="335"/>
      <c r="S2526" s="335"/>
      <c r="T2526" s="335"/>
      <c r="U2526" s="335"/>
      <c r="V2526" s="335"/>
      <c r="W2526" s="336"/>
      <c r="X2526" s="337"/>
      <c r="Y2526" s="338"/>
    </row>
    <row r="2527" spans="3:25" s="330" customFormat="1" hidden="1" x14ac:dyDescent="0.25">
      <c r="C2527" s="331"/>
      <c r="D2527" s="331"/>
      <c r="E2527" s="331"/>
      <c r="H2527" s="332"/>
      <c r="K2527" s="333"/>
      <c r="L2527" s="333"/>
      <c r="M2527" s="333"/>
      <c r="N2527" s="333"/>
      <c r="Q2527" s="334"/>
      <c r="R2527" s="335"/>
      <c r="S2527" s="335"/>
      <c r="T2527" s="335"/>
      <c r="U2527" s="335"/>
      <c r="V2527" s="335"/>
      <c r="W2527" s="336"/>
      <c r="X2527" s="337"/>
      <c r="Y2527" s="338"/>
    </row>
    <row r="2528" spans="3:25" s="330" customFormat="1" hidden="1" x14ac:dyDescent="0.25">
      <c r="C2528" s="331"/>
      <c r="D2528" s="331"/>
      <c r="E2528" s="331"/>
      <c r="H2528" s="332"/>
      <c r="K2528" s="333"/>
      <c r="L2528" s="333"/>
      <c r="M2528" s="333"/>
      <c r="N2528" s="333"/>
      <c r="Q2528" s="334"/>
      <c r="R2528" s="335"/>
      <c r="S2528" s="335"/>
      <c r="T2528" s="335"/>
      <c r="U2528" s="335"/>
      <c r="V2528" s="335"/>
      <c r="W2528" s="336"/>
      <c r="X2528" s="337"/>
      <c r="Y2528" s="338"/>
    </row>
    <row r="2529" spans="3:25" s="330" customFormat="1" hidden="1" x14ac:dyDescent="0.25">
      <c r="C2529" s="331"/>
      <c r="D2529" s="331"/>
      <c r="E2529" s="331"/>
      <c r="H2529" s="332"/>
      <c r="K2529" s="333"/>
      <c r="L2529" s="333"/>
      <c r="M2529" s="333"/>
      <c r="N2529" s="333"/>
      <c r="Q2529" s="334"/>
      <c r="R2529" s="335"/>
      <c r="S2529" s="335"/>
      <c r="T2529" s="335"/>
      <c r="U2529" s="335"/>
      <c r="V2529" s="335"/>
      <c r="W2529" s="336"/>
      <c r="X2529" s="337"/>
      <c r="Y2529" s="338"/>
    </row>
    <row r="2530" spans="3:25" s="330" customFormat="1" hidden="1" x14ac:dyDescent="0.25">
      <c r="C2530" s="331"/>
      <c r="D2530" s="331"/>
      <c r="E2530" s="331"/>
      <c r="H2530" s="332"/>
      <c r="K2530" s="333"/>
      <c r="L2530" s="333"/>
      <c r="M2530" s="333"/>
      <c r="N2530" s="333"/>
      <c r="Q2530" s="334"/>
      <c r="R2530" s="335"/>
      <c r="S2530" s="335"/>
      <c r="T2530" s="335"/>
      <c r="U2530" s="335"/>
      <c r="V2530" s="335"/>
      <c r="W2530" s="336"/>
      <c r="X2530" s="337"/>
      <c r="Y2530" s="338"/>
    </row>
    <row r="2531" spans="3:25" s="330" customFormat="1" hidden="1" x14ac:dyDescent="0.25">
      <c r="C2531" s="331"/>
      <c r="D2531" s="331"/>
      <c r="E2531" s="331"/>
      <c r="H2531" s="332"/>
      <c r="K2531" s="333"/>
      <c r="L2531" s="333"/>
      <c r="M2531" s="333"/>
      <c r="N2531" s="333"/>
      <c r="Q2531" s="334"/>
      <c r="R2531" s="335"/>
      <c r="S2531" s="335"/>
      <c r="T2531" s="335"/>
      <c r="U2531" s="335"/>
      <c r="V2531" s="335"/>
      <c r="W2531" s="336"/>
      <c r="X2531" s="337"/>
      <c r="Y2531" s="338"/>
    </row>
    <row r="2532" spans="3:25" s="330" customFormat="1" hidden="1" x14ac:dyDescent="0.25">
      <c r="C2532" s="331"/>
      <c r="D2532" s="331"/>
      <c r="E2532" s="331"/>
      <c r="H2532" s="332"/>
      <c r="K2532" s="333"/>
      <c r="L2532" s="333"/>
      <c r="M2532" s="333"/>
      <c r="N2532" s="333"/>
      <c r="Q2532" s="334"/>
      <c r="R2532" s="335"/>
      <c r="S2532" s="335"/>
      <c r="T2532" s="335"/>
      <c r="U2532" s="335"/>
      <c r="V2532" s="335"/>
      <c r="W2532" s="336"/>
      <c r="X2532" s="337"/>
      <c r="Y2532" s="338"/>
    </row>
    <row r="2533" spans="3:25" s="330" customFormat="1" hidden="1" x14ac:dyDescent="0.25">
      <c r="C2533" s="331"/>
      <c r="D2533" s="331"/>
      <c r="E2533" s="331"/>
      <c r="H2533" s="332"/>
      <c r="K2533" s="333"/>
      <c r="L2533" s="333"/>
      <c r="M2533" s="333"/>
      <c r="N2533" s="333"/>
      <c r="Q2533" s="334"/>
      <c r="R2533" s="335"/>
      <c r="S2533" s="335"/>
      <c r="T2533" s="335"/>
      <c r="U2533" s="335"/>
      <c r="V2533" s="335"/>
      <c r="W2533" s="336"/>
      <c r="X2533" s="337"/>
      <c r="Y2533" s="338"/>
    </row>
    <row r="2534" spans="3:25" s="330" customFormat="1" hidden="1" x14ac:dyDescent="0.25">
      <c r="C2534" s="331"/>
      <c r="D2534" s="331"/>
      <c r="E2534" s="331"/>
      <c r="H2534" s="332"/>
      <c r="K2534" s="333"/>
      <c r="L2534" s="333"/>
      <c r="M2534" s="333"/>
      <c r="N2534" s="333"/>
      <c r="Q2534" s="334"/>
      <c r="R2534" s="335"/>
      <c r="S2534" s="335"/>
      <c r="T2534" s="335"/>
      <c r="U2534" s="335"/>
      <c r="V2534" s="335"/>
      <c r="W2534" s="336"/>
      <c r="X2534" s="337"/>
      <c r="Y2534" s="338"/>
    </row>
    <row r="2535" spans="3:25" s="330" customFormat="1" hidden="1" x14ac:dyDescent="0.25">
      <c r="C2535" s="331"/>
      <c r="D2535" s="331"/>
      <c r="E2535" s="331"/>
      <c r="H2535" s="332"/>
      <c r="K2535" s="333"/>
      <c r="L2535" s="333"/>
      <c r="M2535" s="333"/>
      <c r="N2535" s="333"/>
      <c r="Q2535" s="334"/>
      <c r="R2535" s="335"/>
      <c r="S2535" s="335"/>
      <c r="T2535" s="335"/>
      <c r="U2535" s="335"/>
      <c r="V2535" s="335"/>
      <c r="W2535" s="336"/>
      <c r="X2535" s="337"/>
      <c r="Y2535" s="338"/>
    </row>
    <row r="2536" spans="3:25" s="330" customFormat="1" hidden="1" x14ac:dyDescent="0.25">
      <c r="C2536" s="331"/>
      <c r="D2536" s="331"/>
      <c r="E2536" s="331"/>
      <c r="H2536" s="332"/>
      <c r="K2536" s="333"/>
      <c r="L2536" s="333"/>
      <c r="M2536" s="333"/>
      <c r="N2536" s="333"/>
      <c r="Q2536" s="334"/>
      <c r="R2536" s="335"/>
      <c r="S2536" s="335"/>
      <c r="T2536" s="335"/>
      <c r="U2536" s="335"/>
      <c r="V2536" s="335"/>
      <c r="W2536" s="336"/>
      <c r="X2536" s="337"/>
      <c r="Y2536" s="338"/>
    </row>
    <row r="2537" spans="3:25" s="330" customFormat="1" hidden="1" x14ac:dyDescent="0.25">
      <c r="C2537" s="331"/>
      <c r="D2537" s="331"/>
      <c r="E2537" s="331"/>
      <c r="H2537" s="332"/>
      <c r="K2537" s="333"/>
      <c r="L2537" s="333"/>
      <c r="M2537" s="333"/>
      <c r="N2537" s="333"/>
      <c r="Q2537" s="334"/>
      <c r="R2537" s="335"/>
      <c r="S2537" s="335"/>
      <c r="T2537" s="335"/>
      <c r="U2537" s="335"/>
      <c r="V2537" s="335"/>
      <c r="W2537" s="336"/>
      <c r="X2537" s="337"/>
      <c r="Y2537" s="338"/>
    </row>
    <row r="2538" spans="3:25" s="330" customFormat="1" hidden="1" x14ac:dyDescent="0.25">
      <c r="C2538" s="331"/>
      <c r="D2538" s="331"/>
      <c r="E2538" s="331"/>
      <c r="H2538" s="332"/>
      <c r="K2538" s="333"/>
      <c r="L2538" s="333"/>
      <c r="M2538" s="333"/>
      <c r="N2538" s="333"/>
      <c r="Q2538" s="334"/>
      <c r="R2538" s="335"/>
      <c r="S2538" s="335"/>
      <c r="T2538" s="335"/>
      <c r="U2538" s="335"/>
      <c r="V2538" s="335"/>
      <c r="W2538" s="336"/>
      <c r="X2538" s="337"/>
      <c r="Y2538" s="338"/>
    </row>
    <row r="2539" spans="3:25" s="330" customFormat="1" hidden="1" x14ac:dyDescent="0.25">
      <c r="C2539" s="331"/>
      <c r="D2539" s="331"/>
      <c r="E2539" s="331"/>
      <c r="H2539" s="332"/>
      <c r="K2539" s="333"/>
      <c r="L2539" s="333"/>
      <c r="M2539" s="333"/>
      <c r="N2539" s="333"/>
      <c r="Q2539" s="334"/>
      <c r="R2539" s="335"/>
      <c r="S2539" s="335"/>
      <c r="T2539" s="335"/>
      <c r="U2539" s="335"/>
      <c r="V2539" s="335"/>
      <c r="W2539" s="336"/>
      <c r="X2539" s="337"/>
      <c r="Y2539" s="338"/>
    </row>
    <row r="2540" spans="3:25" s="330" customFormat="1" hidden="1" x14ac:dyDescent="0.25">
      <c r="C2540" s="331"/>
      <c r="D2540" s="331"/>
      <c r="E2540" s="331"/>
      <c r="H2540" s="332"/>
      <c r="K2540" s="333"/>
      <c r="L2540" s="333"/>
      <c r="M2540" s="333"/>
      <c r="N2540" s="333"/>
      <c r="Q2540" s="334"/>
      <c r="R2540" s="335"/>
      <c r="S2540" s="335"/>
      <c r="T2540" s="335"/>
      <c r="U2540" s="335"/>
      <c r="V2540" s="335"/>
      <c r="W2540" s="336"/>
      <c r="X2540" s="337"/>
      <c r="Y2540" s="338"/>
    </row>
    <row r="2541" spans="3:25" s="330" customFormat="1" hidden="1" x14ac:dyDescent="0.25">
      <c r="C2541" s="331"/>
      <c r="D2541" s="331"/>
      <c r="E2541" s="331"/>
      <c r="H2541" s="332"/>
      <c r="K2541" s="333"/>
      <c r="L2541" s="333"/>
      <c r="M2541" s="333"/>
      <c r="N2541" s="333"/>
      <c r="Q2541" s="334"/>
      <c r="R2541" s="335"/>
      <c r="S2541" s="335"/>
      <c r="T2541" s="335"/>
      <c r="U2541" s="335"/>
      <c r="V2541" s="335"/>
      <c r="W2541" s="336"/>
      <c r="X2541" s="337"/>
      <c r="Y2541" s="338"/>
    </row>
    <row r="2542" spans="3:25" s="330" customFormat="1" hidden="1" x14ac:dyDescent="0.25">
      <c r="C2542" s="331"/>
      <c r="D2542" s="331"/>
      <c r="E2542" s="331"/>
      <c r="H2542" s="332"/>
      <c r="K2542" s="333"/>
      <c r="L2542" s="333"/>
      <c r="M2542" s="333"/>
      <c r="N2542" s="333"/>
      <c r="Q2542" s="334"/>
      <c r="R2542" s="335"/>
      <c r="S2542" s="335"/>
      <c r="T2542" s="335"/>
      <c r="U2542" s="335"/>
      <c r="V2542" s="335"/>
      <c r="W2542" s="336"/>
      <c r="X2542" s="337"/>
      <c r="Y2542" s="338"/>
    </row>
    <row r="2543" spans="3:25" s="330" customFormat="1" hidden="1" x14ac:dyDescent="0.25">
      <c r="C2543" s="331"/>
      <c r="D2543" s="331"/>
      <c r="E2543" s="331"/>
      <c r="H2543" s="332"/>
      <c r="K2543" s="333"/>
      <c r="L2543" s="333"/>
      <c r="M2543" s="333"/>
      <c r="N2543" s="333"/>
      <c r="Q2543" s="334"/>
      <c r="R2543" s="335"/>
      <c r="S2543" s="335"/>
      <c r="T2543" s="335"/>
      <c r="U2543" s="335"/>
      <c r="V2543" s="335"/>
      <c r="W2543" s="336"/>
      <c r="X2543" s="337"/>
      <c r="Y2543" s="338"/>
    </row>
    <row r="2544" spans="3:25" s="330" customFormat="1" hidden="1" x14ac:dyDescent="0.25">
      <c r="C2544" s="331"/>
      <c r="D2544" s="331"/>
      <c r="E2544" s="331"/>
      <c r="H2544" s="332"/>
      <c r="K2544" s="333"/>
      <c r="L2544" s="333"/>
      <c r="M2544" s="333"/>
      <c r="N2544" s="333"/>
      <c r="Q2544" s="334"/>
      <c r="R2544" s="335"/>
      <c r="S2544" s="335"/>
      <c r="T2544" s="335"/>
      <c r="U2544" s="335"/>
      <c r="V2544" s="335"/>
      <c r="W2544" s="336"/>
      <c r="X2544" s="337"/>
      <c r="Y2544" s="338"/>
    </row>
    <row r="2545" spans="3:25" s="330" customFormat="1" hidden="1" x14ac:dyDescent="0.25">
      <c r="C2545" s="331"/>
      <c r="D2545" s="331"/>
      <c r="E2545" s="331"/>
      <c r="H2545" s="332"/>
      <c r="K2545" s="333"/>
      <c r="L2545" s="333"/>
      <c r="M2545" s="333"/>
      <c r="N2545" s="333"/>
      <c r="Q2545" s="334"/>
      <c r="R2545" s="335"/>
      <c r="S2545" s="335"/>
      <c r="T2545" s="335"/>
      <c r="U2545" s="335"/>
      <c r="V2545" s="335"/>
      <c r="W2545" s="336"/>
      <c r="X2545" s="337"/>
      <c r="Y2545" s="338"/>
    </row>
    <row r="2546" spans="3:25" s="330" customFormat="1" hidden="1" x14ac:dyDescent="0.25">
      <c r="C2546" s="331"/>
      <c r="D2546" s="331"/>
      <c r="E2546" s="331"/>
      <c r="H2546" s="332"/>
      <c r="K2546" s="333"/>
      <c r="L2546" s="333"/>
      <c r="M2546" s="333"/>
      <c r="N2546" s="333"/>
      <c r="Q2546" s="334"/>
      <c r="R2546" s="335"/>
      <c r="S2546" s="335"/>
      <c r="T2546" s="335"/>
      <c r="U2546" s="335"/>
      <c r="V2546" s="335"/>
      <c r="W2546" s="336"/>
      <c r="X2546" s="337"/>
      <c r="Y2546" s="338"/>
    </row>
    <row r="2547" spans="3:25" s="330" customFormat="1" hidden="1" x14ac:dyDescent="0.25">
      <c r="C2547" s="331"/>
      <c r="D2547" s="331"/>
      <c r="E2547" s="331"/>
      <c r="H2547" s="332"/>
      <c r="K2547" s="333"/>
      <c r="L2547" s="333"/>
      <c r="M2547" s="333"/>
      <c r="N2547" s="333"/>
      <c r="Q2547" s="334"/>
      <c r="R2547" s="335"/>
      <c r="S2547" s="335"/>
      <c r="T2547" s="335"/>
      <c r="U2547" s="335"/>
      <c r="V2547" s="335"/>
      <c r="W2547" s="336"/>
      <c r="X2547" s="337"/>
      <c r="Y2547" s="338"/>
    </row>
    <row r="2548" spans="3:25" s="330" customFormat="1" hidden="1" x14ac:dyDescent="0.25">
      <c r="C2548" s="331"/>
      <c r="D2548" s="331"/>
      <c r="E2548" s="331"/>
      <c r="H2548" s="332"/>
      <c r="K2548" s="333"/>
      <c r="L2548" s="333"/>
      <c r="M2548" s="333"/>
      <c r="N2548" s="333"/>
      <c r="Q2548" s="334"/>
      <c r="R2548" s="335"/>
      <c r="S2548" s="335"/>
      <c r="T2548" s="335"/>
      <c r="U2548" s="335"/>
      <c r="V2548" s="335"/>
      <c r="W2548" s="336"/>
      <c r="X2548" s="337"/>
      <c r="Y2548" s="338"/>
    </row>
    <row r="2549" spans="3:25" s="330" customFormat="1" hidden="1" x14ac:dyDescent="0.25">
      <c r="C2549" s="331"/>
      <c r="D2549" s="331"/>
      <c r="E2549" s="331"/>
      <c r="H2549" s="332"/>
      <c r="K2549" s="333"/>
      <c r="L2549" s="333"/>
      <c r="M2549" s="333"/>
      <c r="N2549" s="333"/>
      <c r="Q2549" s="334"/>
      <c r="R2549" s="335"/>
      <c r="S2549" s="335"/>
      <c r="T2549" s="335"/>
      <c r="U2549" s="335"/>
      <c r="V2549" s="335"/>
      <c r="W2549" s="336"/>
      <c r="X2549" s="337"/>
      <c r="Y2549" s="338"/>
    </row>
    <row r="2550" spans="3:25" s="330" customFormat="1" hidden="1" x14ac:dyDescent="0.25">
      <c r="C2550" s="331"/>
      <c r="D2550" s="331"/>
      <c r="E2550" s="331"/>
      <c r="H2550" s="332"/>
      <c r="K2550" s="333"/>
      <c r="L2550" s="333"/>
      <c r="M2550" s="333"/>
      <c r="N2550" s="333"/>
      <c r="Q2550" s="334"/>
      <c r="R2550" s="335"/>
      <c r="S2550" s="335"/>
      <c r="T2550" s="335"/>
      <c r="U2550" s="335"/>
      <c r="V2550" s="335"/>
      <c r="W2550" s="336"/>
      <c r="X2550" s="337"/>
      <c r="Y2550" s="338"/>
    </row>
    <row r="2551" spans="3:25" s="330" customFormat="1" hidden="1" x14ac:dyDescent="0.25">
      <c r="C2551" s="331"/>
      <c r="D2551" s="331"/>
      <c r="E2551" s="331"/>
      <c r="H2551" s="332"/>
      <c r="K2551" s="333"/>
      <c r="L2551" s="333"/>
      <c r="M2551" s="333"/>
      <c r="N2551" s="333"/>
      <c r="Q2551" s="334"/>
      <c r="R2551" s="335"/>
      <c r="S2551" s="335"/>
      <c r="T2551" s="335"/>
      <c r="U2551" s="335"/>
      <c r="V2551" s="335"/>
      <c r="W2551" s="336"/>
      <c r="X2551" s="337"/>
      <c r="Y2551" s="338"/>
    </row>
    <row r="2552" spans="3:25" s="330" customFormat="1" hidden="1" x14ac:dyDescent="0.25">
      <c r="C2552" s="331"/>
      <c r="D2552" s="331"/>
      <c r="E2552" s="331"/>
      <c r="H2552" s="332"/>
      <c r="K2552" s="333"/>
      <c r="L2552" s="333"/>
      <c r="M2552" s="333"/>
      <c r="N2552" s="333"/>
      <c r="Q2552" s="334"/>
      <c r="R2552" s="335"/>
      <c r="S2552" s="335"/>
      <c r="T2552" s="335"/>
      <c r="U2552" s="335"/>
      <c r="V2552" s="335"/>
      <c r="W2552" s="336"/>
      <c r="X2552" s="337"/>
      <c r="Y2552" s="338"/>
    </row>
    <row r="2553" spans="3:25" s="330" customFormat="1" hidden="1" x14ac:dyDescent="0.25">
      <c r="C2553" s="331"/>
      <c r="D2553" s="331"/>
      <c r="E2553" s="331"/>
      <c r="H2553" s="332"/>
      <c r="K2553" s="333"/>
      <c r="L2553" s="333"/>
      <c r="M2553" s="333"/>
      <c r="N2553" s="333"/>
      <c r="Q2553" s="334"/>
      <c r="R2553" s="335"/>
      <c r="S2553" s="335"/>
      <c r="T2553" s="335"/>
      <c r="U2553" s="335"/>
      <c r="V2553" s="335"/>
      <c r="W2553" s="336"/>
      <c r="X2553" s="337"/>
      <c r="Y2553" s="338"/>
    </row>
    <row r="2554" spans="3:25" s="330" customFormat="1" hidden="1" x14ac:dyDescent="0.25">
      <c r="C2554" s="331"/>
      <c r="D2554" s="331"/>
      <c r="E2554" s="331"/>
      <c r="H2554" s="332"/>
      <c r="K2554" s="333"/>
      <c r="L2554" s="333"/>
      <c r="M2554" s="333"/>
      <c r="N2554" s="333"/>
      <c r="Q2554" s="334"/>
      <c r="R2554" s="335"/>
      <c r="S2554" s="335"/>
      <c r="T2554" s="335"/>
      <c r="U2554" s="335"/>
      <c r="V2554" s="335"/>
      <c r="W2554" s="336"/>
      <c r="X2554" s="337"/>
      <c r="Y2554" s="338"/>
    </row>
    <row r="2555" spans="3:25" s="330" customFormat="1" hidden="1" x14ac:dyDescent="0.25">
      <c r="C2555" s="331"/>
      <c r="D2555" s="331"/>
      <c r="E2555" s="331"/>
      <c r="H2555" s="332"/>
      <c r="K2555" s="333"/>
      <c r="L2555" s="333"/>
      <c r="M2555" s="333"/>
      <c r="N2555" s="333"/>
      <c r="Q2555" s="334"/>
      <c r="R2555" s="335"/>
      <c r="S2555" s="335"/>
      <c r="T2555" s="335"/>
      <c r="U2555" s="335"/>
      <c r="V2555" s="335"/>
      <c r="W2555" s="336"/>
      <c r="X2555" s="337"/>
      <c r="Y2555" s="338"/>
    </row>
    <row r="2556" spans="3:25" s="330" customFormat="1" hidden="1" x14ac:dyDescent="0.25">
      <c r="C2556" s="331"/>
      <c r="D2556" s="331"/>
      <c r="E2556" s="331"/>
      <c r="H2556" s="332"/>
      <c r="K2556" s="333"/>
      <c r="L2556" s="333"/>
      <c r="M2556" s="333"/>
      <c r="N2556" s="333"/>
      <c r="Q2556" s="334"/>
      <c r="R2556" s="335"/>
      <c r="S2556" s="335"/>
      <c r="T2556" s="335"/>
      <c r="U2556" s="335"/>
      <c r="V2556" s="335"/>
      <c r="W2556" s="336"/>
      <c r="X2556" s="337"/>
      <c r="Y2556" s="338"/>
    </row>
    <row r="2557" spans="3:25" s="330" customFormat="1" hidden="1" x14ac:dyDescent="0.25">
      <c r="C2557" s="331"/>
      <c r="D2557" s="331"/>
      <c r="E2557" s="331"/>
      <c r="H2557" s="332"/>
      <c r="K2557" s="333"/>
      <c r="L2557" s="333"/>
      <c r="M2557" s="333"/>
      <c r="N2557" s="333"/>
      <c r="Q2557" s="334"/>
      <c r="R2557" s="335"/>
      <c r="S2557" s="335"/>
      <c r="T2557" s="335"/>
      <c r="U2557" s="335"/>
      <c r="V2557" s="335"/>
      <c r="W2557" s="336"/>
      <c r="X2557" s="337"/>
      <c r="Y2557" s="338"/>
    </row>
    <row r="2558" spans="3:25" s="330" customFormat="1" hidden="1" x14ac:dyDescent="0.25">
      <c r="C2558" s="331"/>
      <c r="D2558" s="331"/>
      <c r="E2558" s="331"/>
      <c r="H2558" s="332"/>
      <c r="K2558" s="333"/>
      <c r="L2558" s="333"/>
      <c r="M2558" s="333"/>
      <c r="N2558" s="333"/>
      <c r="Q2558" s="334"/>
      <c r="R2558" s="335"/>
      <c r="S2558" s="335"/>
      <c r="T2558" s="335"/>
      <c r="U2558" s="335"/>
      <c r="V2558" s="335"/>
      <c r="W2558" s="336"/>
      <c r="X2558" s="337"/>
      <c r="Y2558" s="338"/>
    </row>
    <row r="2559" spans="3:25" s="330" customFormat="1" hidden="1" x14ac:dyDescent="0.25">
      <c r="C2559" s="331"/>
      <c r="D2559" s="331"/>
      <c r="E2559" s="331"/>
      <c r="H2559" s="332"/>
      <c r="K2559" s="333"/>
      <c r="L2559" s="333"/>
      <c r="M2559" s="333"/>
      <c r="N2559" s="333"/>
      <c r="Q2559" s="334"/>
      <c r="R2559" s="335"/>
      <c r="S2559" s="335"/>
      <c r="T2559" s="335"/>
      <c r="U2559" s="335"/>
      <c r="V2559" s="335"/>
      <c r="W2559" s="336"/>
      <c r="X2559" s="337"/>
      <c r="Y2559" s="338"/>
    </row>
    <row r="2560" spans="3:25" s="330" customFormat="1" hidden="1" x14ac:dyDescent="0.25">
      <c r="C2560" s="331"/>
      <c r="D2560" s="331"/>
      <c r="E2560" s="331"/>
      <c r="H2560" s="332"/>
      <c r="K2560" s="333"/>
      <c r="L2560" s="333"/>
      <c r="M2560" s="333"/>
      <c r="N2560" s="333"/>
      <c r="Q2560" s="334"/>
      <c r="R2560" s="335"/>
      <c r="S2560" s="335"/>
      <c r="T2560" s="335"/>
      <c r="U2560" s="335"/>
      <c r="V2560" s="335"/>
      <c r="W2560" s="336"/>
      <c r="X2560" s="337"/>
      <c r="Y2560" s="338"/>
    </row>
    <row r="2561" spans="3:25" s="330" customFormat="1" hidden="1" x14ac:dyDescent="0.25">
      <c r="C2561" s="331"/>
      <c r="D2561" s="331"/>
      <c r="E2561" s="331"/>
      <c r="H2561" s="332"/>
      <c r="K2561" s="333"/>
      <c r="L2561" s="333"/>
      <c r="M2561" s="333"/>
      <c r="N2561" s="333"/>
      <c r="Q2561" s="334"/>
      <c r="R2561" s="335"/>
      <c r="S2561" s="335"/>
      <c r="T2561" s="335"/>
      <c r="U2561" s="335"/>
      <c r="V2561" s="335"/>
      <c r="W2561" s="336"/>
      <c r="X2561" s="337"/>
      <c r="Y2561" s="338"/>
    </row>
    <row r="2562" spans="3:25" s="330" customFormat="1" hidden="1" x14ac:dyDescent="0.25">
      <c r="C2562" s="331"/>
      <c r="D2562" s="331"/>
      <c r="E2562" s="331"/>
      <c r="H2562" s="332"/>
      <c r="K2562" s="333"/>
      <c r="L2562" s="333"/>
      <c r="M2562" s="333"/>
      <c r="N2562" s="333"/>
      <c r="Q2562" s="334"/>
      <c r="R2562" s="335"/>
      <c r="S2562" s="335"/>
      <c r="T2562" s="335"/>
      <c r="U2562" s="335"/>
      <c r="V2562" s="335"/>
      <c r="W2562" s="336"/>
      <c r="X2562" s="337"/>
      <c r="Y2562" s="338"/>
    </row>
    <row r="2563" spans="3:25" s="330" customFormat="1" hidden="1" x14ac:dyDescent="0.25">
      <c r="C2563" s="331"/>
      <c r="D2563" s="331"/>
      <c r="E2563" s="331"/>
      <c r="H2563" s="332"/>
      <c r="K2563" s="333"/>
      <c r="L2563" s="333"/>
      <c r="M2563" s="333"/>
      <c r="N2563" s="333"/>
      <c r="Q2563" s="334"/>
      <c r="R2563" s="335"/>
      <c r="S2563" s="335"/>
      <c r="T2563" s="335"/>
      <c r="U2563" s="335"/>
      <c r="V2563" s="335"/>
      <c r="W2563" s="336"/>
      <c r="X2563" s="337"/>
      <c r="Y2563" s="338"/>
    </row>
    <row r="2564" spans="3:25" s="330" customFormat="1" hidden="1" x14ac:dyDescent="0.25">
      <c r="C2564" s="331"/>
      <c r="D2564" s="331"/>
      <c r="E2564" s="331"/>
      <c r="H2564" s="332"/>
      <c r="K2564" s="333"/>
      <c r="L2564" s="333"/>
      <c r="M2564" s="333"/>
      <c r="N2564" s="333"/>
      <c r="Q2564" s="334"/>
      <c r="R2564" s="335"/>
      <c r="S2564" s="335"/>
      <c r="T2564" s="335"/>
      <c r="U2564" s="335"/>
      <c r="V2564" s="335"/>
      <c r="W2564" s="336"/>
      <c r="X2564" s="337"/>
      <c r="Y2564" s="338"/>
    </row>
    <row r="2565" spans="3:25" s="330" customFormat="1" hidden="1" x14ac:dyDescent="0.25">
      <c r="C2565" s="331"/>
      <c r="D2565" s="331"/>
      <c r="E2565" s="331"/>
      <c r="H2565" s="332"/>
      <c r="K2565" s="333"/>
      <c r="L2565" s="333"/>
      <c r="M2565" s="333"/>
      <c r="N2565" s="333"/>
      <c r="Q2565" s="334"/>
      <c r="R2565" s="335"/>
      <c r="S2565" s="335"/>
      <c r="T2565" s="335"/>
      <c r="U2565" s="335"/>
      <c r="V2565" s="335"/>
      <c r="W2565" s="336"/>
      <c r="X2565" s="337"/>
      <c r="Y2565" s="338"/>
    </row>
    <row r="2566" spans="3:25" s="330" customFormat="1" hidden="1" x14ac:dyDescent="0.25">
      <c r="C2566" s="331"/>
      <c r="D2566" s="331"/>
      <c r="E2566" s="331"/>
      <c r="H2566" s="332"/>
      <c r="K2566" s="333"/>
      <c r="L2566" s="333"/>
      <c r="M2566" s="333"/>
      <c r="N2566" s="333"/>
      <c r="Q2566" s="334"/>
      <c r="R2566" s="335"/>
      <c r="S2566" s="335"/>
      <c r="T2566" s="335"/>
      <c r="U2566" s="335"/>
      <c r="V2566" s="335"/>
      <c r="W2566" s="336"/>
      <c r="X2566" s="337"/>
      <c r="Y2566" s="338"/>
    </row>
    <row r="2567" spans="3:25" s="330" customFormat="1" hidden="1" x14ac:dyDescent="0.25">
      <c r="C2567" s="331"/>
      <c r="D2567" s="331"/>
      <c r="E2567" s="331"/>
      <c r="H2567" s="332"/>
      <c r="K2567" s="333"/>
      <c r="L2567" s="333"/>
      <c r="M2567" s="333"/>
      <c r="N2567" s="333"/>
      <c r="Q2567" s="334"/>
      <c r="R2567" s="335"/>
      <c r="S2567" s="335"/>
      <c r="T2567" s="335"/>
      <c r="U2567" s="335"/>
      <c r="V2567" s="335"/>
      <c r="W2567" s="336"/>
      <c r="X2567" s="337"/>
      <c r="Y2567" s="338"/>
    </row>
    <row r="2568" spans="3:25" s="330" customFormat="1" hidden="1" x14ac:dyDescent="0.25">
      <c r="C2568" s="331"/>
      <c r="D2568" s="331"/>
      <c r="E2568" s="331"/>
      <c r="H2568" s="332"/>
      <c r="K2568" s="333"/>
      <c r="L2568" s="333"/>
      <c r="M2568" s="333"/>
      <c r="N2568" s="333"/>
      <c r="Q2568" s="334"/>
      <c r="R2568" s="335"/>
      <c r="S2568" s="335"/>
      <c r="T2568" s="335"/>
      <c r="U2568" s="335"/>
      <c r="V2568" s="335"/>
      <c r="W2568" s="336"/>
      <c r="X2568" s="337"/>
      <c r="Y2568" s="338"/>
    </row>
    <row r="2569" spans="3:25" s="330" customFormat="1" hidden="1" x14ac:dyDescent="0.25">
      <c r="C2569" s="331"/>
      <c r="D2569" s="331"/>
      <c r="E2569" s="331"/>
      <c r="H2569" s="332"/>
      <c r="K2569" s="333"/>
      <c r="L2569" s="333"/>
      <c r="M2569" s="333"/>
      <c r="N2569" s="333"/>
      <c r="Q2569" s="334"/>
      <c r="R2569" s="335"/>
      <c r="S2569" s="335"/>
      <c r="T2569" s="335"/>
      <c r="U2569" s="335"/>
      <c r="V2569" s="335"/>
      <c r="W2569" s="336"/>
      <c r="X2569" s="337"/>
      <c r="Y2569" s="338"/>
    </row>
    <row r="2570" spans="3:25" s="330" customFormat="1" hidden="1" x14ac:dyDescent="0.25">
      <c r="C2570" s="331"/>
      <c r="D2570" s="331"/>
      <c r="E2570" s="331"/>
      <c r="H2570" s="332"/>
      <c r="K2570" s="333"/>
      <c r="L2570" s="333"/>
      <c r="M2570" s="333"/>
      <c r="N2570" s="333"/>
      <c r="Q2570" s="334"/>
      <c r="R2570" s="335"/>
      <c r="S2570" s="335"/>
      <c r="T2570" s="335"/>
      <c r="U2570" s="335"/>
      <c r="V2570" s="335"/>
      <c r="W2570" s="336"/>
      <c r="X2570" s="337"/>
      <c r="Y2570" s="338"/>
    </row>
    <row r="2571" spans="3:25" s="330" customFormat="1" hidden="1" x14ac:dyDescent="0.25">
      <c r="C2571" s="331"/>
      <c r="D2571" s="331"/>
      <c r="E2571" s="331"/>
      <c r="H2571" s="332"/>
      <c r="K2571" s="333"/>
      <c r="L2571" s="333"/>
      <c r="M2571" s="333"/>
      <c r="N2571" s="333"/>
      <c r="Q2571" s="334"/>
      <c r="R2571" s="335"/>
      <c r="S2571" s="335"/>
      <c r="T2571" s="335"/>
      <c r="U2571" s="335"/>
      <c r="V2571" s="335"/>
      <c r="W2571" s="336"/>
      <c r="X2571" s="337"/>
      <c r="Y2571" s="338"/>
    </row>
    <row r="2572" spans="3:25" s="330" customFormat="1" hidden="1" x14ac:dyDescent="0.25">
      <c r="C2572" s="331"/>
      <c r="D2572" s="331"/>
      <c r="E2572" s="331"/>
      <c r="H2572" s="332"/>
      <c r="K2572" s="333"/>
      <c r="L2572" s="333"/>
      <c r="M2572" s="333"/>
      <c r="N2572" s="333"/>
      <c r="Q2572" s="334"/>
      <c r="R2572" s="335"/>
      <c r="S2572" s="335"/>
      <c r="T2572" s="335"/>
      <c r="U2572" s="335"/>
      <c r="V2572" s="335"/>
      <c r="W2572" s="336"/>
      <c r="X2572" s="337"/>
      <c r="Y2572" s="338"/>
    </row>
    <row r="2573" spans="3:25" s="330" customFormat="1" hidden="1" x14ac:dyDescent="0.25">
      <c r="C2573" s="331"/>
      <c r="D2573" s="331"/>
      <c r="E2573" s="331"/>
      <c r="H2573" s="332"/>
      <c r="K2573" s="333"/>
      <c r="L2573" s="333"/>
      <c r="M2573" s="333"/>
      <c r="N2573" s="333"/>
      <c r="Q2573" s="334"/>
      <c r="R2573" s="335"/>
      <c r="S2573" s="335"/>
      <c r="T2573" s="335"/>
      <c r="U2573" s="335"/>
      <c r="V2573" s="335"/>
      <c r="W2573" s="336"/>
      <c r="X2573" s="337"/>
      <c r="Y2573" s="338"/>
    </row>
    <row r="2574" spans="3:25" s="330" customFormat="1" hidden="1" x14ac:dyDescent="0.25">
      <c r="C2574" s="331"/>
      <c r="D2574" s="331"/>
      <c r="E2574" s="331"/>
      <c r="H2574" s="332"/>
      <c r="K2574" s="333"/>
      <c r="L2574" s="333"/>
      <c r="M2574" s="333"/>
      <c r="N2574" s="333"/>
      <c r="Q2574" s="334"/>
      <c r="R2574" s="335"/>
      <c r="S2574" s="335"/>
      <c r="T2574" s="335"/>
      <c r="U2574" s="335"/>
      <c r="V2574" s="335"/>
      <c r="W2574" s="336"/>
      <c r="X2574" s="337"/>
      <c r="Y2574" s="338"/>
    </row>
    <row r="2575" spans="3:25" s="330" customFormat="1" hidden="1" x14ac:dyDescent="0.25">
      <c r="C2575" s="331"/>
      <c r="D2575" s="331"/>
      <c r="E2575" s="331"/>
      <c r="H2575" s="332"/>
      <c r="K2575" s="333"/>
      <c r="L2575" s="333"/>
      <c r="M2575" s="333"/>
      <c r="N2575" s="333"/>
      <c r="Q2575" s="334"/>
      <c r="R2575" s="335"/>
      <c r="S2575" s="335"/>
      <c r="T2575" s="335"/>
      <c r="U2575" s="335"/>
      <c r="V2575" s="335"/>
      <c r="W2575" s="336"/>
      <c r="X2575" s="337"/>
      <c r="Y2575" s="338"/>
    </row>
    <row r="2576" spans="3:25" s="330" customFormat="1" hidden="1" x14ac:dyDescent="0.25">
      <c r="C2576" s="331"/>
      <c r="D2576" s="331"/>
      <c r="E2576" s="331"/>
      <c r="H2576" s="332"/>
      <c r="K2576" s="333"/>
      <c r="L2576" s="333"/>
      <c r="M2576" s="333"/>
      <c r="N2576" s="333"/>
      <c r="Q2576" s="334"/>
      <c r="R2576" s="335"/>
      <c r="S2576" s="335"/>
      <c r="T2576" s="335"/>
      <c r="U2576" s="335"/>
      <c r="V2576" s="335"/>
      <c r="W2576" s="336"/>
      <c r="X2576" s="337"/>
      <c r="Y2576" s="338"/>
    </row>
    <row r="2577" spans="3:25" s="330" customFormat="1" hidden="1" x14ac:dyDescent="0.25">
      <c r="C2577" s="331"/>
      <c r="D2577" s="331"/>
      <c r="E2577" s="331"/>
      <c r="H2577" s="332"/>
      <c r="K2577" s="333"/>
      <c r="L2577" s="333"/>
      <c r="M2577" s="333"/>
      <c r="N2577" s="333"/>
      <c r="Q2577" s="334"/>
      <c r="R2577" s="335"/>
      <c r="S2577" s="335"/>
      <c r="T2577" s="335"/>
      <c r="U2577" s="335"/>
      <c r="V2577" s="335"/>
      <c r="W2577" s="336"/>
      <c r="X2577" s="337"/>
      <c r="Y2577" s="338"/>
    </row>
    <row r="2578" spans="3:25" s="330" customFormat="1" hidden="1" x14ac:dyDescent="0.25">
      <c r="C2578" s="331"/>
      <c r="D2578" s="331"/>
      <c r="E2578" s="331"/>
      <c r="H2578" s="332"/>
      <c r="K2578" s="333"/>
      <c r="L2578" s="333"/>
      <c r="M2578" s="333"/>
      <c r="N2578" s="333"/>
      <c r="Q2578" s="334"/>
      <c r="R2578" s="335"/>
      <c r="S2578" s="335"/>
      <c r="T2578" s="335"/>
      <c r="U2578" s="335"/>
      <c r="V2578" s="335"/>
      <c r="W2578" s="336"/>
      <c r="X2578" s="337"/>
      <c r="Y2578" s="338"/>
    </row>
    <row r="2579" spans="3:25" s="330" customFormat="1" hidden="1" x14ac:dyDescent="0.25">
      <c r="C2579" s="331"/>
      <c r="D2579" s="331"/>
      <c r="E2579" s="331"/>
      <c r="H2579" s="332"/>
      <c r="K2579" s="333"/>
      <c r="L2579" s="333"/>
      <c r="M2579" s="333"/>
      <c r="N2579" s="333"/>
      <c r="Q2579" s="334"/>
      <c r="R2579" s="335"/>
      <c r="S2579" s="335"/>
      <c r="T2579" s="335"/>
      <c r="U2579" s="335"/>
      <c r="V2579" s="335"/>
      <c r="W2579" s="336"/>
      <c r="X2579" s="337"/>
      <c r="Y2579" s="338"/>
    </row>
    <row r="2580" spans="3:25" s="330" customFormat="1" hidden="1" x14ac:dyDescent="0.25">
      <c r="C2580" s="331"/>
      <c r="D2580" s="331"/>
      <c r="E2580" s="331"/>
      <c r="H2580" s="332"/>
      <c r="K2580" s="333"/>
      <c r="L2580" s="333"/>
      <c r="M2580" s="333"/>
      <c r="N2580" s="333"/>
      <c r="Q2580" s="334"/>
      <c r="R2580" s="335"/>
      <c r="S2580" s="335"/>
      <c r="T2580" s="335"/>
      <c r="U2580" s="335"/>
      <c r="V2580" s="335"/>
      <c r="W2580" s="336"/>
      <c r="X2580" s="337"/>
      <c r="Y2580" s="338"/>
    </row>
    <row r="2581" spans="3:25" s="330" customFormat="1" hidden="1" x14ac:dyDescent="0.25">
      <c r="C2581" s="331"/>
      <c r="D2581" s="331"/>
      <c r="E2581" s="331"/>
      <c r="H2581" s="332"/>
      <c r="K2581" s="333"/>
      <c r="L2581" s="333"/>
      <c r="M2581" s="333"/>
      <c r="N2581" s="333"/>
      <c r="Q2581" s="334"/>
      <c r="R2581" s="335"/>
      <c r="S2581" s="335"/>
      <c r="T2581" s="335"/>
      <c r="U2581" s="335"/>
      <c r="V2581" s="335"/>
      <c r="W2581" s="336"/>
      <c r="X2581" s="337"/>
      <c r="Y2581" s="338"/>
    </row>
    <row r="2582" spans="3:25" s="330" customFormat="1" hidden="1" x14ac:dyDescent="0.25">
      <c r="C2582" s="331"/>
      <c r="D2582" s="331"/>
      <c r="E2582" s="331"/>
      <c r="H2582" s="332"/>
      <c r="K2582" s="333"/>
      <c r="L2582" s="333"/>
      <c r="M2582" s="333"/>
      <c r="N2582" s="333"/>
      <c r="Q2582" s="334"/>
      <c r="R2582" s="335"/>
      <c r="S2582" s="335"/>
      <c r="T2582" s="335"/>
      <c r="U2582" s="335"/>
      <c r="V2582" s="335"/>
      <c r="W2582" s="336"/>
      <c r="X2582" s="337"/>
      <c r="Y2582" s="338"/>
    </row>
    <row r="2583" spans="3:25" s="330" customFormat="1" hidden="1" x14ac:dyDescent="0.25">
      <c r="C2583" s="331"/>
      <c r="D2583" s="331"/>
      <c r="E2583" s="331"/>
      <c r="H2583" s="332"/>
      <c r="K2583" s="333"/>
      <c r="L2583" s="333"/>
      <c r="M2583" s="333"/>
      <c r="N2583" s="333"/>
      <c r="Q2583" s="334"/>
      <c r="R2583" s="335"/>
      <c r="S2583" s="335"/>
      <c r="T2583" s="335"/>
      <c r="U2583" s="335"/>
      <c r="V2583" s="335"/>
      <c r="W2583" s="336"/>
      <c r="X2583" s="337"/>
      <c r="Y2583" s="338"/>
    </row>
    <row r="2584" spans="3:25" s="330" customFormat="1" hidden="1" x14ac:dyDescent="0.25">
      <c r="C2584" s="331"/>
      <c r="D2584" s="331"/>
      <c r="E2584" s="331"/>
      <c r="H2584" s="332"/>
      <c r="K2584" s="333"/>
      <c r="L2584" s="333"/>
      <c r="M2584" s="333"/>
      <c r="N2584" s="333"/>
      <c r="Q2584" s="334"/>
      <c r="R2584" s="335"/>
      <c r="S2584" s="335"/>
      <c r="T2584" s="335"/>
      <c r="U2584" s="335"/>
      <c r="V2584" s="335"/>
      <c r="W2584" s="336"/>
      <c r="X2584" s="337"/>
      <c r="Y2584" s="338"/>
    </row>
    <row r="2585" spans="3:25" s="330" customFormat="1" hidden="1" x14ac:dyDescent="0.25">
      <c r="C2585" s="331"/>
      <c r="D2585" s="331"/>
      <c r="E2585" s="331"/>
      <c r="H2585" s="332"/>
      <c r="K2585" s="333"/>
      <c r="L2585" s="333"/>
      <c r="M2585" s="333"/>
      <c r="N2585" s="333"/>
      <c r="Q2585" s="334"/>
      <c r="R2585" s="335"/>
      <c r="S2585" s="335"/>
      <c r="T2585" s="335"/>
      <c r="U2585" s="335"/>
      <c r="V2585" s="335"/>
      <c r="W2585" s="336"/>
      <c r="X2585" s="337"/>
      <c r="Y2585" s="338"/>
    </row>
    <row r="2586" spans="3:25" s="330" customFormat="1" hidden="1" x14ac:dyDescent="0.25">
      <c r="C2586" s="331"/>
      <c r="D2586" s="331"/>
      <c r="E2586" s="331"/>
      <c r="H2586" s="332"/>
      <c r="K2586" s="333"/>
      <c r="L2586" s="333"/>
      <c r="M2586" s="333"/>
      <c r="N2586" s="333"/>
      <c r="Q2586" s="334"/>
      <c r="R2586" s="335"/>
      <c r="S2586" s="335"/>
      <c r="T2586" s="335"/>
      <c r="U2586" s="335"/>
      <c r="V2586" s="335"/>
      <c r="W2586" s="336"/>
      <c r="X2586" s="337"/>
      <c r="Y2586" s="338"/>
    </row>
    <row r="2587" spans="3:25" s="330" customFormat="1" hidden="1" x14ac:dyDescent="0.25">
      <c r="C2587" s="331"/>
      <c r="D2587" s="331"/>
      <c r="E2587" s="331"/>
      <c r="H2587" s="332"/>
      <c r="K2587" s="333"/>
      <c r="L2587" s="333"/>
      <c r="M2587" s="333"/>
      <c r="N2587" s="333"/>
      <c r="Q2587" s="334"/>
      <c r="R2587" s="335"/>
      <c r="S2587" s="335"/>
      <c r="T2587" s="335"/>
      <c r="U2587" s="335"/>
      <c r="V2587" s="335"/>
      <c r="W2587" s="336"/>
      <c r="X2587" s="337"/>
      <c r="Y2587" s="338"/>
    </row>
    <row r="2588" spans="3:25" s="330" customFormat="1" hidden="1" x14ac:dyDescent="0.25">
      <c r="C2588" s="331"/>
      <c r="D2588" s="331"/>
      <c r="E2588" s="331"/>
      <c r="H2588" s="332"/>
      <c r="K2588" s="333"/>
      <c r="L2588" s="333"/>
      <c r="M2588" s="333"/>
      <c r="N2588" s="333"/>
      <c r="Q2588" s="334"/>
      <c r="R2588" s="335"/>
      <c r="S2588" s="335"/>
      <c r="T2588" s="335"/>
      <c r="U2588" s="335"/>
      <c r="V2588" s="335"/>
      <c r="W2588" s="336"/>
      <c r="X2588" s="337"/>
      <c r="Y2588" s="338"/>
    </row>
    <row r="2589" spans="3:25" s="330" customFormat="1" hidden="1" x14ac:dyDescent="0.25">
      <c r="C2589" s="331"/>
      <c r="D2589" s="331"/>
      <c r="E2589" s="331"/>
      <c r="H2589" s="332"/>
      <c r="K2589" s="333"/>
      <c r="L2589" s="333"/>
      <c r="M2589" s="333"/>
      <c r="N2589" s="333"/>
      <c r="Q2589" s="334"/>
      <c r="R2589" s="335"/>
      <c r="S2589" s="335"/>
      <c r="T2589" s="335"/>
      <c r="U2589" s="335"/>
      <c r="V2589" s="335"/>
      <c r="W2589" s="336"/>
      <c r="X2589" s="337"/>
      <c r="Y2589" s="338"/>
    </row>
    <row r="2590" spans="3:25" s="330" customFormat="1" hidden="1" x14ac:dyDescent="0.25">
      <c r="C2590" s="331"/>
      <c r="D2590" s="331"/>
      <c r="E2590" s="331"/>
      <c r="H2590" s="332"/>
      <c r="K2590" s="333"/>
      <c r="L2590" s="333"/>
      <c r="M2590" s="333"/>
      <c r="N2590" s="333"/>
      <c r="Q2590" s="334"/>
      <c r="R2590" s="335"/>
      <c r="S2590" s="335"/>
      <c r="T2590" s="335"/>
      <c r="U2590" s="335"/>
      <c r="V2590" s="335"/>
      <c r="W2590" s="336"/>
      <c r="X2590" s="337"/>
      <c r="Y2590" s="338"/>
    </row>
    <row r="2591" spans="3:25" s="330" customFormat="1" hidden="1" x14ac:dyDescent="0.25">
      <c r="C2591" s="331"/>
      <c r="D2591" s="331"/>
      <c r="E2591" s="331"/>
      <c r="H2591" s="332"/>
      <c r="K2591" s="333"/>
      <c r="L2591" s="333"/>
      <c r="M2591" s="333"/>
      <c r="N2591" s="333"/>
      <c r="Q2591" s="334"/>
      <c r="R2591" s="335"/>
      <c r="S2591" s="335"/>
      <c r="T2591" s="335"/>
      <c r="U2591" s="335"/>
      <c r="V2591" s="335"/>
      <c r="W2591" s="336"/>
      <c r="X2591" s="337"/>
      <c r="Y2591" s="338"/>
    </row>
    <row r="2592" spans="3:25" s="330" customFormat="1" hidden="1" x14ac:dyDescent="0.25">
      <c r="C2592" s="331"/>
      <c r="D2592" s="331"/>
      <c r="E2592" s="331"/>
      <c r="H2592" s="332"/>
      <c r="K2592" s="333"/>
      <c r="L2592" s="333"/>
      <c r="M2592" s="333"/>
      <c r="N2592" s="333"/>
      <c r="Q2592" s="334"/>
      <c r="R2592" s="335"/>
      <c r="S2592" s="335"/>
      <c r="T2592" s="335"/>
      <c r="U2592" s="335"/>
      <c r="V2592" s="335"/>
      <c r="W2592" s="336"/>
      <c r="X2592" s="337"/>
      <c r="Y2592" s="338"/>
    </row>
    <row r="2593" spans="3:25" s="330" customFormat="1" hidden="1" x14ac:dyDescent="0.25">
      <c r="C2593" s="331"/>
      <c r="D2593" s="331"/>
      <c r="E2593" s="331"/>
      <c r="H2593" s="332"/>
      <c r="K2593" s="333"/>
      <c r="L2593" s="333"/>
      <c r="M2593" s="333"/>
      <c r="N2593" s="333"/>
      <c r="Q2593" s="334"/>
      <c r="R2593" s="335"/>
      <c r="S2593" s="335"/>
      <c r="T2593" s="335"/>
      <c r="U2593" s="335"/>
      <c r="V2593" s="335"/>
      <c r="W2593" s="336"/>
      <c r="X2593" s="337"/>
      <c r="Y2593" s="338"/>
    </row>
    <row r="2594" spans="3:25" s="330" customFormat="1" hidden="1" x14ac:dyDescent="0.25">
      <c r="C2594" s="331"/>
      <c r="D2594" s="331"/>
      <c r="E2594" s="331"/>
      <c r="H2594" s="332"/>
      <c r="K2594" s="333"/>
      <c r="L2594" s="333"/>
      <c r="M2594" s="333"/>
      <c r="N2594" s="333"/>
      <c r="Q2594" s="334"/>
      <c r="R2594" s="335"/>
      <c r="S2594" s="335"/>
      <c r="T2594" s="335"/>
      <c r="U2594" s="335"/>
      <c r="V2594" s="335"/>
      <c r="W2594" s="336"/>
      <c r="X2594" s="337"/>
      <c r="Y2594" s="338"/>
    </row>
    <row r="2595" spans="3:25" s="330" customFormat="1" hidden="1" x14ac:dyDescent="0.25">
      <c r="C2595" s="331"/>
      <c r="D2595" s="331"/>
      <c r="E2595" s="331"/>
      <c r="H2595" s="332"/>
      <c r="K2595" s="333"/>
      <c r="L2595" s="333"/>
      <c r="M2595" s="333"/>
      <c r="N2595" s="333"/>
      <c r="Q2595" s="334"/>
      <c r="R2595" s="335"/>
      <c r="S2595" s="335"/>
      <c r="T2595" s="335"/>
      <c r="U2595" s="335"/>
      <c r="V2595" s="335"/>
      <c r="W2595" s="336"/>
      <c r="X2595" s="337"/>
      <c r="Y2595" s="338"/>
    </row>
    <row r="2596" spans="3:25" s="330" customFormat="1" hidden="1" x14ac:dyDescent="0.25">
      <c r="C2596" s="331"/>
      <c r="D2596" s="331"/>
      <c r="E2596" s="331"/>
      <c r="H2596" s="332"/>
      <c r="K2596" s="333"/>
      <c r="L2596" s="333"/>
      <c r="M2596" s="333"/>
      <c r="N2596" s="333"/>
      <c r="Q2596" s="334"/>
      <c r="R2596" s="335"/>
      <c r="S2596" s="335"/>
      <c r="T2596" s="335"/>
      <c r="U2596" s="335"/>
      <c r="V2596" s="335"/>
      <c r="W2596" s="336"/>
      <c r="X2596" s="337"/>
      <c r="Y2596" s="338"/>
    </row>
    <row r="2597" spans="3:25" s="330" customFormat="1" hidden="1" x14ac:dyDescent="0.25">
      <c r="C2597" s="331"/>
      <c r="D2597" s="331"/>
      <c r="E2597" s="331"/>
      <c r="H2597" s="332"/>
      <c r="K2597" s="333"/>
      <c r="L2597" s="333"/>
      <c r="M2597" s="333"/>
      <c r="N2597" s="333"/>
      <c r="Q2597" s="334"/>
      <c r="R2597" s="335"/>
      <c r="S2597" s="335"/>
      <c r="T2597" s="335"/>
      <c r="U2597" s="335"/>
      <c r="V2597" s="335"/>
      <c r="W2597" s="336"/>
      <c r="X2597" s="337"/>
      <c r="Y2597" s="338"/>
    </row>
    <row r="2598" spans="3:25" s="330" customFormat="1" hidden="1" x14ac:dyDescent="0.25">
      <c r="C2598" s="331"/>
      <c r="D2598" s="331"/>
      <c r="E2598" s="331"/>
      <c r="H2598" s="332"/>
      <c r="K2598" s="333"/>
      <c r="L2598" s="333"/>
      <c r="M2598" s="333"/>
      <c r="N2598" s="333"/>
      <c r="Q2598" s="334"/>
      <c r="R2598" s="335"/>
      <c r="S2598" s="335"/>
      <c r="T2598" s="335"/>
      <c r="U2598" s="335"/>
      <c r="V2598" s="335"/>
      <c r="W2598" s="336"/>
      <c r="X2598" s="337"/>
      <c r="Y2598" s="338"/>
    </row>
    <row r="2599" spans="3:25" s="330" customFormat="1" hidden="1" x14ac:dyDescent="0.25">
      <c r="C2599" s="331"/>
      <c r="D2599" s="331"/>
      <c r="E2599" s="331"/>
      <c r="H2599" s="332"/>
      <c r="K2599" s="333"/>
      <c r="L2599" s="333"/>
      <c r="M2599" s="333"/>
      <c r="N2599" s="333"/>
      <c r="Q2599" s="334"/>
      <c r="R2599" s="335"/>
      <c r="S2599" s="335"/>
      <c r="T2599" s="335"/>
      <c r="U2599" s="335"/>
      <c r="V2599" s="335"/>
      <c r="W2599" s="336"/>
      <c r="X2599" s="337"/>
      <c r="Y2599" s="338"/>
    </row>
    <row r="2600" spans="3:25" s="330" customFormat="1" hidden="1" x14ac:dyDescent="0.25">
      <c r="C2600" s="331"/>
      <c r="D2600" s="331"/>
      <c r="E2600" s="331"/>
      <c r="H2600" s="332"/>
      <c r="K2600" s="333"/>
      <c r="L2600" s="333"/>
      <c r="M2600" s="333"/>
      <c r="N2600" s="333"/>
      <c r="Q2600" s="334"/>
      <c r="R2600" s="335"/>
      <c r="S2600" s="335"/>
      <c r="T2600" s="335"/>
      <c r="U2600" s="335"/>
      <c r="V2600" s="335"/>
      <c r="W2600" s="336"/>
      <c r="X2600" s="337"/>
      <c r="Y2600" s="338"/>
    </row>
    <row r="2601" spans="3:25" s="330" customFormat="1" hidden="1" x14ac:dyDescent="0.25">
      <c r="C2601" s="331"/>
      <c r="D2601" s="331"/>
      <c r="E2601" s="331"/>
      <c r="H2601" s="332"/>
      <c r="K2601" s="333"/>
      <c r="L2601" s="333"/>
      <c r="M2601" s="333"/>
      <c r="N2601" s="333"/>
      <c r="Q2601" s="334"/>
      <c r="R2601" s="335"/>
      <c r="S2601" s="335"/>
      <c r="T2601" s="335"/>
      <c r="U2601" s="335"/>
      <c r="V2601" s="335"/>
      <c r="W2601" s="336"/>
      <c r="X2601" s="337"/>
      <c r="Y2601" s="338"/>
    </row>
    <row r="2602" spans="3:25" s="330" customFormat="1" hidden="1" x14ac:dyDescent="0.25">
      <c r="C2602" s="331"/>
      <c r="D2602" s="331"/>
      <c r="E2602" s="331"/>
      <c r="H2602" s="332"/>
      <c r="K2602" s="333"/>
      <c r="L2602" s="333"/>
      <c r="M2602" s="333"/>
      <c r="N2602" s="333"/>
      <c r="Q2602" s="334"/>
      <c r="R2602" s="335"/>
      <c r="S2602" s="335"/>
      <c r="T2602" s="335"/>
      <c r="U2602" s="335"/>
      <c r="V2602" s="335"/>
      <c r="W2602" s="336"/>
      <c r="X2602" s="337"/>
      <c r="Y2602" s="338"/>
    </row>
    <row r="2603" spans="3:25" s="330" customFormat="1" hidden="1" x14ac:dyDescent="0.25">
      <c r="C2603" s="331"/>
      <c r="D2603" s="331"/>
      <c r="E2603" s="331"/>
      <c r="H2603" s="332"/>
      <c r="K2603" s="333"/>
      <c r="L2603" s="333"/>
      <c r="M2603" s="333"/>
      <c r="N2603" s="333"/>
      <c r="Q2603" s="334"/>
      <c r="R2603" s="335"/>
      <c r="S2603" s="335"/>
      <c r="T2603" s="335"/>
      <c r="U2603" s="335"/>
      <c r="V2603" s="335"/>
      <c r="W2603" s="336"/>
      <c r="X2603" s="337"/>
      <c r="Y2603" s="338"/>
    </row>
    <row r="2604" spans="3:25" s="330" customFormat="1" hidden="1" x14ac:dyDescent="0.25">
      <c r="C2604" s="331"/>
      <c r="D2604" s="331"/>
      <c r="E2604" s="331"/>
      <c r="H2604" s="332"/>
      <c r="K2604" s="333"/>
      <c r="L2604" s="333"/>
      <c r="M2604" s="333"/>
      <c r="N2604" s="333"/>
      <c r="Q2604" s="334"/>
      <c r="R2604" s="335"/>
      <c r="S2604" s="335"/>
      <c r="T2604" s="335"/>
      <c r="U2604" s="335"/>
      <c r="V2604" s="335"/>
      <c r="W2604" s="336"/>
      <c r="X2604" s="337"/>
      <c r="Y2604" s="338"/>
    </row>
    <row r="2605" spans="3:25" s="330" customFormat="1" hidden="1" x14ac:dyDescent="0.25">
      <c r="C2605" s="331"/>
      <c r="D2605" s="331"/>
      <c r="E2605" s="331"/>
      <c r="H2605" s="332"/>
      <c r="K2605" s="333"/>
      <c r="L2605" s="333"/>
      <c r="M2605" s="333"/>
      <c r="N2605" s="333"/>
      <c r="Q2605" s="334"/>
      <c r="R2605" s="335"/>
      <c r="S2605" s="335"/>
      <c r="T2605" s="335"/>
      <c r="U2605" s="335"/>
      <c r="V2605" s="335"/>
      <c r="W2605" s="336"/>
      <c r="X2605" s="337"/>
      <c r="Y2605" s="338"/>
    </row>
    <row r="2606" spans="3:25" s="330" customFormat="1" hidden="1" x14ac:dyDescent="0.25">
      <c r="C2606" s="331"/>
      <c r="D2606" s="331"/>
      <c r="E2606" s="331"/>
      <c r="H2606" s="332"/>
      <c r="K2606" s="333"/>
      <c r="L2606" s="333"/>
      <c r="M2606" s="333"/>
      <c r="N2606" s="333"/>
      <c r="Q2606" s="334"/>
      <c r="R2606" s="335"/>
      <c r="S2606" s="335"/>
      <c r="T2606" s="335"/>
      <c r="U2606" s="335"/>
      <c r="V2606" s="335"/>
      <c r="W2606" s="336"/>
      <c r="X2606" s="337"/>
      <c r="Y2606" s="338"/>
    </row>
    <row r="2607" spans="3:25" s="330" customFormat="1" hidden="1" x14ac:dyDescent="0.25">
      <c r="C2607" s="331"/>
      <c r="D2607" s="331"/>
      <c r="E2607" s="331"/>
      <c r="H2607" s="332"/>
      <c r="K2607" s="333"/>
      <c r="L2607" s="333"/>
      <c r="M2607" s="333"/>
      <c r="N2607" s="333"/>
      <c r="Q2607" s="334"/>
      <c r="R2607" s="335"/>
      <c r="S2607" s="335"/>
      <c r="T2607" s="335"/>
      <c r="U2607" s="335"/>
      <c r="V2607" s="335"/>
      <c r="W2607" s="336"/>
      <c r="X2607" s="337"/>
      <c r="Y2607" s="338"/>
    </row>
    <row r="2608" spans="3:25" s="330" customFormat="1" hidden="1" x14ac:dyDescent="0.25">
      <c r="C2608" s="331"/>
      <c r="D2608" s="331"/>
      <c r="E2608" s="331"/>
      <c r="H2608" s="332"/>
      <c r="K2608" s="333"/>
      <c r="L2608" s="333"/>
      <c r="M2608" s="333"/>
      <c r="N2608" s="333"/>
      <c r="Q2608" s="334"/>
      <c r="R2608" s="335"/>
      <c r="S2608" s="335"/>
      <c r="T2608" s="335"/>
      <c r="U2608" s="335"/>
      <c r="V2608" s="335"/>
      <c r="W2608" s="336"/>
      <c r="X2608" s="337"/>
      <c r="Y2608" s="338"/>
    </row>
    <row r="2609" spans="3:25" s="330" customFormat="1" hidden="1" x14ac:dyDescent="0.25">
      <c r="C2609" s="331"/>
      <c r="D2609" s="331"/>
      <c r="E2609" s="331"/>
      <c r="H2609" s="332"/>
      <c r="K2609" s="333"/>
      <c r="L2609" s="333"/>
      <c r="M2609" s="333"/>
      <c r="N2609" s="333"/>
      <c r="Q2609" s="334"/>
      <c r="R2609" s="335"/>
      <c r="S2609" s="335"/>
      <c r="T2609" s="335"/>
      <c r="U2609" s="335"/>
      <c r="V2609" s="335"/>
      <c r="W2609" s="336"/>
      <c r="X2609" s="337"/>
      <c r="Y2609" s="338"/>
    </row>
    <row r="2610" spans="3:25" s="330" customFormat="1" hidden="1" x14ac:dyDescent="0.25">
      <c r="C2610" s="331"/>
      <c r="D2610" s="331"/>
      <c r="E2610" s="331"/>
      <c r="H2610" s="332"/>
      <c r="K2610" s="333"/>
      <c r="L2610" s="333"/>
      <c r="M2610" s="333"/>
      <c r="N2610" s="333"/>
      <c r="Q2610" s="334"/>
      <c r="R2610" s="335"/>
      <c r="S2610" s="335"/>
      <c r="T2610" s="335"/>
      <c r="U2610" s="335"/>
      <c r="V2610" s="335"/>
      <c r="W2610" s="336"/>
      <c r="X2610" s="337"/>
      <c r="Y2610" s="338"/>
    </row>
    <row r="2611" spans="3:25" s="330" customFormat="1" hidden="1" x14ac:dyDescent="0.25">
      <c r="C2611" s="331"/>
      <c r="D2611" s="331"/>
      <c r="E2611" s="331"/>
      <c r="H2611" s="332"/>
      <c r="K2611" s="333"/>
      <c r="L2611" s="333"/>
      <c r="M2611" s="333"/>
      <c r="N2611" s="333"/>
      <c r="Q2611" s="334"/>
      <c r="R2611" s="335"/>
      <c r="S2611" s="335"/>
      <c r="T2611" s="335"/>
      <c r="U2611" s="335"/>
      <c r="V2611" s="335"/>
      <c r="W2611" s="336"/>
      <c r="X2611" s="337"/>
      <c r="Y2611" s="338"/>
    </row>
    <row r="2612" spans="3:25" s="330" customFormat="1" hidden="1" x14ac:dyDescent="0.25">
      <c r="C2612" s="331"/>
      <c r="D2612" s="331"/>
      <c r="E2612" s="331"/>
      <c r="H2612" s="332"/>
      <c r="K2612" s="333"/>
      <c r="L2612" s="333"/>
      <c r="M2612" s="333"/>
      <c r="N2612" s="333"/>
      <c r="Q2612" s="334"/>
      <c r="R2612" s="335"/>
      <c r="S2612" s="335"/>
      <c r="T2612" s="335"/>
      <c r="U2612" s="335"/>
      <c r="V2612" s="335"/>
      <c r="W2612" s="336"/>
      <c r="X2612" s="337"/>
      <c r="Y2612" s="338"/>
    </row>
    <row r="2613" spans="3:25" s="330" customFormat="1" hidden="1" x14ac:dyDescent="0.25">
      <c r="C2613" s="331"/>
      <c r="D2613" s="331"/>
      <c r="E2613" s="331"/>
      <c r="H2613" s="332"/>
      <c r="K2613" s="333"/>
      <c r="L2613" s="333"/>
      <c r="M2613" s="333"/>
      <c r="N2613" s="333"/>
      <c r="Q2613" s="334"/>
      <c r="R2613" s="335"/>
      <c r="S2613" s="335"/>
      <c r="T2613" s="335"/>
      <c r="U2613" s="335"/>
      <c r="V2613" s="335"/>
      <c r="W2613" s="336"/>
      <c r="X2613" s="337"/>
      <c r="Y2613" s="338"/>
    </row>
    <row r="2614" spans="3:25" s="330" customFormat="1" hidden="1" x14ac:dyDescent="0.25">
      <c r="C2614" s="331"/>
      <c r="D2614" s="331"/>
      <c r="E2614" s="331"/>
      <c r="H2614" s="332"/>
      <c r="K2614" s="333"/>
      <c r="L2614" s="333"/>
      <c r="M2614" s="333"/>
      <c r="N2614" s="333"/>
      <c r="Q2614" s="334"/>
      <c r="R2614" s="335"/>
      <c r="S2614" s="335"/>
      <c r="T2614" s="335"/>
      <c r="U2614" s="335"/>
      <c r="V2614" s="335"/>
      <c r="W2614" s="336"/>
      <c r="X2614" s="337"/>
      <c r="Y2614" s="338"/>
    </row>
    <row r="2615" spans="3:25" s="330" customFormat="1" hidden="1" x14ac:dyDescent="0.25">
      <c r="C2615" s="331"/>
      <c r="D2615" s="331"/>
      <c r="E2615" s="331"/>
      <c r="H2615" s="332"/>
      <c r="K2615" s="333"/>
      <c r="L2615" s="333"/>
      <c r="M2615" s="333"/>
      <c r="N2615" s="333"/>
      <c r="Q2615" s="334"/>
      <c r="R2615" s="335"/>
      <c r="S2615" s="335"/>
      <c r="T2615" s="335"/>
      <c r="U2615" s="335"/>
      <c r="V2615" s="335"/>
      <c r="W2615" s="336"/>
      <c r="X2615" s="337"/>
      <c r="Y2615" s="338"/>
    </row>
    <row r="2616" spans="3:25" s="330" customFormat="1" hidden="1" x14ac:dyDescent="0.25">
      <c r="C2616" s="331"/>
      <c r="D2616" s="331"/>
      <c r="E2616" s="331"/>
      <c r="H2616" s="332"/>
      <c r="K2616" s="333"/>
      <c r="L2616" s="333"/>
      <c r="M2616" s="333"/>
      <c r="N2616" s="333"/>
      <c r="Q2616" s="334"/>
      <c r="R2616" s="335"/>
      <c r="S2616" s="335"/>
      <c r="T2616" s="335"/>
      <c r="U2616" s="335"/>
      <c r="V2616" s="335"/>
      <c r="W2616" s="336"/>
      <c r="X2616" s="337"/>
      <c r="Y2616" s="338"/>
    </row>
    <row r="2617" spans="3:25" s="330" customFormat="1" hidden="1" x14ac:dyDescent="0.25">
      <c r="C2617" s="331"/>
      <c r="D2617" s="331"/>
      <c r="E2617" s="331"/>
      <c r="H2617" s="332"/>
      <c r="K2617" s="333"/>
      <c r="L2617" s="333"/>
      <c r="M2617" s="333"/>
      <c r="N2617" s="333"/>
      <c r="Q2617" s="334"/>
      <c r="R2617" s="335"/>
      <c r="S2617" s="335"/>
      <c r="T2617" s="335"/>
      <c r="U2617" s="335"/>
      <c r="V2617" s="335"/>
      <c r="W2617" s="336"/>
      <c r="X2617" s="337"/>
      <c r="Y2617" s="338"/>
    </row>
    <row r="2618" spans="3:25" s="330" customFormat="1" hidden="1" x14ac:dyDescent="0.25">
      <c r="C2618" s="331"/>
      <c r="D2618" s="331"/>
      <c r="E2618" s="331"/>
      <c r="H2618" s="332"/>
      <c r="K2618" s="333"/>
      <c r="L2618" s="333"/>
      <c r="M2618" s="333"/>
      <c r="N2618" s="333"/>
      <c r="Q2618" s="334"/>
      <c r="R2618" s="335"/>
      <c r="S2618" s="335"/>
      <c r="T2618" s="335"/>
      <c r="U2618" s="335"/>
      <c r="V2618" s="335"/>
      <c r="W2618" s="336"/>
      <c r="X2618" s="337"/>
      <c r="Y2618" s="338"/>
    </row>
    <row r="2619" spans="3:25" s="330" customFormat="1" hidden="1" x14ac:dyDescent="0.25">
      <c r="C2619" s="331"/>
      <c r="D2619" s="331"/>
      <c r="E2619" s="331"/>
      <c r="H2619" s="332"/>
      <c r="K2619" s="333"/>
      <c r="L2619" s="333"/>
      <c r="M2619" s="333"/>
      <c r="N2619" s="333"/>
      <c r="Q2619" s="334"/>
      <c r="R2619" s="335"/>
      <c r="S2619" s="335"/>
      <c r="T2619" s="335"/>
      <c r="U2619" s="335"/>
      <c r="V2619" s="335"/>
      <c r="W2619" s="336"/>
      <c r="X2619" s="337"/>
      <c r="Y2619" s="338"/>
    </row>
    <row r="2620" spans="3:25" s="330" customFormat="1" hidden="1" x14ac:dyDescent="0.25">
      <c r="C2620" s="331"/>
      <c r="D2620" s="331"/>
      <c r="E2620" s="331"/>
      <c r="H2620" s="332"/>
      <c r="K2620" s="333"/>
      <c r="L2620" s="333"/>
      <c r="M2620" s="333"/>
      <c r="N2620" s="333"/>
      <c r="Q2620" s="334"/>
      <c r="R2620" s="335"/>
      <c r="S2620" s="335"/>
      <c r="T2620" s="335"/>
      <c r="U2620" s="335"/>
      <c r="V2620" s="335"/>
      <c r="W2620" s="336"/>
      <c r="X2620" s="337"/>
      <c r="Y2620" s="338"/>
    </row>
    <row r="2621" spans="3:25" s="330" customFormat="1" hidden="1" x14ac:dyDescent="0.25">
      <c r="C2621" s="331"/>
      <c r="D2621" s="331"/>
      <c r="E2621" s="331"/>
      <c r="H2621" s="332"/>
      <c r="K2621" s="333"/>
      <c r="L2621" s="333"/>
      <c r="M2621" s="333"/>
      <c r="N2621" s="333"/>
      <c r="Q2621" s="334"/>
      <c r="R2621" s="335"/>
      <c r="S2621" s="335"/>
      <c r="T2621" s="335"/>
      <c r="U2621" s="335"/>
      <c r="V2621" s="335"/>
      <c r="W2621" s="336"/>
      <c r="X2621" s="337"/>
      <c r="Y2621" s="338"/>
    </row>
    <row r="2622" spans="3:25" s="330" customFormat="1" hidden="1" x14ac:dyDescent="0.25">
      <c r="C2622" s="331"/>
      <c r="D2622" s="331"/>
      <c r="E2622" s="331"/>
      <c r="H2622" s="332"/>
      <c r="K2622" s="333"/>
      <c r="L2622" s="333"/>
      <c r="M2622" s="333"/>
      <c r="N2622" s="333"/>
      <c r="Q2622" s="334"/>
      <c r="R2622" s="335"/>
      <c r="S2622" s="335"/>
      <c r="T2622" s="335"/>
      <c r="U2622" s="335"/>
      <c r="V2622" s="335"/>
      <c r="W2622" s="336"/>
      <c r="X2622" s="337"/>
      <c r="Y2622" s="338"/>
    </row>
    <row r="2623" spans="3:25" s="330" customFormat="1" hidden="1" x14ac:dyDescent="0.25">
      <c r="C2623" s="331"/>
      <c r="D2623" s="331"/>
      <c r="E2623" s="331"/>
      <c r="H2623" s="332"/>
      <c r="K2623" s="333"/>
      <c r="L2623" s="333"/>
      <c r="M2623" s="333"/>
      <c r="N2623" s="333"/>
      <c r="Q2623" s="334"/>
      <c r="R2623" s="335"/>
      <c r="S2623" s="335"/>
      <c r="T2623" s="335"/>
      <c r="U2623" s="335"/>
      <c r="V2623" s="335"/>
      <c r="W2623" s="336"/>
      <c r="X2623" s="337"/>
      <c r="Y2623" s="338"/>
    </row>
    <row r="2624" spans="3:25" s="330" customFormat="1" hidden="1" x14ac:dyDescent="0.25">
      <c r="C2624" s="331"/>
      <c r="D2624" s="331"/>
      <c r="E2624" s="331"/>
      <c r="H2624" s="332"/>
      <c r="K2624" s="333"/>
      <c r="L2624" s="333"/>
      <c r="M2624" s="333"/>
      <c r="N2624" s="333"/>
      <c r="Q2624" s="334"/>
      <c r="R2624" s="335"/>
      <c r="S2624" s="335"/>
      <c r="T2624" s="335"/>
      <c r="U2624" s="335"/>
      <c r="V2624" s="335"/>
      <c r="W2624" s="336"/>
      <c r="X2624" s="337"/>
      <c r="Y2624" s="338"/>
    </row>
    <row r="2625" spans="3:25" s="330" customFormat="1" hidden="1" x14ac:dyDescent="0.25">
      <c r="C2625" s="331"/>
      <c r="D2625" s="331"/>
      <c r="E2625" s="331"/>
      <c r="H2625" s="332"/>
      <c r="K2625" s="333"/>
      <c r="L2625" s="333"/>
      <c r="M2625" s="333"/>
      <c r="N2625" s="333"/>
      <c r="Q2625" s="334"/>
      <c r="R2625" s="335"/>
      <c r="S2625" s="335"/>
      <c r="T2625" s="335"/>
      <c r="U2625" s="335"/>
      <c r="V2625" s="335"/>
      <c r="W2625" s="336"/>
      <c r="X2625" s="337"/>
      <c r="Y2625" s="338"/>
    </row>
    <row r="2626" spans="3:25" s="330" customFormat="1" hidden="1" x14ac:dyDescent="0.25">
      <c r="C2626" s="331"/>
      <c r="D2626" s="331"/>
      <c r="E2626" s="331"/>
      <c r="H2626" s="332"/>
      <c r="K2626" s="333"/>
      <c r="L2626" s="333"/>
      <c r="M2626" s="333"/>
      <c r="N2626" s="333"/>
      <c r="Q2626" s="334"/>
      <c r="R2626" s="335"/>
      <c r="S2626" s="335"/>
      <c r="T2626" s="335"/>
      <c r="U2626" s="335"/>
      <c r="V2626" s="335"/>
      <c r="W2626" s="336"/>
      <c r="X2626" s="337"/>
      <c r="Y2626" s="338"/>
    </row>
    <row r="2627" spans="3:25" s="330" customFormat="1" hidden="1" x14ac:dyDescent="0.25">
      <c r="C2627" s="331"/>
      <c r="D2627" s="331"/>
      <c r="E2627" s="331"/>
      <c r="H2627" s="332"/>
      <c r="K2627" s="333"/>
      <c r="L2627" s="333"/>
      <c r="M2627" s="333"/>
      <c r="N2627" s="333"/>
      <c r="Q2627" s="334"/>
      <c r="R2627" s="335"/>
      <c r="S2627" s="335"/>
      <c r="T2627" s="335"/>
      <c r="U2627" s="335"/>
      <c r="V2627" s="335"/>
      <c r="W2627" s="336"/>
      <c r="X2627" s="337"/>
      <c r="Y2627" s="338"/>
    </row>
    <row r="2628" spans="3:25" s="330" customFormat="1" hidden="1" x14ac:dyDescent="0.25">
      <c r="C2628" s="331"/>
      <c r="D2628" s="331"/>
      <c r="E2628" s="331"/>
      <c r="H2628" s="332"/>
      <c r="K2628" s="333"/>
      <c r="L2628" s="333"/>
      <c r="M2628" s="333"/>
      <c r="N2628" s="333"/>
      <c r="Q2628" s="334"/>
      <c r="R2628" s="335"/>
      <c r="S2628" s="335"/>
      <c r="T2628" s="335"/>
      <c r="U2628" s="335"/>
      <c r="V2628" s="335"/>
      <c r="W2628" s="336"/>
      <c r="X2628" s="337"/>
      <c r="Y2628" s="338"/>
    </row>
    <row r="2629" spans="3:25" s="330" customFormat="1" hidden="1" x14ac:dyDescent="0.25">
      <c r="C2629" s="331"/>
      <c r="D2629" s="331"/>
      <c r="E2629" s="331"/>
      <c r="H2629" s="332"/>
      <c r="K2629" s="333"/>
      <c r="L2629" s="333"/>
      <c r="M2629" s="333"/>
      <c r="N2629" s="333"/>
      <c r="Q2629" s="334"/>
      <c r="R2629" s="335"/>
      <c r="S2629" s="335"/>
      <c r="T2629" s="335"/>
      <c r="U2629" s="335"/>
      <c r="V2629" s="335"/>
      <c r="W2629" s="336"/>
      <c r="X2629" s="337"/>
      <c r="Y2629" s="338"/>
    </row>
    <row r="2630" spans="3:25" s="330" customFormat="1" hidden="1" x14ac:dyDescent="0.25">
      <c r="C2630" s="331"/>
      <c r="D2630" s="331"/>
      <c r="E2630" s="331"/>
      <c r="H2630" s="332"/>
      <c r="K2630" s="333"/>
      <c r="L2630" s="333"/>
      <c r="M2630" s="333"/>
      <c r="N2630" s="333"/>
      <c r="Q2630" s="334"/>
      <c r="R2630" s="335"/>
      <c r="S2630" s="335"/>
      <c r="T2630" s="335"/>
      <c r="U2630" s="335"/>
      <c r="V2630" s="335"/>
      <c r="W2630" s="336"/>
      <c r="X2630" s="337"/>
      <c r="Y2630" s="338"/>
    </row>
    <row r="2631" spans="3:25" s="330" customFormat="1" hidden="1" x14ac:dyDescent="0.25">
      <c r="C2631" s="331"/>
      <c r="D2631" s="331"/>
      <c r="E2631" s="331"/>
      <c r="H2631" s="332"/>
      <c r="K2631" s="333"/>
      <c r="L2631" s="333"/>
      <c r="M2631" s="333"/>
      <c r="N2631" s="333"/>
      <c r="Q2631" s="334"/>
      <c r="R2631" s="335"/>
      <c r="S2631" s="335"/>
      <c r="T2631" s="335"/>
      <c r="U2631" s="335"/>
      <c r="V2631" s="335"/>
      <c r="W2631" s="336"/>
      <c r="X2631" s="337"/>
      <c r="Y2631" s="338"/>
    </row>
    <row r="2632" spans="3:25" s="330" customFormat="1" hidden="1" x14ac:dyDescent="0.25">
      <c r="C2632" s="331"/>
      <c r="D2632" s="331"/>
      <c r="E2632" s="331"/>
      <c r="H2632" s="332"/>
      <c r="K2632" s="333"/>
      <c r="L2632" s="333"/>
      <c r="M2632" s="333"/>
      <c r="N2632" s="333"/>
      <c r="Q2632" s="334"/>
      <c r="R2632" s="335"/>
      <c r="S2632" s="335"/>
      <c r="T2632" s="335"/>
      <c r="U2632" s="335"/>
      <c r="V2632" s="335"/>
      <c r="W2632" s="336"/>
      <c r="X2632" s="337"/>
      <c r="Y2632" s="338"/>
    </row>
    <row r="2633" spans="3:25" s="330" customFormat="1" hidden="1" x14ac:dyDescent="0.25">
      <c r="C2633" s="331"/>
      <c r="D2633" s="331"/>
      <c r="E2633" s="331"/>
      <c r="H2633" s="332"/>
      <c r="K2633" s="333"/>
      <c r="L2633" s="333"/>
      <c r="M2633" s="333"/>
      <c r="N2633" s="333"/>
      <c r="Q2633" s="334"/>
      <c r="R2633" s="335"/>
      <c r="S2633" s="335"/>
      <c r="T2633" s="335"/>
      <c r="U2633" s="335"/>
      <c r="V2633" s="335"/>
      <c r="W2633" s="336"/>
      <c r="X2633" s="337"/>
      <c r="Y2633" s="338"/>
    </row>
    <row r="2634" spans="3:25" s="330" customFormat="1" hidden="1" x14ac:dyDescent="0.25">
      <c r="C2634" s="331"/>
      <c r="D2634" s="331"/>
      <c r="E2634" s="331"/>
      <c r="H2634" s="332"/>
      <c r="K2634" s="333"/>
      <c r="L2634" s="333"/>
      <c r="M2634" s="333"/>
      <c r="N2634" s="333"/>
      <c r="Q2634" s="334"/>
      <c r="R2634" s="335"/>
      <c r="S2634" s="335"/>
      <c r="T2634" s="335"/>
      <c r="U2634" s="335"/>
      <c r="V2634" s="335"/>
      <c r="W2634" s="336"/>
      <c r="X2634" s="337"/>
      <c r="Y2634" s="338"/>
    </row>
    <row r="2635" spans="3:25" s="330" customFormat="1" hidden="1" x14ac:dyDescent="0.25">
      <c r="C2635" s="331"/>
      <c r="D2635" s="331"/>
      <c r="E2635" s="331"/>
      <c r="H2635" s="332"/>
      <c r="K2635" s="333"/>
      <c r="L2635" s="333"/>
      <c r="M2635" s="333"/>
      <c r="N2635" s="333"/>
      <c r="Q2635" s="334"/>
      <c r="R2635" s="335"/>
      <c r="S2635" s="335"/>
      <c r="T2635" s="335"/>
      <c r="U2635" s="335"/>
      <c r="V2635" s="335"/>
      <c r="W2635" s="336"/>
      <c r="X2635" s="337"/>
      <c r="Y2635" s="338"/>
    </row>
    <row r="2636" spans="3:25" s="330" customFormat="1" hidden="1" x14ac:dyDescent="0.25">
      <c r="C2636" s="331"/>
      <c r="D2636" s="331"/>
      <c r="E2636" s="331"/>
      <c r="H2636" s="332"/>
      <c r="K2636" s="333"/>
      <c r="L2636" s="333"/>
      <c r="M2636" s="333"/>
      <c r="N2636" s="333"/>
      <c r="Q2636" s="334"/>
      <c r="R2636" s="335"/>
      <c r="S2636" s="335"/>
      <c r="T2636" s="335"/>
      <c r="U2636" s="335"/>
      <c r="V2636" s="335"/>
      <c r="W2636" s="336"/>
      <c r="X2636" s="337"/>
      <c r="Y2636" s="338"/>
    </row>
    <row r="2637" spans="3:25" s="330" customFormat="1" hidden="1" x14ac:dyDescent="0.25">
      <c r="C2637" s="331"/>
      <c r="D2637" s="331"/>
      <c r="E2637" s="331"/>
      <c r="H2637" s="332"/>
      <c r="K2637" s="333"/>
      <c r="L2637" s="333"/>
      <c r="M2637" s="333"/>
      <c r="N2637" s="333"/>
      <c r="Q2637" s="334"/>
      <c r="R2637" s="335"/>
      <c r="S2637" s="335"/>
      <c r="T2637" s="335"/>
      <c r="U2637" s="335"/>
      <c r="V2637" s="335"/>
      <c r="W2637" s="336"/>
      <c r="X2637" s="337"/>
      <c r="Y2637" s="338"/>
    </row>
    <row r="2638" spans="3:25" s="330" customFormat="1" hidden="1" x14ac:dyDescent="0.25">
      <c r="C2638" s="331"/>
      <c r="D2638" s="331"/>
      <c r="E2638" s="331"/>
      <c r="H2638" s="332"/>
      <c r="K2638" s="333"/>
      <c r="L2638" s="333"/>
      <c r="M2638" s="333"/>
      <c r="N2638" s="333"/>
      <c r="Q2638" s="334"/>
      <c r="R2638" s="335"/>
      <c r="S2638" s="335"/>
      <c r="T2638" s="335"/>
      <c r="U2638" s="335"/>
      <c r="V2638" s="335"/>
      <c r="W2638" s="336"/>
      <c r="X2638" s="337"/>
      <c r="Y2638" s="338"/>
    </row>
    <row r="2639" spans="3:25" s="330" customFormat="1" hidden="1" x14ac:dyDescent="0.25">
      <c r="C2639" s="331"/>
      <c r="D2639" s="331"/>
      <c r="E2639" s="331"/>
      <c r="H2639" s="332"/>
      <c r="K2639" s="333"/>
      <c r="L2639" s="333"/>
      <c r="M2639" s="333"/>
      <c r="N2639" s="333"/>
      <c r="Q2639" s="334"/>
      <c r="R2639" s="335"/>
      <c r="S2639" s="335"/>
      <c r="T2639" s="335"/>
      <c r="U2639" s="335"/>
      <c r="V2639" s="335"/>
      <c r="W2639" s="336"/>
      <c r="X2639" s="337"/>
      <c r="Y2639" s="338"/>
    </row>
    <row r="2640" spans="3:25" s="330" customFormat="1" hidden="1" x14ac:dyDescent="0.25">
      <c r="C2640" s="331"/>
      <c r="D2640" s="331"/>
      <c r="E2640" s="331"/>
      <c r="H2640" s="332"/>
      <c r="K2640" s="333"/>
      <c r="L2640" s="333"/>
      <c r="M2640" s="333"/>
      <c r="N2640" s="333"/>
      <c r="Q2640" s="334"/>
      <c r="R2640" s="335"/>
      <c r="S2640" s="335"/>
      <c r="T2640" s="335"/>
      <c r="U2640" s="335"/>
      <c r="V2640" s="335"/>
      <c r="W2640" s="336"/>
      <c r="X2640" s="337"/>
      <c r="Y2640" s="338"/>
    </row>
    <row r="2641" spans="3:25" s="330" customFormat="1" hidden="1" x14ac:dyDescent="0.25">
      <c r="C2641" s="331"/>
      <c r="D2641" s="331"/>
      <c r="E2641" s="331"/>
      <c r="H2641" s="332"/>
      <c r="K2641" s="333"/>
      <c r="L2641" s="333"/>
      <c r="M2641" s="333"/>
      <c r="N2641" s="333"/>
      <c r="Q2641" s="334"/>
      <c r="R2641" s="335"/>
      <c r="S2641" s="335"/>
      <c r="T2641" s="335"/>
      <c r="U2641" s="335"/>
      <c r="V2641" s="335"/>
      <c r="W2641" s="336"/>
      <c r="X2641" s="337"/>
      <c r="Y2641" s="338"/>
    </row>
    <row r="2642" spans="3:25" s="330" customFormat="1" hidden="1" x14ac:dyDescent="0.25">
      <c r="C2642" s="331"/>
      <c r="D2642" s="331"/>
      <c r="E2642" s="331"/>
      <c r="H2642" s="332"/>
      <c r="K2642" s="333"/>
      <c r="L2642" s="333"/>
      <c r="M2642" s="333"/>
      <c r="N2642" s="333"/>
      <c r="Q2642" s="334"/>
      <c r="R2642" s="335"/>
      <c r="S2642" s="335"/>
      <c r="T2642" s="335"/>
      <c r="U2642" s="335"/>
      <c r="V2642" s="335"/>
      <c r="W2642" s="336"/>
      <c r="X2642" s="337"/>
      <c r="Y2642" s="338"/>
    </row>
    <row r="2643" spans="3:25" s="330" customFormat="1" hidden="1" x14ac:dyDescent="0.25">
      <c r="C2643" s="331"/>
      <c r="D2643" s="331"/>
      <c r="E2643" s="331"/>
      <c r="H2643" s="332"/>
      <c r="K2643" s="333"/>
      <c r="L2643" s="333"/>
      <c r="M2643" s="333"/>
      <c r="N2643" s="333"/>
      <c r="Q2643" s="334"/>
      <c r="R2643" s="335"/>
      <c r="S2643" s="335"/>
      <c r="T2643" s="335"/>
      <c r="U2643" s="335"/>
      <c r="V2643" s="335"/>
      <c r="W2643" s="336"/>
      <c r="X2643" s="337"/>
      <c r="Y2643" s="338"/>
    </row>
    <row r="2644" spans="3:25" s="330" customFormat="1" hidden="1" x14ac:dyDescent="0.25">
      <c r="C2644" s="331"/>
      <c r="D2644" s="331"/>
      <c r="E2644" s="331"/>
      <c r="H2644" s="332"/>
      <c r="K2644" s="333"/>
      <c r="L2644" s="333"/>
      <c r="M2644" s="333"/>
      <c r="N2644" s="333"/>
      <c r="Q2644" s="334"/>
      <c r="R2644" s="335"/>
      <c r="S2644" s="335"/>
      <c r="T2644" s="335"/>
      <c r="U2644" s="335"/>
      <c r="V2644" s="335"/>
      <c r="W2644" s="336"/>
      <c r="X2644" s="337"/>
      <c r="Y2644" s="338"/>
    </row>
    <row r="2645" spans="3:25" s="330" customFormat="1" hidden="1" x14ac:dyDescent="0.25">
      <c r="C2645" s="331"/>
      <c r="D2645" s="331"/>
      <c r="E2645" s="331"/>
      <c r="H2645" s="332"/>
      <c r="K2645" s="333"/>
      <c r="L2645" s="333"/>
      <c r="M2645" s="333"/>
      <c r="N2645" s="333"/>
      <c r="Q2645" s="334"/>
      <c r="R2645" s="335"/>
      <c r="S2645" s="335"/>
      <c r="T2645" s="335"/>
      <c r="U2645" s="335"/>
      <c r="V2645" s="335"/>
      <c r="W2645" s="336"/>
      <c r="X2645" s="337"/>
      <c r="Y2645" s="338"/>
    </row>
    <row r="2646" spans="3:25" s="330" customFormat="1" hidden="1" x14ac:dyDescent="0.25">
      <c r="C2646" s="331"/>
      <c r="D2646" s="331"/>
      <c r="E2646" s="331"/>
      <c r="H2646" s="332"/>
      <c r="K2646" s="333"/>
      <c r="L2646" s="333"/>
      <c r="M2646" s="333"/>
      <c r="N2646" s="333"/>
      <c r="Q2646" s="334"/>
      <c r="R2646" s="335"/>
      <c r="S2646" s="335"/>
      <c r="T2646" s="335"/>
      <c r="U2646" s="335"/>
      <c r="V2646" s="335"/>
      <c r="W2646" s="336"/>
      <c r="X2646" s="337"/>
      <c r="Y2646" s="338"/>
    </row>
    <row r="2647" spans="3:25" s="330" customFormat="1" hidden="1" x14ac:dyDescent="0.25">
      <c r="C2647" s="331"/>
      <c r="D2647" s="331"/>
      <c r="E2647" s="331"/>
      <c r="H2647" s="332"/>
      <c r="K2647" s="333"/>
      <c r="L2647" s="333"/>
      <c r="M2647" s="333"/>
      <c r="N2647" s="333"/>
      <c r="Q2647" s="334"/>
      <c r="R2647" s="335"/>
      <c r="S2647" s="335"/>
      <c r="T2647" s="335"/>
      <c r="U2647" s="335"/>
      <c r="V2647" s="335"/>
      <c r="W2647" s="336"/>
      <c r="X2647" s="337"/>
      <c r="Y2647" s="338"/>
    </row>
    <row r="2648" spans="3:25" s="330" customFormat="1" hidden="1" x14ac:dyDescent="0.25">
      <c r="C2648" s="331"/>
      <c r="D2648" s="331"/>
      <c r="E2648" s="331"/>
      <c r="H2648" s="332"/>
      <c r="K2648" s="333"/>
      <c r="L2648" s="333"/>
      <c r="M2648" s="333"/>
      <c r="N2648" s="333"/>
      <c r="Q2648" s="334"/>
      <c r="R2648" s="335"/>
      <c r="S2648" s="335"/>
      <c r="T2648" s="335"/>
      <c r="U2648" s="335"/>
      <c r="V2648" s="335"/>
      <c r="W2648" s="336"/>
      <c r="X2648" s="337"/>
      <c r="Y2648" s="338"/>
    </row>
    <row r="2649" spans="3:25" s="330" customFormat="1" hidden="1" x14ac:dyDescent="0.25">
      <c r="C2649" s="331"/>
      <c r="D2649" s="331"/>
      <c r="E2649" s="331"/>
      <c r="H2649" s="332"/>
      <c r="K2649" s="333"/>
      <c r="L2649" s="333"/>
      <c r="M2649" s="333"/>
      <c r="N2649" s="333"/>
      <c r="Q2649" s="334"/>
      <c r="R2649" s="335"/>
      <c r="S2649" s="335"/>
      <c r="T2649" s="335"/>
      <c r="U2649" s="335"/>
      <c r="V2649" s="335"/>
      <c r="W2649" s="336"/>
      <c r="X2649" s="337"/>
      <c r="Y2649" s="338"/>
    </row>
    <row r="2650" spans="3:25" s="330" customFormat="1" hidden="1" x14ac:dyDescent="0.25">
      <c r="C2650" s="331"/>
      <c r="D2650" s="331"/>
      <c r="E2650" s="331"/>
      <c r="H2650" s="332"/>
      <c r="K2650" s="333"/>
      <c r="L2650" s="333"/>
      <c r="M2650" s="333"/>
      <c r="N2650" s="333"/>
      <c r="Q2650" s="334"/>
      <c r="R2650" s="335"/>
      <c r="S2650" s="335"/>
      <c r="T2650" s="335"/>
      <c r="U2650" s="335"/>
      <c r="V2650" s="335"/>
      <c r="W2650" s="336"/>
      <c r="X2650" s="337"/>
      <c r="Y2650" s="338"/>
    </row>
    <row r="2651" spans="3:25" s="330" customFormat="1" hidden="1" x14ac:dyDescent="0.25">
      <c r="C2651" s="331"/>
      <c r="D2651" s="331"/>
      <c r="E2651" s="331"/>
      <c r="H2651" s="332"/>
      <c r="K2651" s="333"/>
      <c r="L2651" s="333"/>
      <c r="M2651" s="333"/>
      <c r="N2651" s="333"/>
      <c r="Q2651" s="334"/>
      <c r="R2651" s="335"/>
      <c r="S2651" s="335"/>
      <c r="T2651" s="335"/>
      <c r="U2651" s="335"/>
      <c r="V2651" s="335"/>
      <c r="W2651" s="336"/>
      <c r="X2651" s="337"/>
      <c r="Y2651" s="338"/>
    </row>
    <row r="2652" spans="3:25" s="330" customFormat="1" hidden="1" x14ac:dyDescent="0.25">
      <c r="C2652" s="331"/>
      <c r="D2652" s="331"/>
      <c r="E2652" s="331"/>
      <c r="H2652" s="332"/>
      <c r="K2652" s="333"/>
      <c r="L2652" s="333"/>
      <c r="M2652" s="333"/>
      <c r="N2652" s="333"/>
      <c r="Q2652" s="334"/>
      <c r="R2652" s="335"/>
      <c r="S2652" s="335"/>
      <c r="T2652" s="335"/>
      <c r="U2652" s="335"/>
      <c r="V2652" s="335"/>
      <c r="W2652" s="336"/>
      <c r="X2652" s="337"/>
      <c r="Y2652" s="338"/>
    </row>
    <row r="2653" spans="3:25" s="330" customFormat="1" hidden="1" x14ac:dyDescent="0.25">
      <c r="C2653" s="331"/>
      <c r="D2653" s="331"/>
      <c r="E2653" s="331"/>
      <c r="H2653" s="332"/>
      <c r="K2653" s="333"/>
      <c r="L2653" s="333"/>
      <c r="M2653" s="333"/>
      <c r="N2653" s="333"/>
      <c r="Q2653" s="334"/>
      <c r="R2653" s="335"/>
      <c r="S2653" s="335"/>
      <c r="T2653" s="335"/>
      <c r="U2653" s="335"/>
      <c r="V2653" s="335"/>
      <c r="W2653" s="336"/>
      <c r="X2653" s="337"/>
      <c r="Y2653" s="338"/>
    </row>
    <row r="2654" spans="3:25" s="330" customFormat="1" hidden="1" x14ac:dyDescent="0.25">
      <c r="C2654" s="331"/>
      <c r="D2654" s="331"/>
      <c r="E2654" s="331"/>
      <c r="H2654" s="332"/>
      <c r="K2654" s="333"/>
      <c r="L2654" s="333"/>
      <c r="M2654" s="333"/>
      <c r="N2654" s="333"/>
      <c r="Q2654" s="334"/>
      <c r="R2654" s="335"/>
      <c r="S2654" s="335"/>
      <c r="T2654" s="335"/>
      <c r="U2654" s="335"/>
      <c r="V2654" s="335"/>
      <c r="W2654" s="336"/>
      <c r="X2654" s="337"/>
      <c r="Y2654" s="338"/>
    </row>
    <row r="2655" spans="3:25" s="330" customFormat="1" hidden="1" x14ac:dyDescent="0.25">
      <c r="C2655" s="331"/>
      <c r="D2655" s="331"/>
      <c r="E2655" s="331"/>
      <c r="H2655" s="332"/>
      <c r="K2655" s="333"/>
      <c r="L2655" s="333"/>
      <c r="M2655" s="333"/>
      <c r="N2655" s="333"/>
      <c r="Q2655" s="334"/>
      <c r="R2655" s="335"/>
      <c r="S2655" s="335"/>
      <c r="T2655" s="335"/>
      <c r="U2655" s="335"/>
      <c r="V2655" s="335"/>
      <c r="W2655" s="336"/>
      <c r="X2655" s="337"/>
      <c r="Y2655" s="338"/>
    </row>
    <row r="2656" spans="3:25" s="330" customFormat="1" hidden="1" x14ac:dyDescent="0.25">
      <c r="C2656" s="331"/>
      <c r="D2656" s="331"/>
      <c r="E2656" s="331"/>
      <c r="H2656" s="332"/>
      <c r="K2656" s="333"/>
      <c r="L2656" s="333"/>
      <c r="M2656" s="333"/>
      <c r="N2656" s="333"/>
      <c r="Q2656" s="334"/>
      <c r="R2656" s="335"/>
      <c r="S2656" s="335"/>
      <c r="T2656" s="335"/>
      <c r="U2656" s="335"/>
      <c r="V2656" s="335"/>
      <c r="W2656" s="336"/>
      <c r="X2656" s="337"/>
      <c r="Y2656" s="338"/>
    </row>
    <row r="2657" spans="3:25" s="330" customFormat="1" hidden="1" x14ac:dyDescent="0.25">
      <c r="C2657" s="331"/>
      <c r="D2657" s="331"/>
      <c r="E2657" s="331"/>
      <c r="H2657" s="332"/>
      <c r="K2657" s="333"/>
      <c r="L2657" s="333"/>
      <c r="M2657" s="333"/>
      <c r="N2657" s="333"/>
      <c r="Q2657" s="334"/>
      <c r="R2657" s="335"/>
      <c r="S2657" s="335"/>
      <c r="T2657" s="335"/>
      <c r="U2657" s="335"/>
      <c r="V2657" s="335"/>
      <c r="W2657" s="336"/>
      <c r="X2657" s="337"/>
      <c r="Y2657" s="338"/>
    </row>
    <row r="2658" spans="3:25" s="330" customFormat="1" hidden="1" x14ac:dyDescent="0.25">
      <c r="C2658" s="331"/>
      <c r="D2658" s="331"/>
      <c r="E2658" s="331"/>
      <c r="H2658" s="332"/>
      <c r="K2658" s="333"/>
      <c r="L2658" s="333"/>
      <c r="M2658" s="333"/>
      <c r="N2658" s="333"/>
      <c r="Q2658" s="334"/>
      <c r="R2658" s="335"/>
      <c r="S2658" s="335"/>
      <c r="T2658" s="335"/>
      <c r="U2658" s="335"/>
      <c r="V2658" s="335"/>
      <c r="W2658" s="336"/>
      <c r="X2658" s="337"/>
      <c r="Y2658" s="338"/>
    </row>
    <row r="2659" spans="3:25" s="330" customFormat="1" hidden="1" x14ac:dyDescent="0.25">
      <c r="C2659" s="331"/>
      <c r="D2659" s="331"/>
      <c r="E2659" s="331"/>
      <c r="H2659" s="332"/>
      <c r="K2659" s="333"/>
      <c r="L2659" s="333"/>
      <c r="M2659" s="333"/>
      <c r="N2659" s="333"/>
      <c r="Q2659" s="334"/>
      <c r="R2659" s="335"/>
      <c r="S2659" s="335"/>
      <c r="T2659" s="335"/>
      <c r="U2659" s="335"/>
      <c r="V2659" s="335"/>
      <c r="W2659" s="336"/>
      <c r="X2659" s="337"/>
      <c r="Y2659" s="338"/>
    </row>
    <row r="2660" spans="3:25" s="330" customFormat="1" hidden="1" x14ac:dyDescent="0.25">
      <c r="C2660" s="331"/>
      <c r="D2660" s="331"/>
      <c r="E2660" s="331"/>
      <c r="H2660" s="332"/>
      <c r="K2660" s="333"/>
      <c r="L2660" s="333"/>
      <c r="M2660" s="333"/>
      <c r="N2660" s="333"/>
      <c r="Q2660" s="334"/>
      <c r="R2660" s="335"/>
      <c r="S2660" s="335"/>
      <c r="T2660" s="335"/>
      <c r="U2660" s="335"/>
      <c r="V2660" s="335"/>
      <c r="W2660" s="336"/>
      <c r="X2660" s="337"/>
      <c r="Y2660" s="338"/>
    </row>
    <row r="2661" spans="3:25" s="330" customFormat="1" hidden="1" x14ac:dyDescent="0.25">
      <c r="C2661" s="331"/>
      <c r="D2661" s="331"/>
      <c r="E2661" s="331"/>
      <c r="H2661" s="332"/>
      <c r="K2661" s="333"/>
      <c r="L2661" s="333"/>
      <c r="M2661" s="333"/>
      <c r="N2661" s="333"/>
      <c r="Q2661" s="334"/>
      <c r="R2661" s="335"/>
      <c r="S2661" s="335"/>
      <c r="T2661" s="335"/>
      <c r="U2661" s="335"/>
      <c r="V2661" s="335"/>
      <c r="W2661" s="336"/>
      <c r="X2661" s="337"/>
      <c r="Y2661" s="338"/>
    </row>
    <row r="2662" spans="3:25" s="330" customFormat="1" hidden="1" x14ac:dyDescent="0.25">
      <c r="C2662" s="331"/>
      <c r="D2662" s="331"/>
      <c r="E2662" s="331"/>
      <c r="H2662" s="332"/>
      <c r="K2662" s="333"/>
      <c r="L2662" s="333"/>
      <c r="M2662" s="333"/>
      <c r="N2662" s="333"/>
      <c r="Q2662" s="334"/>
      <c r="R2662" s="335"/>
      <c r="S2662" s="335"/>
      <c r="T2662" s="335"/>
      <c r="U2662" s="335"/>
      <c r="V2662" s="335"/>
      <c r="W2662" s="336"/>
      <c r="X2662" s="337"/>
      <c r="Y2662" s="338"/>
    </row>
    <row r="2663" spans="3:25" s="330" customFormat="1" hidden="1" x14ac:dyDescent="0.25">
      <c r="C2663" s="331"/>
      <c r="D2663" s="331"/>
      <c r="E2663" s="331"/>
      <c r="H2663" s="332"/>
      <c r="K2663" s="333"/>
      <c r="L2663" s="333"/>
      <c r="M2663" s="333"/>
      <c r="N2663" s="333"/>
      <c r="Q2663" s="334"/>
      <c r="R2663" s="335"/>
      <c r="S2663" s="335"/>
      <c r="T2663" s="335"/>
      <c r="U2663" s="335"/>
      <c r="V2663" s="335"/>
      <c r="W2663" s="336"/>
      <c r="X2663" s="337"/>
      <c r="Y2663" s="338"/>
    </row>
    <row r="2664" spans="3:25" s="330" customFormat="1" hidden="1" x14ac:dyDescent="0.25">
      <c r="C2664" s="331"/>
      <c r="D2664" s="331"/>
      <c r="E2664" s="331"/>
      <c r="H2664" s="332"/>
      <c r="K2664" s="333"/>
      <c r="L2664" s="333"/>
      <c r="M2664" s="333"/>
      <c r="N2664" s="333"/>
      <c r="Q2664" s="334"/>
      <c r="R2664" s="335"/>
      <c r="S2664" s="335"/>
      <c r="T2664" s="335"/>
      <c r="U2664" s="335"/>
      <c r="V2664" s="335"/>
      <c r="W2664" s="336"/>
      <c r="X2664" s="337"/>
      <c r="Y2664" s="338"/>
    </row>
    <row r="2665" spans="3:25" s="330" customFormat="1" hidden="1" x14ac:dyDescent="0.25">
      <c r="C2665" s="331"/>
      <c r="D2665" s="331"/>
      <c r="E2665" s="331"/>
      <c r="H2665" s="332"/>
      <c r="K2665" s="333"/>
      <c r="L2665" s="333"/>
      <c r="M2665" s="333"/>
      <c r="N2665" s="333"/>
      <c r="Q2665" s="334"/>
      <c r="R2665" s="335"/>
      <c r="S2665" s="335"/>
      <c r="T2665" s="335"/>
      <c r="U2665" s="335"/>
      <c r="V2665" s="335"/>
      <c r="W2665" s="336"/>
      <c r="X2665" s="337"/>
      <c r="Y2665" s="338"/>
    </row>
    <row r="2666" spans="3:25" s="330" customFormat="1" hidden="1" x14ac:dyDescent="0.25">
      <c r="C2666" s="331"/>
      <c r="D2666" s="331"/>
      <c r="E2666" s="331"/>
      <c r="H2666" s="332"/>
      <c r="K2666" s="333"/>
      <c r="L2666" s="333"/>
      <c r="M2666" s="333"/>
      <c r="N2666" s="333"/>
      <c r="Q2666" s="334"/>
      <c r="R2666" s="335"/>
      <c r="S2666" s="335"/>
      <c r="T2666" s="335"/>
      <c r="U2666" s="335"/>
      <c r="V2666" s="335"/>
      <c r="W2666" s="336"/>
      <c r="X2666" s="337"/>
      <c r="Y2666" s="338"/>
    </row>
    <row r="2667" spans="3:25" s="330" customFormat="1" hidden="1" x14ac:dyDescent="0.25">
      <c r="C2667" s="331"/>
      <c r="D2667" s="331"/>
      <c r="E2667" s="331"/>
      <c r="H2667" s="332"/>
      <c r="K2667" s="333"/>
      <c r="L2667" s="333"/>
      <c r="M2667" s="333"/>
      <c r="N2667" s="333"/>
      <c r="Q2667" s="334"/>
      <c r="R2667" s="335"/>
      <c r="S2667" s="335"/>
      <c r="T2667" s="335"/>
      <c r="U2667" s="335"/>
      <c r="V2667" s="335"/>
      <c r="W2667" s="336"/>
      <c r="X2667" s="337"/>
      <c r="Y2667" s="338"/>
    </row>
    <row r="2668" spans="3:25" s="330" customFormat="1" hidden="1" x14ac:dyDescent="0.25">
      <c r="C2668" s="331"/>
      <c r="D2668" s="331"/>
      <c r="E2668" s="331"/>
      <c r="H2668" s="332"/>
      <c r="K2668" s="333"/>
      <c r="L2668" s="333"/>
      <c r="M2668" s="333"/>
      <c r="N2668" s="333"/>
      <c r="Q2668" s="334"/>
      <c r="R2668" s="335"/>
      <c r="S2668" s="335"/>
      <c r="T2668" s="335"/>
      <c r="U2668" s="335"/>
      <c r="V2668" s="335"/>
      <c r="W2668" s="336"/>
      <c r="X2668" s="337"/>
      <c r="Y2668" s="338"/>
    </row>
    <row r="2669" spans="3:25" s="330" customFormat="1" hidden="1" x14ac:dyDescent="0.25">
      <c r="C2669" s="331"/>
      <c r="D2669" s="331"/>
      <c r="E2669" s="331"/>
      <c r="H2669" s="332"/>
      <c r="K2669" s="333"/>
      <c r="L2669" s="333"/>
      <c r="M2669" s="333"/>
      <c r="N2669" s="333"/>
      <c r="Q2669" s="334"/>
      <c r="R2669" s="335"/>
      <c r="S2669" s="335"/>
      <c r="T2669" s="335"/>
      <c r="U2669" s="335"/>
      <c r="V2669" s="335"/>
      <c r="W2669" s="336"/>
      <c r="X2669" s="337"/>
      <c r="Y2669" s="338"/>
    </row>
    <row r="2670" spans="3:25" s="330" customFormat="1" hidden="1" x14ac:dyDescent="0.25">
      <c r="C2670" s="331"/>
      <c r="D2670" s="331"/>
      <c r="E2670" s="331"/>
      <c r="H2670" s="332"/>
      <c r="K2670" s="333"/>
      <c r="L2670" s="333"/>
      <c r="M2670" s="333"/>
      <c r="N2670" s="333"/>
      <c r="Q2670" s="334"/>
      <c r="R2670" s="335"/>
      <c r="S2670" s="335"/>
      <c r="T2670" s="335"/>
      <c r="U2670" s="335"/>
      <c r="V2670" s="335"/>
      <c r="W2670" s="336"/>
      <c r="X2670" s="337"/>
      <c r="Y2670" s="338"/>
    </row>
    <row r="2671" spans="3:25" s="330" customFormat="1" hidden="1" x14ac:dyDescent="0.25">
      <c r="C2671" s="331"/>
      <c r="D2671" s="331"/>
      <c r="E2671" s="331"/>
      <c r="H2671" s="332"/>
      <c r="K2671" s="333"/>
      <c r="L2671" s="333"/>
      <c r="M2671" s="333"/>
      <c r="N2671" s="333"/>
      <c r="Q2671" s="334"/>
      <c r="R2671" s="335"/>
      <c r="S2671" s="335"/>
      <c r="T2671" s="335"/>
      <c r="U2671" s="335"/>
      <c r="V2671" s="335"/>
      <c r="W2671" s="336"/>
      <c r="X2671" s="337"/>
      <c r="Y2671" s="338"/>
    </row>
    <row r="2672" spans="3:25" s="330" customFormat="1" hidden="1" x14ac:dyDescent="0.25">
      <c r="C2672" s="331"/>
      <c r="D2672" s="331"/>
      <c r="E2672" s="331"/>
      <c r="H2672" s="332"/>
      <c r="K2672" s="333"/>
      <c r="L2672" s="333"/>
      <c r="M2672" s="333"/>
      <c r="N2672" s="333"/>
      <c r="Q2672" s="334"/>
      <c r="R2672" s="335"/>
      <c r="S2672" s="335"/>
      <c r="T2672" s="335"/>
      <c r="U2672" s="335"/>
      <c r="V2672" s="335"/>
      <c r="W2672" s="336"/>
      <c r="X2672" s="337"/>
      <c r="Y2672" s="338"/>
    </row>
    <row r="2673" spans="3:25" s="330" customFormat="1" hidden="1" x14ac:dyDescent="0.25">
      <c r="C2673" s="331"/>
      <c r="D2673" s="331"/>
      <c r="E2673" s="331"/>
      <c r="H2673" s="332"/>
      <c r="K2673" s="333"/>
      <c r="L2673" s="333"/>
      <c r="M2673" s="333"/>
      <c r="N2673" s="333"/>
      <c r="Q2673" s="334"/>
      <c r="R2673" s="335"/>
      <c r="S2673" s="335"/>
      <c r="T2673" s="335"/>
      <c r="U2673" s="335"/>
      <c r="V2673" s="335"/>
      <c r="W2673" s="336"/>
      <c r="X2673" s="337"/>
      <c r="Y2673" s="338"/>
    </row>
    <row r="2674" spans="3:25" s="330" customFormat="1" hidden="1" x14ac:dyDescent="0.25">
      <c r="C2674" s="331"/>
      <c r="D2674" s="331"/>
      <c r="E2674" s="331"/>
      <c r="H2674" s="332"/>
      <c r="K2674" s="333"/>
      <c r="L2674" s="333"/>
      <c r="M2674" s="333"/>
      <c r="N2674" s="333"/>
      <c r="Q2674" s="334"/>
      <c r="R2674" s="335"/>
      <c r="S2674" s="335"/>
      <c r="T2674" s="335"/>
      <c r="U2674" s="335"/>
      <c r="V2674" s="335"/>
      <c r="W2674" s="336"/>
      <c r="X2674" s="337"/>
      <c r="Y2674" s="338"/>
    </row>
    <row r="2675" spans="3:25" s="330" customFormat="1" hidden="1" x14ac:dyDescent="0.25">
      <c r="C2675" s="331"/>
      <c r="D2675" s="331"/>
      <c r="E2675" s="331"/>
      <c r="H2675" s="332"/>
      <c r="K2675" s="333"/>
      <c r="L2675" s="333"/>
      <c r="M2675" s="333"/>
      <c r="N2675" s="333"/>
      <c r="Q2675" s="334"/>
      <c r="R2675" s="335"/>
      <c r="S2675" s="335"/>
      <c r="T2675" s="335"/>
      <c r="U2675" s="335"/>
      <c r="V2675" s="335"/>
      <c r="W2675" s="336"/>
      <c r="X2675" s="337"/>
      <c r="Y2675" s="338"/>
    </row>
    <row r="2676" spans="3:25" s="330" customFormat="1" hidden="1" x14ac:dyDescent="0.25">
      <c r="C2676" s="331"/>
      <c r="D2676" s="331"/>
      <c r="E2676" s="331"/>
      <c r="H2676" s="332"/>
      <c r="K2676" s="333"/>
      <c r="L2676" s="333"/>
      <c r="M2676" s="333"/>
      <c r="N2676" s="333"/>
      <c r="Q2676" s="334"/>
      <c r="R2676" s="335"/>
      <c r="S2676" s="335"/>
      <c r="T2676" s="335"/>
      <c r="U2676" s="335"/>
      <c r="V2676" s="335"/>
      <c r="W2676" s="336"/>
      <c r="X2676" s="337"/>
      <c r="Y2676" s="338"/>
    </row>
    <row r="2677" spans="3:25" s="330" customFormat="1" hidden="1" x14ac:dyDescent="0.25">
      <c r="C2677" s="331"/>
      <c r="D2677" s="331"/>
      <c r="E2677" s="331"/>
      <c r="H2677" s="332"/>
      <c r="K2677" s="333"/>
      <c r="L2677" s="333"/>
      <c r="M2677" s="333"/>
      <c r="N2677" s="333"/>
      <c r="Q2677" s="334"/>
      <c r="R2677" s="335"/>
      <c r="S2677" s="335"/>
      <c r="T2677" s="335"/>
      <c r="U2677" s="335"/>
      <c r="V2677" s="335"/>
      <c r="W2677" s="336"/>
      <c r="X2677" s="337"/>
      <c r="Y2677" s="338"/>
    </row>
    <row r="2678" spans="3:25" s="330" customFormat="1" hidden="1" x14ac:dyDescent="0.25">
      <c r="C2678" s="331"/>
      <c r="D2678" s="331"/>
      <c r="E2678" s="331"/>
      <c r="H2678" s="332"/>
      <c r="K2678" s="333"/>
      <c r="L2678" s="333"/>
      <c r="M2678" s="333"/>
      <c r="N2678" s="333"/>
      <c r="Q2678" s="334"/>
      <c r="R2678" s="335"/>
      <c r="S2678" s="335"/>
      <c r="T2678" s="335"/>
      <c r="U2678" s="335"/>
      <c r="V2678" s="335"/>
      <c r="W2678" s="336"/>
      <c r="X2678" s="337"/>
      <c r="Y2678" s="338"/>
    </row>
    <row r="2679" spans="3:25" s="330" customFormat="1" hidden="1" x14ac:dyDescent="0.25">
      <c r="C2679" s="331"/>
      <c r="D2679" s="331"/>
      <c r="E2679" s="331"/>
      <c r="H2679" s="332"/>
      <c r="K2679" s="333"/>
      <c r="L2679" s="333"/>
      <c r="M2679" s="333"/>
      <c r="N2679" s="333"/>
      <c r="Q2679" s="334"/>
      <c r="R2679" s="335"/>
      <c r="S2679" s="335"/>
      <c r="T2679" s="335"/>
      <c r="U2679" s="335"/>
      <c r="V2679" s="335"/>
      <c r="W2679" s="336"/>
      <c r="X2679" s="337"/>
      <c r="Y2679" s="338"/>
    </row>
    <row r="2680" spans="3:25" s="330" customFormat="1" hidden="1" x14ac:dyDescent="0.25">
      <c r="C2680" s="331"/>
      <c r="D2680" s="331"/>
      <c r="E2680" s="331"/>
      <c r="H2680" s="332"/>
      <c r="K2680" s="333"/>
      <c r="L2680" s="333"/>
      <c r="M2680" s="333"/>
      <c r="N2680" s="333"/>
      <c r="Q2680" s="334"/>
      <c r="R2680" s="335"/>
      <c r="S2680" s="335"/>
      <c r="T2680" s="335"/>
      <c r="U2680" s="335"/>
      <c r="V2680" s="335"/>
      <c r="W2680" s="336"/>
      <c r="X2680" s="337"/>
      <c r="Y2680" s="338"/>
    </row>
    <row r="2681" spans="3:25" s="330" customFormat="1" hidden="1" x14ac:dyDescent="0.25">
      <c r="C2681" s="331"/>
      <c r="D2681" s="331"/>
      <c r="E2681" s="331"/>
      <c r="H2681" s="332"/>
      <c r="K2681" s="333"/>
      <c r="L2681" s="333"/>
      <c r="M2681" s="333"/>
      <c r="N2681" s="333"/>
      <c r="Q2681" s="334"/>
      <c r="R2681" s="335"/>
      <c r="S2681" s="335"/>
      <c r="T2681" s="335"/>
      <c r="U2681" s="335"/>
      <c r="V2681" s="335"/>
      <c r="W2681" s="336"/>
      <c r="X2681" s="337"/>
      <c r="Y2681" s="338"/>
    </row>
    <row r="2682" spans="3:25" s="330" customFormat="1" hidden="1" x14ac:dyDescent="0.25">
      <c r="C2682" s="331"/>
      <c r="D2682" s="331"/>
      <c r="E2682" s="331"/>
      <c r="H2682" s="332"/>
      <c r="K2682" s="333"/>
      <c r="L2682" s="333"/>
      <c r="M2682" s="333"/>
      <c r="N2682" s="333"/>
      <c r="Q2682" s="334"/>
      <c r="R2682" s="335"/>
      <c r="S2682" s="335"/>
      <c r="T2682" s="335"/>
      <c r="U2682" s="335"/>
      <c r="V2682" s="335"/>
      <c r="W2682" s="336"/>
      <c r="X2682" s="337"/>
      <c r="Y2682" s="338"/>
    </row>
    <row r="2683" spans="3:25" s="330" customFormat="1" hidden="1" x14ac:dyDescent="0.25">
      <c r="C2683" s="331"/>
      <c r="D2683" s="331"/>
      <c r="E2683" s="331"/>
      <c r="H2683" s="332"/>
      <c r="K2683" s="333"/>
      <c r="L2683" s="333"/>
      <c r="M2683" s="333"/>
      <c r="N2683" s="333"/>
      <c r="Q2683" s="334"/>
      <c r="R2683" s="335"/>
      <c r="S2683" s="335"/>
      <c r="T2683" s="335"/>
      <c r="U2683" s="335"/>
      <c r="V2683" s="335"/>
      <c r="W2683" s="336"/>
      <c r="X2683" s="337"/>
      <c r="Y2683" s="338"/>
    </row>
    <row r="2684" spans="3:25" s="330" customFormat="1" hidden="1" x14ac:dyDescent="0.25">
      <c r="C2684" s="331"/>
      <c r="D2684" s="331"/>
      <c r="E2684" s="331"/>
      <c r="H2684" s="332"/>
      <c r="K2684" s="333"/>
      <c r="L2684" s="333"/>
      <c r="M2684" s="333"/>
      <c r="N2684" s="333"/>
      <c r="Q2684" s="334"/>
      <c r="R2684" s="335"/>
      <c r="S2684" s="335"/>
      <c r="T2684" s="335"/>
      <c r="U2684" s="335"/>
      <c r="V2684" s="335"/>
      <c r="W2684" s="336"/>
      <c r="X2684" s="337"/>
      <c r="Y2684" s="338"/>
    </row>
    <row r="2685" spans="3:25" s="330" customFormat="1" hidden="1" x14ac:dyDescent="0.25">
      <c r="C2685" s="331"/>
      <c r="D2685" s="331"/>
      <c r="E2685" s="331"/>
      <c r="H2685" s="332"/>
      <c r="K2685" s="333"/>
      <c r="L2685" s="333"/>
      <c r="M2685" s="333"/>
      <c r="N2685" s="333"/>
      <c r="Q2685" s="334"/>
      <c r="R2685" s="335"/>
      <c r="S2685" s="335"/>
      <c r="T2685" s="335"/>
      <c r="U2685" s="335"/>
      <c r="V2685" s="335"/>
      <c r="W2685" s="336"/>
      <c r="X2685" s="337"/>
      <c r="Y2685" s="338"/>
    </row>
    <row r="2686" spans="3:25" s="330" customFormat="1" hidden="1" x14ac:dyDescent="0.25">
      <c r="C2686" s="331"/>
      <c r="D2686" s="331"/>
      <c r="E2686" s="331"/>
      <c r="H2686" s="332"/>
      <c r="K2686" s="333"/>
      <c r="L2686" s="333"/>
      <c r="M2686" s="333"/>
      <c r="N2686" s="333"/>
      <c r="Q2686" s="334"/>
      <c r="R2686" s="335"/>
      <c r="S2686" s="335"/>
      <c r="T2686" s="335"/>
      <c r="U2686" s="335"/>
      <c r="V2686" s="335"/>
      <c r="W2686" s="336"/>
      <c r="X2686" s="337"/>
      <c r="Y2686" s="338"/>
    </row>
    <row r="2687" spans="3:25" s="330" customFormat="1" hidden="1" x14ac:dyDescent="0.25">
      <c r="C2687" s="331"/>
      <c r="D2687" s="331"/>
      <c r="E2687" s="331"/>
      <c r="H2687" s="332"/>
      <c r="K2687" s="333"/>
      <c r="L2687" s="333"/>
      <c r="M2687" s="333"/>
      <c r="N2687" s="333"/>
      <c r="Q2687" s="334"/>
      <c r="R2687" s="335"/>
      <c r="S2687" s="335"/>
      <c r="T2687" s="335"/>
      <c r="U2687" s="335"/>
      <c r="V2687" s="335"/>
      <c r="W2687" s="336"/>
      <c r="X2687" s="337"/>
      <c r="Y2687" s="338"/>
    </row>
    <row r="2688" spans="3:25" s="330" customFormat="1" hidden="1" x14ac:dyDescent="0.25">
      <c r="C2688" s="331"/>
      <c r="D2688" s="331"/>
      <c r="E2688" s="331"/>
      <c r="H2688" s="332"/>
      <c r="K2688" s="333"/>
      <c r="L2688" s="333"/>
      <c r="M2688" s="333"/>
      <c r="N2688" s="333"/>
      <c r="Q2688" s="334"/>
      <c r="R2688" s="335"/>
      <c r="S2688" s="335"/>
      <c r="T2688" s="335"/>
      <c r="U2688" s="335"/>
      <c r="V2688" s="335"/>
      <c r="W2688" s="336"/>
      <c r="X2688" s="337"/>
      <c r="Y2688" s="338"/>
    </row>
    <row r="2689" spans="3:25" s="330" customFormat="1" hidden="1" x14ac:dyDescent="0.25">
      <c r="C2689" s="331"/>
      <c r="D2689" s="331"/>
      <c r="E2689" s="331"/>
      <c r="H2689" s="332"/>
      <c r="K2689" s="333"/>
      <c r="L2689" s="333"/>
      <c r="M2689" s="333"/>
      <c r="N2689" s="333"/>
      <c r="Q2689" s="334"/>
      <c r="R2689" s="335"/>
      <c r="S2689" s="335"/>
      <c r="T2689" s="335"/>
      <c r="U2689" s="335"/>
      <c r="V2689" s="335"/>
      <c r="W2689" s="336"/>
      <c r="X2689" s="337"/>
      <c r="Y2689" s="338"/>
    </row>
    <row r="2690" spans="3:25" s="330" customFormat="1" hidden="1" x14ac:dyDescent="0.25">
      <c r="C2690" s="331"/>
      <c r="D2690" s="331"/>
      <c r="E2690" s="331"/>
      <c r="H2690" s="332"/>
      <c r="K2690" s="333"/>
      <c r="L2690" s="333"/>
      <c r="M2690" s="333"/>
      <c r="N2690" s="333"/>
      <c r="Q2690" s="334"/>
      <c r="R2690" s="335"/>
      <c r="S2690" s="335"/>
      <c r="T2690" s="335"/>
      <c r="U2690" s="335"/>
      <c r="V2690" s="335"/>
      <c r="W2690" s="336"/>
      <c r="X2690" s="337"/>
      <c r="Y2690" s="338"/>
    </row>
    <row r="2691" spans="3:25" s="330" customFormat="1" hidden="1" x14ac:dyDescent="0.25">
      <c r="C2691" s="331"/>
      <c r="D2691" s="331"/>
      <c r="E2691" s="331"/>
      <c r="H2691" s="332"/>
      <c r="K2691" s="333"/>
      <c r="L2691" s="333"/>
      <c r="M2691" s="333"/>
      <c r="N2691" s="333"/>
      <c r="Q2691" s="334"/>
      <c r="R2691" s="335"/>
      <c r="S2691" s="335"/>
      <c r="T2691" s="335"/>
      <c r="U2691" s="335"/>
      <c r="V2691" s="335"/>
      <c r="W2691" s="336"/>
      <c r="X2691" s="337"/>
      <c r="Y2691" s="338"/>
    </row>
    <row r="2692" spans="3:25" s="330" customFormat="1" hidden="1" x14ac:dyDescent="0.25">
      <c r="C2692" s="331"/>
      <c r="D2692" s="331"/>
      <c r="E2692" s="331"/>
      <c r="H2692" s="332"/>
      <c r="K2692" s="333"/>
      <c r="L2692" s="333"/>
      <c r="M2692" s="333"/>
      <c r="N2692" s="333"/>
      <c r="Q2692" s="334"/>
      <c r="R2692" s="335"/>
      <c r="S2692" s="335"/>
      <c r="T2692" s="335"/>
      <c r="U2692" s="335"/>
      <c r="V2692" s="335"/>
      <c r="W2692" s="336"/>
      <c r="X2692" s="337"/>
      <c r="Y2692" s="338"/>
    </row>
    <row r="2693" spans="3:25" s="330" customFormat="1" hidden="1" x14ac:dyDescent="0.25">
      <c r="C2693" s="331"/>
      <c r="D2693" s="331"/>
      <c r="E2693" s="331"/>
      <c r="H2693" s="332"/>
      <c r="K2693" s="333"/>
      <c r="L2693" s="333"/>
      <c r="M2693" s="333"/>
      <c r="N2693" s="333"/>
      <c r="Q2693" s="334"/>
      <c r="R2693" s="335"/>
      <c r="S2693" s="335"/>
      <c r="T2693" s="335"/>
      <c r="U2693" s="335"/>
      <c r="V2693" s="335"/>
      <c r="W2693" s="336"/>
      <c r="X2693" s="337"/>
      <c r="Y2693" s="338"/>
    </row>
    <row r="2694" spans="3:25" s="330" customFormat="1" hidden="1" x14ac:dyDescent="0.25">
      <c r="C2694" s="331"/>
      <c r="D2694" s="331"/>
      <c r="E2694" s="331"/>
      <c r="H2694" s="332"/>
      <c r="K2694" s="333"/>
      <c r="L2694" s="333"/>
      <c r="M2694" s="333"/>
      <c r="N2694" s="333"/>
      <c r="Q2694" s="334"/>
      <c r="R2694" s="335"/>
      <c r="S2694" s="335"/>
      <c r="T2694" s="335"/>
      <c r="U2694" s="335"/>
      <c r="V2694" s="335"/>
      <c r="W2694" s="336"/>
      <c r="X2694" s="337"/>
      <c r="Y2694" s="338"/>
    </row>
    <row r="2695" spans="3:25" s="330" customFormat="1" hidden="1" x14ac:dyDescent="0.25">
      <c r="C2695" s="331"/>
      <c r="D2695" s="331"/>
      <c r="E2695" s="331"/>
      <c r="H2695" s="332"/>
      <c r="K2695" s="333"/>
      <c r="L2695" s="333"/>
      <c r="M2695" s="333"/>
      <c r="N2695" s="333"/>
      <c r="Q2695" s="334"/>
      <c r="R2695" s="335"/>
      <c r="S2695" s="335"/>
      <c r="T2695" s="335"/>
      <c r="U2695" s="335"/>
      <c r="V2695" s="335"/>
      <c r="W2695" s="336"/>
      <c r="X2695" s="337"/>
      <c r="Y2695" s="338"/>
    </row>
    <row r="2696" spans="3:25" s="330" customFormat="1" hidden="1" x14ac:dyDescent="0.25">
      <c r="C2696" s="331"/>
      <c r="D2696" s="331"/>
      <c r="E2696" s="331"/>
      <c r="H2696" s="332"/>
      <c r="K2696" s="333"/>
      <c r="L2696" s="333"/>
      <c r="M2696" s="333"/>
      <c r="N2696" s="333"/>
      <c r="Q2696" s="334"/>
      <c r="R2696" s="335"/>
      <c r="S2696" s="335"/>
      <c r="T2696" s="335"/>
      <c r="U2696" s="335"/>
      <c r="V2696" s="335"/>
      <c r="W2696" s="336"/>
      <c r="X2696" s="337"/>
      <c r="Y2696" s="338"/>
    </row>
    <row r="2697" spans="3:25" s="330" customFormat="1" hidden="1" x14ac:dyDescent="0.25">
      <c r="C2697" s="331"/>
      <c r="D2697" s="331"/>
      <c r="E2697" s="331"/>
      <c r="H2697" s="332"/>
      <c r="K2697" s="333"/>
      <c r="L2697" s="333"/>
      <c r="M2697" s="333"/>
      <c r="N2697" s="333"/>
      <c r="Q2697" s="334"/>
      <c r="R2697" s="335"/>
      <c r="S2697" s="335"/>
      <c r="T2697" s="335"/>
      <c r="U2697" s="335"/>
      <c r="V2697" s="335"/>
      <c r="W2697" s="336"/>
      <c r="X2697" s="337"/>
      <c r="Y2697" s="338"/>
    </row>
    <row r="2698" spans="3:25" s="330" customFormat="1" hidden="1" x14ac:dyDescent="0.25">
      <c r="C2698" s="331"/>
      <c r="D2698" s="331"/>
      <c r="E2698" s="331"/>
      <c r="H2698" s="332"/>
      <c r="K2698" s="333"/>
      <c r="L2698" s="333"/>
      <c r="M2698" s="333"/>
      <c r="N2698" s="333"/>
      <c r="Q2698" s="334"/>
      <c r="R2698" s="335"/>
      <c r="S2698" s="335"/>
      <c r="T2698" s="335"/>
      <c r="U2698" s="335"/>
      <c r="V2698" s="335"/>
      <c r="W2698" s="336"/>
      <c r="X2698" s="337"/>
      <c r="Y2698" s="338"/>
    </row>
    <row r="2699" spans="3:25" s="330" customFormat="1" hidden="1" x14ac:dyDescent="0.25">
      <c r="C2699" s="331"/>
      <c r="D2699" s="331"/>
      <c r="E2699" s="331"/>
      <c r="H2699" s="332"/>
      <c r="K2699" s="333"/>
      <c r="L2699" s="333"/>
      <c r="M2699" s="333"/>
      <c r="N2699" s="333"/>
      <c r="Q2699" s="334"/>
      <c r="R2699" s="335"/>
      <c r="S2699" s="335"/>
      <c r="T2699" s="335"/>
      <c r="U2699" s="335"/>
      <c r="V2699" s="335"/>
      <c r="W2699" s="336"/>
      <c r="X2699" s="337"/>
      <c r="Y2699" s="338"/>
    </row>
    <row r="2700" spans="3:25" s="330" customFormat="1" hidden="1" x14ac:dyDescent="0.25">
      <c r="C2700" s="331"/>
      <c r="D2700" s="331"/>
      <c r="E2700" s="331"/>
      <c r="H2700" s="332"/>
      <c r="K2700" s="333"/>
      <c r="L2700" s="333"/>
      <c r="M2700" s="333"/>
      <c r="N2700" s="333"/>
      <c r="Q2700" s="334"/>
      <c r="R2700" s="335"/>
      <c r="S2700" s="335"/>
      <c r="T2700" s="335"/>
      <c r="U2700" s="335"/>
      <c r="V2700" s="335"/>
      <c r="W2700" s="336"/>
      <c r="X2700" s="337"/>
      <c r="Y2700" s="338"/>
    </row>
    <row r="2701" spans="3:25" s="330" customFormat="1" hidden="1" x14ac:dyDescent="0.25">
      <c r="C2701" s="331"/>
      <c r="D2701" s="331"/>
      <c r="E2701" s="331"/>
      <c r="H2701" s="332"/>
      <c r="K2701" s="333"/>
      <c r="L2701" s="333"/>
      <c r="M2701" s="333"/>
      <c r="N2701" s="333"/>
      <c r="Q2701" s="334"/>
      <c r="R2701" s="335"/>
      <c r="S2701" s="335"/>
      <c r="T2701" s="335"/>
      <c r="U2701" s="335"/>
      <c r="V2701" s="335"/>
      <c r="W2701" s="336"/>
      <c r="X2701" s="337"/>
      <c r="Y2701" s="338"/>
    </row>
    <row r="2702" spans="3:25" s="330" customFormat="1" hidden="1" x14ac:dyDescent="0.25">
      <c r="C2702" s="331"/>
      <c r="D2702" s="331"/>
      <c r="E2702" s="331"/>
      <c r="H2702" s="332"/>
      <c r="K2702" s="333"/>
      <c r="L2702" s="333"/>
      <c r="M2702" s="333"/>
      <c r="N2702" s="333"/>
      <c r="Q2702" s="334"/>
      <c r="R2702" s="335"/>
      <c r="S2702" s="335"/>
      <c r="T2702" s="335"/>
      <c r="U2702" s="335"/>
      <c r="V2702" s="335"/>
      <c r="W2702" s="336"/>
      <c r="X2702" s="337"/>
      <c r="Y2702" s="338"/>
    </row>
    <row r="2703" spans="3:25" s="330" customFormat="1" hidden="1" x14ac:dyDescent="0.25">
      <c r="C2703" s="331"/>
      <c r="D2703" s="331"/>
      <c r="E2703" s="331"/>
      <c r="H2703" s="332"/>
      <c r="K2703" s="333"/>
      <c r="L2703" s="333"/>
      <c r="M2703" s="333"/>
      <c r="N2703" s="333"/>
      <c r="Q2703" s="334"/>
      <c r="R2703" s="335"/>
      <c r="S2703" s="335"/>
      <c r="T2703" s="335"/>
      <c r="U2703" s="335"/>
      <c r="V2703" s="335"/>
      <c r="W2703" s="336"/>
      <c r="X2703" s="337"/>
      <c r="Y2703" s="338"/>
    </row>
    <row r="2704" spans="3:25" s="330" customFormat="1" hidden="1" x14ac:dyDescent="0.25">
      <c r="C2704" s="331"/>
      <c r="D2704" s="331"/>
      <c r="E2704" s="331"/>
      <c r="H2704" s="332"/>
      <c r="K2704" s="333"/>
      <c r="L2704" s="333"/>
      <c r="M2704" s="333"/>
      <c r="N2704" s="333"/>
      <c r="Q2704" s="334"/>
      <c r="R2704" s="335"/>
      <c r="S2704" s="335"/>
      <c r="T2704" s="335"/>
      <c r="U2704" s="335"/>
      <c r="V2704" s="335"/>
      <c r="W2704" s="336"/>
      <c r="X2704" s="337"/>
      <c r="Y2704" s="338"/>
    </row>
    <row r="2705" spans="3:25" s="330" customFormat="1" hidden="1" x14ac:dyDescent="0.25">
      <c r="C2705" s="331"/>
      <c r="D2705" s="331"/>
      <c r="E2705" s="331"/>
      <c r="H2705" s="332"/>
      <c r="K2705" s="333"/>
      <c r="L2705" s="333"/>
      <c r="M2705" s="333"/>
      <c r="N2705" s="333"/>
      <c r="Q2705" s="334"/>
      <c r="R2705" s="335"/>
      <c r="S2705" s="335"/>
      <c r="T2705" s="335"/>
      <c r="U2705" s="335"/>
      <c r="V2705" s="335"/>
      <c r="W2705" s="336"/>
      <c r="X2705" s="337"/>
      <c r="Y2705" s="338"/>
    </row>
    <row r="2706" spans="3:25" s="330" customFormat="1" hidden="1" x14ac:dyDescent="0.25">
      <c r="C2706" s="331"/>
      <c r="D2706" s="331"/>
      <c r="E2706" s="331"/>
      <c r="H2706" s="332"/>
      <c r="K2706" s="333"/>
      <c r="L2706" s="333"/>
      <c r="M2706" s="333"/>
      <c r="N2706" s="333"/>
      <c r="Q2706" s="334"/>
      <c r="R2706" s="335"/>
      <c r="S2706" s="335"/>
      <c r="T2706" s="335"/>
      <c r="U2706" s="335"/>
      <c r="V2706" s="335"/>
      <c r="W2706" s="336"/>
      <c r="X2706" s="337"/>
      <c r="Y2706" s="338"/>
    </row>
    <row r="2707" spans="3:25" s="330" customFormat="1" hidden="1" x14ac:dyDescent="0.25">
      <c r="C2707" s="331"/>
      <c r="D2707" s="331"/>
      <c r="E2707" s="331"/>
      <c r="H2707" s="332"/>
      <c r="K2707" s="333"/>
      <c r="L2707" s="333"/>
      <c r="M2707" s="333"/>
      <c r="N2707" s="333"/>
      <c r="Q2707" s="334"/>
      <c r="R2707" s="335"/>
      <c r="S2707" s="335"/>
      <c r="T2707" s="335"/>
      <c r="U2707" s="335"/>
      <c r="V2707" s="335"/>
      <c r="W2707" s="336"/>
      <c r="X2707" s="337"/>
      <c r="Y2707" s="338"/>
    </row>
    <row r="2708" spans="3:25" s="330" customFormat="1" hidden="1" x14ac:dyDescent="0.25">
      <c r="C2708" s="331"/>
      <c r="D2708" s="331"/>
      <c r="E2708" s="331"/>
      <c r="H2708" s="332"/>
      <c r="K2708" s="333"/>
      <c r="L2708" s="333"/>
      <c r="M2708" s="333"/>
      <c r="N2708" s="333"/>
      <c r="Q2708" s="334"/>
      <c r="R2708" s="335"/>
      <c r="S2708" s="335"/>
      <c r="T2708" s="335"/>
      <c r="U2708" s="335"/>
      <c r="V2708" s="335"/>
      <c r="W2708" s="336"/>
      <c r="X2708" s="337"/>
      <c r="Y2708" s="338"/>
    </row>
    <row r="2709" spans="3:25" s="330" customFormat="1" hidden="1" x14ac:dyDescent="0.25">
      <c r="C2709" s="331"/>
      <c r="D2709" s="331"/>
      <c r="E2709" s="331"/>
      <c r="H2709" s="332"/>
      <c r="K2709" s="333"/>
      <c r="L2709" s="333"/>
      <c r="M2709" s="333"/>
      <c r="N2709" s="333"/>
      <c r="Q2709" s="334"/>
      <c r="R2709" s="335"/>
      <c r="S2709" s="335"/>
      <c r="T2709" s="335"/>
      <c r="U2709" s="335"/>
      <c r="V2709" s="335"/>
      <c r="W2709" s="336"/>
      <c r="X2709" s="337"/>
      <c r="Y2709" s="338"/>
    </row>
    <row r="2710" spans="3:25" s="330" customFormat="1" hidden="1" x14ac:dyDescent="0.25">
      <c r="C2710" s="331"/>
      <c r="D2710" s="331"/>
      <c r="E2710" s="331"/>
      <c r="H2710" s="332"/>
      <c r="K2710" s="333"/>
      <c r="L2710" s="333"/>
      <c r="M2710" s="333"/>
      <c r="N2710" s="333"/>
      <c r="Q2710" s="334"/>
      <c r="R2710" s="335"/>
      <c r="S2710" s="335"/>
      <c r="T2710" s="335"/>
      <c r="U2710" s="335"/>
      <c r="V2710" s="335"/>
      <c r="W2710" s="336"/>
      <c r="X2710" s="337"/>
      <c r="Y2710" s="338"/>
    </row>
    <row r="2711" spans="3:25" s="330" customFormat="1" hidden="1" x14ac:dyDescent="0.25">
      <c r="C2711" s="331"/>
      <c r="D2711" s="331"/>
      <c r="E2711" s="331"/>
      <c r="H2711" s="332"/>
      <c r="K2711" s="333"/>
      <c r="L2711" s="333"/>
      <c r="M2711" s="333"/>
      <c r="N2711" s="333"/>
      <c r="Q2711" s="334"/>
      <c r="R2711" s="335"/>
      <c r="S2711" s="335"/>
      <c r="T2711" s="335"/>
      <c r="U2711" s="335"/>
      <c r="V2711" s="335"/>
      <c r="W2711" s="336"/>
      <c r="X2711" s="337"/>
      <c r="Y2711" s="338"/>
    </row>
    <row r="2712" spans="3:25" s="330" customFormat="1" hidden="1" x14ac:dyDescent="0.25">
      <c r="C2712" s="331"/>
      <c r="D2712" s="331"/>
      <c r="E2712" s="331"/>
      <c r="H2712" s="332"/>
      <c r="K2712" s="333"/>
      <c r="L2712" s="333"/>
      <c r="M2712" s="333"/>
      <c r="N2712" s="333"/>
      <c r="Q2712" s="334"/>
      <c r="R2712" s="335"/>
      <c r="S2712" s="335"/>
      <c r="T2712" s="335"/>
      <c r="U2712" s="335"/>
      <c r="V2712" s="335"/>
      <c r="W2712" s="336"/>
      <c r="X2712" s="337"/>
      <c r="Y2712" s="338"/>
    </row>
    <row r="2713" spans="3:25" s="330" customFormat="1" hidden="1" x14ac:dyDescent="0.25">
      <c r="C2713" s="331"/>
      <c r="D2713" s="331"/>
      <c r="E2713" s="331"/>
      <c r="H2713" s="332"/>
      <c r="K2713" s="333"/>
      <c r="L2713" s="333"/>
      <c r="M2713" s="333"/>
      <c r="N2713" s="333"/>
      <c r="Q2713" s="334"/>
      <c r="R2713" s="335"/>
      <c r="S2713" s="335"/>
      <c r="T2713" s="335"/>
      <c r="U2713" s="335"/>
      <c r="V2713" s="335"/>
      <c r="W2713" s="336"/>
      <c r="X2713" s="337"/>
      <c r="Y2713" s="338"/>
    </row>
    <row r="2714" spans="3:25" s="330" customFormat="1" hidden="1" x14ac:dyDescent="0.25">
      <c r="C2714" s="331"/>
      <c r="D2714" s="331"/>
      <c r="E2714" s="331"/>
      <c r="H2714" s="332"/>
      <c r="K2714" s="333"/>
      <c r="L2714" s="333"/>
      <c r="M2714" s="333"/>
      <c r="N2714" s="333"/>
      <c r="Q2714" s="334"/>
      <c r="R2714" s="335"/>
      <c r="S2714" s="335"/>
      <c r="T2714" s="335"/>
      <c r="U2714" s="335"/>
      <c r="V2714" s="335"/>
      <c r="W2714" s="336"/>
      <c r="X2714" s="337"/>
      <c r="Y2714" s="338"/>
    </row>
    <row r="2715" spans="3:25" s="330" customFormat="1" hidden="1" x14ac:dyDescent="0.2">
      <c r="C2715" s="339"/>
      <c r="D2715" s="340"/>
      <c r="E2715" s="340"/>
      <c r="H2715" s="332"/>
      <c r="I2715" s="341"/>
      <c r="J2715" s="341"/>
      <c r="K2715" s="333"/>
      <c r="L2715" s="333"/>
      <c r="M2715" s="333"/>
      <c r="N2715" s="333"/>
      <c r="Q2715" s="334"/>
      <c r="R2715" s="334"/>
      <c r="S2715" s="334"/>
      <c r="T2715" s="334"/>
      <c r="U2715" s="334"/>
      <c r="V2715" s="334"/>
      <c r="X2715" s="334"/>
      <c r="Y2715" s="338"/>
    </row>
    <row r="2716" spans="3:25" s="330" customFormat="1" hidden="1" x14ac:dyDescent="0.2">
      <c r="C2716" s="331"/>
      <c r="D2716" s="340"/>
      <c r="E2716" s="340"/>
      <c r="H2716" s="332"/>
      <c r="K2716" s="333"/>
      <c r="L2716" s="333"/>
      <c r="M2716" s="333"/>
      <c r="N2716" s="333"/>
      <c r="Q2716" s="334"/>
      <c r="R2716" s="334"/>
      <c r="S2716" s="334"/>
      <c r="T2716" s="334"/>
      <c r="U2716" s="334"/>
      <c r="V2716" s="334"/>
      <c r="X2716" s="334"/>
      <c r="Y2716" s="338"/>
    </row>
    <row r="2717" spans="3:25" s="330" customFormat="1" hidden="1" x14ac:dyDescent="0.2">
      <c r="C2717" s="331"/>
      <c r="D2717" s="340"/>
      <c r="E2717" s="340"/>
      <c r="H2717" s="332"/>
      <c r="K2717" s="333"/>
      <c r="L2717" s="333"/>
      <c r="M2717" s="333"/>
      <c r="N2717" s="333"/>
      <c r="Q2717" s="334"/>
      <c r="R2717" s="334"/>
      <c r="S2717" s="334"/>
      <c r="T2717" s="334"/>
      <c r="U2717" s="334"/>
      <c r="V2717" s="334"/>
      <c r="X2717" s="334"/>
      <c r="Y2717" s="338"/>
    </row>
    <row r="2718" spans="3:25" s="330" customFormat="1" hidden="1" x14ac:dyDescent="0.2">
      <c r="C2718" s="331"/>
      <c r="D2718" s="340"/>
      <c r="E2718" s="340"/>
      <c r="H2718" s="332"/>
      <c r="K2718" s="333"/>
      <c r="L2718" s="333"/>
      <c r="M2718" s="333"/>
      <c r="N2718" s="333"/>
      <c r="Q2718" s="334"/>
      <c r="R2718" s="334"/>
      <c r="S2718" s="334"/>
      <c r="T2718" s="334"/>
      <c r="U2718" s="334"/>
      <c r="V2718" s="334"/>
      <c r="X2718" s="334"/>
      <c r="Y2718" s="338"/>
    </row>
    <row r="2719" spans="3:25" s="330" customFormat="1" hidden="1" x14ac:dyDescent="0.2">
      <c r="C2719" s="331"/>
      <c r="D2719" s="340"/>
      <c r="E2719" s="340"/>
      <c r="H2719" s="332"/>
      <c r="K2719" s="333"/>
      <c r="L2719" s="333"/>
      <c r="M2719" s="333"/>
      <c r="N2719" s="333"/>
      <c r="Q2719" s="334"/>
      <c r="R2719" s="334"/>
      <c r="S2719" s="334"/>
      <c r="T2719" s="334"/>
      <c r="U2719" s="334"/>
      <c r="V2719" s="334"/>
      <c r="X2719" s="334"/>
      <c r="Y2719" s="338"/>
    </row>
    <row r="2720" spans="3:25" s="330" customFormat="1" hidden="1" x14ac:dyDescent="0.2">
      <c r="C2720" s="331"/>
      <c r="D2720" s="340"/>
      <c r="E2720" s="340"/>
      <c r="H2720" s="332"/>
      <c r="K2720" s="333"/>
      <c r="L2720" s="333"/>
      <c r="M2720" s="333"/>
      <c r="N2720" s="333"/>
      <c r="Q2720" s="334"/>
      <c r="R2720" s="334"/>
      <c r="S2720" s="334"/>
      <c r="T2720" s="334"/>
      <c r="U2720" s="334"/>
      <c r="V2720" s="334"/>
      <c r="X2720" s="334"/>
      <c r="Y2720" s="338"/>
    </row>
    <row r="2721" spans="3:25" s="330" customFormat="1" hidden="1" x14ac:dyDescent="0.2">
      <c r="C2721" s="331"/>
      <c r="D2721" s="340"/>
      <c r="E2721" s="340"/>
      <c r="H2721" s="332"/>
      <c r="K2721" s="333"/>
      <c r="L2721" s="333"/>
      <c r="M2721" s="333"/>
      <c r="N2721" s="333"/>
      <c r="Q2721" s="334"/>
      <c r="R2721" s="334"/>
      <c r="S2721" s="334"/>
      <c r="T2721" s="334"/>
      <c r="U2721" s="334"/>
      <c r="V2721" s="334"/>
      <c r="X2721" s="334"/>
      <c r="Y2721" s="338"/>
    </row>
    <row r="2722" spans="3:25" s="330" customFormat="1" hidden="1" x14ac:dyDescent="0.2">
      <c r="C2722" s="331"/>
      <c r="D2722" s="340"/>
      <c r="E2722" s="340"/>
      <c r="H2722" s="332"/>
      <c r="K2722" s="333"/>
      <c r="L2722" s="333"/>
      <c r="M2722" s="333"/>
      <c r="N2722" s="333"/>
      <c r="Q2722" s="334"/>
      <c r="R2722" s="334"/>
      <c r="S2722" s="334"/>
      <c r="T2722" s="334"/>
      <c r="U2722" s="334"/>
      <c r="V2722" s="334"/>
      <c r="X2722" s="334"/>
      <c r="Y2722" s="338"/>
    </row>
    <row r="2723" spans="3:25" s="330" customFormat="1" hidden="1" x14ac:dyDescent="0.2">
      <c r="C2723" s="331"/>
      <c r="D2723" s="340"/>
      <c r="E2723" s="340"/>
      <c r="H2723" s="332"/>
      <c r="K2723" s="333"/>
      <c r="L2723" s="333"/>
      <c r="M2723" s="333"/>
      <c r="N2723" s="333"/>
      <c r="Q2723" s="334"/>
      <c r="R2723" s="334"/>
      <c r="S2723" s="334"/>
      <c r="T2723" s="334"/>
      <c r="U2723" s="334"/>
      <c r="V2723" s="334"/>
      <c r="X2723" s="334"/>
      <c r="Y2723" s="338"/>
    </row>
    <row r="2724" spans="3:25" s="330" customFormat="1" hidden="1" x14ac:dyDescent="0.2">
      <c r="C2724" s="331"/>
      <c r="D2724" s="340"/>
      <c r="E2724" s="340"/>
      <c r="H2724" s="332"/>
      <c r="K2724" s="333"/>
      <c r="L2724" s="333"/>
      <c r="M2724" s="333"/>
      <c r="N2724" s="333"/>
      <c r="Q2724" s="334"/>
      <c r="R2724" s="334"/>
      <c r="S2724" s="334"/>
      <c r="T2724" s="334"/>
      <c r="U2724" s="334"/>
      <c r="V2724" s="334"/>
      <c r="X2724" s="334"/>
      <c r="Y2724" s="338"/>
    </row>
    <row r="2725" spans="3:25" s="330" customFormat="1" hidden="1" x14ac:dyDescent="0.2">
      <c r="C2725" s="331"/>
      <c r="D2725" s="340"/>
      <c r="E2725" s="340"/>
      <c r="H2725" s="332"/>
      <c r="K2725" s="333"/>
      <c r="L2725" s="333"/>
      <c r="M2725" s="333"/>
      <c r="N2725" s="333"/>
      <c r="Q2725" s="334"/>
      <c r="R2725" s="334"/>
      <c r="S2725" s="334"/>
      <c r="T2725" s="334"/>
      <c r="U2725" s="334"/>
      <c r="V2725" s="334"/>
      <c r="X2725" s="334"/>
      <c r="Y2725" s="338"/>
    </row>
    <row r="2726" spans="3:25" s="330" customFormat="1" hidden="1" x14ac:dyDescent="0.2">
      <c r="C2726" s="331"/>
      <c r="D2726" s="340"/>
      <c r="E2726" s="340"/>
      <c r="H2726" s="332"/>
      <c r="K2726" s="333"/>
      <c r="L2726" s="333"/>
      <c r="M2726" s="333"/>
      <c r="N2726" s="333"/>
      <c r="Q2726" s="334"/>
      <c r="R2726" s="334"/>
      <c r="S2726" s="334"/>
      <c r="T2726" s="334"/>
      <c r="U2726" s="334"/>
      <c r="V2726" s="334"/>
      <c r="X2726" s="334"/>
      <c r="Y2726" s="338"/>
    </row>
    <row r="2727" spans="3:25" s="330" customFormat="1" hidden="1" x14ac:dyDescent="0.2">
      <c r="C2727" s="331"/>
      <c r="D2727" s="340"/>
      <c r="E2727" s="340"/>
      <c r="H2727" s="332"/>
      <c r="K2727" s="333"/>
      <c r="L2727" s="333"/>
      <c r="M2727" s="333"/>
      <c r="N2727" s="333"/>
      <c r="Q2727" s="334"/>
      <c r="R2727" s="334"/>
      <c r="S2727" s="334"/>
      <c r="T2727" s="334"/>
      <c r="U2727" s="334"/>
      <c r="V2727" s="334"/>
      <c r="X2727" s="334"/>
      <c r="Y2727" s="338"/>
    </row>
    <row r="2728" spans="3:25" s="330" customFormat="1" hidden="1" x14ac:dyDescent="0.2">
      <c r="C2728" s="331"/>
      <c r="D2728" s="340"/>
      <c r="E2728" s="340"/>
      <c r="H2728" s="332"/>
      <c r="K2728" s="333"/>
      <c r="L2728" s="333"/>
      <c r="M2728" s="333"/>
      <c r="N2728" s="333"/>
      <c r="Q2728" s="334"/>
      <c r="R2728" s="334"/>
      <c r="S2728" s="334"/>
      <c r="T2728" s="334"/>
      <c r="U2728" s="334"/>
      <c r="V2728" s="334"/>
      <c r="X2728" s="334"/>
      <c r="Y2728" s="338"/>
    </row>
    <row r="2729" spans="3:25" s="330" customFormat="1" hidden="1" x14ac:dyDescent="0.2">
      <c r="C2729" s="331"/>
      <c r="D2729" s="340"/>
      <c r="E2729" s="340"/>
      <c r="H2729" s="332"/>
      <c r="K2729" s="333"/>
      <c r="L2729" s="333"/>
      <c r="M2729" s="333"/>
      <c r="N2729" s="333"/>
      <c r="Q2729" s="334"/>
      <c r="R2729" s="334"/>
      <c r="S2729" s="334"/>
      <c r="T2729" s="334"/>
      <c r="U2729" s="334"/>
      <c r="V2729" s="334"/>
      <c r="X2729" s="334"/>
      <c r="Y2729" s="338"/>
    </row>
    <row r="2730" spans="3:25" s="330" customFormat="1" hidden="1" x14ac:dyDescent="0.2">
      <c r="C2730" s="331"/>
      <c r="D2730" s="340"/>
      <c r="E2730" s="340"/>
      <c r="H2730" s="332"/>
      <c r="K2730" s="333"/>
      <c r="L2730" s="333"/>
      <c r="M2730" s="333"/>
      <c r="N2730" s="333"/>
      <c r="Q2730" s="334"/>
      <c r="R2730" s="334"/>
      <c r="S2730" s="334"/>
      <c r="T2730" s="334"/>
      <c r="U2730" s="334"/>
      <c r="V2730" s="334"/>
      <c r="X2730" s="334"/>
      <c r="Y2730" s="338"/>
    </row>
    <row r="2731" spans="3:25" s="330" customFormat="1" hidden="1" x14ac:dyDescent="0.2">
      <c r="C2731" s="331"/>
      <c r="D2731" s="340"/>
      <c r="E2731" s="340"/>
      <c r="H2731" s="332"/>
      <c r="K2731" s="333"/>
      <c r="L2731" s="333"/>
      <c r="M2731" s="333"/>
      <c r="N2731" s="333"/>
      <c r="Q2731" s="334"/>
      <c r="R2731" s="334"/>
      <c r="S2731" s="334"/>
      <c r="T2731" s="334"/>
      <c r="U2731" s="334"/>
      <c r="V2731" s="334"/>
      <c r="X2731" s="334"/>
      <c r="Y2731" s="338"/>
    </row>
    <row r="2732" spans="3:25" s="330" customFormat="1" hidden="1" x14ac:dyDescent="0.2">
      <c r="C2732" s="331"/>
      <c r="D2732" s="340"/>
      <c r="E2732" s="340"/>
      <c r="H2732" s="332"/>
      <c r="K2732" s="333"/>
      <c r="L2732" s="333"/>
      <c r="M2732" s="333"/>
      <c r="N2732" s="333"/>
      <c r="Q2732" s="334"/>
      <c r="R2732" s="334"/>
      <c r="S2732" s="334"/>
      <c r="T2732" s="334"/>
      <c r="U2732" s="334"/>
      <c r="V2732" s="334"/>
      <c r="X2732" s="334"/>
      <c r="Y2732" s="338"/>
    </row>
    <row r="2733" spans="3:25" s="330" customFormat="1" hidden="1" x14ac:dyDescent="0.2">
      <c r="C2733" s="331"/>
      <c r="D2733" s="340"/>
      <c r="E2733" s="340"/>
      <c r="H2733" s="332"/>
      <c r="K2733" s="333"/>
      <c r="L2733" s="333"/>
      <c r="M2733" s="333"/>
      <c r="N2733" s="333"/>
      <c r="Q2733" s="334"/>
      <c r="R2733" s="334"/>
      <c r="S2733" s="334"/>
      <c r="T2733" s="334"/>
      <c r="U2733" s="334"/>
      <c r="V2733" s="334"/>
      <c r="X2733" s="334"/>
      <c r="Y2733" s="338"/>
    </row>
    <row r="2734" spans="3:25" s="330" customFormat="1" hidden="1" x14ac:dyDescent="0.2">
      <c r="C2734" s="331"/>
      <c r="D2734" s="340"/>
      <c r="E2734" s="340"/>
      <c r="H2734" s="332"/>
      <c r="K2734" s="333"/>
      <c r="L2734" s="333"/>
      <c r="M2734" s="333"/>
      <c r="N2734" s="333"/>
      <c r="Q2734" s="334"/>
      <c r="R2734" s="334"/>
      <c r="S2734" s="334"/>
      <c r="T2734" s="334"/>
      <c r="U2734" s="334"/>
      <c r="V2734" s="334"/>
      <c r="X2734" s="334"/>
      <c r="Y2734" s="338"/>
    </row>
    <row r="2735" spans="3:25" s="330" customFormat="1" hidden="1" x14ac:dyDescent="0.2">
      <c r="C2735" s="331"/>
      <c r="D2735" s="340"/>
      <c r="E2735" s="340"/>
      <c r="H2735" s="332"/>
      <c r="K2735" s="333"/>
      <c r="L2735" s="333"/>
      <c r="M2735" s="333"/>
      <c r="N2735" s="333"/>
      <c r="Q2735" s="334"/>
      <c r="R2735" s="334"/>
      <c r="S2735" s="334"/>
      <c r="T2735" s="334"/>
      <c r="U2735" s="334"/>
      <c r="V2735" s="334"/>
      <c r="X2735" s="334"/>
      <c r="Y2735" s="338"/>
    </row>
    <row r="2736" spans="3:25" s="330" customFormat="1" hidden="1" x14ac:dyDescent="0.2">
      <c r="C2736" s="331"/>
      <c r="D2736" s="340"/>
      <c r="E2736" s="340"/>
      <c r="H2736" s="332"/>
      <c r="K2736" s="333"/>
      <c r="L2736" s="333"/>
      <c r="M2736" s="333"/>
      <c r="N2736" s="333"/>
      <c r="Q2736" s="334"/>
      <c r="R2736" s="334"/>
      <c r="S2736" s="334"/>
      <c r="T2736" s="334"/>
      <c r="U2736" s="334"/>
      <c r="V2736" s="334"/>
      <c r="X2736" s="334"/>
      <c r="Y2736" s="338"/>
    </row>
    <row r="2737" spans="3:25" s="330" customFormat="1" hidden="1" x14ac:dyDescent="0.2">
      <c r="C2737" s="331"/>
      <c r="D2737" s="340"/>
      <c r="E2737" s="340"/>
      <c r="H2737" s="332"/>
      <c r="K2737" s="333"/>
      <c r="L2737" s="333"/>
      <c r="M2737" s="333"/>
      <c r="N2737" s="333"/>
      <c r="Q2737" s="334"/>
      <c r="R2737" s="334"/>
      <c r="S2737" s="334"/>
      <c r="T2737" s="334"/>
      <c r="U2737" s="334"/>
      <c r="V2737" s="334"/>
      <c r="X2737" s="334"/>
      <c r="Y2737" s="338"/>
    </row>
    <row r="2738" spans="3:25" s="330" customFormat="1" hidden="1" x14ac:dyDescent="0.2">
      <c r="C2738" s="331"/>
      <c r="D2738" s="340"/>
      <c r="E2738" s="340"/>
      <c r="H2738" s="332"/>
      <c r="K2738" s="333"/>
      <c r="L2738" s="333"/>
      <c r="M2738" s="333"/>
      <c r="N2738" s="333"/>
      <c r="Q2738" s="334"/>
      <c r="R2738" s="334"/>
      <c r="S2738" s="334"/>
      <c r="T2738" s="334"/>
      <c r="U2738" s="334"/>
      <c r="V2738" s="334"/>
      <c r="X2738" s="334"/>
      <c r="Y2738" s="338"/>
    </row>
    <row r="2739" spans="3:25" s="330" customFormat="1" hidden="1" x14ac:dyDescent="0.2">
      <c r="C2739" s="331"/>
      <c r="D2739" s="340"/>
      <c r="E2739" s="340"/>
      <c r="H2739" s="332"/>
      <c r="K2739" s="333"/>
      <c r="L2739" s="333"/>
      <c r="M2739" s="333"/>
      <c r="N2739" s="333"/>
      <c r="Q2739" s="334"/>
      <c r="R2739" s="334"/>
      <c r="S2739" s="334"/>
      <c r="T2739" s="334"/>
      <c r="U2739" s="334"/>
      <c r="V2739" s="334"/>
      <c r="X2739" s="334"/>
      <c r="Y2739" s="338"/>
    </row>
    <row r="2740" spans="3:25" s="330" customFormat="1" hidden="1" x14ac:dyDescent="0.2">
      <c r="C2740" s="331"/>
      <c r="D2740" s="340"/>
      <c r="E2740" s="340"/>
      <c r="H2740" s="332"/>
      <c r="K2740" s="333"/>
      <c r="L2740" s="333"/>
      <c r="M2740" s="333"/>
      <c r="N2740" s="333"/>
      <c r="Q2740" s="334"/>
      <c r="R2740" s="334"/>
      <c r="S2740" s="334"/>
      <c r="T2740" s="334"/>
      <c r="U2740" s="334"/>
      <c r="V2740" s="334"/>
      <c r="X2740" s="334"/>
      <c r="Y2740" s="338"/>
    </row>
    <row r="2741" spans="3:25" s="330" customFormat="1" hidden="1" x14ac:dyDescent="0.2">
      <c r="C2741" s="331"/>
      <c r="D2741" s="340"/>
      <c r="E2741" s="340"/>
      <c r="H2741" s="332"/>
      <c r="K2741" s="333"/>
      <c r="L2741" s="333"/>
      <c r="M2741" s="333"/>
      <c r="N2741" s="333"/>
      <c r="Q2741" s="334"/>
      <c r="R2741" s="334"/>
      <c r="S2741" s="334"/>
      <c r="T2741" s="334"/>
      <c r="U2741" s="334"/>
      <c r="V2741" s="334"/>
      <c r="X2741" s="334"/>
      <c r="Y2741" s="338"/>
    </row>
  </sheetData>
  <sheetProtection sheet="1" objects="1" scenarios="1" formatCells="0" formatColumns="0" formatRows="0" selectLockedCells="1" sort="0" autoFilter="0" pivotTables="0"/>
  <autoFilter ref="B4:Y400">
    <sortState ref="B4:Y400">
      <sortCondition ref="C4:C400"/>
      <sortCondition ref="K4:K400"/>
    </sortState>
  </autoFilter>
  <mergeCells count="1">
    <mergeCell ref="B2:Y2"/>
  </mergeCells>
  <dataValidations count="2">
    <dataValidation type="list" allowBlank="1" showInputMessage="1" showErrorMessage="1" sqref="B5:B400">
      <formula1>"EQUIPE EXTRA,EQUIPE REGULAR,PLANTÃO"</formula1>
    </dataValidation>
    <dataValidation type="list" allowBlank="1" showInputMessage="1" showErrorMessage="1" sqref="D5:D400">
      <formula1>"SIM,NÃO"</formula1>
    </dataValidation>
  </dataValidations>
  <pageMargins left="0.78749999999999998" right="0.78749999999999998" top="0.98402777777777772" bottom="0.98402777777777772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rgb="FF33CC33"/>
  </sheetPr>
  <dimension ref="A1:IT2741"/>
  <sheetViews>
    <sheetView showGridLines="0" showRowColHeaders="0" zoomScaleNormal="100" workbookViewId="0">
      <pane xSplit="6" ySplit="4" topLeftCell="G5" activePane="bottomRight" state="frozen"/>
      <selection pane="topRight" activeCell="E1" sqref="E1"/>
      <selection pane="bottomLeft" activeCell="A4" sqref="A4"/>
      <selection pane="bottomRight"/>
    </sheetView>
  </sheetViews>
  <sheetFormatPr defaultColWidth="0" defaultRowHeight="12" customHeight="1" zeroHeight="1" x14ac:dyDescent="0.25"/>
  <cols>
    <col min="1" max="1" width="1.140625" style="134" customWidth="1"/>
    <col min="2" max="2" width="10.28515625" style="134" bestFit="1" customWidth="1"/>
    <col min="3" max="3" width="14.85546875" style="139" customWidth="1"/>
    <col min="4" max="5" width="10.42578125" style="139" customWidth="1"/>
    <col min="6" max="7" width="11.85546875" style="134" customWidth="1"/>
    <col min="8" max="8" width="10.7109375" style="137" customWidth="1"/>
    <col min="9" max="10" width="35.7109375" style="134" customWidth="1"/>
    <col min="11" max="11" width="9.7109375" style="136" bestFit="1" customWidth="1"/>
    <col min="12" max="12" width="9" style="136" bestFit="1" customWidth="1"/>
    <col min="13" max="13" width="9.7109375" style="136" bestFit="1" customWidth="1"/>
    <col min="14" max="14" width="9" style="136" bestFit="1" customWidth="1"/>
    <col min="15" max="15" width="11.7109375" style="134" bestFit="1" customWidth="1"/>
    <col min="16" max="16" width="35.85546875" style="134" customWidth="1"/>
    <col min="17" max="17" width="7" style="135" customWidth="1"/>
    <col min="18" max="20" width="10.85546875" style="135" customWidth="1"/>
    <col min="21" max="21" width="10.85546875" style="342" customWidth="1"/>
    <col min="22" max="22" width="9.42578125" style="135" customWidth="1"/>
    <col min="23" max="23" width="11.5703125" style="134" customWidth="1"/>
    <col min="24" max="24" width="20.7109375" style="135" customWidth="1"/>
    <col min="25" max="25" width="66.7109375" style="138" customWidth="1"/>
    <col min="26" max="26" width="1.140625" style="134" customWidth="1"/>
    <col min="27" max="252" width="9.140625" style="134" hidden="1" customWidth="1"/>
    <col min="253" max="253" width="14" style="134" hidden="1" customWidth="1"/>
    <col min="254" max="16384" width="9.140625" style="134" hidden="1"/>
  </cols>
  <sheetData>
    <row r="1" spans="1:254" ht="12" customHeight="1" x14ac:dyDescent="0.25">
      <c r="A1" s="324"/>
      <c r="B1" s="324"/>
      <c r="C1" s="366"/>
      <c r="D1" s="366"/>
      <c r="E1" s="366"/>
      <c r="F1" s="324"/>
      <c r="G1" s="324"/>
      <c r="H1" s="367"/>
      <c r="I1" s="324"/>
      <c r="J1" s="324"/>
      <c r="K1" s="368"/>
      <c r="L1" s="368"/>
      <c r="M1" s="368"/>
      <c r="N1" s="368"/>
      <c r="O1" s="324"/>
      <c r="P1" s="324"/>
      <c r="Q1" s="369"/>
      <c r="R1" s="369"/>
      <c r="S1" s="369"/>
      <c r="T1" s="369"/>
      <c r="U1" s="369"/>
      <c r="V1" s="369"/>
      <c r="W1" s="324"/>
      <c r="X1" s="369"/>
      <c r="Y1" s="370"/>
      <c r="Z1" s="324"/>
    </row>
    <row r="2" spans="1:254" ht="13.5" customHeight="1" thickBot="1" x14ac:dyDescent="0.3">
      <c r="A2" s="324"/>
      <c r="B2" s="643" t="s">
        <v>4618</v>
      </c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  <c r="N2" s="643"/>
      <c r="O2" s="643"/>
      <c r="P2" s="643"/>
      <c r="Q2" s="643"/>
      <c r="R2" s="643"/>
      <c r="S2" s="643"/>
      <c r="T2" s="643"/>
      <c r="U2" s="643"/>
      <c r="V2" s="643"/>
      <c r="W2" s="643"/>
      <c r="X2" s="643"/>
      <c r="Y2" s="643"/>
      <c r="Z2" s="324"/>
    </row>
    <row r="3" spans="1:254" ht="22.5" customHeight="1" thickBot="1" x14ac:dyDescent="0.3">
      <c r="A3" s="324"/>
      <c r="B3" s="325"/>
      <c r="C3" s="350" t="s">
        <v>31</v>
      </c>
      <c r="D3" s="349">
        <v>1.861</v>
      </c>
      <c r="E3" s="391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50" t="s">
        <v>4911</v>
      </c>
      <c r="V3" s="390">
        <f>SUBTOTAL(9,V5:V400)</f>
        <v>0</v>
      </c>
      <c r="W3" s="327"/>
      <c r="X3" s="351">
        <f>SUBTOTAL(9,X5:X400)</f>
        <v>0</v>
      </c>
      <c r="Y3" s="328"/>
      <c r="Z3" s="324"/>
    </row>
    <row r="4" spans="1:254" s="133" customFormat="1" ht="24.75" thickBot="1" x14ac:dyDescent="0.3">
      <c r="A4" s="371"/>
      <c r="B4" s="343" t="s">
        <v>28</v>
      </c>
      <c r="C4" s="343" t="s">
        <v>4835</v>
      </c>
      <c r="D4" s="343" t="s">
        <v>4619</v>
      </c>
      <c r="E4" s="343" t="s">
        <v>4912</v>
      </c>
      <c r="F4" s="343" t="s">
        <v>4836</v>
      </c>
      <c r="G4" s="343" t="s">
        <v>4837</v>
      </c>
      <c r="H4" s="343" t="s">
        <v>4838</v>
      </c>
      <c r="I4" s="343" t="s">
        <v>4839</v>
      </c>
      <c r="J4" s="343" t="s">
        <v>4840</v>
      </c>
      <c r="K4" s="343" t="s">
        <v>4841</v>
      </c>
      <c r="L4" s="343" t="s">
        <v>4620</v>
      </c>
      <c r="M4" s="343" t="s">
        <v>4842</v>
      </c>
      <c r="N4" s="343" t="s">
        <v>4843</v>
      </c>
      <c r="O4" s="343" t="s">
        <v>4844</v>
      </c>
      <c r="P4" s="132" t="s">
        <v>4845</v>
      </c>
      <c r="Q4" s="343" t="s">
        <v>4575</v>
      </c>
      <c r="R4" s="343" t="s">
        <v>4621</v>
      </c>
      <c r="S4" s="343" t="s">
        <v>4622</v>
      </c>
      <c r="T4" s="343" t="s">
        <v>4623</v>
      </c>
      <c r="U4" s="343" t="s">
        <v>4846</v>
      </c>
      <c r="V4" s="343" t="s">
        <v>4847</v>
      </c>
      <c r="W4" s="343" t="s">
        <v>4624</v>
      </c>
      <c r="X4" s="343" t="s">
        <v>4625</v>
      </c>
      <c r="Y4" s="132" t="s">
        <v>4576</v>
      </c>
      <c r="Z4" s="371"/>
    </row>
    <row r="5" spans="1:254" ht="17.25" customHeight="1" thickBot="1" x14ac:dyDescent="0.25">
      <c r="A5" s="324"/>
      <c r="B5" s="344"/>
      <c r="C5" s="345"/>
      <c r="D5" s="346"/>
      <c r="E5" s="392" t="str">
        <f>IF(O5="","",TEXT(C5,"MMMM"))</f>
        <v/>
      </c>
      <c r="F5" s="344"/>
      <c r="G5" s="344"/>
      <c r="H5" s="344"/>
      <c r="I5" s="344"/>
      <c r="J5" s="344"/>
      <c r="K5" s="347"/>
      <c r="L5" s="347"/>
      <c r="M5" s="347"/>
      <c r="N5" s="347"/>
      <c r="O5" s="344"/>
      <c r="P5" s="382" t="str">
        <f>IFERROR(VLOOKUP(O5,Comp_Poda_Bar!A:B,2,0),"-")</f>
        <v>-</v>
      </c>
      <c r="Q5" s="385" t="str">
        <f t="shared" ref="Q5:Q68" si="0">IF(C5&lt;&gt;"",WEEKDAY(C5),"-")</f>
        <v>-</v>
      </c>
      <c r="R5" s="386">
        <f>T5-S5</f>
        <v>0</v>
      </c>
      <c r="S5" s="387">
        <f t="shared" ref="S5:S68" si="1">K5*24</f>
        <v>0</v>
      </c>
      <c r="T5" s="387">
        <f t="shared" ref="T5:T68" si="2">IF(K5&gt;L5,(L5*24)+24,L5*24)</f>
        <v>0</v>
      </c>
      <c r="U5" s="386">
        <f>(N5-M5)*24</f>
        <v>0</v>
      </c>
      <c r="V5" s="386">
        <f>R5</f>
        <v>0</v>
      </c>
      <c r="W5" s="388">
        <f>IFERROR(VLOOKUP(O5,'[1]Base Baremos'!A:D,4,0)*'Extra 1,8'!$D$3,0)</f>
        <v>0</v>
      </c>
      <c r="X5" s="389">
        <f t="shared" ref="X5:X68" si="3">IF(OR(D5="SIM",Q5=7,Q5=1),((V5*W5)-(U5*W5))*1.5,IF(V5&lt;=2,(V5*W5-(U5*W5))*1.25,IF(V5&gt;2,(V5*W5-(U5*W5))*1.35)))</f>
        <v>0</v>
      </c>
      <c r="Y5" s="383"/>
      <c r="Z5" s="381"/>
      <c r="IS5" s="329" t="s">
        <v>4574</v>
      </c>
      <c r="IT5" s="329">
        <v>554381</v>
      </c>
    </row>
    <row r="6" spans="1:254" ht="17.25" customHeight="1" thickBot="1" x14ac:dyDescent="0.25">
      <c r="A6" s="324"/>
      <c r="B6" s="344"/>
      <c r="C6" s="345"/>
      <c r="D6" s="346"/>
      <c r="E6" s="392" t="str">
        <f t="shared" ref="E6:E69" si="4">IF(O6="","",TEXT(C6,"MMMM"))</f>
        <v/>
      </c>
      <c r="F6" s="344"/>
      <c r="G6" s="344"/>
      <c r="H6" s="344"/>
      <c r="I6" s="344"/>
      <c r="J6" s="344"/>
      <c r="K6" s="347"/>
      <c r="L6" s="347"/>
      <c r="M6" s="347"/>
      <c r="N6" s="347"/>
      <c r="O6" s="344"/>
      <c r="P6" s="382" t="str">
        <f>IFERROR(VLOOKUP(O6,Comp_Poda_Bar!A:B,2,0),"-")</f>
        <v>-</v>
      </c>
      <c r="Q6" s="385" t="str">
        <f t="shared" si="0"/>
        <v>-</v>
      </c>
      <c r="R6" s="386">
        <f t="shared" ref="R6:R69" si="5">T6-S6</f>
        <v>0</v>
      </c>
      <c r="S6" s="387">
        <f t="shared" si="1"/>
        <v>0</v>
      </c>
      <c r="T6" s="387">
        <f t="shared" si="2"/>
        <v>0</v>
      </c>
      <c r="U6" s="386">
        <f t="shared" ref="U6:U69" si="6">(N6-M6)*24</f>
        <v>0</v>
      </c>
      <c r="V6" s="386">
        <f t="shared" ref="V6:V69" si="7">R6</f>
        <v>0</v>
      </c>
      <c r="W6" s="388">
        <f>IFERROR(VLOOKUP(O6,'[1]Base Baremos'!A:D,4,0)*'Extra 1,8'!$D$3,0)</f>
        <v>0</v>
      </c>
      <c r="X6" s="389">
        <f t="shared" si="3"/>
        <v>0</v>
      </c>
      <c r="Y6" s="383"/>
      <c r="Z6" s="324"/>
      <c r="IS6" s="329" t="s">
        <v>4580</v>
      </c>
      <c r="IT6" s="329">
        <v>554383</v>
      </c>
    </row>
    <row r="7" spans="1:254" ht="17.25" customHeight="1" thickBot="1" x14ac:dyDescent="0.25">
      <c r="A7" s="324"/>
      <c r="B7" s="344"/>
      <c r="C7" s="345"/>
      <c r="D7" s="346"/>
      <c r="E7" s="392" t="str">
        <f t="shared" si="4"/>
        <v/>
      </c>
      <c r="F7" s="344"/>
      <c r="G7" s="344"/>
      <c r="H7" s="344"/>
      <c r="I7" s="344"/>
      <c r="J7" s="344"/>
      <c r="K7" s="347"/>
      <c r="L7" s="347"/>
      <c r="M7" s="347"/>
      <c r="N7" s="347"/>
      <c r="O7" s="344"/>
      <c r="P7" s="382" t="str">
        <f>IFERROR(VLOOKUP(O7,Comp_Poda_Bar!A:B,2,0),"-")</f>
        <v>-</v>
      </c>
      <c r="Q7" s="385" t="str">
        <f t="shared" si="0"/>
        <v>-</v>
      </c>
      <c r="R7" s="386">
        <f t="shared" si="5"/>
        <v>0</v>
      </c>
      <c r="S7" s="387">
        <f t="shared" si="1"/>
        <v>0</v>
      </c>
      <c r="T7" s="387">
        <f t="shared" si="2"/>
        <v>0</v>
      </c>
      <c r="U7" s="386">
        <f>(N7-M7)*24</f>
        <v>0</v>
      </c>
      <c r="V7" s="386">
        <f t="shared" si="7"/>
        <v>0</v>
      </c>
      <c r="W7" s="388">
        <f>IFERROR(VLOOKUP(O7,'[1]Base Baremos'!A:D,4,0)*'Extra 1,8'!$D$3,0)</f>
        <v>0</v>
      </c>
      <c r="X7" s="389">
        <f t="shared" si="3"/>
        <v>0</v>
      </c>
      <c r="Y7" s="383"/>
      <c r="Z7" s="324"/>
      <c r="IS7" s="329" t="s">
        <v>4626</v>
      </c>
      <c r="IT7" s="329">
        <v>554385</v>
      </c>
    </row>
    <row r="8" spans="1:254" ht="17.25" customHeight="1" thickBot="1" x14ac:dyDescent="0.25">
      <c r="A8" s="324"/>
      <c r="B8" s="344"/>
      <c r="C8" s="345"/>
      <c r="D8" s="346"/>
      <c r="E8" s="392" t="str">
        <f t="shared" si="4"/>
        <v/>
      </c>
      <c r="F8" s="344"/>
      <c r="G8" s="344"/>
      <c r="H8" s="344"/>
      <c r="I8" s="344"/>
      <c r="J8" s="344"/>
      <c r="K8" s="347"/>
      <c r="L8" s="347"/>
      <c r="M8" s="347"/>
      <c r="N8" s="347"/>
      <c r="O8" s="344"/>
      <c r="P8" s="382" t="str">
        <f>IFERROR(VLOOKUP(O8,Comp_Poda_Bar!A:B,2,0),"-")</f>
        <v>-</v>
      </c>
      <c r="Q8" s="385" t="str">
        <f t="shared" si="0"/>
        <v>-</v>
      </c>
      <c r="R8" s="386">
        <f t="shared" si="5"/>
        <v>0</v>
      </c>
      <c r="S8" s="387">
        <f t="shared" si="1"/>
        <v>0</v>
      </c>
      <c r="T8" s="387">
        <f t="shared" si="2"/>
        <v>0</v>
      </c>
      <c r="U8" s="386">
        <f t="shared" si="6"/>
        <v>0</v>
      </c>
      <c r="V8" s="386">
        <f t="shared" si="7"/>
        <v>0</v>
      </c>
      <c r="W8" s="388">
        <f>IFERROR(VLOOKUP(O8,'[1]Base Baremos'!A:D,4,0)*'Extra 1,8'!$D$3,0)</f>
        <v>0</v>
      </c>
      <c r="X8" s="389">
        <f t="shared" si="3"/>
        <v>0</v>
      </c>
      <c r="Y8" s="383"/>
      <c r="Z8" s="324"/>
      <c r="IS8" s="329" t="s">
        <v>4596</v>
      </c>
      <c r="IT8" s="329">
        <v>554392</v>
      </c>
    </row>
    <row r="9" spans="1:254" ht="17.25" customHeight="1" thickBot="1" x14ac:dyDescent="0.25">
      <c r="A9" s="324"/>
      <c r="B9" s="344"/>
      <c r="C9" s="345"/>
      <c r="D9" s="346"/>
      <c r="E9" s="392" t="str">
        <f t="shared" si="4"/>
        <v/>
      </c>
      <c r="F9" s="344"/>
      <c r="G9" s="344"/>
      <c r="H9" s="344"/>
      <c r="I9" s="344"/>
      <c r="J9" s="344"/>
      <c r="K9" s="347"/>
      <c r="L9" s="347"/>
      <c r="M9" s="347"/>
      <c r="N9" s="347"/>
      <c r="O9" s="344"/>
      <c r="P9" s="382" t="str">
        <f>IFERROR(VLOOKUP(O9,Comp_Poda_Bar!A:B,2,0),"-")</f>
        <v>-</v>
      </c>
      <c r="Q9" s="385" t="str">
        <f t="shared" si="0"/>
        <v>-</v>
      </c>
      <c r="R9" s="386">
        <f t="shared" si="5"/>
        <v>0</v>
      </c>
      <c r="S9" s="387">
        <f t="shared" si="1"/>
        <v>0</v>
      </c>
      <c r="T9" s="387">
        <f t="shared" si="2"/>
        <v>0</v>
      </c>
      <c r="U9" s="386">
        <f t="shared" si="6"/>
        <v>0</v>
      </c>
      <c r="V9" s="386">
        <f t="shared" si="7"/>
        <v>0</v>
      </c>
      <c r="W9" s="388">
        <f>IFERROR(VLOOKUP(O9,'[1]Base Baremos'!A:D,4,0)*'Extra 1,8'!$D$3,0)</f>
        <v>0</v>
      </c>
      <c r="X9" s="389">
        <f t="shared" si="3"/>
        <v>0</v>
      </c>
      <c r="Y9" s="383"/>
      <c r="Z9" s="324"/>
      <c r="IS9" s="329" t="s">
        <v>4627</v>
      </c>
      <c r="IT9" s="329">
        <v>554393</v>
      </c>
    </row>
    <row r="10" spans="1:254" ht="17.25" customHeight="1" thickBot="1" x14ac:dyDescent="0.25">
      <c r="A10" s="324"/>
      <c r="B10" s="344"/>
      <c r="C10" s="345"/>
      <c r="D10" s="346"/>
      <c r="E10" s="392" t="str">
        <f t="shared" si="4"/>
        <v/>
      </c>
      <c r="F10" s="344"/>
      <c r="G10" s="344"/>
      <c r="H10" s="344"/>
      <c r="I10" s="344"/>
      <c r="J10" s="344"/>
      <c r="K10" s="347"/>
      <c r="L10" s="347"/>
      <c r="M10" s="347"/>
      <c r="N10" s="347"/>
      <c r="O10" s="344"/>
      <c r="P10" s="382" t="str">
        <f>IFERROR(VLOOKUP(O10,Comp_Poda_Bar!A:B,2,0),"-")</f>
        <v>-</v>
      </c>
      <c r="Q10" s="385" t="str">
        <f t="shared" si="0"/>
        <v>-</v>
      </c>
      <c r="R10" s="386">
        <f t="shared" si="5"/>
        <v>0</v>
      </c>
      <c r="S10" s="387">
        <f t="shared" si="1"/>
        <v>0</v>
      </c>
      <c r="T10" s="387">
        <f t="shared" si="2"/>
        <v>0</v>
      </c>
      <c r="U10" s="386">
        <f t="shared" si="6"/>
        <v>0</v>
      </c>
      <c r="V10" s="386">
        <f t="shared" si="7"/>
        <v>0</v>
      </c>
      <c r="W10" s="388">
        <f>IFERROR(VLOOKUP(O10,'[1]Base Baremos'!A:D,4,0)*'Extra 1,8'!$D$3,0)</f>
        <v>0</v>
      </c>
      <c r="X10" s="389">
        <f t="shared" si="3"/>
        <v>0</v>
      </c>
      <c r="Y10" s="383"/>
      <c r="Z10" s="324"/>
      <c r="IS10" s="329" t="s">
        <v>4598</v>
      </c>
      <c r="IT10" s="329">
        <v>554390</v>
      </c>
    </row>
    <row r="11" spans="1:254" ht="17.25" customHeight="1" thickBot="1" x14ac:dyDescent="0.25">
      <c r="A11" s="324"/>
      <c r="B11" s="344"/>
      <c r="C11" s="345"/>
      <c r="D11" s="346"/>
      <c r="E11" s="392" t="str">
        <f t="shared" si="4"/>
        <v/>
      </c>
      <c r="F11" s="344"/>
      <c r="G11" s="344"/>
      <c r="H11" s="344"/>
      <c r="I11" s="344"/>
      <c r="J11" s="344"/>
      <c r="K11" s="347"/>
      <c r="L11" s="347"/>
      <c r="M11" s="347"/>
      <c r="N11" s="347"/>
      <c r="O11" s="344"/>
      <c r="P11" s="382" t="str">
        <f>IFERROR(VLOOKUP(O11,Comp_Poda_Bar!A:B,2,0),"-")</f>
        <v>-</v>
      </c>
      <c r="Q11" s="385" t="str">
        <f t="shared" si="0"/>
        <v>-</v>
      </c>
      <c r="R11" s="386">
        <f t="shared" si="5"/>
        <v>0</v>
      </c>
      <c r="S11" s="387">
        <f t="shared" si="1"/>
        <v>0</v>
      </c>
      <c r="T11" s="387">
        <f t="shared" si="2"/>
        <v>0</v>
      </c>
      <c r="U11" s="386">
        <f t="shared" si="6"/>
        <v>0</v>
      </c>
      <c r="V11" s="386">
        <f t="shared" si="7"/>
        <v>0</v>
      </c>
      <c r="W11" s="388">
        <f>IFERROR(VLOOKUP(O11,'[1]Base Baremos'!A:D,4,0)*'Extra 1,8'!$D$3,0)</f>
        <v>0</v>
      </c>
      <c r="X11" s="389">
        <f t="shared" si="3"/>
        <v>0</v>
      </c>
      <c r="Y11" s="383"/>
      <c r="Z11" s="324"/>
      <c r="IS11" s="329" t="s">
        <v>4600</v>
      </c>
      <c r="IT11" s="329">
        <v>554391</v>
      </c>
    </row>
    <row r="12" spans="1:254" ht="17.25" customHeight="1" thickBot="1" x14ac:dyDescent="0.25">
      <c r="A12" s="324"/>
      <c r="B12" s="344"/>
      <c r="C12" s="345"/>
      <c r="D12" s="346"/>
      <c r="E12" s="392" t="str">
        <f t="shared" si="4"/>
        <v/>
      </c>
      <c r="F12" s="344"/>
      <c r="G12" s="344"/>
      <c r="H12" s="344"/>
      <c r="I12" s="344"/>
      <c r="J12" s="344"/>
      <c r="K12" s="347"/>
      <c r="L12" s="347"/>
      <c r="M12" s="347"/>
      <c r="N12" s="347"/>
      <c r="O12" s="344"/>
      <c r="P12" s="382" t="str">
        <f>IFERROR(VLOOKUP(O12,Comp_Poda_Bar!A:B,2,0),"-")</f>
        <v>-</v>
      </c>
      <c r="Q12" s="385" t="str">
        <f t="shared" si="0"/>
        <v>-</v>
      </c>
      <c r="R12" s="386">
        <f t="shared" si="5"/>
        <v>0</v>
      </c>
      <c r="S12" s="387">
        <f t="shared" si="1"/>
        <v>0</v>
      </c>
      <c r="T12" s="387">
        <f t="shared" si="2"/>
        <v>0</v>
      </c>
      <c r="U12" s="386">
        <f t="shared" si="6"/>
        <v>0</v>
      </c>
      <c r="V12" s="386">
        <f t="shared" si="7"/>
        <v>0</v>
      </c>
      <c r="W12" s="388">
        <f>IFERROR(VLOOKUP(O12,'[1]Base Baremos'!A:D,4,0)*'Extra 1,8'!$D$3,0)</f>
        <v>0</v>
      </c>
      <c r="X12" s="389">
        <f t="shared" si="3"/>
        <v>0</v>
      </c>
      <c r="Y12" s="383"/>
      <c r="Z12" s="324"/>
      <c r="IS12" s="329" t="s">
        <v>4579</v>
      </c>
      <c r="IT12" s="329">
        <v>554396</v>
      </c>
    </row>
    <row r="13" spans="1:254" ht="17.25" customHeight="1" thickBot="1" x14ac:dyDescent="0.25">
      <c r="A13" s="324"/>
      <c r="B13" s="344"/>
      <c r="C13" s="345"/>
      <c r="D13" s="346"/>
      <c r="E13" s="392" t="str">
        <f t="shared" si="4"/>
        <v/>
      </c>
      <c r="F13" s="344"/>
      <c r="G13" s="344"/>
      <c r="H13" s="344"/>
      <c r="I13" s="344"/>
      <c r="J13" s="344"/>
      <c r="K13" s="347"/>
      <c r="L13" s="347"/>
      <c r="M13" s="347"/>
      <c r="N13" s="347"/>
      <c r="O13" s="344"/>
      <c r="P13" s="382" t="str">
        <f>IFERROR(VLOOKUP(O13,Comp_Poda_Bar!A:B,2,0),"-")</f>
        <v>-</v>
      </c>
      <c r="Q13" s="385" t="str">
        <f t="shared" si="0"/>
        <v>-</v>
      </c>
      <c r="R13" s="386">
        <f t="shared" si="5"/>
        <v>0</v>
      </c>
      <c r="S13" s="387">
        <f t="shared" si="1"/>
        <v>0</v>
      </c>
      <c r="T13" s="387">
        <f t="shared" si="2"/>
        <v>0</v>
      </c>
      <c r="U13" s="386">
        <f t="shared" si="6"/>
        <v>0</v>
      </c>
      <c r="V13" s="386">
        <f t="shared" si="7"/>
        <v>0</v>
      </c>
      <c r="W13" s="388">
        <f>IFERROR(VLOOKUP(O13,'[1]Base Baremos'!A:D,4,0)*'Extra 1,8'!$D$3,0)</f>
        <v>0</v>
      </c>
      <c r="X13" s="389">
        <f t="shared" si="3"/>
        <v>0</v>
      </c>
      <c r="Y13" s="383"/>
      <c r="Z13" s="324"/>
      <c r="IS13" s="329" t="s">
        <v>4602</v>
      </c>
      <c r="IT13" s="329">
        <v>554397</v>
      </c>
    </row>
    <row r="14" spans="1:254" ht="17.25" customHeight="1" thickBot="1" x14ac:dyDescent="0.25">
      <c r="A14" s="324"/>
      <c r="B14" s="344"/>
      <c r="C14" s="345"/>
      <c r="D14" s="346"/>
      <c r="E14" s="392" t="str">
        <f t="shared" si="4"/>
        <v/>
      </c>
      <c r="F14" s="344"/>
      <c r="G14" s="344"/>
      <c r="H14" s="344"/>
      <c r="I14" s="344"/>
      <c r="J14" s="344"/>
      <c r="K14" s="347"/>
      <c r="L14" s="347"/>
      <c r="M14" s="347"/>
      <c r="N14" s="347"/>
      <c r="O14" s="344"/>
      <c r="P14" s="382" t="str">
        <f>IFERROR(VLOOKUP(O14,Comp_Poda_Bar!A:B,2,0),"-")</f>
        <v>-</v>
      </c>
      <c r="Q14" s="385" t="str">
        <f t="shared" si="0"/>
        <v>-</v>
      </c>
      <c r="R14" s="386">
        <f t="shared" si="5"/>
        <v>0</v>
      </c>
      <c r="S14" s="387">
        <f t="shared" si="1"/>
        <v>0</v>
      </c>
      <c r="T14" s="387">
        <f t="shared" si="2"/>
        <v>0</v>
      </c>
      <c r="U14" s="386">
        <f t="shared" si="6"/>
        <v>0</v>
      </c>
      <c r="V14" s="386">
        <f t="shared" si="7"/>
        <v>0</v>
      </c>
      <c r="W14" s="388">
        <f>IFERROR(VLOOKUP(O14,'[1]Base Baremos'!A:D,4,0)*'Extra 1,8'!$D$3,0)</f>
        <v>0</v>
      </c>
      <c r="X14" s="389">
        <f t="shared" si="3"/>
        <v>0</v>
      </c>
      <c r="Y14" s="383"/>
      <c r="Z14" s="324"/>
      <c r="IS14" s="329" t="s">
        <v>4851</v>
      </c>
      <c r="IT14" s="329">
        <v>554398</v>
      </c>
    </row>
    <row r="15" spans="1:254" ht="17.25" customHeight="1" thickBot="1" x14ac:dyDescent="0.25">
      <c r="A15" s="324"/>
      <c r="B15" s="344"/>
      <c r="C15" s="345"/>
      <c r="D15" s="346"/>
      <c r="E15" s="392" t="str">
        <f t="shared" si="4"/>
        <v/>
      </c>
      <c r="F15" s="344"/>
      <c r="G15" s="344"/>
      <c r="H15" s="344"/>
      <c r="I15" s="344"/>
      <c r="J15" s="344"/>
      <c r="K15" s="347"/>
      <c r="L15" s="347"/>
      <c r="M15" s="347"/>
      <c r="N15" s="347"/>
      <c r="O15" s="344"/>
      <c r="P15" s="382" t="str">
        <f>IFERROR(VLOOKUP(O15,Comp_Poda_Bar!A:B,2,0),"-")</f>
        <v>-</v>
      </c>
      <c r="Q15" s="385" t="str">
        <f t="shared" si="0"/>
        <v>-</v>
      </c>
      <c r="R15" s="386">
        <f t="shared" si="5"/>
        <v>0</v>
      </c>
      <c r="S15" s="387">
        <f t="shared" si="1"/>
        <v>0</v>
      </c>
      <c r="T15" s="387">
        <f t="shared" si="2"/>
        <v>0</v>
      </c>
      <c r="U15" s="386">
        <f t="shared" si="6"/>
        <v>0</v>
      </c>
      <c r="V15" s="386">
        <f t="shared" si="7"/>
        <v>0</v>
      </c>
      <c r="W15" s="388">
        <f>IFERROR(VLOOKUP(O15,'[1]Base Baremos'!A:D,4,0)*'Extra 1,8'!$D$3,0)</f>
        <v>0</v>
      </c>
      <c r="X15" s="389">
        <f t="shared" si="3"/>
        <v>0</v>
      </c>
      <c r="Y15" s="383"/>
      <c r="Z15" s="324"/>
      <c r="IS15" s="329" t="s">
        <v>4578</v>
      </c>
      <c r="IT15" s="329">
        <v>554387</v>
      </c>
    </row>
    <row r="16" spans="1:254" ht="17.25" customHeight="1" thickBot="1" x14ac:dyDescent="0.25">
      <c r="A16" s="324"/>
      <c r="B16" s="344"/>
      <c r="C16" s="345"/>
      <c r="D16" s="346"/>
      <c r="E16" s="392" t="str">
        <f t="shared" si="4"/>
        <v/>
      </c>
      <c r="F16" s="344"/>
      <c r="G16" s="344"/>
      <c r="H16" s="344"/>
      <c r="I16" s="344"/>
      <c r="J16" s="344"/>
      <c r="K16" s="347"/>
      <c r="L16" s="347"/>
      <c r="M16" s="347"/>
      <c r="N16" s="347"/>
      <c r="O16" s="344"/>
      <c r="P16" s="382" t="str">
        <f>IFERROR(VLOOKUP(O16,Comp_Poda_Bar!A:B,2,0),"-")</f>
        <v>-</v>
      </c>
      <c r="Q16" s="385" t="str">
        <f t="shared" si="0"/>
        <v>-</v>
      </c>
      <c r="R16" s="386">
        <f t="shared" si="5"/>
        <v>0</v>
      </c>
      <c r="S16" s="387">
        <f t="shared" si="1"/>
        <v>0</v>
      </c>
      <c r="T16" s="387">
        <f t="shared" si="2"/>
        <v>0</v>
      </c>
      <c r="U16" s="386">
        <f t="shared" si="6"/>
        <v>0</v>
      </c>
      <c r="V16" s="386">
        <f t="shared" si="7"/>
        <v>0</v>
      </c>
      <c r="W16" s="388">
        <f>IFERROR(VLOOKUP(O16,'[1]Base Baremos'!A:D,4,0)*'Extra 1,8'!$D$3,0)</f>
        <v>0</v>
      </c>
      <c r="X16" s="389">
        <f t="shared" si="3"/>
        <v>0</v>
      </c>
      <c r="Y16" s="384"/>
      <c r="Z16" s="324"/>
      <c r="IS16" s="329" t="s">
        <v>4581</v>
      </c>
      <c r="IT16" s="329">
        <v>554388</v>
      </c>
    </row>
    <row r="17" spans="1:254" ht="17.25" customHeight="1" thickBot="1" x14ac:dyDescent="0.25">
      <c r="A17" s="324"/>
      <c r="B17" s="344"/>
      <c r="C17" s="345"/>
      <c r="D17" s="346"/>
      <c r="E17" s="392" t="str">
        <f t="shared" si="4"/>
        <v/>
      </c>
      <c r="F17" s="344"/>
      <c r="G17" s="344"/>
      <c r="H17" s="344"/>
      <c r="I17" s="344"/>
      <c r="J17" s="344"/>
      <c r="K17" s="347"/>
      <c r="L17" s="347"/>
      <c r="M17" s="347"/>
      <c r="N17" s="347"/>
      <c r="O17" s="344"/>
      <c r="P17" s="382" t="str">
        <f>IFERROR(VLOOKUP(O17,Comp_Poda_Bar!A:B,2,0),"-")</f>
        <v>-</v>
      </c>
      <c r="Q17" s="385" t="str">
        <f t="shared" si="0"/>
        <v>-</v>
      </c>
      <c r="R17" s="386">
        <f t="shared" si="5"/>
        <v>0</v>
      </c>
      <c r="S17" s="387">
        <f t="shared" si="1"/>
        <v>0</v>
      </c>
      <c r="T17" s="387">
        <f t="shared" si="2"/>
        <v>0</v>
      </c>
      <c r="U17" s="386">
        <f t="shared" si="6"/>
        <v>0</v>
      </c>
      <c r="V17" s="386">
        <f t="shared" si="7"/>
        <v>0</v>
      </c>
      <c r="W17" s="388">
        <f>IFERROR(VLOOKUP(O17,'[1]Base Baremos'!A:D,4,0)*'Extra 1,8'!$D$3,0)</f>
        <v>0</v>
      </c>
      <c r="X17" s="389">
        <f t="shared" si="3"/>
        <v>0</v>
      </c>
      <c r="Y17" s="384"/>
      <c r="Z17" s="324"/>
      <c r="IS17" s="329" t="s">
        <v>4853</v>
      </c>
      <c r="IT17" s="329">
        <v>554389</v>
      </c>
    </row>
    <row r="18" spans="1:254" ht="17.25" customHeight="1" thickBot="1" x14ac:dyDescent="0.25">
      <c r="A18" s="324"/>
      <c r="B18" s="344"/>
      <c r="C18" s="345"/>
      <c r="D18" s="346"/>
      <c r="E18" s="392" t="str">
        <f t="shared" si="4"/>
        <v/>
      </c>
      <c r="F18" s="344"/>
      <c r="G18" s="344"/>
      <c r="H18" s="344"/>
      <c r="I18" s="344"/>
      <c r="J18" s="344"/>
      <c r="K18" s="347"/>
      <c r="L18" s="347"/>
      <c r="M18" s="347"/>
      <c r="N18" s="347"/>
      <c r="O18" s="344"/>
      <c r="P18" s="382" t="str">
        <f>IFERROR(VLOOKUP(O18,Comp_Poda_Bar!A:B,2,0),"-")</f>
        <v>-</v>
      </c>
      <c r="Q18" s="385" t="str">
        <f t="shared" si="0"/>
        <v>-</v>
      </c>
      <c r="R18" s="386">
        <f t="shared" si="5"/>
        <v>0</v>
      </c>
      <c r="S18" s="387">
        <f t="shared" si="1"/>
        <v>0</v>
      </c>
      <c r="T18" s="387">
        <f t="shared" si="2"/>
        <v>0</v>
      </c>
      <c r="U18" s="386">
        <f t="shared" si="6"/>
        <v>0</v>
      </c>
      <c r="V18" s="386">
        <f t="shared" si="7"/>
        <v>0</v>
      </c>
      <c r="W18" s="388">
        <f>IFERROR(VLOOKUP(O18,'[1]Base Baremos'!A:D,4,0)*'Extra 1,8'!$D$3,0)</f>
        <v>0</v>
      </c>
      <c r="X18" s="389">
        <f t="shared" si="3"/>
        <v>0</v>
      </c>
      <c r="Y18" s="384"/>
      <c r="Z18" s="324"/>
      <c r="IS18" s="329" t="s">
        <v>4605</v>
      </c>
      <c r="IT18" s="329">
        <v>554404</v>
      </c>
    </row>
    <row r="19" spans="1:254" ht="17.25" customHeight="1" thickBot="1" x14ac:dyDescent="0.25">
      <c r="A19" s="324"/>
      <c r="B19" s="344"/>
      <c r="C19" s="345"/>
      <c r="D19" s="346"/>
      <c r="E19" s="392" t="str">
        <f t="shared" si="4"/>
        <v/>
      </c>
      <c r="F19" s="344"/>
      <c r="G19" s="344"/>
      <c r="H19" s="344"/>
      <c r="I19" s="344"/>
      <c r="J19" s="344"/>
      <c r="K19" s="347"/>
      <c r="L19" s="347"/>
      <c r="M19" s="347"/>
      <c r="N19" s="347"/>
      <c r="O19" s="344"/>
      <c r="P19" s="382" t="str">
        <f>IFERROR(VLOOKUP(O19,Comp_Poda_Bar!A:B,2,0),"-")</f>
        <v>-</v>
      </c>
      <c r="Q19" s="385" t="str">
        <f t="shared" si="0"/>
        <v>-</v>
      </c>
      <c r="R19" s="386">
        <f t="shared" si="5"/>
        <v>0</v>
      </c>
      <c r="S19" s="387">
        <f t="shared" si="1"/>
        <v>0</v>
      </c>
      <c r="T19" s="387">
        <f t="shared" si="2"/>
        <v>0</v>
      </c>
      <c r="U19" s="386">
        <f t="shared" si="6"/>
        <v>0</v>
      </c>
      <c r="V19" s="386">
        <f t="shared" si="7"/>
        <v>0</v>
      </c>
      <c r="W19" s="388">
        <f>IFERROR(VLOOKUP(O19,'[1]Base Baremos'!A:D,4,0)*'Extra 1,8'!$D$3,0)</f>
        <v>0</v>
      </c>
      <c r="X19" s="389">
        <f t="shared" si="3"/>
        <v>0</v>
      </c>
      <c r="Y19" s="384"/>
      <c r="Z19" s="324"/>
      <c r="IS19" s="329" t="s">
        <v>4607</v>
      </c>
      <c r="IT19" s="329">
        <v>554768</v>
      </c>
    </row>
    <row r="20" spans="1:254" ht="17.25" customHeight="1" thickBot="1" x14ac:dyDescent="0.25">
      <c r="A20" s="324"/>
      <c r="B20" s="344"/>
      <c r="C20" s="345"/>
      <c r="D20" s="346"/>
      <c r="E20" s="392" t="str">
        <f t="shared" si="4"/>
        <v/>
      </c>
      <c r="F20" s="344"/>
      <c r="G20" s="344"/>
      <c r="H20" s="344"/>
      <c r="I20" s="344"/>
      <c r="J20" s="344"/>
      <c r="K20" s="347"/>
      <c r="L20" s="347"/>
      <c r="M20" s="347"/>
      <c r="N20" s="347"/>
      <c r="O20" s="344"/>
      <c r="P20" s="382" t="str">
        <f>IFERROR(VLOOKUP(O20,Comp_Poda_Bar!A:B,2,0),"-")</f>
        <v>-</v>
      </c>
      <c r="Q20" s="385" t="str">
        <f t="shared" si="0"/>
        <v>-</v>
      </c>
      <c r="R20" s="386">
        <f t="shared" si="5"/>
        <v>0</v>
      </c>
      <c r="S20" s="387">
        <f t="shared" si="1"/>
        <v>0</v>
      </c>
      <c r="T20" s="387">
        <f t="shared" si="2"/>
        <v>0</v>
      </c>
      <c r="U20" s="386">
        <f t="shared" si="6"/>
        <v>0</v>
      </c>
      <c r="V20" s="386">
        <f t="shared" si="7"/>
        <v>0</v>
      </c>
      <c r="W20" s="388">
        <f>IFERROR(VLOOKUP(O20,'[1]Base Baremos'!A:D,4,0)*'Extra 1,8'!$D$3,0)</f>
        <v>0</v>
      </c>
      <c r="X20" s="389">
        <f t="shared" si="3"/>
        <v>0</v>
      </c>
      <c r="Y20" s="384"/>
      <c r="Z20" s="324"/>
      <c r="IS20" s="329" t="s">
        <v>4628</v>
      </c>
      <c r="IT20" s="329">
        <v>554496</v>
      </c>
    </row>
    <row r="21" spans="1:254" ht="17.25" customHeight="1" thickBot="1" x14ac:dyDescent="0.25">
      <c r="A21" s="324"/>
      <c r="B21" s="344"/>
      <c r="C21" s="345"/>
      <c r="D21" s="346"/>
      <c r="E21" s="392" t="str">
        <f t="shared" si="4"/>
        <v/>
      </c>
      <c r="F21" s="344"/>
      <c r="G21" s="344"/>
      <c r="H21" s="344"/>
      <c r="I21" s="344"/>
      <c r="J21" s="344"/>
      <c r="K21" s="347"/>
      <c r="L21" s="347"/>
      <c r="M21" s="347"/>
      <c r="N21" s="347"/>
      <c r="O21" s="344"/>
      <c r="P21" s="382" t="str">
        <f>IFERROR(VLOOKUP(O21,Comp_Poda_Bar!A:B,2,0),"-")</f>
        <v>-</v>
      </c>
      <c r="Q21" s="385" t="str">
        <f t="shared" si="0"/>
        <v>-</v>
      </c>
      <c r="R21" s="386">
        <f t="shared" si="5"/>
        <v>0</v>
      </c>
      <c r="S21" s="387">
        <f t="shared" si="1"/>
        <v>0</v>
      </c>
      <c r="T21" s="387">
        <f t="shared" si="2"/>
        <v>0</v>
      </c>
      <c r="U21" s="386">
        <f t="shared" si="6"/>
        <v>0</v>
      </c>
      <c r="V21" s="386">
        <f t="shared" si="7"/>
        <v>0</v>
      </c>
      <c r="W21" s="388">
        <f>IFERROR(VLOOKUP(O21,'[1]Base Baremos'!A:D,4,0)*'Extra 1,8'!$D$3,0)</f>
        <v>0</v>
      </c>
      <c r="X21" s="389">
        <f t="shared" si="3"/>
        <v>0</v>
      </c>
      <c r="Y21" s="384"/>
      <c r="Z21" s="324"/>
      <c r="IS21" s="329" t="s">
        <v>4854</v>
      </c>
      <c r="IT21" s="329">
        <v>554496</v>
      </c>
    </row>
    <row r="22" spans="1:254" ht="17.25" customHeight="1" thickBot="1" x14ac:dyDescent="0.25">
      <c r="A22" s="324"/>
      <c r="B22" s="344"/>
      <c r="C22" s="345"/>
      <c r="D22" s="346"/>
      <c r="E22" s="392" t="str">
        <f t="shared" si="4"/>
        <v/>
      </c>
      <c r="F22" s="344"/>
      <c r="G22" s="344"/>
      <c r="H22" s="344"/>
      <c r="I22" s="344"/>
      <c r="J22" s="344"/>
      <c r="K22" s="347"/>
      <c r="L22" s="347"/>
      <c r="M22" s="347"/>
      <c r="N22" s="347"/>
      <c r="O22" s="344"/>
      <c r="P22" s="382" t="str">
        <f>IFERROR(VLOOKUP(O22,Comp_Poda_Bar!A:B,2,0),"-")</f>
        <v>-</v>
      </c>
      <c r="Q22" s="385" t="str">
        <f t="shared" si="0"/>
        <v>-</v>
      </c>
      <c r="R22" s="386">
        <f t="shared" si="5"/>
        <v>0</v>
      </c>
      <c r="S22" s="387">
        <f t="shared" si="1"/>
        <v>0</v>
      </c>
      <c r="T22" s="387">
        <f t="shared" si="2"/>
        <v>0</v>
      </c>
      <c r="U22" s="386">
        <f t="shared" si="6"/>
        <v>0</v>
      </c>
      <c r="V22" s="386">
        <f t="shared" si="7"/>
        <v>0</v>
      </c>
      <c r="W22" s="388">
        <f>IFERROR(VLOOKUP(O22,'[1]Base Baremos'!A:D,4,0)*'Extra 1,8'!$D$3,0)</f>
        <v>0</v>
      </c>
      <c r="X22" s="389">
        <f t="shared" si="3"/>
        <v>0</v>
      </c>
      <c r="Y22" s="384"/>
      <c r="Z22" s="324"/>
      <c r="IS22" s="329" t="s">
        <v>4611</v>
      </c>
      <c r="IT22" s="329">
        <v>554691</v>
      </c>
    </row>
    <row r="23" spans="1:254" ht="17.25" customHeight="1" thickBot="1" x14ac:dyDescent="0.25">
      <c r="A23" s="324"/>
      <c r="B23" s="344"/>
      <c r="C23" s="345"/>
      <c r="D23" s="346"/>
      <c r="E23" s="392" t="str">
        <f t="shared" si="4"/>
        <v/>
      </c>
      <c r="F23" s="344"/>
      <c r="G23" s="344"/>
      <c r="H23" s="344"/>
      <c r="I23" s="344"/>
      <c r="J23" s="344"/>
      <c r="K23" s="347"/>
      <c r="L23" s="347"/>
      <c r="M23" s="347"/>
      <c r="N23" s="347"/>
      <c r="O23" s="344"/>
      <c r="P23" s="382" t="str">
        <f>IFERROR(VLOOKUP(O23,Comp_Poda_Bar!A:B,2,0),"-")</f>
        <v>-</v>
      </c>
      <c r="Q23" s="385" t="str">
        <f t="shared" si="0"/>
        <v>-</v>
      </c>
      <c r="R23" s="386">
        <f t="shared" si="5"/>
        <v>0</v>
      </c>
      <c r="S23" s="387">
        <f t="shared" si="1"/>
        <v>0</v>
      </c>
      <c r="T23" s="387">
        <f t="shared" si="2"/>
        <v>0</v>
      </c>
      <c r="U23" s="386">
        <f t="shared" si="6"/>
        <v>0</v>
      </c>
      <c r="V23" s="386">
        <f t="shared" si="7"/>
        <v>0</v>
      </c>
      <c r="W23" s="388">
        <f>IFERROR(VLOOKUP(O23,'[1]Base Baremos'!A:D,4,0)*'Extra 1,8'!$D$3,0)</f>
        <v>0</v>
      </c>
      <c r="X23" s="389">
        <f t="shared" si="3"/>
        <v>0</v>
      </c>
      <c r="Y23" s="384"/>
      <c r="Z23" s="324"/>
      <c r="IS23" s="329" t="s">
        <v>4612</v>
      </c>
      <c r="IT23" s="329">
        <v>554769</v>
      </c>
    </row>
    <row r="24" spans="1:254" ht="17.25" customHeight="1" thickBot="1" x14ac:dyDescent="0.25">
      <c r="A24" s="324"/>
      <c r="B24" s="344"/>
      <c r="C24" s="345"/>
      <c r="D24" s="346"/>
      <c r="E24" s="392" t="str">
        <f t="shared" si="4"/>
        <v/>
      </c>
      <c r="F24" s="344"/>
      <c r="G24" s="344"/>
      <c r="H24" s="344"/>
      <c r="I24" s="344"/>
      <c r="J24" s="344"/>
      <c r="K24" s="347"/>
      <c r="L24" s="347"/>
      <c r="M24" s="347"/>
      <c r="N24" s="347"/>
      <c r="O24" s="344"/>
      <c r="P24" s="382" t="str">
        <f>IFERROR(VLOOKUP(O24,Comp_Poda_Bar!A:B,2,0),"-")</f>
        <v>-</v>
      </c>
      <c r="Q24" s="385" t="str">
        <f t="shared" si="0"/>
        <v>-</v>
      </c>
      <c r="R24" s="386">
        <f t="shared" si="5"/>
        <v>0</v>
      </c>
      <c r="S24" s="387">
        <f t="shared" si="1"/>
        <v>0</v>
      </c>
      <c r="T24" s="387">
        <f t="shared" si="2"/>
        <v>0</v>
      </c>
      <c r="U24" s="386">
        <f t="shared" si="6"/>
        <v>0</v>
      </c>
      <c r="V24" s="386">
        <f t="shared" si="7"/>
        <v>0</v>
      </c>
      <c r="W24" s="388">
        <f>IFERROR(VLOOKUP(O24,'[1]Base Baremos'!A:D,4,0)*'Extra 1,8'!$D$3,0)</f>
        <v>0</v>
      </c>
      <c r="X24" s="389">
        <f t="shared" si="3"/>
        <v>0</v>
      </c>
      <c r="Y24" s="384"/>
      <c r="Z24" s="324"/>
      <c r="IS24" s="329" t="s">
        <v>4855</v>
      </c>
      <c r="IT24" s="329">
        <v>554399</v>
      </c>
    </row>
    <row r="25" spans="1:254" ht="17.25" customHeight="1" thickBot="1" x14ac:dyDescent="0.25">
      <c r="A25" s="324"/>
      <c r="B25" s="344"/>
      <c r="C25" s="345"/>
      <c r="D25" s="346"/>
      <c r="E25" s="392" t="str">
        <f t="shared" si="4"/>
        <v/>
      </c>
      <c r="F25" s="344"/>
      <c r="G25" s="344"/>
      <c r="H25" s="344"/>
      <c r="I25" s="344"/>
      <c r="J25" s="344"/>
      <c r="K25" s="347"/>
      <c r="L25" s="347"/>
      <c r="M25" s="347"/>
      <c r="N25" s="347"/>
      <c r="O25" s="344"/>
      <c r="P25" s="382" t="str">
        <f>IFERROR(VLOOKUP(O25,Comp_Poda_Bar!A:B,2,0),"-")</f>
        <v>-</v>
      </c>
      <c r="Q25" s="385" t="str">
        <f t="shared" si="0"/>
        <v>-</v>
      </c>
      <c r="R25" s="386">
        <f t="shared" si="5"/>
        <v>0</v>
      </c>
      <c r="S25" s="387">
        <f t="shared" si="1"/>
        <v>0</v>
      </c>
      <c r="T25" s="387">
        <f t="shared" si="2"/>
        <v>0</v>
      </c>
      <c r="U25" s="386">
        <f t="shared" si="6"/>
        <v>0</v>
      </c>
      <c r="V25" s="386">
        <f t="shared" si="7"/>
        <v>0</v>
      </c>
      <c r="W25" s="388">
        <f>IFERROR(VLOOKUP(O25,'[1]Base Baremos'!A:D,4,0)*'Extra 1,8'!$D$3,0)</f>
        <v>0</v>
      </c>
      <c r="X25" s="389">
        <f t="shared" si="3"/>
        <v>0</v>
      </c>
      <c r="Y25" s="384"/>
      <c r="Z25" s="324"/>
      <c r="IS25" s="329" t="s">
        <v>4856</v>
      </c>
      <c r="IT25" s="329" t="s">
        <v>4856</v>
      </c>
    </row>
    <row r="26" spans="1:254" ht="17.25" customHeight="1" thickBot="1" x14ac:dyDescent="0.25">
      <c r="A26" s="324"/>
      <c r="B26" s="344"/>
      <c r="C26" s="345"/>
      <c r="D26" s="346"/>
      <c r="E26" s="392" t="str">
        <f t="shared" si="4"/>
        <v/>
      </c>
      <c r="F26" s="344"/>
      <c r="G26" s="344"/>
      <c r="H26" s="344"/>
      <c r="I26" s="344"/>
      <c r="J26" s="344"/>
      <c r="K26" s="347"/>
      <c r="L26" s="347"/>
      <c r="M26" s="347"/>
      <c r="N26" s="347"/>
      <c r="O26" s="344"/>
      <c r="P26" s="382" t="str">
        <f>IFERROR(VLOOKUP(O26,Comp_Poda_Bar!A:B,2,0),"-")</f>
        <v>-</v>
      </c>
      <c r="Q26" s="385" t="str">
        <f t="shared" si="0"/>
        <v>-</v>
      </c>
      <c r="R26" s="386">
        <f t="shared" si="5"/>
        <v>0</v>
      </c>
      <c r="S26" s="387">
        <f t="shared" si="1"/>
        <v>0</v>
      </c>
      <c r="T26" s="387">
        <f t="shared" si="2"/>
        <v>0</v>
      </c>
      <c r="U26" s="386">
        <f t="shared" si="6"/>
        <v>0</v>
      </c>
      <c r="V26" s="386">
        <f t="shared" si="7"/>
        <v>0</v>
      </c>
      <c r="W26" s="388">
        <f>IFERROR(VLOOKUP(O26,'[1]Base Baremos'!A:D,4,0)*'Extra 1,8'!$D$3,0)</f>
        <v>0</v>
      </c>
      <c r="X26" s="389">
        <f t="shared" si="3"/>
        <v>0</v>
      </c>
      <c r="Y26" s="384"/>
      <c r="Z26" s="324"/>
      <c r="IS26" s="329" t="s">
        <v>4857</v>
      </c>
      <c r="IT26" s="329">
        <v>554402</v>
      </c>
    </row>
    <row r="27" spans="1:254" ht="17.25" customHeight="1" thickBot="1" x14ac:dyDescent="0.25">
      <c r="A27" s="324"/>
      <c r="B27" s="344"/>
      <c r="C27" s="345"/>
      <c r="D27" s="346"/>
      <c r="E27" s="392" t="str">
        <f t="shared" si="4"/>
        <v/>
      </c>
      <c r="F27" s="344"/>
      <c r="G27" s="344"/>
      <c r="H27" s="344"/>
      <c r="I27" s="344"/>
      <c r="J27" s="344"/>
      <c r="K27" s="347"/>
      <c r="L27" s="347"/>
      <c r="M27" s="347"/>
      <c r="N27" s="347"/>
      <c r="O27" s="344"/>
      <c r="P27" s="382" t="str">
        <f>IFERROR(VLOOKUP(O27,Comp_Poda_Bar!A:B,2,0),"-")</f>
        <v>-</v>
      </c>
      <c r="Q27" s="385" t="str">
        <f t="shared" si="0"/>
        <v>-</v>
      </c>
      <c r="R27" s="386">
        <f t="shared" si="5"/>
        <v>0</v>
      </c>
      <c r="S27" s="387">
        <f t="shared" si="1"/>
        <v>0</v>
      </c>
      <c r="T27" s="387">
        <f t="shared" si="2"/>
        <v>0</v>
      </c>
      <c r="U27" s="386">
        <f t="shared" si="6"/>
        <v>0</v>
      </c>
      <c r="V27" s="386">
        <f t="shared" si="7"/>
        <v>0</v>
      </c>
      <c r="W27" s="388">
        <f>IFERROR(VLOOKUP(O27,'[1]Base Baremos'!A:D,4,0)*'Extra 1,8'!$D$3,0)</f>
        <v>0</v>
      </c>
      <c r="X27" s="389">
        <f t="shared" si="3"/>
        <v>0</v>
      </c>
      <c r="Y27" s="384"/>
      <c r="Z27" s="324"/>
      <c r="IS27" s="329"/>
      <c r="IT27" s="329"/>
    </row>
    <row r="28" spans="1:254" ht="17.25" customHeight="1" thickBot="1" x14ac:dyDescent="0.25">
      <c r="A28" s="324"/>
      <c r="B28" s="344"/>
      <c r="C28" s="345"/>
      <c r="D28" s="346"/>
      <c r="E28" s="392" t="str">
        <f t="shared" si="4"/>
        <v/>
      </c>
      <c r="F28" s="344"/>
      <c r="G28" s="344"/>
      <c r="H28" s="344"/>
      <c r="I28" s="344"/>
      <c r="J28" s="344"/>
      <c r="K28" s="347"/>
      <c r="L28" s="347"/>
      <c r="M28" s="347"/>
      <c r="N28" s="347"/>
      <c r="O28" s="344"/>
      <c r="P28" s="382" t="str">
        <f>IFERROR(VLOOKUP(O28,Comp_Poda_Bar!A:B,2,0),"-")</f>
        <v>-</v>
      </c>
      <c r="Q28" s="385" t="str">
        <f t="shared" si="0"/>
        <v>-</v>
      </c>
      <c r="R28" s="386">
        <f t="shared" si="5"/>
        <v>0</v>
      </c>
      <c r="S28" s="387">
        <f t="shared" si="1"/>
        <v>0</v>
      </c>
      <c r="T28" s="387">
        <f t="shared" si="2"/>
        <v>0</v>
      </c>
      <c r="U28" s="386">
        <f t="shared" si="6"/>
        <v>0</v>
      </c>
      <c r="V28" s="386">
        <f t="shared" si="7"/>
        <v>0</v>
      </c>
      <c r="W28" s="388">
        <f>IFERROR(VLOOKUP(O28,'[1]Base Baremos'!A:D,4,0)*'Extra 1,8'!$D$3,0)</f>
        <v>0</v>
      </c>
      <c r="X28" s="389">
        <f t="shared" si="3"/>
        <v>0</v>
      </c>
      <c r="Y28" s="384"/>
      <c r="Z28" s="324"/>
      <c r="IS28" s="329"/>
      <c r="IT28" s="329"/>
    </row>
    <row r="29" spans="1:254" ht="17.25" customHeight="1" x14ac:dyDescent="0.2">
      <c r="A29" s="324"/>
      <c r="B29" s="344"/>
      <c r="C29" s="345"/>
      <c r="D29" s="346"/>
      <c r="E29" s="392" t="str">
        <f t="shared" si="4"/>
        <v/>
      </c>
      <c r="F29" s="344"/>
      <c r="G29" s="344"/>
      <c r="H29" s="344"/>
      <c r="I29" s="344"/>
      <c r="J29" s="344"/>
      <c r="K29" s="347"/>
      <c r="L29" s="347"/>
      <c r="M29" s="347"/>
      <c r="N29" s="347"/>
      <c r="O29" s="344"/>
      <c r="P29" s="382" t="str">
        <f>IFERROR(VLOOKUP(O29,Comp_Poda_Bar!A:B,2,0),"-")</f>
        <v>-</v>
      </c>
      <c r="Q29" s="385" t="str">
        <f t="shared" si="0"/>
        <v>-</v>
      </c>
      <c r="R29" s="386">
        <f t="shared" si="5"/>
        <v>0</v>
      </c>
      <c r="S29" s="387">
        <f t="shared" si="1"/>
        <v>0</v>
      </c>
      <c r="T29" s="387">
        <f t="shared" si="2"/>
        <v>0</v>
      </c>
      <c r="U29" s="386">
        <f t="shared" si="6"/>
        <v>0</v>
      </c>
      <c r="V29" s="386">
        <f t="shared" si="7"/>
        <v>0</v>
      </c>
      <c r="W29" s="388">
        <f>IFERROR(VLOOKUP(O29,'[1]Base Baremos'!A:D,4,0)*'Extra 1,8'!$D$3,0)</f>
        <v>0</v>
      </c>
      <c r="X29" s="389">
        <f t="shared" si="3"/>
        <v>0</v>
      </c>
      <c r="Y29" s="384"/>
      <c r="Z29" s="324"/>
      <c r="IS29" s="330"/>
      <c r="IT29" s="330"/>
    </row>
    <row r="30" spans="1:254" ht="17.25" customHeight="1" x14ac:dyDescent="0.2">
      <c r="A30" s="324"/>
      <c r="B30" s="344"/>
      <c r="C30" s="345"/>
      <c r="D30" s="346"/>
      <c r="E30" s="392" t="str">
        <f t="shared" si="4"/>
        <v/>
      </c>
      <c r="F30" s="344"/>
      <c r="G30" s="344"/>
      <c r="H30" s="344"/>
      <c r="I30" s="344"/>
      <c r="J30" s="344"/>
      <c r="K30" s="347"/>
      <c r="L30" s="347"/>
      <c r="M30" s="347"/>
      <c r="N30" s="347"/>
      <c r="O30" s="344"/>
      <c r="P30" s="382" t="str">
        <f>IFERROR(VLOOKUP(O30,Comp_Poda_Bar!A:B,2,0),"-")</f>
        <v>-</v>
      </c>
      <c r="Q30" s="385" t="str">
        <f t="shared" si="0"/>
        <v>-</v>
      </c>
      <c r="R30" s="386">
        <f t="shared" si="5"/>
        <v>0</v>
      </c>
      <c r="S30" s="387">
        <f t="shared" si="1"/>
        <v>0</v>
      </c>
      <c r="T30" s="387">
        <f t="shared" si="2"/>
        <v>0</v>
      </c>
      <c r="U30" s="386">
        <f t="shared" si="6"/>
        <v>0</v>
      </c>
      <c r="V30" s="386">
        <f t="shared" si="7"/>
        <v>0</v>
      </c>
      <c r="W30" s="388">
        <f>IFERROR(VLOOKUP(O30,'[1]Base Baremos'!A:D,4,0)*'Extra 1,8'!$D$3,0)</f>
        <v>0</v>
      </c>
      <c r="X30" s="389">
        <f t="shared" si="3"/>
        <v>0</v>
      </c>
      <c r="Y30" s="384"/>
      <c r="Z30" s="324"/>
      <c r="IS30" s="330"/>
      <c r="IT30" s="330"/>
    </row>
    <row r="31" spans="1:254" ht="17.25" customHeight="1" x14ac:dyDescent="0.2">
      <c r="A31" s="324"/>
      <c r="B31" s="344"/>
      <c r="C31" s="345"/>
      <c r="D31" s="346"/>
      <c r="E31" s="392" t="str">
        <f t="shared" si="4"/>
        <v/>
      </c>
      <c r="F31" s="344"/>
      <c r="G31" s="344"/>
      <c r="H31" s="344"/>
      <c r="I31" s="344"/>
      <c r="J31" s="344"/>
      <c r="K31" s="347"/>
      <c r="L31" s="347"/>
      <c r="M31" s="347"/>
      <c r="N31" s="347"/>
      <c r="O31" s="344"/>
      <c r="P31" s="382" t="str">
        <f>IFERROR(VLOOKUP(O31,Comp_Poda_Bar!A:B,2,0),"-")</f>
        <v>-</v>
      </c>
      <c r="Q31" s="385" t="str">
        <f t="shared" si="0"/>
        <v>-</v>
      </c>
      <c r="R31" s="386">
        <f t="shared" si="5"/>
        <v>0</v>
      </c>
      <c r="S31" s="387">
        <f t="shared" si="1"/>
        <v>0</v>
      </c>
      <c r="T31" s="387">
        <f t="shared" si="2"/>
        <v>0</v>
      </c>
      <c r="U31" s="386">
        <f t="shared" si="6"/>
        <v>0</v>
      </c>
      <c r="V31" s="386">
        <f t="shared" si="7"/>
        <v>0</v>
      </c>
      <c r="W31" s="388">
        <f>IFERROR(VLOOKUP(O31,'[1]Base Baremos'!A:D,4,0)*'Extra 1,8'!$D$3,0)</f>
        <v>0</v>
      </c>
      <c r="X31" s="389">
        <f t="shared" si="3"/>
        <v>0</v>
      </c>
      <c r="Y31" s="384"/>
      <c r="Z31" s="324"/>
      <c r="IS31" s="330"/>
      <c r="IT31" s="330"/>
    </row>
    <row r="32" spans="1:254" ht="17.25" customHeight="1" x14ac:dyDescent="0.2">
      <c r="A32" s="324"/>
      <c r="B32" s="344"/>
      <c r="C32" s="345"/>
      <c r="D32" s="346"/>
      <c r="E32" s="392" t="str">
        <f t="shared" si="4"/>
        <v/>
      </c>
      <c r="F32" s="344"/>
      <c r="G32" s="344"/>
      <c r="H32" s="344"/>
      <c r="I32" s="344"/>
      <c r="J32" s="344"/>
      <c r="K32" s="347"/>
      <c r="L32" s="347"/>
      <c r="M32" s="347"/>
      <c r="N32" s="347"/>
      <c r="O32" s="344"/>
      <c r="P32" s="382" t="str">
        <f>IFERROR(VLOOKUP(O32,Comp_Poda_Bar!A:B,2,0),"-")</f>
        <v>-</v>
      </c>
      <c r="Q32" s="385" t="str">
        <f t="shared" si="0"/>
        <v>-</v>
      </c>
      <c r="R32" s="386">
        <f t="shared" si="5"/>
        <v>0</v>
      </c>
      <c r="S32" s="387">
        <f t="shared" si="1"/>
        <v>0</v>
      </c>
      <c r="T32" s="387">
        <f t="shared" si="2"/>
        <v>0</v>
      </c>
      <c r="U32" s="386">
        <f t="shared" si="6"/>
        <v>0</v>
      </c>
      <c r="V32" s="386">
        <f t="shared" si="7"/>
        <v>0</v>
      </c>
      <c r="W32" s="388">
        <f>IFERROR(VLOOKUP(O32,'[1]Base Baremos'!A:D,4,0)*'Extra 1,8'!$D$3,0)</f>
        <v>0</v>
      </c>
      <c r="X32" s="389">
        <f t="shared" si="3"/>
        <v>0</v>
      </c>
      <c r="Y32" s="384"/>
      <c r="Z32" s="381"/>
      <c r="IS32" s="330"/>
      <c r="IT32" s="330"/>
    </row>
    <row r="33" spans="1:254" ht="17.25" customHeight="1" x14ac:dyDescent="0.2">
      <c r="A33" s="324"/>
      <c r="B33" s="344"/>
      <c r="C33" s="345"/>
      <c r="D33" s="346"/>
      <c r="E33" s="392" t="str">
        <f t="shared" si="4"/>
        <v/>
      </c>
      <c r="F33" s="344"/>
      <c r="G33" s="344"/>
      <c r="H33" s="344"/>
      <c r="I33" s="344"/>
      <c r="J33" s="344"/>
      <c r="K33" s="347"/>
      <c r="L33" s="347"/>
      <c r="M33" s="347"/>
      <c r="N33" s="347"/>
      <c r="O33" s="344"/>
      <c r="P33" s="382" t="str">
        <f>IFERROR(VLOOKUP(O33,Comp_Poda_Bar!A:B,2,0),"-")</f>
        <v>-</v>
      </c>
      <c r="Q33" s="385" t="str">
        <f t="shared" si="0"/>
        <v>-</v>
      </c>
      <c r="R33" s="386">
        <f t="shared" si="5"/>
        <v>0</v>
      </c>
      <c r="S33" s="387">
        <f t="shared" si="1"/>
        <v>0</v>
      </c>
      <c r="T33" s="387">
        <f t="shared" si="2"/>
        <v>0</v>
      </c>
      <c r="U33" s="386">
        <f t="shared" si="6"/>
        <v>0</v>
      </c>
      <c r="V33" s="386">
        <f t="shared" si="7"/>
        <v>0</v>
      </c>
      <c r="W33" s="388">
        <f>IFERROR(VLOOKUP(O33,'[1]Base Baremos'!A:D,4,0)*'Extra 1,8'!$D$3,0)</f>
        <v>0</v>
      </c>
      <c r="X33" s="389">
        <f t="shared" si="3"/>
        <v>0</v>
      </c>
      <c r="Y33" s="384"/>
      <c r="Z33" s="324"/>
      <c r="IS33" s="330"/>
      <c r="IT33" s="330"/>
    </row>
    <row r="34" spans="1:254" ht="17.25" customHeight="1" x14ac:dyDescent="0.2">
      <c r="A34" s="324"/>
      <c r="B34" s="344"/>
      <c r="C34" s="345"/>
      <c r="D34" s="346"/>
      <c r="E34" s="392" t="str">
        <f t="shared" si="4"/>
        <v/>
      </c>
      <c r="F34" s="344"/>
      <c r="G34" s="344"/>
      <c r="H34" s="344"/>
      <c r="I34" s="344"/>
      <c r="J34" s="344"/>
      <c r="K34" s="347"/>
      <c r="L34" s="347"/>
      <c r="M34" s="347"/>
      <c r="N34" s="347"/>
      <c r="O34" s="344"/>
      <c r="P34" s="382" t="str">
        <f>IFERROR(VLOOKUP(O34,Comp_Poda_Bar!A:B,2,0),"-")</f>
        <v>-</v>
      </c>
      <c r="Q34" s="385" t="str">
        <f t="shared" si="0"/>
        <v>-</v>
      </c>
      <c r="R34" s="386">
        <f t="shared" si="5"/>
        <v>0</v>
      </c>
      <c r="S34" s="387">
        <f t="shared" si="1"/>
        <v>0</v>
      </c>
      <c r="T34" s="387">
        <f t="shared" si="2"/>
        <v>0</v>
      </c>
      <c r="U34" s="386">
        <f t="shared" si="6"/>
        <v>0</v>
      </c>
      <c r="V34" s="386">
        <f t="shared" si="7"/>
        <v>0</v>
      </c>
      <c r="W34" s="388">
        <f>IFERROR(VLOOKUP(O34,'[1]Base Baremos'!A:D,4,0)*'Extra 1,8'!$D$3,0)</f>
        <v>0</v>
      </c>
      <c r="X34" s="389">
        <f t="shared" si="3"/>
        <v>0</v>
      </c>
      <c r="Y34" s="384"/>
      <c r="Z34" s="324"/>
      <c r="IS34" s="330"/>
      <c r="IT34" s="330"/>
    </row>
    <row r="35" spans="1:254" ht="17.25" customHeight="1" x14ac:dyDescent="0.2">
      <c r="A35" s="324"/>
      <c r="B35" s="344"/>
      <c r="C35" s="345"/>
      <c r="D35" s="346"/>
      <c r="E35" s="392" t="str">
        <f t="shared" si="4"/>
        <v/>
      </c>
      <c r="F35" s="344"/>
      <c r="G35" s="344"/>
      <c r="H35" s="344"/>
      <c r="I35" s="344"/>
      <c r="J35" s="344"/>
      <c r="K35" s="347"/>
      <c r="L35" s="347"/>
      <c r="M35" s="347"/>
      <c r="N35" s="347"/>
      <c r="O35" s="344"/>
      <c r="P35" s="382" t="str">
        <f>IFERROR(VLOOKUP(O35,Comp_Poda_Bar!A:B,2,0),"-")</f>
        <v>-</v>
      </c>
      <c r="Q35" s="385" t="str">
        <f t="shared" si="0"/>
        <v>-</v>
      </c>
      <c r="R35" s="386">
        <f t="shared" si="5"/>
        <v>0</v>
      </c>
      <c r="S35" s="387">
        <f t="shared" si="1"/>
        <v>0</v>
      </c>
      <c r="T35" s="387">
        <f t="shared" si="2"/>
        <v>0</v>
      </c>
      <c r="U35" s="386">
        <f t="shared" si="6"/>
        <v>0</v>
      </c>
      <c r="V35" s="386">
        <f t="shared" si="7"/>
        <v>0</v>
      </c>
      <c r="W35" s="388">
        <f>IFERROR(VLOOKUP(O35,'[1]Base Baremos'!A:D,4,0)*'Extra 1,8'!$D$3,0)</f>
        <v>0</v>
      </c>
      <c r="X35" s="389">
        <f t="shared" si="3"/>
        <v>0</v>
      </c>
      <c r="Y35" s="384"/>
      <c r="Z35" s="324"/>
      <c r="IS35" s="330"/>
      <c r="IT35" s="330"/>
    </row>
    <row r="36" spans="1:254" ht="17.25" customHeight="1" x14ac:dyDescent="0.2">
      <c r="A36" s="324"/>
      <c r="B36" s="344"/>
      <c r="C36" s="345"/>
      <c r="D36" s="346"/>
      <c r="E36" s="392" t="str">
        <f t="shared" si="4"/>
        <v/>
      </c>
      <c r="F36" s="344"/>
      <c r="G36" s="344"/>
      <c r="H36" s="344"/>
      <c r="I36" s="344"/>
      <c r="J36" s="344"/>
      <c r="K36" s="347"/>
      <c r="L36" s="347"/>
      <c r="M36" s="347"/>
      <c r="N36" s="347"/>
      <c r="O36" s="344"/>
      <c r="P36" s="382" t="str">
        <f>IFERROR(VLOOKUP(O36,Comp_Poda_Bar!A:B,2,0),"-")</f>
        <v>-</v>
      </c>
      <c r="Q36" s="385" t="str">
        <f t="shared" si="0"/>
        <v>-</v>
      </c>
      <c r="R36" s="386">
        <f t="shared" si="5"/>
        <v>0</v>
      </c>
      <c r="S36" s="387">
        <f t="shared" si="1"/>
        <v>0</v>
      </c>
      <c r="T36" s="387">
        <f t="shared" si="2"/>
        <v>0</v>
      </c>
      <c r="U36" s="386">
        <f t="shared" si="6"/>
        <v>0</v>
      </c>
      <c r="V36" s="386">
        <f t="shared" si="7"/>
        <v>0</v>
      </c>
      <c r="W36" s="388">
        <f>IFERROR(VLOOKUP(O36,'[1]Base Baremos'!A:D,4,0)*'Extra 1,8'!$D$3,0)</f>
        <v>0</v>
      </c>
      <c r="X36" s="389">
        <f t="shared" si="3"/>
        <v>0</v>
      </c>
      <c r="Y36" s="384"/>
      <c r="Z36" s="324"/>
      <c r="IS36" s="330"/>
      <c r="IT36" s="330"/>
    </row>
    <row r="37" spans="1:254" ht="17.25" customHeight="1" x14ac:dyDescent="0.2">
      <c r="A37" s="324"/>
      <c r="B37" s="344"/>
      <c r="C37" s="345"/>
      <c r="D37" s="346"/>
      <c r="E37" s="392" t="str">
        <f t="shared" si="4"/>
        <v/>
      </c>
      <c r="F37" s="344"/>
      <c r="G37" s="344"/>
      <c r="H37" s="344"/>
      <c r="I37" s="344"/>
      <c r="J37" s="344"/>
      <c r="K37" s="347"/>
      <c r="L37" s="347"/>
      <c r="M37" s="347"/>
      <c r="N37" s="347"/>
      <c r="O37" s="344"/>
      <c r="P37" s="382" t="str">
        <f>IFERROR(VLOOKUP(O37,Comp_Poda_Bar!A:B,2,0),"-")</f>
        <v>-</v>
      </c>
      <c r="Q37" s="385" t="str">
        <f t="shared" si="0"/>
        <v>-</v>
      </c>
      <c r="R37" s="386">
        <f t="shared" si="5"/>
        <v>0</v>
      </c>
      <c r="S37" s="387">
        <f t="shared" si="1"/>
        <v>0</v>
      </c>
      <c r="T37" s="387">
        <f t="shared" si="2"/>
        <v>0</v>
      </c>
      <c r="U37" s="386">
        <f t="shared" si="6"/>
        <v>0</v>
      </c>
      <c r="V37" s="386">
        <f t="shared" si="7"/>
        <v>0</v>
      </c>
      <c r="W37" s="388">
        <f>IFERROR(VLOOKUP(O37,'[1]Base Baremos'!A:D,4,0)*'Extra 1,8'!$D$3,0)</f>
        <v>0</v>
      </c>
      <c r="X37" s="389">
        <f t="shared" si="3"/>
        <v>0</v>
      </c>
      <c r="Y37" s="384"/>
      <c r="Z37" s="324"/>
      <c r="IS37" s="330"/>
      <c r="IT37" s="330"/>
    </row>
    <row r="38" spans="1:254" ht="17.25" customHeight="1" x14ac:dyDescent="0.2">
      <c r="A38" s="324"/>
      <c r="B38" s="344"/>
      <c r="C38" s="345"/>
      <c r="D38" s="346"/>
      <c r="E38" s="392" t="str">
        <f t="shared" si="4"/>
        <v/>
      </c>
      <c r="F38" s="344"/>
      <c r="G38" s="344"/>
      <c r="H38" s="344"/>
      <c r="I38" s="344"/>
      <c r="J38" s="344"/>
      <c r="K38" s="347"/>
      <c r="L38" s="347"/>
      <c r="M38" s="347"/>
      <c r="N38" s="347"/>
      <c r="O38" s="344"/>
      <c r="P38" s="382" t="str">
        <f>IFERROR(VLOOKUP(O38,Comp_Poda_Bar!A:B,2,0),"-")</f>
        <v>-</v>
      </c>
      <c r="Q38" s="385" t="str">
        <f t="shared" si="0"/>
        <v>-</v>
      </c>
      <c r="R38" s="386">
        <f t="shared" si="5"/>
        <v>0</v>
      </c>
      <c r="S38" s="387">
        <f t="shared" si="1"/>
        <v>0</v>
      </c>
      <c r="T38" s="387">
        <f t="shared" si="2"/>
        <v>0</v>
      </c>
      <c r="U38" s="386">
        <f t="shared" si="6"/>
        <v>0</v>
      </c>
      <c r="V38" s="386">
        <f t="shared" si="7"/>
        <v>0</v>
      </c>
      <c r="W38" s="388">
        <f>IFERROR(VLOOKUP(O38,'[1]Base Baremos'!A:D,4,0)*'Extra 1,8'!$D$3,0)</f>
        <v>0</v>
      </c>
      <c r="X38" s="389">
        <f t="shared" si="3"/>
        <v>0</v>
      </c>
      <c r="Y38" s="384"/>
      <c r="Z38" s="324"/>
      <c r="IS38" s="330"/>
      <c r="IT38" s="330"/>
    </row>
    <row r="39" spans="1:254" ht="17.25" customHeight="1" x14ac:dyDescent="0.2">
      <c r="A39" s="324"/>
      <c r="B39" s="344"/>
      <c r="C39" s="345"/>
      <c r="D39" s="346"/>
      <c r="E39" s="392" t="str">
        <f t="shared" si="4"/>
        <v/>
      </c>
      <c r="F39" s="344"/>
      <c r="G39" s="344"/>
      <c r="H39" s="344"/>
      <c r="I39" s="344"/>
      <c r="J39" s="344"/>
      <c r="K39" s="347"/>
      <c r="L39" s="347"/>
      <c r="M39" s="347"/>
      <c r="N39" s="347"/>
      <c r="O39" s="344"/>
      <c r="P39" s="382" t="str">
        <f>IFERROR(VLOOKUP(O39,Comp_Poda_Bar!A:B,2,0),"-")</f>
        <v>-</v>
      </c>
      <c r="Q39" s="385" t="str">
        <f t="shared" si="0"/>
        <v>-</v>
      </c>
      <c r="R39" s="386">
        <f t="shared" si="5"/>
        <v>0</v>
      </c>
      <c r="S39" s="387">
        <f t="shared" si="1"/>
        <v>0</v>
      </c>
      <c r="T39" s="387">
        <f t="shared" si="2"/>
        <v>0</v>
      </c>
      <c r="U39" s="386">
        <f t="shared" si="6"/>
        <v>0</v>
      </c>
      <c r="V39" s="386">
        <f t="shared" si="7"/>
        <v>0</v>
      </c>
      <c r="W39" s="388">
        <f>IFERROR(VLOOKUP(O39,'[1]Base Baremos'!A:D,4,0)*'Extra 1,8'!$D$3,0)</f>
        <v>0</v>
      </c>
      <c r="X39" s="389">
        <f t="shared" si="3"/>
        <v>0</v>
      </c>
      <c r="Y39" s="384"/>
      <c r="Z39" s="324"/>
      <c r="IS39" s="330"/>
      <c r="IT39" s="330"/>
    </row>
    <row r="40" spans="1:254" ht="17.25" customHeight="1" x14ac:dyDescent="0.2">
      <c r="A40" s="324"/>
      <c r="B40" s="344"/>
      <c r="C40" s="345"/>
      <c r="D40" s="346"/>
      <c r="E40" s="392" t="str">
        <f t="shared" si="4"/>
        <v/>
      </c>
      <c r="F40" s="344"/>
      <c r="G40" s="344"/>
      <c r="H40" s="344"/>
      <c r="I40" s="344"/>
      <c r="J40" s="344"/>
      <c r="K40" s="347"/>
      <c r="L40" s="347"/>
      <c r="M40" s="347"/>
      <c r="N40" s="347"/>
      <c r="O40" s="344"/>
      <c r="P40" s="382" t="str">
        <f>IFERROR(VLOOKUP(O40,Comp_Poda_Bar!A:B,2,0),"-")</f>
        <v>-</v>
      </c>
      <c r="Q40" s="385" t="str">
        <f t="shared" si="0"/>
        <v>-</v>
      </c>
      <c r="R40" s="386">
        <f t="shared" si="5"/>
        <v>0</v>
      </c>
      <c r="S40" s="387">
        <f t="shared" si="1"/>
        <v>0</v>
      </c>
      <c r="T40" s="387">
        <f t="shared" si="2"/>
        <v>0</v>
      </c>
      <c r="U40" s="386">
        <f t="shared" si="6"/>
        <v>0</v>
      </c>
      <c r="V40" s="386">
        <f t="shared" si="7"/>
        <v>0</v>
      </c>
      <c r="W40" s="388">
        <f>IFERROR(VLOOKUP(O40,'[1]Base Baremos'!A:D,4,0)*'Extra 1,8'!$D$3,0)</f>
        <v>0</v>
      </c>
      <c r="X40" s="389">
        <f t="shared" si="3"/>
        <v>0</v>
      </c>
      <c r="Y40" s="384"/>
      <c r="Z40" s="324"/>
      <c r="IS40" s="330"/>
      <c r="IT40" s="330"/>
    </row>
    <row r="41" spans="1:254" ht="17.25" customHeight="1" x14ac:dyDescent="0.2">
      <c r="A41" s="324"/>
      <c r="B41" s="344"/>
      <c r="C41" s="345"/>
      <c r="D41" s="346"/>
      <c r="E41" s="392" t="str">
        <f t="shared" si="4"/>
        <v/>
      </c>
      <c r="F41" s="344"/>
      <c r="G41" s="344"/>
      <c r="H41" s="344"/>
      <c r="I41" s="344"/>
      <c r="J41" s="344"/>
      <c r="K41" s="347"/>
      <c r="L41" s="347"/>
      <c r="M41" s="347"/>
      <c r="N41" s="347"/>
      <c r="O41" s="344"/>
      <c r="P41" s="382" t="str">
        <f>IFERROR(VLOOKUP(O41,Comp_Poda_Bar!A:B,2,0),"-")</f>
        <v>-</v>
      </c>
      <c r="Q41" s="385" t="str">
        <f t="shared" si="0"/>
        <v>-</v>
      </c>
      <c r="R41" s="386">
        <f t="shared" si="5"/>
        <v>0</v>
      </c>
      <c r="S41" s="387">
        <f t="shared" si="1"/>
        <v>0</v>
      </c>
      <c r="T41" s="387">
        <f t="shared" si="2"/>
        <v>0</v>
      </c>
      <c r="U41" s="386">
        <f t="shared" si="6"/>
        <v>0</v>
      </c>
      <c r="V41" s="386">
        <f t="shared" si="7"/>
        <v>0</v>
      </c>
      <c r="W41" s="388">
        <f>IFERROR(VLOOKUP(O41,'[1]Base Baremos'!A:D,4,0)*'Extra 1,8'!$D$3,0)</f>
        <v>0</v>
      </c>
      <c r="X41" s="389">
        <f t="shared" si="3"/>
        <v>0</v>
      </c>
      <c r="Y41" s="384"/>
      <c r="Z41" s="324"/>
      <c r="IS41" s="330"/>
      <c r="IT41" s="330"/>
    </row>
    <row r="42" spans="1:254" ht="17.25" customHeight="1" x14ac:dyDescent="0.2">
      <c r="A42" s="324"/>
      <c r="B42" s="344"/>
      <c r="C42" s="345"/>
      <c r="D42" s="346"/>
      <c r="E42" s="392" t="str">
        <f t="shared" si="4"/>
        <v/>
      </c>
      <c r="F42" s="344"/>
      <c r="G42" s="344"/>
      <c r="H42" s="344"/>
      <c r="I42" s="344"/>
      <c r="J42" s="344"/>
      <c r="K42" s="347"/>
      <c r="L42" s="347"/>
      <c r="M42" s="347"/>
      <c r="N42" s="347"/>
      <c r="O42" s="344"/>
      <c r="P42" s="382" t="str">
        <f>IFERROR(VLOOKUP(O42,Comp_Poda_Bar!A:B,2,0),"-")</f>
        <v>-</v>
      </c>
      <c r="Q42" s="385" t="str">
        <f t="shared" si="0"/>
        <v>-</v>
      </c>
      <c r="R42" s="386">
        <f t="shared" si="5"/>
        <v>0</v>
      </c>
      <c r="S42" s="387">
        <f t="shared" si="1"/>
        <v>0</v>
      </c>
      <c r="T42" s="387">
        <f t="shared" si="2"/>
        <v>0</v>
      </c>
      <c r="U42" s="386">
        <f t="shared" si="6"/>
        <v>0</v>
      </c>
      <c r="V42" s="386">
        <f t="shared" si="7"/>
        <v>0</v>
      </c>
      <c r="W42" s="388">
        <f>IFERROR(VLOOKUP(O42,'[1]Base Baremos'!A:D,4,0)*'Extra 1,8'!$D$3,0)</f>
        <v>0</v>
      </c>
      <c r="X42" s="389">
        <f t="shared" si="3"/>
        <v>0</v>
      </c>
      <c r="Y42" s="384"/>
      <c r="Z42" s="324"/>
      <c r="IS42" s="330"/>
      <c r="IT42" s="330"/>
    </row>
    <row r="43" spans="1:254" ht="17.25" customHeight="1" x14ac:dyDescent="0.2">
      <c r="A43" s="324"/>
      <c r="B43" s="344"/>
      <c r="C43" s="345"/>
      <c r="D43" s="346"/>
      <c r="E43" s="392" t="str">
        <f t="shared" si="4"/>
        <v/>
      </c>
      <c r="F43" s="344"/>
      <c r="G43" s="344"/>
      <c r="H43" s="344"/>
      <c r="I43" s="344"/>
      <c r="J43" s="344"/>
      <c r="K43" s="347"/>
      <c r="L43" s="347"/>
      <c r="M43" s="347"/>
      <c r="N43" s="347"/>
      <c r="O43" s="344"/>
      <c r="P43" s="382" t="str">
        <f>IFERROR(VLOOKUP(O43,Comp_Poda_Bar!A:B,2,0),"-")</f>
        <v>-</v>
      </c>
      <c r="Q43" s="385" t="str">
        <f t="shared" si="0"/>
        <v>-</v>
      </c>
      <c r="R43" s="386">
        <f t="shared" si="5"/>
        <v>0</v>
      </c>
      <c r="S43" s="387">
        <f t="shared" si="1"/>
        <v>0</v>
      </c>
      <c r="T43" s="387">
        <f t="shared" si="2"/>
        <v>0</v>
      </c>
      <c r="U43" s="386">
        <f t="shared" si="6"/>
        <v>0</v>
      </c>
      <c r="V43" s="386">
        <f t="shared" si="7"/>
        <v>0</v>
      </c>
      <c r="W43" s="388">
        <f>IFERROR(VLOOKUP(O43,'[1]Base Baremos'!A:D,4,0)*'Extra 1,8'!$D$3,0)</f>
        <v>0</v>
      </c>
      <c r="X43" s="389">
        <f t="shared" si="3"/>
        <v>0</v>
      </c>
      <c r="Y43" s="384"/>
      <c r="Z43" s="324"/>
      <c r="IS43" s="330"/>
      <c r="IT43" s="330"/>
    </row>
    <row r="44" spans="1:254" ht="17.25" customHeight="1" x14ac:dyDescent="0.2">
      <c r="A44" s="324"/>
      <c r="B44" s="344"/>
      <c r="C44" s="345"/>
      <c r="D44" s="346"/>
      <c r="E44" s="392" t="str">
        <f t="shared" si="4"/>
        <v/>
      </c>
      <c r="F44" s="344"/>
      <c r="G44" s="344"/>
      <c r="H44" s="344"/>
      <c r="I44" s="344"/>
      <c r="J44" s="344"/>
      <c r="K44" s="347"/>
      <c r="L44" s="347"/>
      <c r="M44" s="347"/>
      <c r="N44" s="347"/>
      <c r="O44" s="344"/>
      <c r="P44" s="382" t="str">
        <f>IFERROR(VLOOKUP(O44,Comp_Poda_Bar!A:B,2,0),"-")</f>
        <v>-</v>
      </c>
      <c r="Q44" s="385" t="str">
        <f t="shared" si="0"/>
        <v>-</v>
      </c>
      <c r="R44" s="386">
        <f t="shared" si="5"/>
        <v>0</v>
      </c>
      <c r="S44" s="387">
        <f t="shared" si="1"/>
        <v>0</v>
      </c>
      <c r="T44" s="387">
        <f t="shared" si="2"/>
        <v>0</v>
      </c>
      <c r="U44" s="386">
        <f t="shared" si="6"/>
        <v>0</v>
      </c>
      <c r="V44" s="386">
        <f t="shared" si="7"/>
        <v>0</v>
      </c>
      <c r="W44" s="388">
        <f>IFERROR(VLOOKUP(O44,'[1]Base Baremos'!A:D,4,0)*'Extra 1,8'!$D$3,0)</f>
        <v>0</v>
      </c>
      <c r="X44" s="389">
        <f t="shared" si="3"/>
        <v>0</v>
      </c>
      <c r="Y44" s="384"/>
      <c r="Z44" s="324"/>
      <c r="IS44" s="330"/>
      <c r="IT44" s="330"/>
    </row>
    <row r="45" spans="1:254" ht="17.25" customHeight="1" x14ac:dyDescent="0.2">
      <c r="A45" s="324"/>
      <c r="B45" s="344"/>
      <c r="C45" s="345"/>
      <c r="D45" s="346"/>
      <c r="E45" s="392" t="str">
        <f t="shared" si="4"/>
        <v/>
      </c>
      <c r="F45" s="344"/>
      <c r="G45" s="344"/>
      <c r="H45" s="344"/>
      <c r="I45" s="344"/>
      <c r="J45" s="344"/>
      <c r="K45" s="347"/>
      <c r="L45" s="347"/>
      <c r="M45" s="347"/>
      <c r="N45" s="347"/>
      <c r="O45" s="344"/>
      <c r="P45" s="382" t="str">
        <f>IFERROR(VLOOKUP(O45,Comp_Poda_Bar!A:B,2,0),"-")</f>
        <v>-</v>
      </c>
      <c r="Q45" s="385" t="str">
        <f t="shared" si="0"/>
        <v>-</v>
      </c>
      <c r="R45" s="386">
        <f t="shared" si="5"/>
        <v>0</v>
      </c>
      <c r="S45" s="387">
        <f t="shared" si="1"/>
        <v>0</v>
      </c>
      <c r="T45" s="387">
        <f t="shared" si="2"/>
        <v>0</v>
      </c>
      <c r="U45" s="386">
        <f t="shared" si="6"/>
        <v>0</v>
      </c>
      <c r="V45" s="386">
        <f t="shared" si="7"/>
        <v>0</v>
      </c>
      <c r="W45" s="388">
        <f>IFERROR(VLOOKUP(O45,'[1]Base Baremos'!A:D,4,0)*'Extra 1,8'!$D$3,0)</f>
        <v>0</v>
      </c>
      <c r="X45" s="389">
        <f t="shared" si="3"/>
        <v>0</v>
      </c>
      <c r="Y45" s="384"/>
      <c r="Z45" s="324"/>
      <c r="IS45" s="330"/>
      <c r="IT45" s="330"/>
    </row>
    <row r="46" spans="1:254" ht="17.25" customHeight="1" x14ac:dyDescent="0.2">
      <c r="A46" s="324"/>
      <c r="B46" s="344"/>
      <c r="C46" s="345"/>
      <c r="D46" s="346"/>
      <c r="E46" s="392" t="str">
        <f t="shared" si="4"/>
        <v/>
      </c>
      <c r="F46" s="344"/>
      <c r="G46" s="344"/>
      <c r="H46" s="344"/>
      <c r="I46" s="344"/>
      <c r="J46" s="344"/>
      <c r="K46" s="347"/>
      <c r="L46" s="347"/>
      <c r="M46" s="347"/>
      <c r="N46" s="347"/>
      <c r="O46" s="344"/>
      <c r="P46" s="382" t="str">
        <f>IFERROR(VLOOKUP(O46,Comp_Poda_Bar!A:B,2,0),"-")</f>
        <v>-</v>
      </c>
      <c r="Q46" s="385" t="str">
        <f t="shared" si="0"/>
        <v>-</v>
      </c>
      <c r="R46" s="386">
        <f t="shared" si="5"/>
        <v>0</v>
      </c>
      <c r="S46" s="387">
        <f t="shared" si="1"/>
        <v>0</v>
      </c>
      <c r="T46" s="387">
        <f t="shared" si="2"/>
        <v>0</v>
      </c>
      <c r="U46" s="386">
        <f t="shared" si="6"/>
        <v>0</v>
      </c>
      <c r="V46" s="386">
        <f t="shared" si="7"/>
        <v>0</v>
      </c>
      <c r="W46" s="388">
        <f>IFERROR(VLOOKUP(O46,'[1]Base Baremos'!A:D,4,0)*'Extra 1,8'!$D$3,0)</f>
        <v>0</v>
      </c>
      <c r="X46" s="389">
        <f t="shared" si="3"/>
        <v>0</v>
      </c>
      <c r="Y46" s="384"/>
      <c r="Z46" s="324"/>
      <c r="IS46" s="330"/>
      <c r="IT46" s="330"/>
    </row>
    <row r="47" spans="1:254" ht="17.25" customHeight="1" x14ac:dyDescent="0.2">
      <c r="A47" s="324"/>
      <c r="B47" s="344"/>
      <c r="C47" s="345"/>
      <c r="D47" s="346"/>
      <c r="E47" s="392" t="str">
        <f t="shared" si="4"/>
        <v/>
      </c>
      <c r="F47" s="344"/>
      <c r="G47" s="344"/>
      <c r="H47" s="344"/>
      <c r="I47" s="344"/>
      <c r="J47" s="344"/>
      <c r="K47" s="347"/>
      <c r="L47" s="347"/>
      <c r="M47" s="347"/>
      <c r="N47" s="347"/>
      <c r="O47" s="344"/>
      <c r="P47" s="382" t="str">
        <f>IFERROR(VLOOKUP(O47,Comp_Poda_Bar!A:B,2,0),"-")</f>
        <v>-</v>
      </c>
      <c r="Q47" s="385" t="str">
        <f t="shared" si="0"/>
        <v>-</v>
      </c>
      <c r="R47" s="386">
        <f t="shared" si="5"/>
        <v>0</v>
      </c>
      <c r="S47" s="387">
        <f t="shared" si="1"/>
        <v>0</v>
      </c>
      <c r="T47" s="387">
        <f t="shared" si="2"/>
        <v>0</v>
      </c>
      <c r="U47" s="386">
        <f t="shared" si="6"/>
        <v>0</v>
      </c>
      <c r="V47" s="386">
        <f t="shared" si="7"/>
        <v>0</v>
      </c>
      <c r="W47" s="388">
        <f>IFERROR(VLOOKUP(O47,'[1]Base Baremos'!A:D,4,0)*'Extra 1,8'!$D$3,0)</f>
        <v>0</v>
      </c>
      <c r="X47" s="389">
        <f t="shared" si="3"/>
        <v>0</v>
      </c>
      <c r="Y47" s="384"/>
      <c r="Z47" s="324"/>
      <c r="IS47" s="330"/>
      <c r="IT47" s="330"/>
    </row>
    <row r="48" spans="1:254" ht="17.25" customHeight="1" x14ac:dyDescent="0.2">
      <c r="A48" s="324"/>
      <c r="B48" s="344"/>
      <c r="C48" s="345"/>
      <c r="D48" s="346"/>
      <c r="E48" s="392" t="str">
        <f t="shared" si="4"/>
        <v/>
      </c>
      <c r="F48" s="344"/>
      <c r="G48" s="344"/>
      <c r="H48" s="344"/>
      <c r="I48" s="344"/>
      <c r="J48" s="344"/>
      <c r="K48" s="347"/>
      <c r="L48" s="347"/>
      <c r="M48" s="347"/>
      <c r="N48" s="347"/>
      <c r="O48" s="344"/>
      <c r="P48" s="382" t="str">
        <f>IFERROR(VLOOKUP(O48,Comp_Poda_Bar!A:B,2,0),"-")</f>
        <v>-</v>
      </c>
      <c r="Q48" s="385" t="str">
        <f t="shared" si="0"/>
        <v>-</v>
      </c>
      <c r="R48" s="386">
        <f t="shared" si="5"/>
        <v>0</v>
      </c>
      <c r="S48" s="387">
        <f t="shared" si="1"/>
        <v>0</v>
      </c>
      <c r="T48" s="387">
        <f t="shared" si="2"/>
        <v>0</v>
      </c>
      <c r="U48" s="386">
        <f t="shared" si="6"/>
        <v>0</v>
      </c>
      <c r="V48" s="386">
        <f t="shared" si="7"/>
        <v>0</v>
      </c>
      <c r="W48" s="388">
        <f>IFERROR(VLOOKUP(O48,'[1]Base Baremos'!A:D,4,0)*'Extra 1,8'!$D$3,0)</f>
        <v>0</v>
      </c>
      <c r="X48" s="389">
        <f t="shared" si="3"/>
        <v>0</v>
      </c>
      <c r="Y48" s="384"/>
      <c r="Z48" s="324"/>
      <c r="IS48" s="330"/>
      <c r="IT48" s="330"/>
    </row>
    <row r="49" spans="1:254" ht="17.25" customHeight="1" x14ac:dyDescent="0.2">
      <c r="A49" s="324"/>
      <c r="B49" s="344"/>
      <c r="C49" s="345"/>
      <c r="D49" s="346"/>
      <c r="E49" s="392" t="str">
        <f t="shared" si="4"/>
        <v/>
      </c>
      <c r="F49" s="344"/>
      <c r="G49" s="344"/>
      <c r="H49" s="344"/>
      <c r="I49" s="344"/>
      <c r="J49" s="344"/>
      <c r="K49" s="347"/>
      <c r="L49" s="347"/>
      <c r="M49" s="347"/>
      <c r="N49" s="347"/>
      <c r="O49" s="344"/>
      <c r="P49" s="382" t="str">
        <f>IFERROR(VLOOKUP(O49,Comp_Poda_Bar!A:B,2,0),"-")</f>
        <v>-</v>
      </c>
      <c r="Q49" s="385" t="str">
        <f t="shared" si="0"/>
        <v>-</v>
      </c>
      <c r="R49" s="386">
        <f t="shared" si="5"/>
        <v>0</v>
      </c>
      <c r="S49" s="387">
        <f t="shared" si="1"/>
        <v>0</v>
      </c>
      <c r="T49" s="387">
        <f t="shared" si="2"/>
        <v>0</v>
      </c>
      <c r="U49" s="386">
        <f t="shared" si="6"/>
        <v>0</v>
      </c>
      <c r="V49" s="386">
        <f t="shared" si="7"/>
        <v>0</v>
      </c>
      <c r="W49" s="388">
        <f>IFERROR(VLOOKUP(O49,'[1]Base Baremos'!A:D,4,0)*'Extra 1,8'!$D$3,0)</f>
        <v>0</v>
      </c>
      <c r="X49" s="389">
        <f t="shared" si="3"/>
        <v>0</v>
      </c>
      <c r="Y49" s="384"/>
      <c r="Z49" s="324"/>
      <c r="IS49" s="330"/>
      <c r="IT49" s="330"/>
    </row>
    <row r="50" spans="1:254" ht="17.25" customHeight="1" x14ac:dyDescent="0.2">
      <c r="A50" s="324"/>
      <c r="B50" s="344"/>
      <c r="C50" s="345"/>
      <c r="D50" s="346"/>
      <c r="E50" s="392" t="str">
        <f t="shared" si="4"/>
        <v/>
      </c>
      <c r="F50" s="344"/>
      <c r="G50" s="344"/>
      <c r="H50" s="344"/>
      <c r="I50" s="344"/>
      <c r="J50" s="344"/>
      <c r="K50" s="347"/>
      <c r="L50" s="347"/>
      <c r="M50" s="347"/>
      <c r="N50" s="347"/>
      <c r="O50" s="344"/>
      <c r="P50" s="382" t="str">
        <f>IFERROR(VLOOKUP(O50,Comp_Poda_Bar!A:B,2,0),"-")</f>
        <v>-</v>
      </c>
      <c r="Q50" s="385" t="str">
        <f t="shared" si="0"/>
        <v>-</v>
      </c>
      <c r="R50" s="386">
        <f t="shared" si="5"/>
        <v>0</v>
      </c>
      <c r="S50" s="387">
        <f t="shared" si="1"/>
        <v>0</v>
      </c>
      <c r="T50" s="387">
        <f t="shared" si="2"/>
        <v>0</v>
      </c>
      <c r="U50" s="386">
        <f t="shared" si="6"/>
        <v>0</v>
      </c>
      <c r="V50" s="386">
        <f t="shared" si="7"/>
        <v>0</v>
      </c>
      <c r="W50" s="388">
        <f>IFERROR(VLOOKUP(O50,'[1]Base Baremos'!A:D,4,0)*'Extra 1,8'!$D$3,0)</f>
        <v>0</v>
      </c>
      <c r="X50" s="389">
        <f t="shared" si="3"/>
        <v>0</v>
      </c>
      <c r="Y50" s="384"/>
      <c r="Z50" s="324"/>
      <c r="IS50" s="330"/>
      <c r="IT50" s="330"/>
    </row>
    <row r="51" spans="1:254" ht="17.25" customHeight="1" x14ac:dyDescent="0.2">
      <c r="A51" s="324"/>
      <c r="B51" s="344"/>
      <c r="C51" s="345"/>
      <c r="D51" s="346"/>
      <c r="E51" s="392" t="str">
        <f t="shared" si="4"/>
        <v/>
      </c>
      <c r="F51" s="344"/>
      <c r="G51" s="344"/>
      <c r="H51" s="344"/>
      <c r="I51" s="344"/>
      <c r="J51" s="344"/>
      <c r="K51" s="347"/>
      <c r="L51" s="347"/>
      <c r="M51" s="347"/>
      <c r="N51" s="347"/>
      <c r="O51" s="344"/>
      <c r="P51" s="382" t="str">
        <f>IFERROR(VLOOKUP(O51,Comp_Poda_Bar!A:B,2,0),"-")</f>
        <v>-</v>
      </c>
      <c r="Q51" s="385" t="str">
        <f t="shared" si="0"/>
        <v>-</v>
      </c>
      <c r="R51" s="386">
        <f t="shared" si="5"/>
        <v>0</v>
      </c>
      <c r="S51" s="387">
        <f t="shared" si="1"/>
        <v>0</v>
      </c>
      <c r="T51" s="387">
        <f t="shared" si="2"/>
        <v>0</v>
      </c>
      <c r="U51" s="386">
        <f t="shared" si="6"/>
        <v>0</v>
      </c>
      <c r="V51" s="386">
        <f t="shared" si="7"/>
        <v>0</v>
      </c>
      <c r="W51" s="388">
        <f>IFERROR(VLOOKUP(O51,'[1]Base Baremos'!A:D,4,0)*'Extra 1,8'!$D$3,0)</f>
        <v>0</v>
      </c>
      <c r="X51" s="389">
        <f t="shared" si="3"/>
        <v>0</v>
      </c>
      <c r="Y51" s="384"/>
      <c r="Z51" s="324"/>
      <c r="IS51" s="330"/>
      <c r="IT51" s="330"/>
    </row>
    <row r="52" spans="1:254" ht="17.25" customHeight="1" x14ac:dyDescent="0.2">
      <c r="A52" s="324"/>
      <c r="B52" s="344"/>
      <c r="C52" s="345"/>
      <c r="D52" s="346"/>
      <c r="E52" s="392" t="str">
        <f t="shared" si="4"/>
        <v/>
      </c>
      <c r="F52" s="344"/>
      <c r="G52" s="344"/>
      <c r="H52" s="344"/>
      <c r="I52" s="344"/>
      <c r="J52" s="344"/>
      <c r="K52" s="347"/>
      <c r="L52" s="347"/>
      <c r="M52" s="347"/>
      <c r="N52" s="347"/>
      <c r="O52" s="344"/>
      <c r="P52" s="382" t="str">
        <f>IFERROR(VLOOKUP(O52,Comp_Poda_Bar!A:B,2,0),"-")</f>
        <v>-</v>
      </c>
      <c r="Q52" s="385" t="str">
        <f t="shared" si="0"/>
        <v>-</v>
      </c>
      <c r="R52" s="386">
        <f t="shared" si="5"/>
        <v>0</v>
      </c>
      <c r="S52" s="387">
        <f t="shared" si="1"/>
        <v>0</v>
      </c>
      <c r="T52" s="387">
        <f t="shared" si="2"/>
        <v>0</v>
      </c>
      <c r="U52" s="386">
        <f t="shared" si="6"/>
        <v>0</v>
      </c>
      <c r="V52" s="386">
        <f t="shared" si="7"/>
        <v>0</v>
      </c>
      <c r="W52" s="388">
        <f>IFERROR(VLOOKUP(O52,'[1]Base Baremos'!A:D,4,0)*'Extra 1,8'!$D$3,0)</f>
        <v>0</v>
      </c>
      <c r="X52" s="389">
        <f t="shared" si="3"/>
        <v>0</v>
      </c>
      <c r="Y52" s="384"/>
      <c r="Z52" s="324"/>
      <c r="IS52" s="330"/>
      <c r="IT52" s="330"/>
    </row>
    <row r="53" spans="1:254" ht="17.25" customHeight="1" x14ac:dyDescent="0.2">
      <c r="A53" s="324"/>
      <c r="B53" s="344"/>
      <c r="C53" s="345"/>
      <c r="D53" s="346"/>
      <c r="E53" s="392" t="str">
        <f t="shared" si="4"/>
        <v/>
      </c>
      <c r="F53" s="344"/>
      <c r="G53" s="344"/>
      <c r="H53" s="344"/>
      <c r="I53" s="344"/>
      <c r="J53" s="344"/>
      <c r="K53" s="347"/>
      <c r="L53" s="347"/>
      <c r="M53" s="347"/>
      <c r="N53" s="347"/>
      <c r="O53" s="344"/>
      <c r="P53" s="382" t="str">
        <f>IFERROR(VLOOKUP(O53,Comp_Poda_Bar!A:B,2,0),"-")</f>
        <v>-</v>
      </c>
      <c r="Q53" s="385" t="str">
        <f t="shared" si="0"/>
        <v>-</v>
      </c>
      <c r="R53" s="386">
        <f t="shared" si="5"/>
        <v>0</v>
      </c>
      <c r="S53" s="387">
        <f t="shared" si="1"/>
        <v>0</v>
      </c>
      <c r="T53" s="387">
        <f t="shared" si="2"/>
        <v>0</v>
      </c>
      <c r="U53" s="386">
        <f t="shared" si="6"/>
        <v>0</v>
      </c>
      <c r="V53" s="386">
        <f t="shared" si="7"/>
        <v>0</v>
      </c>
      <c r="W53" s="388">
        <f>IFERROR(VLOOKUP(O53,'[1]Base Baremos'!A:D,4,0)*'Extra 1,8'!$D$3,0)</f>
        <v>0</v>
      </c>
      <c r="X53" s="389">
        <f t="shared" si="3"/>
        <v>0</v>
      </c>
      <c r="Y53" s="384"/>
      <c r="Z53" s="324"/>
      <c r="IS53" s="330"/>
      <c r="IT53" s="330"/>
    </row>
    <row r="54" spans="1:254" ht="17.25" customHeight="1" x14ac:dyDescent="0.2">
      <c r="A54" s="324"/>
      <c r="B54" s="344"/>
      <c r="C54" s="345"/>
      <c r="D54" s="346"/>
      <c r="E54" s="392" t="str">
        <f t="shared" si="4"/>
        <v/>
      </c>
      <c r="F54" s="344"/>
      <c r="G54" s="344"/>
      <c r="H54" s="344"/>
      <c r="I54" s="344"/>
      <c r="J54" s="344"/>
      <c r="K54" s="347"/>
      <c r="L54" s="347"/>
      <c r="M54" s="347"/>
      <c r="N54" s="347"/>
      <c r="O54" s="344"/>
      <c r="P54" s="382" t="str">
        <f>IFERROR(VLOOKUP(O54,Comp_Poda_Bar!A:B,2,0),"-")</f>
        <v>-</v>
      </c>
      <c r="Q54" s="385" t="str">
        <f t="shared" si="0"/>
        <v>-</v>
      </c>
      <c r="R54" s="386">
        <f t="shared" si="5"/>
        <v>0</v>
      </c>
      <c r="S54" s="387">
        <f t="shared" si="1"/>
        <v>0</v>
      </c>
      <c r="T54" s="387">
        <f t="shared" si="2"/>
        <v>0</v>
      </c>
      <c r="U54" s="386">
        <f t="shared" si="6"/>
        <v>0</v>
      </c>
      <c r="V54" s="386">
        <f t="shared" si="7"/>
        <v>0</v>
      </c>
      <c r="W54" s="388">
        <f>IFERROR(VLOOKUP(O54,'[1]Base Baremos'!A:D,4,0)*'Extra 1,8'!$D$3,0)</f>
        <v>0</v>
      </c>
      <c r="X54" s="389">
        <f t="shared" si="3"/>
        <v>0</v>
      </c>
      <c r="Y54" s="384"/>
      <c r="Z54" s="324"/>
      <c r="IS54" s="330"/>
      <c r="IT54" s="330"/>
    </row>
    <row r="55" spans="1:254" ht="17.25" customHeight="1" x14ac:dyDescent="0.2">
      <c r="A55" s="324"/>
      <c r="B55" s="344"/>
      <c r="C55" s="345"/>
      <c r="D55" s="346"/>
      <c r="E55" s="392" t="str">
        <f t="shared" si="4"/>
        <v/>
      </c>
      <c r="F55" s="344"/>
      <c r="G55" s="344"/>
      <c r="H55" s="344"/>
      <c r="I55" s="344"/>
      <c r="J55" s="344"/>
      <c r="K55" s="347"/>
      <c r="L55" s="347"/>
      <c r="M55" s="347"/>
      <c r="N55" s="347"/>
      <c r="O55" s="344"/>
      <c r="P55" s="382" t="str">
        <f>IFERROR(VLOOKUP(O55,Comp_Poda_Bar!A:B,2,0),"-")</f>
        <v>-</v>
      </c>
      <c r="Q55" s="385" t="str">
        <f t="shared" si="0"/>
        <v>-</v>
      </c>
      <c r="R55" s="386">
        <f t="shared" si="5"/>
        <v>0</v>
      </c>
      <c r="S55" s="387">
        <f t="shared" si="1"/>
        <v>0</v>
      </c>
      <c r="T55" s="387">
        <f t="shared" si="2"/>
        <v>0</v>
      </c>
      <c r="U55" s="386">
        <f t="shared" si="6"/>
        <v>0</v>
      </c>
      <c r="V55" s="386">
        <f t="shared" si="7"/>
        <v>0</v>
      </c>
      <c r="W55" s="388">
        <f>IFERROR(VLOOKUP(O55,'[1]Base Baremos'!A:D,4,0)*'Extra 1,8'!$D$3,0)</f>
        <v>0</v>
      </c>
      <c r="X55" s="389">
        <f t="shared" si="3"/>
        <v>0</v>
      </c>
      <c r="Y55" s="384"/>
      <c r="Z55" s="324"/>
      <c r="IS55" s="330"/>
      <c r="IT55" s="330"/>
    </row>
    <row r="56" spans="1:254" ht="17.25" customHeight="1" x14ac:dyDescent="0.2">
      <c r="A56" s="324"/>
      <c r="B56" s="344"/>
      <c r="C56" s="345"/>
      <c r="D56" s="346"/>
      <c r="E56" s="392" t="str">
        <f t="shared" si="4"/>
        <v/>
      </c>
      <c r="F56" s="344"/>
      <c r="G56" s="344"/>
      <c r="H56" s="344"/>
      <c r="I56" s="344"/>
      <c r="J56" s="344"/>
      <c r="K56" s="347"/>
      <c r="L56" s="347"/>
      <c r="M56" s="347"/>
      <c r="N56" s="347"/>
      <c r="O56" s="344"/>
      <c r="P56" s="382" t="str">
        <f>IFERROR(VLOOKUP(O56,Comp_Poda_Bar!A:B,2,0),"-")</f>
        <v>-</v>
      </c>
      <c r="Q56" s="385" t="str">
        <f t="shared" si="0"/>
        <v>-</v>
      </c>
      <c r="R56" s="386">
        <f t="shared" si="5"/>
        <v>0</v>
      </c>
      <c r="S56" s="387">
        <f t="shared" si="1"/>
        <v>0</v>
      </c>
      <c r="T56" s="387">
        <f t="shared" si="2"/>
        <v>0</v>
      </c>
      <c r="U56" s="386">
        <f t="shared" si="6"/>
        <v>0</v>
      </c>
      <c r="V56" s="386">
        <f t="shared" si="7"/>
        <v>0</v>
      </c>
      <c r="W56" s="388">
        <f>IFERROR(VLOOKUP(O56,'[1]Base Baremos'!A:D,4,0)*'Extra 1,8'!$D$3,0)</f>
        <v>0</v>
      </c>
      <c r="X56" s="389">
        <f t="shared" si="3"/>
        <v>0</v>
      </c>
      <c r="Y56" s="384"/>
      <c r="Z56" s="324"/>
      <c r="IS56" s="330"/>
      <c r="IT56" s="330"/>
    </row>
    <row r="57" spans="1:254" ht="17.25" customHeight="1" x14ac:dyDescent="0.2">
      <c r="A57" s="324"/>
      <c r="B57" s="344"/>
      <c r="C57" s="345"/>
      <c r="D57" s="346"/>
      <c r="E57" s="392" t="str">
        <f t="shared" si="4"/>
        <v/>
      </c>
      <c r="F57" s="344"/>
      <c r="G57" s="344"/>
      <c r="H57" s="344"/>
      <c r="I57" s="344"/>
      <c r="J57" s="344"/>
      <c r="K57" s="347"/>
      <c r="L57" s="347"/>
      <c r="M57" s="347"/>
      <c r="N57" s="347"/>
      <c r="O57" s="344"/>
      <c r="P57" s="382" t="str">
        <f>IFERROR(VLOOKUP(O57,Comp_Poda_Bar!A:B,2,0),"-")</f>
        <v>-</v>
      </c>
      <c r="Q57" s="385" t="str">
        <f t="shared" si="0"/>
        <v>-</v>
      </c>
      <c r="R57" s="386">
        <f t="shared" si="5"/>
        <v>0</v>
      </c>
      <c r="S57" s="387">
        <f t="shared" si="1"/>
        <v>0</v>
      </c>
      <c r="T57" s="387">
        <f t="shared" si="2"/>
        <v>0</v>
      </c>
      <c r="U57" s="386">
        <f t="shared" si="6"/>
        <v>0</v>
      </c>
      <c r="V57" s="386">
        <f t="shared" si="7"/>
        <v>0</v>
      </c>
      <c r="W57" s="388">
        <f>IFERROR(VLOOKUP(O57,'[1]Base Baremos'!A:D,4,0)*'Extra 1,8'!$D$3,0)</f>
        <v>0</v>
      </c>
      <c r="X57" s="389">
        <f t="shared" si="3"/>
        <v>0</v>
      </c>
      <c r="Y57" s="384"/>
      <c r="Z57" s="324"/>
      <c r="IS57" s="330"/>
      <c r="IT57" s="330"/>
    </row>
    <row r="58" spans="1:254" ht="17.25" customHeight="1" x14ac:dyDescent="0.2">
      <c r="A58" s="324"/>
      <c r="B58" s="344"/>
      <c r="C58" s="345"/>
      <c r="D58" s="346"/>
      <c r="E58" s="392" t="str">
        <f t="shared" si="4"/>
        <v/>
      </c>
      <c r="F58" s="344"/>
      <c r="G58" s="344"/>
      <c r="H58" s="344"/>
      <c r="I58" s="344"/>
      <c r="J58" s="344"/>
      <c r="K58" s="347"/>
      <c r="L58" s="347"/>
      <c r="M58" s="347"/>
      <c r="N58" s="347"/>
      <c r="O58" s="344"/>
      <c r="P58" s="382" t="str">
        <f>IFERROR(VLOOKUP(O58,Comp_Poda_Bar!A:B,2,0),"-")</f>
        <v>-</v>
      </c>
      <c r="Q58" s="385" t="str">
        <f t="shared" si="0"/>
        <v>-</v>
      </c>
      <c r="R58" s="386">
        <f t="shared" si="5"/>
        <v>0</v>
      </c>
      <c r="S58" s="387">
        <f t="shared" si="1"/>
        <v>0</v>
      </c>
      <c r="T58" s="387">
        <f t="shared" si="2"/>
        <v>0</v>
      </c>
      <c r="U58" s="386">
        <f t="shared" si="6"/>
        <v>0</v>
      </c>
      <c r="V58" s="386">
        <f t="shared" si="7"/>
        <v>0</v>
      </c>
      <c r="W58" s="388">
        <f>IFERROR(VLOOKUP(O58,'[1]Base Baremos'!A:D,4,0)*'Extra 1,8'!$D$3,0)</f>
        <v>0</v>
      </c>
      <c r="X58" s="389">
        <f t="shared" si="3"/>
        <v>0</v>
      </c>
      <c r="Y58" s="384"/>
      <c r="Z58" s="324"/>
      <c r="IS58" s="330"/>
      <c r="IT58" s="330"/>
    </row>
    <row r="59" spans="1:254" ht="17.25" customHeight="1" x14ac:dyDescent="0.2">
      <c r="A59" s="324"/>
      <c r="B59" s="344"/>
      <c r="C59" s="345"/>
      <c r="D59" s="346"/>
      <c r="E59" s="392" t="str">
        <f t="shared" si="4"/>
        <v/>
      </c>
      <c r="F59" s="344"/>
      <c r="G59" s="344"/>
      <c r="H59" s="344"/>
      <c r="I59" s="344"/>
      <c r="J59" s="344"/>
      <c r="K59" s="347"/>
      <c r="L59" s="347"/>
      <c r="M59" s="347"/>
      <c r="N59" s="347"/>
      <c r="O59" s="344"/>
      <c r="P59" s="382" t="str">
        <f>IFERROR(VLOOKUP(O59,Comp_Poda_Bar!A:B,2,0),"-")</f>
        <v>-</v>
      </c>
      <c r="Q59" s="385" t="str">
        <f t="shared" si="0"/>
        <v>-</v>
      </c>
      <c r="R59" s="386">
        <f t="shared" si="5"/>
        <v>0</v>
      </c>
      <c r="S59" s="387">
        <f t="shared" si="1"/>
        <v>0</v>
      </c>
      <c r="T59" s="387">
        <f t="shared" si="2"/>
        <v>0</v>
      </c>
      <c r="U59" s="386">
        <f t="shared" si="6"/>
        <v>0</v>
      </c>
      <c r="V59" s="386">
        <f t="shared" si="7"/>
        <v>0</v>
      </c>
      <c r="W59" s="388">
        <f>IFERROR(VLOOKUP(O59,'[1]Base Baremos'!A:D,4,0)*'Extra 1,8'!$D$3,0)</f>
        <v>0</v>
      </c>
      <c r="X59" s="389">
        <f t="shared" si="3"/>
        <v>0</v>
      </c>
      <c r="Y59" s="384"/>
      <c r="Z59" s="324"/>
      <c r="IS59" s="330"/>
      <c r="IT59" s="330"/>
    </row>
    <row r="60" spans="1:254" ht="17.25" customHeight="1" x14ac:dyDescent="0.2">
      <c r="A60" s="324"/>
      <c r="B60" s="344"/>
      <c r="C60" s="345"/>
      <c r="D60" s="346"/>
      <c r="E60" s="392" t="str">
        <f t="shared" si="4"/>
        <v/>
      </c>
      <c r="F60" s="344"/>
      <c r="G60" s="344"/>
      <c r="H60" s="344"/>
      <c r="I60" s="344"/>
      <c r="J60" s="344"/>
      <c r="K60" s="347"/>
      <c r="L60" s="347"/>
      <c r="M60" s="347"/>
      <c r="N60" s="347"/>
      <c r="O60" s="344"/>
      <c r="P60" s="382" t="str">
        <f>IFERROR(VLOOKUP(O60,Comp_Poda_Bar!A:B,2,0),"-")</f>
        <v>-</v>
      </c>
      <c r="Q60" s="385" t="str">
        <f t="shared" si="0"/>
        <v>-</v>
      </c>
      <c r="R60" s="386">
        <f t="shared" si="5"/>
        <v>0</v>
      </c>
      <c r="S60" s="387">
        <f t="shared" si="1"/>
        <v>0</v>
      </c>
      <c r="T60" s="387">
        <f t="shared" si="2"/>
        <v>0</v>
      </c>
      <c r="U60" s="386">
        <f t="shared" si="6"/>
        <v>0</v>
      </c>
      <c r="V60" s="386">
        <f t="shared" si="7"/>
        <v>0</v>
      </c>
      <c r="W60" s="388">
        <f>IFERROR(VLOOKUP(O60,'[1]Base Baremos'!A:D,4,0)*'Extra 1,8'!$D$3,0)</f>
        <v>0</v>
      </c>
      <c r="X60" s="389">
        <f t="shared" si="3"/>
        <v>0</v>
      </c>
      <c r="Y60" s="384"/>
      <c r="Z60" s="324"/>
      <c r="IS60" s="330"/>
      <c r="IT60" s="330"/>
    </row>
    <row r="61" spans="1:254" ht="17.25" customHeight="1" x14ac:dyDescent="0.2">
      <c r="A61" s="324"/>
      <c r="B61" s="344"/>
      <c r="C61" s="345"/>
      <c r="D61" s="346"/>
      <c r="E61" s="392" t="str">
        <f t="shared" si="4"/>
        <v/>
      </c>
      <c r="F61" s="344"/>
      <c r="G61" s="344"/>
      <c r="H61" s="344"/>
      <c r="I61" s="344"/>
      <c r="J61" s="344"/>
      <c r="K61" s="347"/>
      <c r="L61" s="347"/>
      <c r="M61" s="347"/>
      <c r="N61" s="347"/>
      <c r="O61" s="344"/>
      <c r="P61" s="382" t="str">
        <f>IFERROR(VLOOKUP(O61,Comp_Poda_Bar!A:B,2,0),"-")</f>
        <v>-</v>
      </c>
      <c r="Q61" s="385" t="str">
        <f t="shared" si="0"/>
        <v>-</v>
      </c>
      <c r="R61" s="386">
        <f t="shared" si="5"/>
        <v>0</v>
      </c>
      <c r="S61" s="387">
        <f t="shared" si="1"/>
        <v>0</v>
      </c>
      <c r="T61" s="387">
        <f t="shared" si="2"/>
        <v>0</v>
      </c>
      <c r="U61" s="386">
        <f t="shared" si="6"/>
        <v>0</v>
      </c>
      <c r="V61" s="386">
        <f t="shared" si="7"/>
        <v>0</v>
      </c>
      <c r="W61" s="388">
        <f>IFERROR(VLOOKUP(O61,'[1]Base Baremos'!A:D,4,0)*'Extra 1,8'!$D$3,0)</f>
        <v>0</v>
      </c>
      <c r="X61" s="389">
        <f t="shared" si="3"/>
        <v>0</v>
      </c>
      <c r="Y61" s="384"/>
      <c r="Z61" s="324"/>
      <c r="IS61" s="330"/>
      <c r="IT61" s="330"/>
    </row>
    <row r="62" spans="1:254" ht="17.25" customHeight="1" x14ac:dyDescent="0.2">
      <c r="A62" s="324"/>
      <c r="B62" s="344"/>
      <c r="C62" s="345"/>
      <c r="D62" s="346"/>
      <c r="E62" s="392" t="str">
        <f t="shared" si="4"/>
        <v/>
      </c>
      <c r="F62" s="344"/>
      <c r="G62" s="344"/>
      <c r="H62" s="344"/>
      <c r="I62" s="344"/>
      <c r="J62" s="344"/>
      <c r="K62" s="347"/>
      <c r="L62" s="347"/>
      <c r="M62" s="347"/>
      <c r="N62" s="347"/>
      <c r="O62" s="344"/>
      <c r="P62" s="382" t="str">
        <f>IFERROR(VLOOKUP(O62,Comp_Poda_Bar!A:B,2,0),"-")</f>
        <v>-</v>
      </c>
      <c r="Q62" s="385" t="str">
        <f t="shared" si="0"/>
        <v>-</v>
      </c>
      <c r="R62" s="386">
        <f t="shared" si="5"/>
        <v>0</v>
      </c>
      <c r="S62" s="387">
        <f t="shared" si="1"/>
        <v>0</v>
      </c>
      <c r="T62" s="387">
        <f t="shared" si="2"/>
        <v>0</v>
      </c>
      <c r="U62" s="386">
        <f t="shared" si="6"/>
        <v>0</v>
      </c>
      <c r="V62" s="386">
        <f t="shared" si="7"/>
        <v>0</v>
      </c>
      <c r="W62" s="388">
        <f>IFERROR(VLOOKUP(O62,'[1]Base Baremos'!A:D,4,0)*'Extra 1,8'!$D$3,0)</f>
        <v>0</v>
      </c>
      <c r="X62" s="389">
        <f t="shared" si="3"/>
        <v>0</v>
      </c>
      <c r="Y62" s="384"/>
      <c r="Z62" s="324"/>
      <c r="IS62" s="330"/>
      <c r="IT62" s="330"/>
    </row>
    <row r="63" spans="1:254" ht="17.25" customHeight="1" x14ac:dyDescent="0.2">
      <c r="A63" s="324"/>
      <c r="B63" s="344"/>
      <c r="C63" s="345"/>
      <c r="D63" s="346"/>
      <c r="E63" s="392" t="str">
        <f t="shared" si="4"/>
        <v/>
      </c>
      <c r="F63" s="344"/>
      <c r="G63" s="344"/>
      <c r="H63" s="344"/>
      <c r="I63" s="344"/>
      <c r="J63" s="344"/>
      <c r="K63" s="347"/>
      <c r="L63" s="347"/>
      <c r="M63" s="347"/>
      <c r="N63" s="347"/>
      <c r="O63" s="344"/>
      <c r="P63" s="382" t="str">
        <f>IFERROR(VLOOKUP(O63,Comp_Poda_Bar!A:B,2,0),"-")</f>
        <v>-</v>
      </c>
      <c r="Q63" s="385" t="str">
        <f t="shared" si="0"/>
        <v>-</v>
      </c>
      <c r="R63" s="386">
        <f t="shared" si="5"/>
        <v>0</v>
      </c>
      <c r="S63" s="387">
        <f t="shared" si="1"/>
        <v>0</v>
      </c>
      <c r="T63" s="387">
        <f t="shared" si="2"/>
        <v>0</v>
      </c>
      <c r="U63" s="386">
        <f t="shared" si="6"/>
        <v>0</v>
      </c>
      <c r="V63" s="386">
        <f t="shared" si="7"/>
        <v>0</v>
      </c>
      <c r="W63" s="388">
        <f>IFERROR(VLOOKUP(O63,'[1]Base Baremos'!A:D,4,0)*'Extra 1,8'!$D$3,0)</f>
        <v>0</v>
      </c>
      <c r="X63" s="389">
        <f t="shared" si="3"/>
        <v>0</v>
      </c>
      <c r="Y63" s="384"/>
      <c r="Z63" s="324"/>
      <c r="IS63" s="330"/>
      <c r="IT63" s="330"/>
    </row>
    <row r="64" spans="1:254" ht="17.25" customHeight="1" x14ac:dyDescent="0.2">
      <c r="A64" s="324"/>
      <c r="B64" s="344"/>
      <c r="C64" s="345"/>
      <c r="D64" s="346"/>
      <c r="E64" s="392" t="str">
        <f t="shared" si="4"/>
        <v/>
      </c>
      <c r="F64" s="344"/>
      <c r="G64" s="344"/>
      <c r="H64" s="344"/>
      <c r="I64" s="344"/>
      <c r="J64" s="344"/>
      <c r="K64" s="347"/>
      <c r="L64" s="347"/>
      <c r="M64" s="347"/>
      <c r="N64" s="347"/>
      <c r="O64" s="344"/>
      <c r="P64" s="382" t="str">
        <f>IFERROR(VLOOKUP(O64,Comp_Poda_Bar!A:B,2,0),"-")</f>
        <v>-</v>
      </c>
      <c r="Q64" s="385" t="str">
        <f t="shared" si="0"/>
        <v>-</v>
      </c>
      <c r="R64" s="386">
        <f t="shared" si="5"/>
        <v>0</v>
      </c>
      <c r="S64" s="387">
        <f t="shared" si="1"/>
        <v>0</v>
      </c>
      <c r="T64" s="387">
        <f t="shared" si="2"/>
        <v>0</v>
      </c>
      <c r="U64" s="386">
        <f t="shared" si="6"/>
        <v>0</v>
      </c>
      <c r="V64" s="386">
        <f t="shared" si="7"/>
        <v>0</v>
      </c>
      <c r="W64" s="388">
        <f>IFERROR(VLOOKUP(O64,'[1]Base Baremos'!A:D,4,0)*'Extra 1,8'!$D$3,0)</f>
        <v>0</v>
      </c>
      <c r="X64" s="389">
        <f t="shared" si="3"/>
        <v>0</v>
      </c>
      <c r="Y64" s="384"/>
      <c r="Z64" s="324"/>
      <c r="IS64" s="330"/>
      <c r="IT64" s="330"/>
    </row>
    <row r="65" spans="1:254" ht="17.25" customHeight="1" x14ac:dyDescent="0.2">
      <c r="A65" s="324"/>
      <c r="B65" s="344"/>
      <c r="C65" s="345"/>
      <c r="D65" s="346"/>
      <c r="E65" s="392" t="str">
        <f t="shared" si="4"/>
        <v/>
      </c>
      <c r="F65" s="344"/>
      <c r="G65" s="344"/>
      <c r="H65" s="344"/>
      <c r="I65" s="344"/>
      <c r="J65" s="344"/>
      <c r="K65" s="347"/>
      <c r="L65" s="347"/>
      <c r="M65" s="347"/>
      <c r="N65" s="347"/>
      <c r="O65" s="344"/>
      <c r="P65" s="382" t="str">
        <f>IFERROR(VLOOKUP(O65,Comp_Poda_Bar!A:B,2,0),"-")</f>
        <v>-</v>
      </c>
      <c r="Q65" s="385" t="str">
        <f t="shared" si="0"/>
        <v>-</v>
      </c>
      <c r="R65" s="386">
        <f t="shared" si="5"/>
        <v>0</v>
      </c>
      <c r="S65" s="387">
        <f t="shared" si="1"/>
        <v>0</v>
      </c>
      <c r="T65" s="387">
        <f t="shared" si="2"/>
        <v>0</v>
      </c>
      <c r="U65" s="386">
        <f t="shared" si="6"/>
        <v>0</v>
      </c>
      <c r="V65" s="386">
        <f t="shared" si="7"/>
        <v>0</v>
      </c>
      <c r="W65" s="388">
        <f>IFERROR(VLOOKUP(O65,'[1]Base Baremos'!A:D,4,0)*'Extra 1,8'!$D$3,0)</f>
        <v>0</v>
      </c>
      <c r="X65" s="389">
        <f t="shared" si="3"/>
        <v>0</v>
      </c>
      <c r="Y65" s="384"/>
      <c r="Z65" s="324"/>
      <c r="IS65" s="330"/>
      <c r="IT65" s="330"/>
    </row>
    <row r="66" spans="1:254" ht="17.25" customHeight="1" x14ac:dyDescent="0.2">
      <c r="A66" s="324"/>
      <c r="B66" s="344"/>
      <c r="C66" s="345"/>
      <c r="D66" s="346"/>
      <c r="E66" s="392" t="str">
        <f t="shared" si="4"/>
        <v/>
      </c>
      <c r="F66" s="344"/>
      <c r="G66" s="344"/>
      <c r="H66" s="344"/>
      <c r="I66" s="344"/>
      <c r="J66" s="344"/>
      <c r="K66" s="347"/>
      <c r="L66" s="347"/>
      <c r="M66" s="347"/>
      <c r="N66" s="347"/>
      <c r="O66" s="344"/>
      <c r="P66" s="382" t="str">
        <f>IFERROR(VLOOKUP(O66,Comp_Poda_Bar!A:B,2,0),"-")</f>
        <v>-</v>
      </c>
      <c r="Q66" s="385" t="str">
        <f t="shared" si="0"/>
        <v>-</v>
      </c>
      <c r="R66" s="386">
        <f t="shared" si="5"/>
        <v>0</v>
      </c>
      <c r="S66" s="387">
        <f t="shared" si="1"/>
        <v>0</v>
      </c>
      <c r="T66" s="387">
        <f t="shared" si="2"/>
        <v>0</v>
      </c>
      <c r="U66" s="386">
        <f t="shared" si="6"/>
        <v>0</v>
      </c>
      <c r="V66" s="386">
        <f t="shared" si="7"/>
        <v>0</v>
      </c>
      <c r="W66" s="388">
        <f>IFERROR(VLOOKUP(O66,'[1]Base Baremos'!A:D,4,0)*'Extra 1,8'!$D$3,0)</f>
        <v>0</v>
      </c>
      <c r="X66" s="389">
        <f t="shared" si="3"/>
        <v>0</v>
      </c>
      <c r="Y66" s="384"/>
      <c r="Z66" s="324"/>
      <c r="IS66" s="330"/>
      <c r="IT66" s="330"/>
    </row>
    <row r="67" spans="1:254" ht="17.25" customHeight="1" x14ac:dyDescent="0.2">
      <c r="A67" s="324"/>
      <c r="B67" s="344"/>
      <c r="C67" s="345"/>
      <c r="D67" s="346"/>
      <c r="E67" s="392" t="str">
        <f t="shared" si="4"/>
        <v/>
      </c>
      <c r="F67" s="344"/>
      <c r="G67" s="344"/>
      <c r="H67" s="344"/>
      <c r="I67" s="344"/>
      <c r="J67" s="344"/>
      <c r="K67" s="347"/>
      <c r="L67" s="347"/>
      <c r="M67" s="347"/>
      <c r="N67" s="347"/>
      <c r="O67" s="344"/>
      <c r="P67" s="382" t="str">
        <f>IFERROR(VLOOKUP(O67,Comp_Poda_Bar!A:B,2,0),"-")</f>
        <v>-</v>
      </c>
      <c r="Q67" s="385" t="str">
        <f t="shared" si="0"/>
        <v>-</v>
      </c>
      <c r="R67" s="386">
        <f t="shared" si="5"/>
        <v>0</v>
      </c>
      <c r="S67" s="387">
        <f t="shared" si="1"/>
        <v>0</v>
      </c>
      <c r="T67" s="387">
        <f t="shared" si="2"/>
        <v>0</v>
      </c>
      <c r="U67" s="386">
        <f t="shared" si="6"/>
        <v>0</v>
      </c>
      <c r="V67" s="386">
        <f t="shared" si="7"/>
        <v>0</v>
      </c>
      <c r="W67" s="388">
        <f>IFERROR(VLOOKUP(O67,'[1]Base Baremos'!A:D,4,0)*'Extra 1,8'!$D$3,0)</f>
        <v>0</v>
      </c>
      <c r="X67" s="389">
        <f t="shared" si="3"/>
        <v>0</v>
      </c>
      <c r="Y67" s="384"/>
      <c r="Z67" s="324"/>
      <c r="IS67" s="330"/>
      <c r="IT67" s="330"/>
    </row>
    <row r="68" spans="1:254" ht="17.25" customHeight="1" x14ac:dyDescent="0.2">
      <c r="A68" s="324"/>
      <c r="B68" s="344"/>
      <c r="C68" s="345"/>
      <c r="D68" s="346"/>
      <c r="E68" s="392" t="str">
        <f t="shared" si="4"/>
        <v/>
      </c>
      <c r="F68" s="344"/>
      <c r="G68" s="344"/>
      <c r="H68" s="344"/>
      <c r="I68" s="344"/>
      <c r="J68" s="344"/>
      <c r="K68" s="347"/>
      <c r="L68" s="347"/>
      <c r="M68" s="347"/>
      <c r="N68" s="347"/>
      <c r="O68" s="344"/>
      <c r="P68" s="382" t="str">
        <f>IFERROR(VLOOKUP(O68,Comp_Poda_Bar!A:B,2,0),"-")</f>
        <v>-</v>
      </c>
      <c r="Q68" s="385" t="str">
        <f t="shared" si="0"/>
        <v>-</v>
      </c>
      <c r="R68" s="386">
        <f t="shared" si="5"/>
        <v>0</v>
      </c>
      <c r="S68" s="387">
        <f t="shared" si="1"/>
        <v>0</v>
      </c>
      <c r="T68" s="387">
        <f t="shared" si="2"/>
        <v>0</v>
      </c>
      <c r="U68" s="386">
        <f t="shared" si="6"/>
        <v>0</v>
      </c>
      <c r="V68" s="386">
        <f t="shared" si="7"/>
        <v>0</v>
      </c>
      <c r="W68" s="388">
        <f>IFERROR(VLOOKUP(O68,'[1]Base Baremos'!A:D,4,0)*'Extra 1,8'!$D$3,0)</f>
        <v>0</v>
      </c>
      <c r="X68" s="389">
        <f t="shared" si="3"/>
        <v>0</v>
      </c>
      <c r="Y68" s="384"/>
      <c r="Z68" s="324"/>
      <c r="IS68" s="330"/>
      <c r="IT68" s="330"/>
    </row>
    <row r="69" spans="1:254" ht="17.25" customHeight="1" x14ac:dyDescent="0.2">
      <c r="A69" s="324"/>
      <c r="B69" s="344"/>
      <c r="C69" s="345"/>
      <c r="D69" s="346"/>
      <c r="E69" s="392" t="str">
        <f t="shared" si="4"/>
        <v/>
      </c>
      <c r="F69" s="344"/>
      <c r="G69" s="344"/>
      <c r="H69" s="344"/>
      <c r="I69" s="344"/>
      <c r="J69" s="344"/>
      <c r="K69" s="347"/>
      <c r="L69" s="347"/>
      <c r="M69" s="347"/>
      <c r="N69" s="347"/>
      <c r="O69" s="344"/>
      <c r="P69" s="382" t="str">
        <f>IFERROR(VLOOKUP(O69,Comp_Poda_Bar!A:B,2,0),"-")</f>
        <v>-</v>
      </c>
      <c r="Q69" s="385" t="str">
        <f t="shared" ref="Q69:Q132" si="8">IF(C69&lt;&gt;"",WEEKDAY(C69),"-")</f>
        <v>-</v>
      </c>
      <c r="R69" s="386">
        <f t="shared" si="5"/>
        <v>0</v>
      </c>
      <c r="S69" s="387">
        <f t="shared" ref="S69:S132" si="9">K69*24</f>
        <v>0</v>
      </c>
      <c r="T69" s="387">
        <f t="shared" ref="T69:T132" si="10">IF(K69&gt;L69,(L69*24)+24,L69*24)</f>
        <v>0</v>
      </c>
      <c r="U69" s="386">
        <f t="shared" si="6"/>
        <v>0</v>
      </c>
      <c r="V69" s="386">
        <f t="shared" si="7"/>
        <v>0</v>
      </c>
      <c r="W69" s="388">
        <f>IFERROR(VLOOKUP(O69,'[1]Base Baremos'!A:D,4,0)*'Extra 1,8'!$D$3,0)</f>
        <v>0</v>
      </c>
      <c r="X69" s="389">
        <f t="shared" ref="X69:X132" si="11">IF(OR(D69="SIM",Q69=7,Q69=1),((V69*W69)-(U69*W69))*1.5,IF(V69&lt;=2,(V69*W69-(U69*W69))*1.25,IF(V69&gt;2,(V69*W69-(U69*W69))*1.35)))</f>
        <v>0</v>
      </c>
      <c r="Y69" s="384"/>
      <c r="Z69" s="324"/>
      <c r="IS69" s="330"/>
      <c r="IT69" s="330"/>
    </row>
    <row r="70" spans="1:254" ht="17.25" customHeight="1" x14ac:dyDescent="0.2">
      <c r="A70" s="324"/>
      <c r="B70" s="344"/>
      <c r="C70" s="345"/>
      <c r="D70" s="346"/>
      <c r="E70" s="392" t="str">
        <f t="shared" ref="E70:E133" si="12">IF(O70="","",TEXT(C70,"MMMM"))</f>
        <v/>
      </c>
      <c r="F70" s="344"/>
      <c r="G70" s="344"/>
      <c r="H70" s="344"/>
      <c r="I70" s="344"/>
      <c r="J70" s="344"/>
      <c r="K70" s="347"/>
      <c r="L70" s="347"/>
      <c r="M70" s="347"/>
      <c r="N70" s="347"/>
      <c r="O70" s="344"/>
      <c r="P70" s="382" t="str">
        <f>IFERROR(VLOOKUP(O70,Comp_Poda_Bar!A:B,2,0),"-")</f>
        <v>-</v>
      </c>
      <c r="Q70" s="385" t="str">
        <f t="shared" si="8"/>
        <v>-</v>
      </c>
      <c r="R70" s="386">
        <f t="shared" ref="R70:R133" si="13">T70-S70</f>
        <v>0</v>
      </c>
      <c r="S70" s="387">
        <f t="shared" si="9"/>
        <v>0</v>
      </c>
      <c r="T70" s="387">
        <f t="shared" si="10"/>
        <v>0</v>
      </c>
      <c r="U70" s="386">
        <f t="shared" ref="U70:U133" si="14">(N70-M70)*24</f>
        <v>0</v>
      </c>
      <c r="V70" s="386">
        <f t="shared" ref="V70:V133" si="15">R70</f>
        <v>0</v>
      </c>
      <c r="W70" s="388">
        <f>IFERROR(VLOOKUP(O70,'[1]Base Baremos'!A:D,4,0)*'Extra 1,8'!$D$3,0)</f>
        <v>0</v>
      </c>
      <c r="X70" s="389">
        <f t="shared" si="11"/>
        <v>0</v>
      </c>
      <c r="Y70" s="384"/>
      <c r="Z70" s="324"/>
      <c r="IS70" s="330"/>
      <c r="IT70" s="330"/>
    </row>
    <row r="71" spans="1:254" ht="17.25" customHeight="1" x14ac:dyDescent="0.2">
      <c r="A71" s="324"/>
      <c r="B71" s="344"/>
      <c r="C71" s="345"/>
      <c r="D71" s="346"/>
      <c r="E71" s="392" t="str">
        <f t="shared" si="12"/>
        <v/>
      </c>
      <c r="F71" s="344"/>
      <c r="G71" s="344"/>
      <c r="H71" s="344"/>
      <c r="I71" s="344"/>
      <c r="J71" s="344"/>
      <c r="K71" s="347"/>
      <c r="L71" s="347"/>
      <c r="M71" s="347"/>
      <c r="N71" s="347"/>
      <c r="O71" s="344"/>
      <c r="P71" s="382" t="str">
        <f>IFERROR(VLOOKUP(O71,Comp_Poda_Bar!A:B,2,0),"-")</f>
        <v>-</v>
      </c>
      <c r="Q71" s="385" t="str">
        <f t="shared" si="8"/>
        <v>-</v>
      </c>
      <c r="R71" s="386">
        <f t="shared" si="13"/>
        <v>0</v>
      </c>
      <c r="S71" s="387">
        <f t="shared" si="9"/>
        <v>0</v>
      </c>
      <c r="T71" s="387">
        <f t="shared" si="10"/>
        <v>0</v>
      </c>
      <c r="U71" s="386">
        <f t="shared" si="14"/>
        <v>0</v>
      </c>
      <c r="V71" s="386">
        <f t="shared" si="15"/>
        <v>0</v>
      </c>
      <c r="W71" s="388">
        <f>IFERROR(VLOOKUP(O71,'[1]Base Baremos'!A:D,4,0)*'Extra 1,8'!$D$3,0)</f>
        <v>0</v>
      </c>
      <c r="X71" s="389">
        <f t="shared" si="11"/>
        <v>0</v>
      </c>
      <c r="Y71" s="384"/>
      <c r="Z71" s="324"/>
      <c r="IS71" s="330"/>
      <c r="IT71" s="330"/>
    </row>
    <row r="72" spans="1:254" ht="17.25" customHeight="1" x14ac:dyDescent="0.2">
      <c r="A72" s="324"/>
      <c r="B72" s="344"/>
      <c r="C72" s="345"/>
      <c r="D72" s="346"/>
      <c r="E72" s="392" t="str">
        <f t="shared" si="12"/>
        <v/>
      </c>
      <c r="F72" s="344"/>
      <c r="G72" s="344"/>
      <c r="H72" s="344"/>
      <c r="I72" s="344"/>
      <c r="J72" s="344"/>
      <c r="K72" s="347"/>
      <c r="L72" s="347"/>
      <c r="M72" s="347"/>
      <c r="N72" s="347"/>
      <c r="O72" s="344"/>
      <c r="P72" s="382" t="str">
        <f>IFERROR(VLOOKUP(O72,Comp_Poda_Bar!A:B,2,0),"-")</f>
        <v>-</v>
      </c>
      <c r="Q72" s="385" t="str">
        <f t="shared" si="8"/>
        <v>-</v>
      </c>
      <c r="R72" s="386">
        <f t="shared" si="13"/>
        <v>0</v>
      </c>
      <c r="S72" s="387">
        <f t="shared" si="9"/>
        <v>0</v>
      </c>
      <c r="T72" s="387">
        <f t="shared" si="10"/>
        <v>0</v>
      </c>
      <c r="U72" s="386">
        <f t="shared" si="14"/>
        <v>0</v>
      </c>
      <c r="V72" s="386">
        <f t="shared" si="15"/>
        <v>0</v>
      </c>
      <c r="W72" s="388">
        <f>IFERROR(VLOOKUP(O72,'[1]Base Baremos'!A:D,4,0)*'Extra 1,8'!$D$3,0)</f>
        <v>0</v>
      </c>
      <c r="X72" s="389">
        <f t="shared" si="11"/>
        <v>0</v>
      </c>
      <c r="Y72" s="384"/>
      <c r="Z72" s="324"/>
      <c r="IS72" s="330"/>
      <c r="IT72" s="330"/>
    </row>
    <row r="73" spans="1:254" ht="17.25" customHeight="1" x14ac:dyDescent="0.2">
      <c r="A73" s="324"/>
      <c r="B73" s="344"/>
      <c r="C73" s="345"/>
      <c r="D73" s="346"/>
      <c r="E73" s="392" t="str">
        <f t="shared" si="12"/>
        <v/>
      </c>
      <c r="F73" s="344"/>
      <c r="G73" s="344"/>
      <c r="H73" s="344"/>
      <c r="I73" s="344"/>
      <c r="J73" s="344"/>
      <c r="K73" s="347"/>
      <c r="L73" s="347"/>
      <c r="M73" s="347"/>
      <c r="N73" s="347"/>
      <c r="O73" s="344"/>
      <c r="P73" s="382" t="str">
        <f>IFERROR(VLOOKUP(O73,Comp_Poda_Bar!A:B,2,0),"-")</f>
        <v>-</v>
      </c>
      <c r="Q73" s="385" t="str">
        <f t="shared" si="8"/>
        <v>-</v>
      </c>
      <c r="R73" s="386">
        <f t="shared" si="13"/>
        <v>0</v>
      </c>
      <c r="S73" s="387">
        <f t="shared" si="9"/>
        <v>0</v>
      </c>
      <c r="T73" s="387">
        <f t="shared" si="10"/>
        <v>0</v>
      </c>
      <c r="U73" s="386">
        <f t="shared" si="14"/>
        <v>0</v>
      </c>
      <c r="V73" s="386">
        <f t="shared" si="15"/>
        <v>0</v>
      </c>
      <c r="W73" s="388">
        <f>IFERROR(VLOOKUP(O73,'[1]Base Baremos'!A:D,4,0)*'Extra 1,8'!$D$3,0)</f>
        <v>0</v>
      </c>
      <c r="X73" s="389">
        <f t="shared" si="11"/>
        <v>0</v>
      </c>
      <c r="Y73" s="384"/>
      <c r="Z73" s="324"/>
      <c r="IS73" s="330"/>
      <c r="IT73" s="330"/>
    </row>
    <row r="74" spans="1:254" ht="17.25" customHeight="1" x14ac:dyDescent="0.2">
      <c r="A74" s="324"/>
      <c r="B74" s="344"/>
      <c r="C74" s="345"/>
      <c r="D74" s="346"/>
      <c r="E74" s="392" t="str">
        <f t="shared" si="12"/>
        <v/>
      </c>
      <c r="F74" s="344"/>
      <c r="G74" s="344"/>
      <c r="H74" s="344"/>
      <c r="I74" s="344"/>
      <c r="J74" s="344"/>
      <c r="K74" s="347"/>
      <c r="L74" s="347"/>
      <c r="M74" s="347"/>
      <c r="N74" s="347"/>
      <c r="O74" s="344"/>
      <c r="P74" s="382" t="str">
        <f>IFERROR(VLOOKUP(O74,Comp_Poda_Bar!A:B,2,0),"-")</f>
        <v>-</v>
      </c>
      <c r="Q74" s="385" t="str">
        <f t="shared" si="8"/>
        <v>-</v>
      </c>
      <c r="R74" s="386">
        <f t="shared" si="13"/>
        <v>0</v>
      </c>
      <c r="S74" s="387">
        <f t="shared" si="9"/>
        <v>0</v>
      </c>
      <c r="T74" s="387">
        <f t="shared" si="10"/>
        <v>0</v>
      </c>
      <c r="U74" s="386">
        <f t="shared" si="14"/>
        <v>0</v>
      </c>
      <c r="V74" s="386">
        <f t="shared" si="15"/>
        <v>0</v>
      </c>
      <c r="W74" s="388">
        <f>IFERROR(VLOOKUP(O74,'[1]Base Baremos'!A:D,4,0)*'Extra 1,8'!$D$3,0)</f>
        <v>0</v>
      </c>
      <c r="X74" s="389">
        <f t="shared" si="11"/>
        <v>0</v>
      </c>
      <c r="Y74" s="384"/>
      <c r="Z74" s="324"/>
      <c r="IS74" s="330"/>
      <c r="IT74" s="330"/>
    </row>
    <row r="75" spans="1:254" ht="17.25" customHeight="1" x14ac:dyDescent="0.2">
      <c r="A75" s="324"/>
      <c r="B75" s="344"/>
      <c r="C75" s="345"/>
      <c r="D75" s="346"/>
      <c r="E75" s="392" t="str">
        <f t="shared" si="12"/>
        <v/>
      </c>
      <c r="F75" s="344"/>
      <c r="G75" s="344"/>
      <c r="H75" s="344"/>
      <c r="I75" s="344"/>
      <c r="J75" s="344"/>
      <c r="K75" s="347"/>
      <c r="L75" s="347"/>
      <c r="M75" s="347"/>
      <c r="N75" s="347"/>
      <c r="O75" s="344"/>
      <c r="P75" s="382" t="str">
        <f>IFERROR(VLOOKUP(O75,Comp_Poda_Bar!A:B,2,0),"-")</f>
        <v>-</v>
      </c>
      <c r="Q75" s="385" t="str">
        <f t="shared" si="8"/>
        <v>-</v>
      </c>
      <c r="R75" s="386">
        <f t="shared" si="13"/>
        <v>0</v>
      </c>
      <c r="S75" s="387">
        <f t="shared" si="9"/>
        <v>0</v>
      </c>
      <c r="T75" s="387">
        <f t="shared" si="10"/>
        <v>0</v>
      </c>
      <c r="U75" s="386">
        <f t="shared" si="14"/>
        <v>0</v>
      </c>
      <c r="V75" s="386">
        <f t="shared" si="15"/>
        <v>0</v>
      </c>
      <c r="W75" s="388">
        <f>IFERROR(VLOOKUP(O75,'[1]Base Baremos'!A:D,4,0)*'Extra 1,8'!$D$3,0)</f>
        <v>0</v>
      </c>
      <c r="X75" s="389">
        <f t="shared" si="11"/>
        <v>0</v>
      </c>
      <c r="Y75" s="384"/>
      <c r="Z75" s="324"/>
      <c r="IS75" s="330"/>
      <c r="IT75" s="330"/>
    </row>
    <row r="76" spans="1:254" ht="17.25" customHeight="1" x14ac:dyDescent="0.2">
      <c r="A76" s="324"/>
      <c r="B76" s="344"/>
      <c r="C76" s="345"/>
      <c r="D76" s="346"/>
      <c r="E76" s="392" t="str">
        <f t="shared" si="12"/>
        <v/>
      </c>
      <c r="F76" s="344"/>
      <c r="G76" s="344"/>
      <c r="H76" s="344"/>
      <c r="I76" s="344"/>
      <c r="J76" s="344"/>
      <c r="K76" s="347"/>
      <c r="L76" s="347"/>
      <c r="M76" s="347"/>
      <c r="N76" s="347"/>
      <c r="O76" s="344"/>
      <c r="P76" s="382" t="str">
        <f>IFERROR(VLOOKUP(O76,Comp_Poda_Bar!A:B,2,0),"-")</f>
        <v>-</v>
      </c>
      <c r="Q76" s="385" t="str">
        <f t="shared" si="8"/>
        <v>-</v>
      </c>
      <c r="R76" s="386">
        <f t="shared" si="13"/>
        <v>0</v>
      </c>
      <c r="S76" s="387">
        <f t="shared" si="9"/>
        <v>0</v>
      </c>
      <c r="T76" s="387">
        <f t="shared" si="10"/>
        <v>0</v>
      </c>
      <c r="U76" s="386">
        <f t="shared" si="14"/>
        <v>0</v>
      </c>
      <c r="V76" s="386">
        <f t="shared" si="15"/>
        <v>0</v>
      </c>
      <c r="W76" s="388">
        <f>IFERROR(VLOOKUP(O76,'[1]Base Baremos'!A:D,4,0)*'Extra 1,8'!$D$3,0)</f>
        <v>0</v>
      </c>
      <c r="X76" s="389">
        <f t="shared" si="11"/>
        <v>0</v>
      </c>
      <c r="Y76" s="384"/>
      <c r="Z76" s="324"/>
      <c r="IS76" s="330"/>
      <c r="IT76" s="330"/>
    </row>
    <row r="77" spans="1:254" ht="17.25" customHeight="1" x14ac:dyDescent="0.2">
      <c r="A77" s="324"/>
      <c r="B77" s="344"/>
      <c r="C77" s="345"/>
      <c r="D77" s="346"/>
      <c r="E77" s="392" t="str">
        <f t="shared" si="12"/>
        <v/>
      </c>
      <c r="F77" s="344"/>
      <c r="G77" s="344"/>
      <c r="H77" s="344"/>
      <c r="I77" s="344"/>
      <c r="J77" s="344"/>
      <c r="K77" s="347"/>
      <c r="L77" s="347"/>
      <c r="M77" s="347"/>
      <c r="N77" s="347"/>
      <c r="O77" s="344"/>
      <c r="P77" s="382" t="str">
        <f>IFERROR(VLOOKUP(O77,Comp_Poda_Bar!A:B,2,0),"-")</f>
        <v>-</v>
      </c>
      <c r="Q77" s="385" t="str">
        <f t="shared" si="8"/>
        <v>-</v>
      </c>
      <c r="R77" s="386">
        <f t="shared" si="13"/>
        <v>0</v>
      </c>
      <c r="S77" s="387">
        <f t="shared" si="9"/>
        <v>0</v>
      </c>
      <c r="T77" s="387">
        <f t="shared" si="10"/>
        <v>0</v>
      </c>
      <c r="U77" s="386">
        <f t="shared" si="14"/>
        <v>0</v>
      </c>
      <c r="V77" s="386">
        <f t="shared" si="15"/>
        <v>0</v>
      </c>
      <c r="W77" s="388">
        <f>IFERROR(VLOOKUP(O77,'[1]Base Baremos'!A:D,4,0)*'Extra 1,8'!$D$3,0)</f>
        <v>0</v>
      </c>
      <c r="X77" s="389">
        <f t="shared" si="11"/>
        <v>0</v>
      </c>
      <c r="Y77" s="384"/>
      <c r="Z77" s="324"/>
      <c r="IS77" s="330"/>
      <c r="IT77" s="330"/>
    </row>
    <row r="78" spans="1:254" ht="17.25" customHeight="1" x14ac:dyDescent="0.2">
      <c r="A78" s="324"/>
      <c r="B78" s="344"/>
      <c r="C78" s="345"/>
      <c r="D78" s="346"/>
      <c r="E78" s="392" t="str">
        <f t="shared" si="12"/>
        <v/>
      </c>
      <c r="F78" s="344"/>
      <c r="G78" s="344"/>
      <c r="H78" s="344"/>
      <c r="I78" s="344"/>
      <c r="J78" s="344"/>
      <c r="K78" s="347"/>
      <c r="L78" s="347"/>
      <c r="M78" s="347"/>
      <c r="N78" s="347"/>
      <c r="O78" s="344"/>
      <c r="P78" s="382" t="str">
        <f>IFERROR(VLOOKUP(O78,Comp_Poda_Bar!A:B,2,0),"-")</f>
        <v>-</v>
      </c>
      <c r="Q78" s="385" t="str">
        <f t="shared" si="8"/>
        <v>-</v>
      </c>
      <c r="R78" s="386">
        <f t="shared" si="13"/>
        <v>0</v>
      </c>
      <c r="S78" s="387">
        <f t="shared" si="9"/>
        <v>0</v>
      </c>
      <c r="T78" s="387">
        <f t="shared" si="10"/>
        <v>0</v>
      </c>
      <c r="U78" s="386">
        <f t="shared" si="14"/>
        <v>0</v>
      </c>
      <c r="V78" s="386">
        <f t="shared" si="15"/>
        <v>0</v>
      </c>
      <c r="W78" s="388">
        <f>IFERROR(VLOOKUP(O78,'[1]Base Baremos'!A:D,4,0)*'Extra 1,8'!$D$3,0)</f>
        <v>0</v>
      </c>
      <c r="X78" s="389">
        <f t="shared" si="11"/>
        <v>0</v>
      </c>
      <c r="Y78" s="384"/>
      <c r="Z78" s="324"/>
      <c r="IS78" s="330"/>
      <c r="IT78" s="330"/>
    </row>
    <row r="79" spans="1:254" ht="17.25" customHeight="1" x14ac:dyDescent="0.2">
      <c r="A79" s="324"/>
      <c r="B79" s="344"/>
      <c r="C79" s="345"/>
      <c r="D79" s="346"/>
      <c r="E79" s="392" t="str">
        <f t="shared" si="12"/>
        <v/>
      </c>
      <c r="F79" s="344"/>
      <c r="G79" s="344"/>
      <c r="H79" s="344"/>
      <c r="I79" s="344"/>
      <c r="J79" s="344"/>
      <c r="K79" s="347"/>
      <c r="L79" s="347"/>
      <c r="M79" s="347"/>
      <c r="N79" s="347"/>
      <c r="O79" s="344"/>
      <c r="P79" s="382" t="str">
        <f>IFERROR(VLOOKUP(O79,Comp_Poda_Bar!A:B,2,0),"-")</f>
        <v>-</v>
      </c>
      <c r="Q79" s="385" t="str">
        <f t="shared" si="8"/>
        <v>-</v>
      </c>
      <c r="R79" s="386">
        <f t="shared" si="13"/>
        <v>0</v>
      </c>
      <c r="S79" s="387">
        <f t="shared" si="9"/>
        <v>0</v>
      </c>
      <c r="T79" s="387">
        <f t="shared" si="10"/>
        <v>0</v>
      </c>
      <c r="U79" s="386">
        <f t="shared" si="14"/>
        <v>0</v>
      </c>
      <c r="V79" s="386">
        <f t="shared" si="15"/>
        <v>0</v>
      </c>
      <c r="W79" s="388">
        <f>IFERROR(VLOOKUP(O79,'[1]Base Baremos'!A:D,4,0)*'Extra 1,8'!$D$3,0)</f>
        <v>0</v>
      </c>
      <c r="X79" s="389">
        <f t="shared" si="11"/>
        <v>0</v>
      </c>
      <c r="Y79" s="384"/>
      <c r="Z79" s="324"/>
      <c r="IS79" s="330"/>
      <c r="IT79" s="330"/>
    </row>
    <row r="80" spans="1:254" ht="17.25" customHeight="1" x14ac:dyDescent="0.2">
      <c r="A80" s="324"/>
      <c r="B80" s="344"/>
      <c r="C80" s="345"/>
      <c r="D80" s="346"/>
      <c r="E80" s="392" t="str">
        <f t="shared" si="12"/>
        <v/>
      </c>
      <c r="F80" s="344"/>
      <c r="G80" s="344"/>
      <c r="H80" s="344"/>
      <c r="I80" s="344"/>
      <c r="J80" s="344"/>
      <c r="K80" s="347"/>
      <c r="L80" s="347"/>
      <c r="M80" s="347"/>
      <c r="N80" s="347"/>
      <c r="O80" s="344"/>
      <c r="P80" s="382" t="str">
        <f>IFERROR(VLOOKUP(O80,Comp_Poda_Bar!A:B,2,0),"-")</f>
        <v>-</v>
      </c>
      <c r="Q80" s="385" t="str">
        <f t="shared" si="8"/>
        <v>-</v>
      </c>
      <c r="R80" s="386">
        <f t="shared" si="13"/>
        <v>0</v>
      </c>
      <c r="S80" s="387">
        <f t="shared" si="9"/>
        <v>0</v>
      </c>
      <c r="T80" s="387">
        <f t="shared" si="10"/>
        <v>0</v>
      </c>
      <c r="U80" s="386">
        <f t="shared" si="14"/>
        <v>0</v>
      </c>
      <c r="V80" s="386">
        <f t="shared" si="15"/>
        <v>0</v>
      </c>
      <c r="W80" s="388">
        <f>IFERROR(VLOOKUP(O80,'[1]Base Baremos'!A:D,4,0)*'Extra 1,8'!$D$3,0)</f>
        <v>0</v>
      </c>
      <c r="X80" s="389">
        <f t="shared" si="11"/>
        <v>0</v>
      </c>
      <c r="Y80" s="384"/>
      <c r="Z80" s="324"/>
      <c r="IS80" s="330"/>
      <c r="IT80" s="330"/>
    </row>
    <row r="81" spans="1:254" ht="17.25" customHeight="1" x14ac:dyDescent="0.2">
      <c r="A81" s="324"/>
      <c r="B81" s="344"/>
      <c r="C81" s="345"/>
      <c r="D81" s="346"/>
      <c r="E81" s="392" t="str">
        <f t="shared" si="12"/>
        <v/>
      </c>
      <c r="F81" s="344"/>
      <c r="G81" s="344"/>
      <c r="H81" s="344"/>
      <c r="I81" s="344"/>
      <c r="J81" s="344"/>
      <c r="K81" s="347"/>
      <c r="L81" s="347"/>
      <c r="M81" s="347"/>
      <c r="N81" s="347"/>
      <c r="O81" s="344"/>
      <c r="P81" s="382" t="str">
        <f>IFERROR(VLOOKUP(O81,Comp_Poda_Bar!A:B,2,0),"-")</f>
        <v>-</v>
      </c>
      <c r="Q81" s="385" t="str">
        <f t="shared" si="8"/>
        <v>-</v>
      </c>
      <c r="R81" s="386">
        <f t="shared" si="13"/>
        <v>0</v>
      </c>
      <c r="S81" s="387">
        <f t="shared" si="9"/>
        <v>0</v>
      </c>
      <c r="T81" s="387">
        <f t="shared" si="10"/>
        <v>0</v>
      </c>
      <c r="U81" s="386">
        <f t="shared" si="14"/>
        <v>0</v>
      </c>
      <c r="V81" s="386">
        <f t="shared" si="15"/>
        <v>0</v>
      </c>
      <c r="W81" s="388">
        <f>IFERROR(VLOOKUP(O81,'[1]Base Baremos'!A:D,4,0)*'Extra 1,8'!$D$3,0)</f>
        <v>0</v>
      </c>
      <c r="X81" s="389">
        <f t="shared" si="11"/>
        <v>0</v>
      </c>
      <c r="Y81" s="384"/>
      <c r="Z81" s="324"/>
      <c r="IS81" s="330"/>
      <c r="IT81" s="330"/>
    </row>
    <row r="82" spans="1:254" ht="17.25" customHeight="1" x14ac:dyDescent="0.2">
      <c r="A82" s="324"/>
      <c r="B82" s="344"/>
      <c r="C82" s="345"/>
      <c r="D82" s="346"/>
      <c r="E82" s="392" t="str">
        <f t="shared" si="12"/>
        <v/>
      </c>
      <c r="F82" s="344"/>
      <c r="G82" s="344"/>
      <c r="H82" s="344"/>
      <c r="I82" s="344"/>
      <c r="J82" s="344"/>
      <c r="K82" s="347"/>
      <c r="L82" s="347"/>
      <c r="M82" s="347"/>
      <c r="N82" s="347"/>
      <c r="O82" s="344"/>
      <c r="P82" s="382" t="str">
        <f>IFERROR(VLOOKUP(O82,Comp_Poda_Bar!A:B,2,0),"-")</f>
        <v>-</v>
      </c>
      <c r="Q82" s="385" t="str">
        <f t="shared" si="8"/>
        <v>-</v>
      </c>
      <c r="R82" s="386">
        <f t="shared" si="13"/>
        <v>0</v>
      </c>
      <c r="S82" s="387">
        <f t="shared" si="9"/>
        <v>0</v>
      </c>
      <c r="T82" s="387">
        <f t="shared" si="10"/>
        <v>0</v>
      </c>
      <c r="U82" s="386">
        <f t="shared" si="14"/>
        <v>0</v>
      </c>
      <c r="V82" s="386">
        <f t="shared" si="15"/>
        <v>0</v>
      </c>
      <c r="W82" s="388">
        <f>IFERROR(VLOOKUP(O82,'[1]Base Baremos'!A:D,4,0)*'Extra 1,8'!$D$3,0)</f>
        <v>0</v>
      </c>
      <c r="X82" s="389">
        <f t="shared" si="11"/>
        <v>0</v>
      </c>
      <c r="Y82" s="384"/>
      <c r="Z82" s="324"/>
      <c r="IS82" s="330"/>
      <c r="IT82" s="330"/>
    </row>
    <row r="83" spans="1:254" ht="17.25" customHeight="1" x14ac:dyDescent="0.2">
      <c r="A83" s="324"/>
      <c r="B83" s="344"/>
      <c r="C83" s="345"/>
      <c r="D83" s="346"/>
      <c r="E83" s="392" t="str">
        <f t="shared" si="12"/>
        <v/>
      </c>
      <c r="F83" s="344"/>
      <c r="G83" s="344"/>
      <c r="H83" s="344"/>
      <c r="I83" s="344"/>
      <c r="J83" s="344"/>
      <c r="K83" s="347"/>
      <c r="L83" s="347"/>
      <c r="M83" s="347"/>
      <c r="N83" s="347"/>
      <c r="O83" s="344"/>
      <c r="P83" s="382" t="str">
        <f>IFERROR(VLOOKUP(O83,Comp_Poda_Bar!A:B,2,0),"-")</f>
        <v>-</v>
      </c>
      <c r="Q83" s="385" t="str">
        <f t="shared" si="8"/>
        <v>-</v>
      </c>
      <c r="R83" s="386">
        <f t="shared" si="13"/>
        <v>0</v>
      </c>
      <c r="S83" s="387">
        <f t="shared" si="9"/>
        <v>0</v>
      </c>
      <c r="T83" s="387">
        <f t="shared" si="10"/>
        <v>0</v>
      </c>
      <c r="U83" s="386">
        <f t="shared" si="14"/>
        <v>0</v>
      </c>
      <c r="V83" s="386">
        <f t="shared" si="15"/>
        <v>0</v>
      </c>
      <c r="W83" s="388">
        <f>IFERROR(VLOOKUP(O83,'[1]Base Baremos'!A:D,4,0)*'Extra 1,8'!$D$3,0)</f>
        <v>0</v>
      </c>
      <c r="X83" s="389">
        <f t="shared" si="11"/>
        <v>0</v>
      </c>
      <c r="Y83" s="384"/>
      <c r="Z83" s="324"/>
      <c r="IS83" s="330"/>
      <c r="IT83" s="330"/>
    </row>
    <row r="84" spans="1:254" ht="17.25" customHeight="1" x14ac:dyDescent="0.2">
      <c r="A84" s="324"/>
      <c r="B84" s="344"/>
      <c r="C84" s="345"/>
      <c r="D84" s="346"/>
      <c r="E84" s="392" t="str">
        <f t="shared" si="12"/>
        <v/>
      </c>
      <c r="F84" s="344"/>
      <c r="G84" s="344"/>
      <c r="H84" s="344"/>
      <c r="I84" s="344"/>
      <c r="J84" s="344"/>
      <c r="K84" s="347"/>
      <c r="L84" s="347"/>
      <c r="M84" s="347"/>
      <c r="N84" s="347"/>
      <c r="O84" s="344"/>
      <c r="P84" s="382" t="str">
        <f>IFERROR(VLOOKUP(O84,Comp_Poda_Bar!A:B,2,0),"-")</f>
        <v>-</v>
      </c>
      <c r="Q84" s="385" t="str">
        <f t="shared" si="8"/>
        <v>-</v>
      </c>
      <c r="R84" s="386">
        <f t="shared" si="13"/>
        <v>0</v>
      </c>
      <c r="S84" s="387">
        <f t="shared" si="9"/>
        <v>0</v>
      </c>
      <c r="T84" s="387">
        <f t="shared" si="10"/>
        <v>0</v>
      </c>
      <c r="U84" s="386">
        <f t="shared" si="14"/>
        <v>0</v>
      </c>
      <c r="V84" s="386">
        <f t="shared" si="15"/>
        <v>0</v>
      </c>
      <c r="W84" s="388">
        <f>IFERROR(VLOOKUP(O84,'[1]Base Baremos'!A:D,4,0)*'Extra 1,8'!$D$3,0)</f>
        <v>0</v>
      </c>
      <c r="X84" s="389">
        <f t="shared" si="11"/>
        <v>0</v>
      </c>
      <c r="Y84" s="384"/>
      <c r="Z84" s="324"/>
      <c r="IS84" s="330"/>
      <c r="IT84" s="330"/>
    </row>
    <row r="85" spans="1:254" ht="17.25" customHeight="1" x14ac:dyDescent="0.2">
      <c r="A85" s="324"/>
      <c r="B85" s="344"/>
      <c r="C85" s="345"/>
      <c r="D85" s="346"/>
      <c r="E85" s="392" t="str">
        <f t="shared" si="12"/>
        <v/>
      </c>
      <c r="F85" s="344"/>
      <c r="G85" s="344"/>
      <c r="H85" s="344"/>
      <c r="I85" s="344"/>
      <c r="J85" s="344"/>
      <c r="K85" s="347"/>
      <c r="L85" s="347"/>
      <c r="M85" s="347"/>
      <c r="N85" s="347"/>
      <c r="O85" s="344"/>
      <c r="P85" s="382" t="str">
        <f>IFERROR(VLOOKUP(O85,Comp_Poda_Bar!A:B,2,0),"-")</f>
        <v>-</v>
      </c>
      <c r="Q85" s="385" t="str">
        <f t="shared" si="8"/>
        <v>-</v>
      </c>
      <c r="R85" s="386">
        <f t="shared" si="13"/>
        <v>0</v>
      </c>
      <c r="S85" s="387">
        <f t="shared" si="9"/>
        <v>0</v>
      </c>
      <c r="T85" s="387">
        <f t="shared" si="10"/>
        <v>0</v>
      </c>
      <c r="U85" s="386">
        <f t="shared" si="14"/>
        <v>0</v>
      </c>
      <c r="V85" s="386">
        <f t="shared" si="15"/>
        <v>0</v>
      </c>
      <c r="W85" s="388">
        <f>IFERROR(VLOOKUP(O85,'[1]Base Baremos'!A:D,4,0)*'Extra 1,8'!$D$3,0)</f>
        <v>0</v>
      </c>
      <c r="X85" s="389">
        <f t="shared" si="11"/>
        <v>0</v>
      </c>
      <c r="Y85" s="384"/>
      <c r="Z85" s="324"/>
      <c r="IS85" s="330"/>
      <c r="IT85" s="330"/>
    </row>
    <row r="86" spans="1:254" ht="17.25" customHeight="1" x14ac:dyDescent="0.2">
      <c r="A86" s="324"/>
      <c r="B86" s="344"/>
      <c r="C86" s="345"/>
      <c r="D86" s="346"/>
      <c r="E86" s="392" t="str">
        <f t="shared" si="12"/>
        <v/>
      </c>
      <c r="F86" s="344"/>
      <c r="G86" s="344"/>
      <c r="H86" s="344"/>
      <c r="I86" s="344"/>
      <c r="J86" s="344"/>
      <c r="K86" s="347"/>
      <c r="L86" s="347"/>
      <c r="M86" s="347"/>
      <c r="N86" s="347"/>
      <c r="O86" s="344"/>
      <c r="P86" s="382" t="str">
        <f>IFERROR(VLOOKUP(O86,Comp_Poda_Bar!A:B,2,0),"-")</f>
        <v>-</v>
      </c>
      <c r="Q86" s="385" t="str">
        <f t="shared" si="8"/>
        <v>-</v>
      </c>
      <c r="R86" s="386">
        <f t="shared" si="13"/>
        <v>0</v>
      </c>
      <c r="S86" s="387">
        <f t="shared" si="9"/>
        <v>0</v>
      </c>
      <c r="T86" s="387">
        <f t="shared" si="10"/>
        <v>0</v>
      </c>
      <c r="U86" s="386">
        <f t="shared" si="14"/>
        <v>0</v>
      </c>
      <c r="V86" s="386">
        <f t="shared" si="15"/>
        <v>0</v>
      </c>
      <c r="W86" s="388">
        <f>IFERROR(VLOOKUP(O86,'[1]Base Baremos'!A:D,4,0)*'Extra 1,8'!$D$3,0)</f>
        <v>0</v>
      </c>
      <c r="X86" s="389">
        <f t="shared" si="11"/>
        <v>0</v>
      </c>
      <c r="Y86" s="384"/>
      <c r="Z86" s="324"/>
      <c r="IS86" s="330"/>
      <c r="IT86" s="330"/>
    </row>
    <row r="87" spans="1:254" ht="17.25" customHeight="1" x14ac:dyDescent="0.2">
      <c r="A87" s="324"/>
      <c r="B87" s="344"/>
      <c r="C87" s="345"/>
      <c r="D87" s="346"/>
      <c r="E87" s="392" t="str">
        <f t="shared" si="12"/>
        <v/>
      </c>
      <c r="F87" s="344"/>
      <c r="G87" s="344"/>
      <c r="H87" s="344"/>
      <c r="I87" s="344"/>
      <c r="J87" s="344"/>
      <c r="K87" s="347"/>
      <c r="L87" s="347"/>
      <c r="M87" s="347"/>
      <c r="N87" s="347"/>
      <c r="O87" s="344"/>
      <c r="P87" s="382" t="str">
        <f>IFERROR(VLOOKUP(O87,Comp_Poda_Bar!A:B,2,0),"-")</f>
        <v>-</v>
      </c>
      <c r="Q87" s="385" t="str">
        <f t="shared" si="8"/>
        <v>-</v>
      </c>
      <c r="R87" s="386">
        <f t="shared" si="13"/>
        <v>0</v>
      </c>
      <c r="S87" s="387">
        <f t="shared" si="9"/>
        <v>0</v>
      </c>
      <c r="T87" s="387">
        <f t="shared" si="10"/>
        <v>0</v>
      </c>
      <c r="U87" s="386">
        <f t="shared" si="14"/>
        <v>0</v>
      </c>
      <c r="V87" s="386">
        <f t="shared" si="15"/>
        <v>0</v>
      </c>
      <c r="W87" s="388">
        <f>IFERROR(VLOOKUP(O87,'[1]Base Baremos'!A:D,4,0)*'Extra 1,8'!$D$3,0)</f>
        <v>0</v>
      </c>
      <c r="X87" s="389">
        <f t="shared" si="11"/>
        <v>0</v>
      </c>
      <c r="Y87" s="384"/>
      <c r="Z87" s="324"/>
      <c r="IS87" s="330"/>
      <c r="IT87" s="330"/>
    </row>
    <row r="88" spans="1:254" ht="17.25" customHeight="1" x14ac:dyDescent="0.2">
      <c r="A88" s="324"/>
      <c r="B88" s="344"/>
      <c r="C88" s="345"/>
      <c r="D88" s="346"/>
      <c r="E88" s="392" t="str">
        <f t="shared" si="12"/>
        <v/>
      </c>
      <c r="F88" s="344"/>
      <c r="G88" s="344"/>
      <c r="H88" s="344"/>
      <c r="I88" s="344"/>
      <c r="J88" s="344"/>
      <c r="K88" s="347"/>
      <c r="L88" s="347"/>
      <c r="M88" s="347"/>
      <c r="N88" s="347"/>
      <c r="O88" s="344"/>
      <c r="P88" s="382" t="str">
        <f>IFERROR(VLOOKUP(O88,Comp_Poda_Bar!A:B,2,0),"-")</f>
        <v>-</v>
      </c>
      <c r="Q88" s="385" t="str">
        <f t="shared" si="8"/>
        <v>-</v>
      </c>
      <c r="R88" s="386">
        <f t="shared" si="13"/>
        <v>0</v>
      </c>
      <c r="S88" s="387">
        <f t="shared" si="9"/>
        <v>0</v>
      </c>
      <c r="T88" s="387">
        <f t="shared" si="10"/>
        <v>0</v>
      </c>
      <c r="U88" s="386">
        <f t="shared" si="14"/>
        <v>0</v>
      </c>
      <c r="V88" s="386">
        <f t="shared" si="15"/>
        <v>0</v>
      </c>
      <c r="W88" s="388">
        <f>IFERROR(VLOOKUP(O88,'[1]Base Baremos'!A:D,4,0)*'Extra 1,8'!$D$3,0)</f>
        <v>0</v>
      </c>
      <c r="X88" s="389">
        <f t="shared" si="11"/>
        <v>0</v>
      </c>
      <c r="Y88" s="384"/>
      <c r="Z88" s="324"/>
      <c r="IS88" s="330"/>
      <c r="IT88" s="330"/>
    </row>
    <row r="89" spans="1:254" ht="17.25" customHeight="1" x14ac:dyDescent="0.2">
      <c r="A89" s="324"/>
      <c r="B89" s="344"/>
      <c r="C89" s="345"/>
      <c r="D89" s="346"/>
      <c r="E89" s="392" t="str">
        <f t="shared" si="12"/>
        <v/>
      </c>
      <c r="F89" s="344"/>
      <c r="G89" s="344"/>
      <c r="H89" s="344"/>
      <c r="I89" s="344"/>
      <c r="J89" s="344"/>
      <c r="K89" s="347"/>
      <c r="L89" s="347"/>
      <c r="M89" s="347"/>
      <c r="N89" s="347"/>
      <c r="O89" s="344"/>
      <c r="P89" s="382" t="str">
        <f>IFERROR(VLOOKUP(O89,Comp_Poda_Bar!A:B,2,0),"-")</f>
        <v>-</v>
      </c>
      <c r="Q89" s="385" t="str">
        <f t="shared" si="8"/>
        <v>-</v>
      </c>
      <c r="R89" s="386">
        <f t="shared" si="13"/>
        <v>0</v>
      </c>
      <c r="S89" s="387">
        <f t="shared" si="9"/>
        <v>0</v>
      </c>
      <c r="T89" s="387">
        <f t="shared" si="10"/>
        <v>0</v>
      </c>
      <c r="U89" s="386">
        <f t="shared" si="14"/>
        <v>0</v>
      </c>
      <c r="V89" s="386">
        <f t="shared" si="15"/>
        <v>0</v>
      </c>
      <c r="W89" s="388">
        <f>IFERROR(VLOOKUP(O89,'[1]Base Baremos'!A:D,4,0)*'Extra 1,8'!$D$3,0)</f>
        <v>0</v>
      </c>
      <c r="X89" s="389">
        <f t="shared" si="11"/>
        <v>0</v>
      </c>
      <c r="Y89" s="384"/>
      <c r="Z89" s="324"/>
      <c r="IS89" s="330"/>
      <c r="IT89" s="330"/>
    </row>
    <row r="90" spans="1:254" ht="17.25" customHeight="1" x14ac:dyDescent="0.2">
      <c r="A90" s="324"/>
      <c r="B90" s="344"/>
      <c r="C90" s="345"/>
      <c r="D90" s="346"/>
      <c r="E90" s="392" t="str">
        <f t="shared" si="12"/>
        <v/>
      </c>
      <c r="F90" s="344"/>
      <c r="G90" s="344"/>
      <c r="H90" s="344"/>
      <c r="I90" s="344"/>
      <c r="J90" s="344"/>
      <c r="K90" s="347"/>
      <c r="L90" s="347"/>
      <c r="M90" s="347"/>
      <c r="N90" s="347"/>
      <c r="O90" s="344"/>
      <c r="P90" s="382" t="str">
        <f>IFERROR(VLOOKUP(O90,Comp_Poda_Bar!A:B,2,0),"-")</f>
        <v>-</v>
      </c>
      <c r="Q90" s="385" t="str">
        <f t="shared" si="8"/>
        <v>-</v>
      </c>
      <c r="R90" s="386">
        <f t="shared" si="13"/>
        <v>0</v>
      </c>
      <c r="S90" s="387">
        <f t="shared" si="9"/>
        <v>0</v>
      </c>
      <c r="T90" s="387">
        <f t="shared" si="10"/>
        <v>0</v>
      </c>
      <c r="U90" s="386">
        <f t="shared" si="14"/>
        <v>0</v>
      </c>
      <c r="V90" s="386">
        <f t="shared" si="15"/>
        <v>0</v>
      </c>
      <c r="W90" s="388">
        <f>IFERROR(VLOOKUP(O90,'[1]Base Baremos'!A:D,4,0)*'Extra 1,8'!$D$3,0)</f>
        <v>0</v>
      </c>
      <c r="X90" s="389">
        <f t="shared" si="11"/>
        <v>0</v>
      </c>
      <c r="Y90" s="384"/>
      <c r="Z90" s="324"/>
      <c r="IS90" s="330"/>
      <c r="IT90" s="330"/>
    </row>
    <row r="91" spans="1:254" ht="17.25" customHeight="1" x14ac:dyDescent="0.2">
      <c r="A91" s="324"/>
      <c r="B91" s="344"/>
      <c r="C91" s="345"/>
      <c r="D91" s="346"/>
      <c r="E91" s="392" t="str">
        <f t="shared" si="12"/>
        <v/>
      </c>
      <c r="F91" s="344"/>
      <c r="G91" s="344"/>
      <c r="H91" s="344"/>
      <c r="I91" s="344"/>
      <c r="J91" s="344"/>
      <c r="K91" s="347"/>
      <c r="L91" s="347"/>
      <c r="M91" s="347"/>
      <c r="N91" s="347"/>
      <c r="O91" s="344"/>
      <c r="P91" s="382" t="str">
        <f>IFERROR(VLOOKUP(O91,Comp_Poda_Bar!A:B,2,0),"-")</f>
        <v>-</v>
      </c>
      <c r="Q91" s="385" t="str">
        <f t="shared" si="8"/>
        <v>-</v>
      </c>
      <c r="R91" s="386">
        <f t="shared" si="13"/>
        <v>0</v>
      </c>
      <c r="S91" s="387">
        <f t="shared" si="9"/>
        <v>0</v>
      </c>
      <c r="T91" s="387">
        <f t="shared" si="10"/>
        <v>0</v>
      </c>
      <c r="U91" s="386">
        <f t="shared" si="14"/>
        <v>0</v>
      </c>
      <c r="V91" s="386">
        <f t="shared" si="15"/>
        <v>0</v>
      </c>
      <c r="W91" s="388">
        <f>IFERROR(VLOOKUP(O91,'[1]Base Baremos'!A:D,4,0)*'Extra 1,8'!$D$3,0)</f>
        <v>0</v>
      </c>
      <c r="X91" s="389">
        <f t="shared" si="11"/>
        <v>0</v>
      </c>
      <c r="Y91" s="384"/>
      <c r="Z91" s="324"/>
      <c r="IS91" s="330"/>
      <c r="IT91" s="330"/>
    </row>
    <row r="92" spans="1:254" ht="17.25" customHeight="1" x14ac:dyDescent="0.2">
      <c r="A92" s="324"/>
      <c r="B92" s="344"/>
      <c r="C92" s="345"/>
      <c r="D92" s="346"/>
      <c r="E92" s="392" t="str">
        <f t="shared" si="12"/>
        <v/>
      </c>
      <c r="F92" s="344"/>
      <c r="G92" s="344"/>
      <c r="H92" s="344"/>
      <c r="I92" s="344"/>
      <c r="J92" s="344"/>
      <c r="K92" s="348"/>
      <c r="L92" s="348"/>
      <c r="M92" s="348"/>
      <c r="N92" s="348"/>
      <c r="O92" s="344"/>
      <c r="P92" s="382" t="str">
        <f>IFERROR(VLOOKUP(O92,Comp_Poda_Bar!A:B,2,0),"-")</f>
        <v>-</v>
      </c>
      <c r="Q92" s="385" t="str">
        <f t="shared" si="8"/>
        <v>-</v>
      </c>
      <c r="R92" s="386">
        <f t="shared" si="13"/>
        <v>0</v>
      </c>
      <c r="S92" s="387">
        <f t="shared" si="9"/>
        <v>0</v>
      </c>
      <c r="T92" s="387">
        <f t="shared" si="10"/>
        <v>0</v>
      </c>
      <c r="U92" s="386">
        <f t="shared" si="14"/>
        <v>0</v>
      </c>
      <c r="V92" s="386">
        <f t="shared" si="15"/>
        <v>0</v>
      </c>
      <c r="W92" s="388">
        <f>IFERROR(VLOOKUP(O92,'[1]Base Baremos'!A:D,4,0)*'Extra 1,8'!$D$3,0)</f>
        <v>0</v>
      </c>
      <c r="X92" s="389">
        <f t="shared" si="11"/>
        <v>0</v>
      </c>
      <c r="Y92" s="384"/>
      <c r="Z92" s="324"/>
      <c r="IS92" s="330"/>
      <c r="IT92" s="330"/>
    </row>
    <row r="93" spans="1:254" ht="17.25" customHeight="1" x14ac:dyDescent="0.2">
      <c r="A93" s="324"/>
      <c r="B93" s="344"/>
      <c r="C93" s="345"/>
      <c r="D93" s="346"/>
      <c r="E93" s="392" t="str">
        <f t="shared" si="12"/>
        <v/>
      </c>
      <c r="F93" s="344"/>
      <c r="G93" s="344"/>
      <c r="H93" s="344"/>
      <c r="I93" s="344"/>
      <c r="J93" s="344"/>
      <c r="K93" s="347"/>
      <c r="L93" s="347"/>
      <c r="M93" s="347"/>
      <c r="N93" s="347"/>
      <c r="O93" s="344"/>
      <c r="P93" s="382" t="str">
        <f>IFERROR(VLOOKUP(O93,Comp_Poda_Bar!A:B,2,0),"-")</f>
        <v>-</v>
      </c>
      <c r="Q93" s="385" t="str">
        <f t="shared" si="8"/>
        <v>-</v>
      </c>
      <c r="R93" s="386">
        <f t="shared" si="13"/>
        <v>0</v>
      </c>
      <c r="S93" s="387">
        <f t="shared" si="9"/>
        <v>0</v>
      </c>
      <c r="T93" s="387">
        <f t="shared" si="10"/>
        <v>0</v>
      </c>
      <c r="U93" s="386">
        <f t="shared" si="14"/>
        <v>0</v>
      </c>
      <c r="V93" s="386">
        <f t="shared" si="15"/>
        <v>0</v>
      </c>
      <c r="W93" s="388">
        <f>IFERROR(VLOOKUP(O93,'[1]Base Baremos'!A:D,4,0)*'Extra 1,8'!$D$3,0)</f>
        <v>0</v>
      </c>
      <c r="X93" s="389">
        <f t="shared" si="11"/>
        <v>0</v>
      </c>
      <c r="Y93" s="384"/>
      <c r="Z93" s="324"/>
      <c r="IS93" s="330"/>
      <c r="IT93" s="330"/>
    </row>
    <row r="94" spans="1:254" ht="17.25" customHeight="1" x14ac:dyDescent="0.2">
      <c r="A94" s="324"/>
      <c r="B94" s="344"/>
      <c r="C94" s="345"/>
      <c r="D94" s="346"/>
      <c r="E94" s="392" t="str">
        <f t="shared" si="12"/>
        <v/>
      </c>
      <c r="F94" s="344"/>
      <c r="G94" s="344"/>
      <c r="H94" s="344"/>
      <c r="I94" s="344"/>
      <c r="J94" s="344"/>
      <c r="K94" s="347"/>
      <c r="L94" s="347"/>
      <c r="M94" s="347"/>
      <c r="N94" s="347"/>
      <c r="O94" s="344"/>
      <c r="P94" s="382" t="str">
        <f>IFERROR(VLOOKUP(O94,Comp_Poda_Bar!A:B,2,0),"-")</f>
        <v>-</v>
      </c>
      <c r="Q94" s="385" t="str">
        <f t="shared" si="8"/>
        <v>-</v>
      </c>
      <c r="R94" s="386">
        <f t="shared" si="13"/>
        <v>0</v>
      </c>
      <c r="S94" s="387">
        <f t="shared" si="9"/>
        <v>0</v>
      </c>
      <c r="T94" s="387">
        <f t="shared" si="10"/>
        <v>0</v>
      </c>
      <c r="U94" s="386">
        <f t="shared" si="14"/>
        <v>0</v>
      </c>
      <c r="V94" s="386">
        <f t="shared" si="15"/>
        <v>0</v>
      </c>
      <c r="W94" s="388">
        <f>IFERROR(VLOOKUP(O94,'[1]Base Baremos'!A:D,4,0)*'Extra 1,8'!$D$3,0)</f>
        <v>0</v>
      </c>
      <c r="X94" s="389">
        <f t="shared" si="11"/>
        <v>0</v>
      </c>
      <c r="Y94" s="384"/>
      <c r="Z94" s="324"/>
      <c r="IS94" s="330"/>
      <c r="IT94" s="330"/>
    </row>
    <row r="95" spans="1:254" ht="17.25" customHeight="1" x14ac:dyDescent="0.2">
      <c r="A95" s="324"/>
      <c r="B95" s="344"/>
      <c r="C95" s="345"/>
      <c r="D95" s="346"/>
      <c r="E95" s="392" t="str">
        <f t="shared" si="12"/>
        <v/>
      </c>
      <c r="F95" s="344"/>
      <c r="G95" s="344"/>
      <c r="H95" s="344"/>
      <c r="I95" s="344"/>
      <c r="J95" s="344"/>
      <c r="K95" s="348"/>
      <c r="L95" s="348"/>
      <c r="M95" s="348"/>
      <c r="N95" s="348"/>
      <c r="O95" s="344"/>
      <c r="P95" s="382" t="str">
        <f>IFERROR(VLOOKUP(O95,Comp_Poda_Bar!A:B,2,0),"-")</f>
        <v>-</v>
      </c>
      <c r="Q95" s="385" t="str">
        <f t="shared" si="8"/>
        <v>-</v>
      </c>
      <c r="R95" s="386">
        <f t="shared" si="13"/>
        <v>0</v>
      </c>
      <c r="S95" s="387">
        <f t="shared" si="9"/>
        <v>0</v>
      </c>
      <c r="T95" s="387">
        <f t="shared" si="10"/>
        <v>0</v>
      </c>
      <c r="U95" s="386">
        <f t="shared" si="14"/>
        <v>0</v>
      </c>
      <c r="V95" s="386">
        <f t="shared" si="15"/>
        <v>0</v>
      </c>
      <c r="W95" s="388">
        <f>IFERROR(VLOOKUP(O95,'[1]Base Baremos'!A:D,4,0)*'Extra 1,8'!$D$3,0)</f>
        <v>0</v>
      </c>
      <c r="X95" s="389">
        <f t="shared" si="11"/>
        <v>0</v>
      </c>
      <c r="Y95" s="384"/>
      <c r="Z95" s="324"/>
      <c r="IS95" s="330"/>
      <c r="IT95" s="330"/>
    </row>
    <row r="96" spans="1:254" ht="17.25" customHeight="1" x14ac:dyDescent="0.2">
      <c r="A96" s="324"/>
      <c r="B96" s="344"/>
      <c r="C96" s="345"/>
      <c r="D96" s="346"/>
      <c r="E96" s="392" t="str">
        <f t="shared" si="12"/>
        <v/>
      </c>
      <c r="F96" s="344"/>
      <c r="G96" s="344"/>
      <c r="H96" s="344"/>
      <c r="I96" s="344"/>
      <c r="J96" s="344"/>
      <c r="K96" s="347"/>
      <c r="L96" s="347"/>
      <c r="M96" s="347"/>
      <c r="N96" s="347"/>
      <c r="O96" s="344"/>
      <c r="P96" s="382" t="str">
        <f>IFERROR(VLOOKUP(O96,Comp_Poda_Bar!A:B,2,0),"-")</f>
        <v>-</v>
      </c>
      <c r="Q96" s="385" t="str">
        <f t="shared" si="8"/>
        <v>-</v>
      </c>
      <c r="R96" s="386">
        <f t="shared" si="13"/>
        <v>0</v>
      </c>
      <c r="S96" s="387">
        <f t="shared" si="9"/>
        <v>0</v>
      </c>
      <c r="T96" s="387">
        <f t="shared" si="10"/>
        <v>0</v>
      </c>
      <c r="U96" s="386">
        <f t="shared" si="14"/>
        <v>0</v>
      </c>
      <c r="V96" s="386">
        <f t="shared" si="15"/>
        <v>0</v>
      </c>
      <c r="W96" s="388">
        <f>IFERROR(VLOOKUP(O96,'[1]Base Baremos'!A:D,4,0)*'Extra 1,8'!$D$3,0)</f>
        <v>0</v>
      </c>
      <c r="X96" s="389">
        <f t="shared" si="11"/>
        <v>0</v>
      </c>
      <c r="Y96" s="384"/>
      <c r="Z96" s="324"/>
      <c r="IS96" s="330"/>
      <c r="IT96" s="330"/>
    </row>
    <row r="97" spans="1:254" ht="17.25" customHeight="1" x14ac:dyDescent="0.2">
      <c r="A97" s="324"/>
      <c r="B97" s="344"/>
      <c r="C97" s="345"/>
      <c r="D97" s="346"/>
      <c r="E97" s="392" t="str">
        <f t="shared" si="12"/>
        <v/>
      </c>
      <c r="F97" s="344"/>
      <c r="G97" s="344"/>
      <c r="H97" s="344"/>
      <c r="I97" s="344"/>
      <c r="J97" s="344"/>
      <c r="K97" s="347"/>
      <c r="L97" s="347"/>
      <c r="M97" s="347"/>
      <c r="N97" s="347"/>
      <c r="O97" s="344"/>
      <c r="P97" s="382" t="str">
        <f>IFERROR(VLOOKUP(O97,Comp_Poda_Bar!A:B,2,0),"-")</f>
        <v>-</v>
      </c>
      <c r="Q97" s="385" t="str">
        <f t="shared" si="8"/>
        <v>-</v>
      </c>
      <c r="R97" s="386">
        <f t="shared" si="13"/>
        <v>0</v>
      </c>
      <c r="S97" s="387">
        <f t="shared" si="9"/>
        <v>0</v>
      </c>
      <c r="T97" s="387">
        <f t="shared" si="10"/>
        <v>0</v>
      </c>
      <c r="U97" s="386">
        <f t="shared" si="14"/>
        <v>0</v>
      </c>
      <c r="V97" s="386">
        <f t="shared" si="15"/>
        <v>0</v>
      </c>
      <c r="W97" s="388">
        <f>IFERROR(VLOOKUP(O97,'[1]Base Baremos'!A:D,4,0)*'Extra 1,8'!$D$3,0)</f>
        <v>0</v>
      </c>
      <c r="X97" s="389">
        <f t="shared" si="11"/>
        <v>0</v>
      </c>
      <c r="Y97" s="384"/>
      <c r="Z97" s="324"/>
      <c r="IS97" s="330"/>
      <c r="IT97" s="330"/>
    </row>
    <row r="98" spans="1:254" ht="17.25" customHeight="1" x14ac:dyDescent="0.2">
      <c r="A98" s="324"/>
      <c r="B98" s="344"/>
      <c r="C98" s="345"/>
      <c r="D98" s="346"/>
      <c r="E98" s="392" t="str">
        <f t="shared" si="12"/>
        <v/>
      </c>
      <c r="F98" s="344"/>
      <c r="G98" s="344"/>
      <c r="H98" s="344"/>
      <c r="I98" s="344"/>
      <c r="J98" s="344"/>
      <c r="K98" s="347"/>
      <c r="L98" s="347"/>
      <c r="M98" s="347"/>
      <c r="N98" s="347"/>
      <c r="O98" s="344"/>
      <c r="P98" s="382" t="str">
        <f>IFERROR(VLOOKUP(O98,Comp_Poda_Bar!A:B,2,0),"-")</f>
        <v>-</v>
      </c>
      <c r="Q98" s="385" t="str">
        <f t="shared" si="8"/>
        <v>-</v>
      </c>
      <c r="R98" s="386">
        <f t="shared" si="13"/>
        <v>0</v>
      </c>
      <c r="S98" s="387">
        <f t="shared" si="9"/>
        <v>0</v>
      </c>
      <c r="T98" s="387">
        <f t="shared" si="10"/>
        <v>0</v>
      </c>
      <c r="U98" s="386">
        <f t="shared" si="14"/>
        <v>0</v>
      </c>
      <c r="V98" s="386">
        <f t="shared" si="15"/>
        <v>0</v>
      </c>
      <c r="W98" s="388">
        <f>IFERROR(VLOOKUP(O98,'[1]Base Baremos'!A:D,4,0)*'Extra 1,8'!$D$3,0)</f>
        <v>0</v>
      </c>
      <c r="X98" s="389">
        <f t="shared" si="11"/>
        <v>0</v>
      </c>
      <c r="Y98" s="384"/>
      <c r="Z98" s="324"/>
      <c r="IS98" s="330"/>
      <c r="IT98" s="330"/>
    </row>
    <row r="99" spans="1:254" ht="17.25" customHeight="1" x14ac:dyDescent="0.2">
      <c r="A99" s="324"/>
      <c r="B99" s="344"/>
      <c r="C99" s="345"/>
      <c r="D99" s="346"/>
      <c r="E99" s="392" t="str">
        <f t="shared" si="12"/>
        <v/>
      </c>
      <c r="F99" s="344"/>
      <c r="G99" s="344"/>
      <c r="H99" s="344"/>
      <c r="I99" s="344"/>
      <c r="J99" s="344"/>
      <c r="K99" s="347"/>
      <c r="L99" s="347"/>
      <c r="M99" s="347"/>
      <c r="N99" s="347"/>
      <c r="O99" s="344"/>
      <c r="P99" s="382" t="str">
        <f>IFERROR(VLOOKUP(O99,Comp_Poda_Bar!A:B,2,0),"-")</f>
        <v>-</v>
      </c>
      <c r="Q99" s="385" t="str">
        <f t="shared" si="8"/>
        <v>-</v>
      </c>
      <c r="R99" s="386">
        <f t="shared" si="13"/>
        <v>0</v>
      </c>
      <c r="S99" s="387">
        <f t="shared" si="9"/>
        <v>0</v>
      </c>
      <c r="T99" s="387">
        <f t="shared" si="10"/>
        <v>0</v>
      </c>
      <c r="U99" s="386">
        <f t="shared" si="14"/>
        <v>0</v>
      </c>
      <c r="V99" s="386">
        <f t="shared" si="15"/>
        <v>0</v>
      </c>
      <c r="W99" s="388">
        <f>IFERROR(VLOOKUP(O99,'[1]Base Baremos'!A:D,4,0)*'Extra 1,8'!$D$3,0)</f>
        <v>0</v>
      </c>
      <c r="X99" s="389">
        <f t="shared" si="11"/>
        <v>0</v>
      </c>
      <c r="Y99" s="384"/>
      <c r="Z99" s="324"/>
      <c r="IS99" s="330"/>
      <c r="IT99" s="330"/>
    </row>
    <row r="100" spans="1:254" ht="17.25" customHeight="1" x14ac:dyDescent="0.2">
      <c r="A100" s="324"/>
      <c r="B100" s="344"/>
      <c r="C100" s="345"/>
      <c r="D100" s="346"/>
      <c r="E100" s="392" t="str">
        <f t="shared" si="12"/>
        <v/>
      </c>
      <c r="F100" s="344"/>
      <c r="G100" s="344"/>
      <c r="H100" s="344"/>
      <c r="I100" s="344"/>
      <c r="J100" s="344"/>
      <c r="K100" s="347"/>
      <c r="L100" s="347"/>
      <c r="M100" s="347"/>
      <c r="N100" s="347"/>
      <c r="O100" s="344"/>
      <c r="P100" s="382" t="str">
        <f>IFERROR(VLOOKUP(O100,Comp_Poda_Bar!A:B,2,0),"-")</f>
        <v>-</v>
      </c>
      <c r="Q100" s="385" t="str">
        <f t="shared" si="8"/>
        <v>-</v>
      </c>
      <c r="R100" s="386">
        <f t="shared" si="13"/>
        <v>0</v>
      </c>
      <c r="S100" s="387">
        <f t="shared" si="9"/>
        <v>0</v>
      </c>
      <c r="T100" s="387">
        <f t="shared" si="10"/>
        <v>0</v>
      </c>
      <c r="U100" s="386">
        <f t="shared" si="14"/>
        <v>0</v>
      </c>
      <c r="V100" s="386">
        <f t="shared" si="15"/>
        <v>0</v>
      </c>
      <c r="W100" s="388">
        <f>IFERROR(VLOOKUP(O100,'[1]Base Baremos'!A:D,4,0)*'Extra 1,8'!$D$3,0)</f>
        <v>0</v>
      </c>
      <c r="X100" s="389">
        <f t="shared" si="11"/>
        <v>0</v>
      </c>
      <c r="Y100" s="384"/>
      <c r="Z100" s="324"/>
      <c r="IS100" s="330"/>
      <c r="IT100" s="330"/>
    </row>
    <row r="101" spans="1:254" ht="17.25" customHeight="1" x14ac:dyDescent="0.2">
      <c r="A101" s="324"/>
      <c r="B101" s="344"/>
      <c r="C101" s="345"/>
      <c r="D101" s="346"/>
      <c r="E101" s="392" t="str">
        <f t="shared" si="12"/>
        <v/>
      </c>
      <c r="F101" s="344"/>
      <c r="G101" s="344"/>
      <c r="H101" s="344"/>
      <c r="I101" s="344"/>
      <c r="J101" s="344"/>
      <c r="K101" s="347"/>
      <c r="L101" s="347"/>
      <c r="M101" s="347"/>
      <c r="N101" s="347"/>
      <c r="O101" s="344"/>
      <c r="P101" s="382" t="str">
        <f>IFERROR(VLOOKUP(O101,Comp_Poda_Bar!A:B,2,0),"-")</f>
        <v>-</v>
      </c>
      <c r="Q101" s="385" t="str">
        <f t="shared" si="8"/>
        <v>-</v>
      </c>
      <c r="R101" s="386">
        <f t="shared" si="13"/>
        <v>0</v>
      </c>
      <c r="S101" s="387">
        <f t="shared" si="9"/>
        <v>0</v>
      </c>
      <c r="T101" s="387">
        <f t="shared" si="10"/>
        <v>0</v>
      </c>
      <c r="U101" s="386">
        <f t="shared" si="14"/>
        <v>0</v>
      </c>
      <c r="V101" s="386">
        <f t="shared" si="15"/>
        <v>0</v>
      </c>
      <c r="W101" s="388">
        <f>IFERROR(VLOOKUP(O101,'[1]Base Baremos'!A:D,4,0)*'Extra 1,8'!$D$3,0)</f>
        <v>0</v>
      </c>
      <c r="X101" s="389">
        <f t="shared" si="11"/>
        <v>0</v>
      </c>
      <c r="Y101" s="384"/>
      <c r="Z101" s="324"/>
      <c r="IS101" s="330"/>
      <c r="IT101" s="330"/>
    </row>
    <row r="102" spans="1:254" ht="17.25" customHeight="1" x14ac:dyDescent="0.2">
      <c r="A102" s="324"/>
      <c r="B102" s="344"/>
      <c r="C102" s="345"/>
      <c r="D102" s="346"/>
      <c r="E102" s="392" t="str">
        <f t="shared" si="12"/>
        <v/>
      </c>
      <c r="F102" s="344"/>
      <c r="G102" s="344"/>
      <c r="H102" s="344"/>
      <c r="I102" s="344"/>
      <c r="J102" s="344"/>
      <c r="K102" s="347"/>
      <c r="L102" s="347"/>
      <c r="M102" s="347"/>
      <c r="N102" s="347"/>
      <c r="O102" s="344"/>
      <c r="P102" s="382" t="str">
        <f>IFERROR(VLOOKUP(O102,Comp_Poda_Bar!A:B,2,0),"-")</f>
        <v>-</v>
      </c>
      <c r="Q102" s="385" t="str">
        <f t="shared" si="8"/>
        <v>-</v>
      </c>
      <c r="R102" s="386">
        <f t="shared" si="13"/>
        <v>0</v>
      </c>
      <c r="S102" s="387">
        <f t="shared" si="9"/>
        <v>0</v>
      </c>
      <c r="T102" s="387">
        <f t="shared" si="10"/>
        <v>0</v>
      </c>
      <c r="U102" s="386">
        <f t="shared" si="14"/>
        <v>0</v>
      </c>
      <c r="V102" s="386">
        <f t="shared" si="15"/>
        <v>0</v>
      </c>
      <c r="W102" s="388">
        <f>IFERROR(VLOOKUP(O102,'[1]Base Baremos'!A:D,4,0)*'Extra 1,8'!$D$3,0)</f>
        <v>0</v>
      </c>
      <c r="X102" s="389">
        <f t="shared" si="11"/>
        <v>0</v>
      </c>
      <c r="Y102" s="384"/>
      <c r="Z102" s="324"/>
      <c r="IS102" s="330"/>
      <c r="IT102" s="330"/>
    </row>
    <row r="103" spans="1:254" ht="17.25" customHeight="1" x14ac:dyDescent="0.2">
      <c r="A103" s="324"/>
      <c r="B103" s="344"/>
      <c r="C103" s="345"/>
      <c r="D103" s="346"/>
      <c r="E103" s="392" t="str">
        <f t="shared" si="12"/>
        <v/>
      </c>
      <c r="F103" s="344"/>
      <c r="G103" s="344"/>
      <c r="H103" s="344"/>
      <c r="I103" s="344"/>
      <c r="J103" s="344"/>
      <c r="K103" s="347"/>
      <c r="L103" s="347"/>
      <c r="M103" s="347"/>
      <c r="N103" s="347"/>
      <c r="O103" s="344"/>
      <c r="P103" s="382" t="str">
        <f>IFERROR(VLOOKUP(O103,Comp_Poda_Bar!A:B,2,0),"-")</f>
        <v>-</v>
      </c>
      <c r="Q103" s="385" t="str">
        <f t="shared" si="8"/>
        <v>-</v>
      </c>
      <c r="R103" s="386">
        <f t="shared" si="13"/>
        <v>0</v>
      </c>
      <c r="S103" s="387">
        <f t="shared" si="9"/>
        <v>0</v>
      </c>
      <c r="T103" s="387">
        <f t="shared" si="10"/>
        <v>0</v>
      </c>
      <c r="U103" s="386">
        <f t="shared" si="14"/>
        <v>0</v>
      </c>
      <c r="V103" s="386">
        <f t="shared" si="15"/>
        <v>0</v>
      </c>
      <c r="W103" s="388">
        <f>IFERROR(VLOOKUP(O103,'[1]Base Baremos'!A:D,4,0)*'Extra 1,8'!$D$3,0)</f>
        <v>0</v>
      </c>
      <c r="X103" s="389">
        <f t="shared" si="11"/>
        <v>0</v>
      </c>
      <c r="Y103" s="384"/>
      <c r="Z103" s="324"/>
      <c r="IS103" s="330"/>
      <c r="IT103" s="330"/>
    </row>
    <row r="104" spans="1:254" ht="17.25" customHeight="1" x14ac:dyDescent="0.2">
      <c r="A104" s="324"/>
      <c r="B104" s="344"/>
      <c r="C104" s="345"/>
      <c r="D104" s="346"/>
      <c r="E104" s="392" t="str">
        <f t="shared" si="12"/>
        <v/>
      </c>
      <c r="F104" s="344"/>
      <c r="G104" s="344"/>
      <c r="H104" s="344"/>
      <c r="I104" s="344"/>
      <c r="J104" s="344"/>
      <c r="K104" s="347"/>
      <c r="L104" s="347"/>
      <c r="M104" s="347"/>
      <c r="N104" s="347"/>
      <c r="O104" s="344"/>
      <c r="P104" s="382" t="str">
        <f>IFERROR(VLOOKUP(O104,Comp_Poda_Bar!A:B,2,0),"-")</f>
        <v>-</v>
      </c>
      <c r="Q104" s="385" t="str">
        <f t="shared" si="8"/>
        <v>-</v>
      </c>
      <c r="R104" s="386">
        <f t="shared" si="13"/>
        <v>0</v>
      </c>
      <c r="S104" s="387">
        <f t="shared" si="9"/>
        <v>0</v>
      </c>
      <c r="T104" s="387">
        <f t="shared" si="10"/>
        <v>0</v>
      </c>
      <c r="U104" s="386">
        <f t="shared" si="14"/>
        <v>0</v>
      </c>
      <c r="V104" s="386">
        <f t="shared" si="15"/>
        <v>0</v>
      </c>
      <c r="W104" s="388">
        <f>IFERROR(VLOOKUP(O104,'[1]Base Baremos'!A:D,4,0)*'Extra 1,8'!$D$3,0)</f>
        <v>0</v>
      </c>
      <c r="X104" s="389">
        <f t="shared" si="11"/>
        <v>0</v>
      </c>
      <c r="Y104" s="384"/>
      <c r="Z104" s="324"/>
      <c r="IS104" s="330"/>
      <c r="IT104" s="330"/>
    </row>
    <row r="105" spans="1:254" ht="17.25" customHeight="1" x14ac:dyDescent="0.2">
      <c r="A105" s="324"/>
      <c r="B105" s="344"/>
      <c r="C105" s="345"/>
      <c r="D105" s="346"/>
      <c r="E105" s="392" t="str">
        <f t="shared" si="12"/>
        <v/>
      </c>
      <c r="F105" s="344"/>
      <c r="G105" s="344"/>
      <c r="H105" s="344"/>
      <c r="I105" s="344"/>
      <c r="J105" s="344"/>
      <c r="K105" s="347"/>
      <c r="L105" s="347"/>
      <c r="M105" s="347"/>
      <c r="N105" s="347"/>
      <c r="O105" s="344"/>
      <c r="P105" s="382" t="str">
        <f>IFERROR(VLOOKUP(O105,Comp_Poda_Bar!A:B,2,0),"-")</f>
        <v>-</v>
      </c>
      <c r="Q105" s="385" t="str">
        <f t="shared" si="8"/>
        <v>-</v>
      </c>
      <c r="R105" s="386">
        <f t="shared" si="13"/>
        <v>0</v>
      </c>
      <c r="S105" s="387">
        <f t="shared" si="9"/>
        <v>0</v>
      </c>
      <c r="T105" s="387">
        <f t="shared" si="10"/>
        <v>0</v>
      </c>
      <c r="U105" s="386">
        <f t="shared" si="14"/>
        <v>0</v>
      </c>
      <c r="V105" s="386">
        <f t="shared" si="15"/>
        <v>0</v>
      </c>
      <c r="W105" s="388">
        <f>IFERROR(VLOOKUP(O105,'[1]Base Baremos'!A:D,4,0)*'Extra 1,8'!$D$3,0)</f>
        <v>0</v>
      </c>
      <c r="X105" s="389">
        <f t="shared" si="11"/>
        <v>0</v>
      </c>
      <c r="Y105" s="384"/>
      <c r="Z105" s="324"/>
      <c r="IS105" s="330"/>
      <c r="IT105" s="330"/>
    </row>
    <row r="106" spans="1:254" ht="17.25" customHeight="1" x14ac:dyDescent="0.2">
      <c r="A106" s="324"/>
      <c r="B106" s="344"/>
      <c r="C106" s="345"/>
      <c r="D106" s="346"/>
      <c r="E106" s="392" t="str">
        <f t="shared" si="12"/>
        <v/>
      </c>
      <c r="F106" s="344"/>
      <c r="G106" s="344"/>
      <c r="H106" s="344"/>
      <c r="I106" s="344"/>
      <c r="J106" s="344"/>
      <c r="K106" s="347"/>
      <c r="L106" s="347"/>
      <c r="M106" s="347"/>
      <c r="N106" s="347"/>
      <c r="O106" s="344"/>
      <c r="P106" s="382" t="str">
        <f>IFERROR(VLOOKUP(O106,Comp_Poda_Bar!A:B,2,0),"-")</f>
        <v>-</v>
      </c>
      <c r="Q106" s="385" t="str">
        <f t="shared" si="8"/>
        <v>-</v>
      </c>
      <c r="R106" s="386">
        <f t="shared" si="13"/>
        <v>0</v>
      </c>
      <c r="S106" s="387">
        <f t="shared" si="9"/>
        <v>0</v>
      </c>
      <c r="T106" s="387">
        <f t="shared" si="10"/>
        <v>0</v>
      </c>
      <c r="U106" s="386">
        <f t="shared" si="14"/>
        <v>0</v>
      </c>
      <c r="V106" s="386">
        <f t="shared" si="15"/>
        <v>0</v>
      </c>
      <c r="W106" s="388">
        <f>IFERROR(VLOOKUP(O106,'[1]Base Baremos'!A:D,4,0)*'Extra 1,8'!$D$3,0)</f>
        <v>0</v>
      </c>
      <c r="X106" s="389">
        <f t="shared" si="11"/>
        <v>0</v>
      </c>
      <c r="Y106" s="384"/>
      <c r="Z106" s="324"/>
      <c r="IS106" s="330"/>
      <c r="IT106" s="330"/>
    </row>
    <row r="107" spans="1:254" ht="17.25" customHeight="1" x14ac:dyDescent="0.2">
      <c r="A107" s="324"/>
      <c r="B107" s="344"/>
      <c r="C107" s="345"/>
      <c r="D107" s="346"/>
      <c r="E107" s="392" t="str">
        <f t="shared" si="12"/>
        <v/>
      </c>
      <c r="F107" s="344"/>
      <c r="G107" s="344"/>
      <c r="H107" s="344"/>
      <c r="I107" s="344"/>
      <c r="J107" s="344"/>
      <c r="K107" s="347"/>
      <c r="L107" s="347"/>
      <c r="M107" s="347"/>
      <c r="N107" s="347"/>
      <c r="O107" s="344"/>
      <c r="P107" s="382" t="str">
        <f>IFERROR(VLOOKUP(O107,Comp_Poda_Bar!A:B,2,0),"-")</f>
        <v>-</v>
      </c>
      <c r="Q107" s="385" t="str">
        <f t="shared" si="8"/>
        <v>-</v>
      </c>
      <c r="R107" s="386">
        <f t="shared" si="13"/>
        <v>0</v>
      </c>
      <c r="S107" s="387">
        <f t="shared" si="9"/>
        <v>0</v>
      </c>
      <c r="T107" s="387">
        <f t="shared" si="10"/>
        <v>0</v>
      </c>
      <c r="U107" s="386">
        <f t="shared" si="14"/>
        <v>0</v>
      </c>
      <c r="V107" s="386">
        <f t="shared" si="15"/>
        <v>0</v>
      </c>
      <c r="W107" s="388">
        <f>IFERROR(VLOOKUP(O107,'[1]Base Baremos'!A:D,4,0)*'Extra 1,8'!$D$3,0)</f>
        <v>0</v>
      </c>
      <c r="X107" s="389">
        <f t="shared" si="11"/>
        <v>0</v>
      </c>
      <c r="Y107" s="384"/>
      <c r="Z107" s="324"/>
      <c r="IS107" s="330"/>
      <c r="IT107" s="330"/>
    </row>
    <row r="108" spans="1:254" ht="17.25" customHeight="1" x14ac:dyDescent="0.2">
      <c r="A108" s="324"/>
      <c r="B108" s="344"/>
      <c r="C108" s="345"/>
      <c r="D108" s="346"/>
      <c r="E108" s="392" t="str">
        <f t="shared" si="12"/>
        <v/>
      </c>
      <c r="F108" s="344"/>
      <c r="G108" s="344"/>
      <c r="H108" s="344"/>
      <c r="I108" s="344"/>
      <c r="J108" s="344"/>
      <c r="K108" s="347"/>
      <c r="L108" s="347"/>
      <c r="M108" s="347"/>
      <c r="N108" s="347"/>
      <c r="O108" s="344"/>
      <c r="P108" s="382" t="str">
        <f>IFERROR(VLOOKUP(O108,Comp_Poda_Bar!A:B,2,0),"-")</f>
        <v>-</v>
      </c>
      <c r="Q108" s="385" t="str">
        <f t="shared" si="8"/>
        <v>-</v>
      </c>
      <c r="R108" s="386">
        <f t="shared" si="13"/>
        <v>0</v>
      </c>
      <c r="S108" s="387">
        <f t="shared" si="9"/>
        <v>0</v>
      </c>
      <c r="T108" s="387">
        <f t="shared" si="10"/>
        <v>0</v>
      </c>
      <c r="U108" s="386">
        <f t="shared" si="14"/>
        <v>0</v>
      </c>
      <c r="V108" s="386">
        <f t="shared" si="15"/>
        <v>0</v>
      </c>
      <c r="W108" s="388">
        <f>IFERROR(VLOOKUP(O108,'[1]Base Baremos'!A:D,4,0)*'Extra 1,8'!$D$3,0)</f>
        <v>0</v>
      </c>
      <c r="X108" s="389">
        <f t="shared" si="11"/>
        <v>0</v>
      </c>
      <c r="Y108" s="384"/>
      <c r="Z108" s="324"/>
      <c r="IS108" s="330"/>
      <c r="IT108" s="330"/>
    </row>
    <row r="109" spans="1:254" ht="17.25" customHeight="1" x14ac:dyDescent="0.2">
      <c r="A109" s="324"/>
      <c r="B109" s="344"/>
      <c r="C109" s="345"/>
      <c r="D109" s="346"/>
      <c r="E109" s="392" t="str">
        <f t="shared" si="12"/>
        <v/>
      </c>
      <c r="F109" s="344"/>
      <c r="G109" s="344"/>
      <c r="H109" s="344"/>
      <c r="I109" s="344"/>
      <c r="J109" s="344"/>
      <c r="K109" s="347"/>
      <c r="L109" s="347"/>
      <c r="M109" s="347"/>
      <c r="N109" s="347"/>
      <c r="O109" s="344"/>
      <c r="P109" s="382" t="str">
        <f>IFERROR(VLOOKUP(O109,Comp_Poda_Bar!A:B,2,0),"-")</f>
        <v>-</v>
      </c>
      <c r="Q109" s="385" t="str">
        <f t="shared" si="8"/>
        <v>-</v>
      </c>
      <c r="R109" s="386">
        <f t="shared" si="13"/>
        <v>0</v>
      </c>
      <c r="S109" s="387">
        <f t="shared" si="9"/>
        <v>0</v>
      </c>
      <c r="T109" s="387">
        <f t="shared" si="10"/>
        <v>0</v>
      </c>
      <c r="U109" s="386">
        <f t="shared" si="14"/>
        <v>0</v>
      </c>
      <c r="V109" s="386">
        <f t="shared" si="15"/>
        <v>0</v>
      </c>
      <c r="W109" s="388">
        <f>IFERROR(VLOOKUP(O109,'[1]Base Baremos'!A:D,4,0)*'Extra 1,8'!$D$3,0)</f>
        <v>0</v>
      </c>
      <c r="X109" s="389">
        <f t="shared" si="11"/>
        <v>0</v>
      </c>
      <c r="Y109" s="384"/>
      <c r="Z109" s="324"/>
      <c r="IS109" s="330"/>
      <c r="IT109" s="330"/>
    </row>
    <row r="110" spans="1:254" ht="17.25" customHeight="1" x14ac:dyDescent="0.2">
      <c r="A110" s="324"/>
      <c r="B110" s="344"/>
      <c r="C110" s="345"/>
      <c r="D110" s="346"/>
      <c r="E110" s="392" t="str">
        <f t="shared" si="12"/>
        <v/>
      </c>
      <c r="F110" s="344"/>
      <c r="G110" s="344"/>
      <c r="H110" s="344"/>
      <c r="I110" s="344"/>
      <c r="J110" s="344"/>
      <c r="K110" s="347"/>
      <c r="L110" s="347"/>
      <c r="M110" s="347"/>
      <c r="N110" s="347"/>
      <c r="O110" s="344"/>
      <c r="P110" s="382" t="str">
        <f>IFERROR(VLOOKUP(O110,Comp_Poda_Bar!A:B,2,0),"-")</f>
        <v>-</v>
      </c>
      <c r="Q110" s="385" t="str">
        <f t="shared" si="8"/>
        <v>-</v>
      </c>
      <c r="R110" s="386">
        <f t="shared" si="13"/>
        <v>0</v>
      </c>
      <c r="S110" s="387">
        <f t="shared" si="9"/>
        <v>0</v>
      </c>
      <c r="T110" s="387">
        <f t="shared" si="10"/>
        <v>0</v>
      </c>
      <c r="U110" s="386">
        <f t="shared" si="14"/>
        <v>0</v>
      </c>
      <c r="V110" s="386">
        <f t="shared" si="15"/>
        <v>0</v>
      </c>
      <c r="W110" s="388">
        <f>IFERROR(VLOOKUP(O110,'[1]Base Baremos'!A:D,4,0)*'Extra 1,8'!$D$3,0)</f>
        <v>0</v>
      </c>
      <c r="X110" s="389">
        <f t="shared" si="11"/>
        <v>0</v>
      </c>
      <c r="Y110" s="384"/>
      <c r="Z110" s="324"/>
      <c r="IS110" s="330"/>
      <c r="IT110" s="330"/>
    </row>
    <row r="111" spans="1:254" ht="17.25" customHeight="1" x14ac:dyDescent="0.2">
      <c r="A111" s="324"/>
      <c r="B111" s="344"/>
      <c r="C111" s="345"/>
      <c r="D111" s="346"/>
      <c r="E111" s="392" t="str">
        <f t="shared" si="12"/>
        <v/>
      </c>
      <c r="F111" s="344"/>
      <c r="G111" s="344"/>
      <c r="H111" s="344"/>
      <c r="I111" s="344"/>
      <c r="J111" s="344"/>
      <c r="K111" s="347"/>
      <c r="L111" s="347"/>
      <c r="M111" s="347"/>
      <c r="N111" s="347"/>
      <c r="O111" s="344"/>
      <c r="P111" s="382" t="str">
        <f>IFERROR(VLOOKUP(O111,Comp_Poda_Bar!A:B,2,0),"-")</f>
        <v>-</v>
      </c>
      <c r="Q111" s="385" t="str">
        <f t="shared" si="8"/>
        <v>-</v>
      </c>
      <c r="R111" s="386">
        <f t="shared" si="13"/>
        <v>0</v>
      </c>
      <c r="S111" s="387">
        <f t="shared" si="9"/>
        <v>0</v>
      </c>
      <c r="T111" s="387">
        <f t="shared" si="10"/>
        <v>0</v>
      </c>
      <c r="U111" s="386">
        <f t="shared" si="14"/>
        <v>0</v>
      </c>
      <c r="V111" s="386">
        <f t="shared" si="15"/>
        <v>0</v>
      </c>
      <c r="W111" s="388">
        <f>IFERROR(VLOOKUP(O111,'[1]Base Baremos'!A:D,4,0)*'Extra 1,8'!$D$3,0)</f>
        <v>0</v>
      </c>
      <c r="X111" s="389">
        <f t="shared" si="11"/>
        <v>0</v>
      </c>
      <c r="Y111" s="384"/>
      <c r="Z111" s="324"/>
      <c r="IS111" s="330"/>
      <c r="IT111" s="330"/>
    </row>
    <row r="112" spans="1:254" ht="17.25" customHeight="1" x14ac:dyDescent="0.2">
      <c r="A112" s="324"/>
      <c r="B112" s="344"/>
      <c r="C112" s="345"/>
      <c r="D112" s="346"/>
      <c r="E112" s="392" t="str">
        <f t="shared" si="12"/>
        <v/>
      </c>
      <c r="F112" s="344"/>
      <c r="G112" s="344"/>
      <c r="H112" s="344"/>
      <c r="I112" s="344"/>
      <c r="J112" s="344"/>
      <c r="K112" s="347"/>
      <c r="L112" s="347"/>
      <c r="M112" s="347"/>
      <c r="N112" s="347"/>
      <c r="O112" s="344"/>
      <c r="P112" s="382" t="str">
        <f>IFERROR(VLOOKUP(O112,Comp_Poda_Bar!A:B,2,0),"-")</f>
        <v>-</v>
      </c>
      <c r="Q112" s="385" t="str">
        <f t="shared" si="8"/>
        <v>-</v>
      </c>
      <c r="R112" s="386">
        <f t="shared" si="13"/>
        <v>0</v>
      </c>
      <c r="S112" s="387">
        <f t="shared" si="9"/>
        <v>0</v>
      </c>
      <c r="T112" s="387">
        <f t="shared" si="10"/>
        <v>0</v>
      </c>
      <c r="U112" s="386">
        <f t="shared" si="14"/>
        <v>0</v>
      </c>
      <c r="V112" s="386">
        <f t="shared" si="15"/>
        <v>0</v>
      </c>
      <c r="W112" s="388">
        <f>IFERROR(VLOOKUP(O112,'[1]Base Baremos'!A:D,4,0)*'Extra 1,8'!$D$3,0)</f>
        <v>0</v>
      </c>
      <c r="X112" s="389">
        <f t="shared" si="11"/>
        <v>0</v>
      </c>
      <c r="Y112" s="384"/>
      <c r="Z112" s="324"/>
      <c r="IS112" s="330"/>
      <c r="IT112" s="330"/>
    </row>
    <row r="113" spans="1:254" ht="17.25" customHeight="1" x14ac:dyDescent="0.2">
      <c r="A113" s="324"/>
      <c r="B113" s="344"/>
      <c r="C113" s="345"/>
      <c r="D113" s="346"/>
      <c r="E113" s="392" t="str">
        <f t="shared" si="12"/>
        <v/>
      </c>
      <c r="F113" s="344"/>
      <c r="G113" s="344"/>
      <c r="H113" s="344"/>
      <c r="I113" s="344"/>
      <c r="J113" s="344"/>
      <c r="K113" s="347"/>
      <c r="L113" s="347"/>
      <c r="M113" s="347"/>
      <c r="N113" s="347"/>
      <c r="O113" s="344"/>
      <c r="P113" s="382" t="str">
        <f>IFERROR(VLOOKUP(O113,Comp_Poda_Bar!A:B,2,0),"-")</f>
        <v>-</v>
      </c>
      <c r="Q113" s="385" t="str">
        <f t="shared" si="8"/>
        <v>-</v>
      </c>
      <c r="R113" s="386">
        <f t="shared" si="13"/>
        <v>0</v>
      </c>
      <c r="S113" s="387">
        <f t="shared" si="9"/>
        <v>0</v>
      </c>
      <c r="T113" s="387">
        <f t="shared" si="10"/>
        <v>0</v>
      </c>
      <c r="U113" s="386">
        <f t="shared" si="14"/>
        <v>0</v>
      </c>
      <c r="V113" s="386">
        <f t="shared" si="15"/>
        <v>0</v>
      </c>
      <c r="W113" s="388">
        <f>IFERROR(VLOOKUP(O113,'[1]Base Baremos'!A:D,4,0)*'Extra 1,8'!$D$3,0)</f>
        <v>0</v>
      </c>
      <c r="X113" s="389">
        <f t="shared" si="11"/>
        <v>0</v>
      </c>
      <c r="Y113" s="384"/>
      <c r="Z113" s="324"/>
      <c r="IS113" s="330"/>
      <c r="IT113" s="330"/>
    </row>
    <row r="114" spans="1:254" ht="17.25" customHeight="1" x14ac:dyDescent="0.2">
      <c r="A114" s="324"/>
      <c r="B114" s="344"/>
      <c r="C114" s="345"/>
      <c r="D114" s="346"/>
      <c r="E114" s="392" t="str">
        <f t="shared" si="12"/>
        <v/>
      </c>
      <c r="F114" s="344"/>
      <c r="G114" s="344"/>
      <c r="H114" s="344"/>
      <c r="I114" s="344"/>
      <c r="J114" s="344"/>
      <c r="K114" s="347"/>
      <c r="L114" s="347"/>
      <c r="M114" s="347"/>
      <c r="N114" s="347"/>
      <c r="O114" s="344"/>
      <c r="P114" s="382" t="str">
        <f>IFERROR(VLOOKUP(O114,Comp_Poda_Bar!A:B,2,0),"-")</f>
        <v>-</v>
      </c>
      <c r="Q114" s="385" t="str">
        <f t="shared" si="8"/>
        <v>-</v>
      </c>
      <c r="R114" s="386">
        <f t="shared" si="13"/>
        <v>0</v>
      </c>
      <c r="S114" s="387">
        <f t="shared" si="9"/>
        <v>0</v>
      </c>
      <c r="T114" s="387">
        <f t="shared" si="10"/>
        <v>0</v>
      </c>
      <c r="U114" s="386">
        <f t="shared" si="14"/>
        <v>0</v>
      </c>
      <c r="V114" s="386">
        <f t="shared" si="15"/>
        <v>0</v>
      </c>
      <c r="W114" s="388">
        <f>IFERROR(VLOOKUP(O114,'[1]Base Baremos'!A:D,4,0)*'Extra 1,8'!$D$3,0)</f>
        <v>0</v>
      </c>
      <c r="X114" s="389">
        <f t="shared" si="11"/>
        <v>0</v>
      </c>
      <c r="Y114" s="384"/>
      <c r="Z114" s="324"/>
      <c r="IS114" s="330"/>
      <c r="IT114" s="330"/>
    </row>
    <row r="115" spans="1:254" ht="17.25" customHeight="1" x14ac:dyDescent="0.2">
      <c r="A115" s="324"/>
      <c r="B115" s="344"/>
      <c r="C115" s="345"/>
      <c r="D115" s="346"/>
      <c r="E115" s="392" t="str">
        <f t="shared" si="12"/>
        <v/>
      </c>
      <c r="F115" s="344"/>
      <c r="G115" s="344"/>
      <c r="H115" s="344"/>
      <c r="I115" s="344"/>
      <c r="J115" s="344"/>
      <c r="K115" s="347"/>
      <c r="L115" s="347"/>
      <c r="M115" s="347"/>
      <c r="N115" s="347"/>
      <c r="O115" s="344"/>
      <c r="P115" s="382" t="str">
        <f>IFERROR(VLOOKUP(O115,Comp_Poda_Bar!A:B,2,0),"-")</f>
        <v>-</v>
      </c>
      <c r="Q115" s="385" t="str">
        <f t="shared" si="8"/>
        <v>-</v>
      </c>
      <c r="R115" s="386">
        <f t="shared" si="13"/>
        <v>0</v>
      </c>
      <c r="S115" s="387">
        <f t="shared" si="9"/>
        <v>0</v>
      </c>
      <c r="T115" s="387">
        <f t="shared" si="10"/>
        <v>0</v>
      </c>
      <c r="U115" s="386">
        <f t="shared" si="14"/>
        <v>0</v>
      </c>
      <c r="V115" s="386">
        <f t="shared" si="15"/>
        <v>0</v>
      </c>
      <c r="W115" s="388">
        <f>IFERROR(VLOOKUP(O115,'[1]Base Baremos'!A:D,4,0)*'Extra 1,8'!$D$3,0)</f>
        <v>0</v>
      </c>
      <c r="X115" s="389">
        <f t="shared" si="11"/>
        <v>0</v>
      </c>
      <c r="Y115" s="384"/>
      <c r="Z115" s="324"/>
      <c r="IS115" s="330"/>
      <c r="IT115" s="330"/>
    </row>
    <row r="116" spans="1:254" ht="17.25" customHeight="1" x14ac:dyDescent="0.2">
      <c r="A116" s="324"/>
      <c r="B116" s="344"/>
      <c r="C116" s="345"/>
      <c r="D116" s="346"/>
      <c r="E116" s="392" t="str">
        <f t="shared" si="12"/>
        <v/>
      </c>
      <c r="F116" s="344"/>
      <c r="G116" s="344"/>
      <c r="H116" s="344"/>
      <c r="I116" s="344"/>
      <c r="J116" s="344"/>
      <c r="K116" s="347"/>
      <c r="L116" s="347"/>
      <c r="M116" s="347"/>
      <c r="N116" s="347"/>
      <c r="O116" s="344"/>
      <c r="P116" s="382" t="str">
        <f>IFERROR(VLOOKUP(O116,Comp_Poda_Bar!A:B,2,0),"-")</f>
        <v>-</v>
      </c>
      <c r="Q116" s="385" t="str">
        <f t="shared" si="8"/>
        <v>-</v>
      </c>
      <c r="R116" s="386">
        <f t="shared" si="13"/>
        <v>0</v>
      </c>
      <c r="S116" s="387">
        <f t="shared" si="9"/>
        <v>0</v>
      </c>
      <c r="T116" s="387">
        <f t="shared" si="10"/>
        <v>0</v>
      </c>
      <c r="U116" s="386">
        <f t="shared" si="14"/>
        <v>0</v>
      </c>
      <c r="V116" s="386">
        <f t="shared" si="15"/>
        <v>0</v>
      </c>
      <c r="W116" s="388">
        <f>IFERROR(VLOOKUP(O116,'[1]Base Baremos'!A:D,4,0)*'Extra 1,8'!$D$3,0)</f>
        <v>0</v>
      </c>
      <c r="X116" s="389">
        <f t="shared" si="11"/>
        <v>0</v>
      </c>
      <c r="Y116" s="384"/>
      <c r="Z116" s="324"/>
      <c r="IS116" s="330"/>
      <c r="IT116" s="330"/>
    </row>
    <row r="117" spans="1:254" ht="17.25" customHeight="1" x14ac:dyDescent="0.2">
      <c r="A117" s="324"/>
      <c r="B117" s="344"/>
      <c r="C117" s="345"/>
      <c r="D117" s="346"/>
      <c r="E117" s="392" t="str">
        <f t="shared" si="12"/>
        <v/>
      </c>
      <c r="F117" s="344"/>
      <c r="G117" s="344"/>
      <c r="H117" s="344"/>
      <c r="I117" s="344"/>
      <c r="J117" s="344"/>
      <c r="K117" s="347"/>
      <c r="L117" s="347"/>
      <c r="M117" s="347"/>
      <c r="N117" s="347"/>
      <c r="O117" s="344"/>
      <c r="P117" s="382" t="str">
        <f>IFERROR(VLOOKUP(O117,Comp_Poda_Bar!A:B,2,0),"-")</f>
        <v>-</v>
      </c>
      <c r="Q117" s="385" t="str">
        <f t="shared" si="8"/>
        <v>-</v>
      </c>
      <c r="R117" s="386">
        <f t="shared" si="13"/>
        <v>0</v>
      </c>
      <c r="S117" s="387">
        <f t="shared" si="9"/>
        <v>0</v>
      </c>
      <c r="T117" s="387">
        <f t="shared" si="10"/>
        <v>0</v>
      </c>
      <c r="U117" s="386">
        <f t="shared" si="14"/>
        <v>0</v>
      </c>
      <c r="V117" s="386">
        <f t="shared" si="15"/>
        <v>0</v>
      </c>
      <c r="W117" s="388">
        <f>IFERROR(VLOOKUP(O117,'[1]Base Baremos'!A:D,4,0)*'Extra 1,8'!$D$3,0)</f>
        <v>0</v>
      </c>
      <c r="X117" s="389">
        <f t="shared" si="11"/>
        <v>0</v>
      </c>
      <c r="Y117" s="384"/>
      <c r="Z117" s="324"/>
      <c r="IS117" s="330"/>
      <c r="IT117" s="330"/>
    </row>
    <row r="118" spans="1:254" ht="17.25" customHeight="1" x14ac:dyDescent="0.2">
      <c r="A118" s="324"/>
      <c r="B118" s="344"/>
      <c r="C118" s="345"/>
      <c r="D118" s="346"/>
      <c r="E118" s="392" t="str">
        <f t="shared" si="12"/>
        <v/>
      </c>
      <c r="F118" s="344"/>
      <c r="G118" s="344"/>
      <c r="H118" s="344"/>
      <c r="I118" s="344"/>
      <c r="J118" s="344"/>
      <c r="K118" s="347"/>
      <c r="L118" s="347"/>
      <c r="M118" s="347"/>
      <c r="N118" s="347"/>
      <c r="O118" s="344"/>
      <c r="P118" s="382" t="str">
        <f>IFERROR(VLOOKUP(O118,Comp_Poda_Bar!A:B,2,0),"-")</f>
        <v>-</v>
      </c>
      <c r="Q118" s="385" t="str">
        <f t="shared" si="8"/>
        <v>-</v>
      </c>
      <c r="R118" s="386">
        <f t="shared" si="13"/>
        <v>0</v>
      </c>
      <c r="S118" s="387">
        <f t="shared" si="9"/>
        <v>0</v>
      </c>
      <c r="T118" s="387">
        <f t="shared" si="10"/>
        <v>0</v>
      </c>
      <c r="U118" s="386">
        <f t="shared" si="14"/>
        <v>0</v>
      </c>
      <c r="V118" s="386">
        <f t="shared" si="15"/>
        <v>0</v>
      </c>
      <c r="W118" s="388">
        <f>IFERROR(VLOOKUP(O118,'[1]Base Baremos'!A:D,4,0)*'Extra 1,8'!$D$3,0)</f>
        <v>0</v>
      </c>
      <c r="X118" s="389">
        <f t="shared" si="11"/>
        <v>0</v>
      </c>
      <c r="Y118" s="384"/>
      <c r="Z118" s="324"/>
      <c r="IS118" s="330"/>
      <c r="IT118" s="330"/>
    </row>
    <row r="119" spans="1:254" ht="17.25" customHeight="1" x14ac:dyDescent="0.2">
      <c r="A119" s="324"/>
      <c r="B119" s="344"/>
      <c r="C119" s="345"/>
      <c r="D119" s="346"/>
      <c r="E119" s="392" t="str">
        <f t="shared" si="12"/>
        <v/>
      </c>
      <c r="F119" s="344"/>
      <c r="G119" s="344"/>
      <c r="H119" s="344"/>
      <c r="I119" s="344"/>
      <c r="J119" s="344"/>
      <c r="K119" s="347"/>
      <c r="L119" s="347"/>
      <c r="M119" s="347"/>
      <c r="N119" s="347"/>
      <c r="O119" s="344"/>
      <c r="P119" s="382" t="str">
        <f>IFERROR(VLOOKUP(O119,Comp_Poda_Bar!A:B,2,0),"-")</f>
        <v>-</v>
      </c>
      <c r="Q119" s="385" t="str">
        <f t="shared" si="8"/>
        <v>-</v>
      </c>
      <c r="R119" s="386">
        <f t="shared" si="13"/>
        <v>0</v>
      </c>
      <c r="S119" s="387">
        <f t="shared" si="9"/>
        <v>0</v>
      </c>
      <c r="T119" s="387">
        <f t="shared" si="10"/>
        <v>0</v>
      </c>
      <c r="U119" s="386">
        <f t="shared" si="14"/>
        <v>0</v>
      </c>
      <c r="V119" s="386">
        <f t="shared" si="15"/>
        <v>0</v>
      </c>
      <c r="W119" s="388">
        <f>IFERROR(VLOOKUP(O119,'[1]Base Baremos'!A:D,4,0)*'Extra 1,8'!$D$3,0)</f>
        <v>0</v>
      </c>
      <c r="X119" s="389">
        <f t="shared" si="11"/>
        <v>0</v>
      </c>
      <c r="Y119" s="384"/>
      <c r="Z119" s="324"/>
      <c r="IS119" s="330"/>
      <c r="IT119" s="330"/>
    </row>
    <row r="120" spans="1:254" ht="17.25" customHeight="1" x14ac:dyDescent="0.2">
      <c r="A120" s="324"/>
      <c r="B120" s="344"/>
      <c r="C120" s="345"/>
      <c r="D120" s="346"/>
      <c r="E120" s="392" t="str">
        <f t="shared" si="12"/>
        <v/>
      </c>
      <c r="F120" s="344"/>
      <c r="G120" s="344"/>
      <c r="H120" s="344"/>
      <c r="I120" s="344"/>
      <c r="J120" s="344"/>
      <c r="K120" s="347"/>
      <c r="L120" s="347"/>
      <c r="M120" s="347"/>
      <c r="N120" s="347"/>
      <c r="O120" s="344"/>
      <c r="P120" s="382" t="str">
        <f>IFERROR(VLOOKUP(O120,Comp_Poda_Bar!A:B,2,0),"-")</f>
        <v>-</v>
      </c>
      <c r="Q120" s="385" t="str">
        <f t="shared" si="8"/>
        <v>-</v>
      </c>
      <c r="R120" s="386">
        <f t="shared" si="13"/>
        <v>0</v>
      </c>
      <c r="S120" s="387">
        <f t="shared" si="9"/>
        <v>0</v>
      </c>
      <c r="T120" s="387">
        <f t="shared" si="10"/>
        <v>0</v>
      </c>
      <c r="U120" s="386">
        <f t="shared" si="14"/>
        <v>0</v>
      </c>
      <c r="V120" s="386">
        <f t="shared" si="15"/>
        <v>0</v>
      </c>
      <c r="W120" s="388">
        <f>IFERROR(VLOOKUP(O120,'[1]Base Baremos'!A:D,4,0)*'Extra 1,8'!$D$3,0)</f>
        <v>0</v>
      </c>
      <c r="X120" s="389">
        <f t="shared" si="11"/>
        <v>0</v>
      </c>
      <c r="Y120" s="384"/>
      <c r="Z120" s="324"/>
      <c r="IS120" s="330"/>
      <c r="IT120" s="330"/>
    </row>
    <row r="121" spans="1:254" ht="17.25" customHeight="1" x14ac:dyDescent="0.2">
      <c r="A121" s="324"/>
      <c r="B121" s="344"/>
      <c r="C121" s="345"/>
      <c r="D121" s="346"/>
      <c r="E121" s="392" t="str">
        <f t="shared" si="12"/>
        <v/>
      </c>
      <c r="F121" s="344"/>
      <c r="G121" s="344"/>
      <c r="H121" s="344"/>
      <c r="I121" s="344"/>
      <c r="J121" s="344"/>
      <c r="K121" s="347"/>
      <c r="L121" s="347"/>
      <c r="M121" s="347"/>
      <c r="N121" s="347"/>
      <c r="O121" s="344"/>
      <c r="P121" s="382" t="str">
        <f>IFERROR(VLOOKUP(O121,Comp_Poda_Bar!A:B,2,0),"-")</f>
        <v>-</v>
      </c>
      <c r="Q121" s="385" t="str">
        <f t="shared" si="8"/>
        <v>-</v>
      </c>
      <c r="R121" s="386">
        <f t="shared" si="13"/>
        <v>0</v>
      </c>
      <c r="S121" s="387">
        <f t="shared" si="9"/>
        <v>0</v>
      </c>
      <c r="T121" s="387">
        <f t="shared" si="10"/>
        <v>0</v>
      </c>
      <c r="U121" s="386">
        <f t="shared" si="14"/>
        <v>0</v>
      </c>
      <c r="V121" s="386">
        <f t="shared" si="15"/>
        <v>0</v>
      </c>
      <c r="W121" s="388">
        <f>IFERROR(VLOOKUP(O121,'[1]Base Baremos'!A:D,4,0)*'Extra 1,8'!$D$3,0)</f>
        <v>0</v>
      </c>
      <c r="X121" s="389">
        <f t="shared" si="11"/>
        <v>0</v>
      </c>
      <c r="Y121" s="384"/>
      <c r="Z121" s="324"/>
      <c r="IS121" s="330"/>
      <c r="IT121" s="330"/>
    </row>
    <row r="122" spans="1:254" ht="17.25" customHeight="1" x14ac:dyDescent="0.2">
      <c r="A122" s="324"/>
      <c r="B122" s="344"/>
      <c r="C122" s="345"/>
      <c r="D122" s="346"/>
      <c r="E122" s="392" t="str">
        <f t="shared" si="12"/>
        <v/>
      </c>
      <c r="F122" s="344"/>
      <c r="G122" s="344"/>
      <c r="H122" s="344"/>
      <c r="I122" s="344"/>
      <c r="J122" s="344"/>
      <c r="K122" s="347"/>
      <c r="L122" s="347"/>
      <c r="M122" s="347"/>
      <c r="N122" s="347"/>
      <c r="O122" s="344"/>
      <c r="P122" s="382" t="str">
        <f>IFERROR(VLOOKUP(O122,Comp_Poda_Bar!A:B,2,0),"-")</f>
        <v>-</v>
      </c>
      <c r="Q122" s="385" t="str">
        <f t="shared" si="8"/>
        <v>-</v>
      </c>
      <c r="R122" s="386">
        <f t="shared" si="13"/>
        <v>0</v>
      </c>
      <c r="S122" s="387">
        <f t="shared" si="9"/>
        <v>0</v>
      </c>
      <c r="T122" s="387">
        <f t="shared" si="10"/>
        <v>0</v>
      </c>
      <c r="U122" s="386">
        <f t="shared" si="14"/>
        <v>0</v>
      </c>
      <c r="V122" s="386">
        <f t="shared" si="15"/>
        <v>0</v>
      </c>
      <c r="W122" s="388">
        <f>IFERROR(VLOOKUP(O122,'[1]Base Baremos'!A:D,4,0)*'Extra 1,8'!$D$3,0)</f>
        <v>0</v>
      </c>
      <c r="X122" s="389">
        <f t="shared" si="11"/>
        <v>0</v>
      </c>
      <c r="Y122" s="384"/>
      <c r="Z122" s="324"/>
      <c r="IS122" s="330"/>
      <c r="IT122" s="330"/>
    </row>
    <row r="123" spans="1:254" ht="17.25" customHeight="1" x14ac:dyDescent="0.2">
      <c r="A123" s="324"/>
      <c r="B123" s="344"/>
      <c r="C123" s="345"/>
      <c r="D123" s="346"/>
      <c r="E123" s="392" t="str">
        <f t="shared" si="12"/>
        <v/>
      </c>
      <c r="F123" s="344"/>
      <c r="G123" s="344"/>
      <c r="H123" s="344"/>
      <c r="I123" s="344"/>
      <c r="J123" s="344"/>
      <c r="K123" s="347"/>
      <c r="L123" s="347"/>
      <c r="M123" s="347"/>
      <c r="N123" s="347"/>
      <c r="O123" s="344"/>
      <c r="P123" s="382" t="str">
        <f>IFERROR(VLOOKUP(O123,Comp_Poda_Bar!A:B,2,0),"-")</f>
        <v>-</v>
      </c>
      <c r="Q123" s="385" t="str">
        <f t="shared" si="8"/>
        <v>-</v>
      </c>
      <c r="R123" s="386">
        <f t="shared" si="13"/>
        <v>0</v>
      </c>
      <c r="S123" s="387">
        <f t="shared" si="9"/>
        <v>0</v>
      </c>
      <c r="T123" s="387">
        <f t="shared" si="10"/>
        <v>0</v>
      </c>
      <c r="U123" s="386">
        <f t="shared" si="14"/>
        <v>0</v>
      </c>
      <c r="V123" s="386">
        <f t="shared" si="15"/>
        <v>0</v>
      </c>
      <c r="W123" s="388">
        <f>IFERROR(VLOOKUP(O123,'[1]Base Baremos'!A:D,4,0)*'Extra 1,8'!$D$3,0)</f>
        <v>0</v>
      </c>
      <c r="X123" s="389">
        <f t="shared" si="11"/>
        <v>0</v>
      </c>
      <c r="Y123" s="384"/>
      <c r="Z123" s="324"/>
      <c r="IS123" s="330"/>
      <c r="IT123" s="330"/>
    </row>
    <row r="124" spans="1:254" ht="17.25" customHeight="1" x14ac:dyDescent="0.2">
      <c r="A124" s="324"/>
      <c r="B124" s="344"/>
      <c r="C124" s="345"/>
      <c r="D124" s="346"/>
      <c r="E124" s="392" t="str">
        <f t="shared" si="12"/>
        <v/>
      </c>
      <c r="F124" s="344"/>
      <c r="G124" s="344"/>
      <c r="H124" s="344"/>
      <c r="I124" s="344"/>
      <c r="J124" s="344"/>
      <c r="K124" s="347"/>
      <c r="L124" s="347"/>
      <c r="M124" s="347"/>
      <c r="N124" s="347"/>
      <c r="O124" s="344"/>
      <c r="P124" s="382" t="str">
        <f>IFERROR(VLOOKUP(O124,Comp_Poda_Bar!A:B,2,0),"-")</f>
        <v>-</v>
      </c>
      <c r="Q124" s="385" t="str">
        <f t="shared" si="8"/>
        <v>-</v>
      </c>
      <c r="R124" s="386">
        <f t="shared" si="13"/>
        <v>0</v>
      </c>
      <c r="S124" s="387">
        <f t="shared" si="9"/>
        <v>0</v>
      </c>
      <c r="T124" s="387">
        <f t="shared" si="10"/>
        <v>0</v>
      </c>
      <c r="U124" s="386">
        <f t="shared" si="14"/>
        <v>0</v>
      </c>
      <c r="V124" s="386">
        <f t="shared" si="15"/>
        <v>0</v>
      </c>
      <c r="W124" s="388">
        <f>IFERROR(VLOOKUP(O124,'[1]Base Baremos'!A:D,4,0)*'Extra 1,8'!$D$3,0)</f>
        <v>0</v>
      </c>
      <c r="X124" s="389">
        <f t="shared" si="11"/>
        <v>0</v>
      </c>
      <c r="Y124" s="384"/>
      <c r="Z124" s="324"/>
      <c r="IS124" s="330"/>
      <c r="IT124" s="330"/>
    </row>
    <row r="125" spans="1:254" ht="17.25" customHeight="1" x14ac:dyDescent="0.2">
      <c r="A125" s="324"/>
      <c r="B125" s="344"/>
      <c r="C125" s="345"/>
      <c r="D125" s="346"/>
      <c r="E125" s="392" t="str">
        <f t="shared" si="12"/>
        <v/>
      </c>
      <c r="F125" s="344"/>
      <c r="G125" s="344"/>
      <c r="H125" s="344"/>
      <c r="I125" s="344"/>
      <c r="J125" s="344"/>
      <c r="K125" s="347"/>
      <c r="L125" s="347"/>
      <c r="M125" s="347"/>
      <c r="N125" s="347"/>
      <c r="O125" s="344"/>
      <c r="P125" s="382" t="str">
        <f>IFERROR(VLOOKUP(O125,Comp_Poda_Bar!A:B,2,0),"-")</f>
        <v>-</v>
      </c>
      <c r="Q125" s="385" t="str">
        <f t="shared" si="8"/>
        <v>-</v>
      </c>
      <c r="R125" s="386">
        <f t="shared" si="13"/>
        <v>0</v>
      </c>
      <c r="S125" s="387">
        <f t="shared" si="9"/>
        <v>0</v>
      </c>
      <c r="T125" s="387">
        <f t="shared" si="10"/>
        <v>0</v>
      </c>
      <c r="U125" s="386">
        <f t="shared" si="14"/>
        <v>0</v>
      </c>
      <c r="V125" s="386">
        <f t="shared" si="15"/>
        <v>0</v>
      </c>
      <c r="W125" s="388">
        <f>IFERROR(VLOOKUP(O125,'[1]Base Baremos'!A:D,4,0)*'Extra 1,8'!$D$3,0)</f>
        <v>0</v>
      </c>
      <c r="X125" s="389">
        <f t="shared" si="11"/>
        <v>0</v>
      </c>
      <c r="Y125" s="384"/>
      <c r="Z125" s="324"/>
      <c r="IS125" s="330"/>
      <c r="IT125" s="330"/>
    </row>
    <row r="126" spans="1:254" ht="17.25" customHeight="1" x14ac:dyDescent="0.2">
      <c r="A126" s="324"/>
      <c r="B126" s="344"/>
      <c r="C126" s="345"/>
      <c r="D126" s="346"/>
      <c r="E126" s="392" t="str">
        <f t="shared" si="12"/>
        <v/>
      </c>
      <c r="F126" s="344"/>
      <c r="G126" s="344"/>
      <c r="H126" s="344"/>
      <c r="I126" s="344"/>
      <c r="J126" s="344"/>
      <c r="K126" s="347"/>
      <c r="L126" s="347"/>
      <c r="M126" s="347"/>
      <c r="N126" s="347"/>
      <c r="O126" s="344"/>
      <c r="P126" s="382" t="str">
        <f>IFERROR(VLOOKUP(O126,Comp_Poda_Bar!A:B,2,0),"-")</f>
        <v>-</v>
      </c>
      <c r="Q126" s="385" t="str">
        <f t="shared" si="8"/>
        <v>-</v>
      </c>
      <c r="R126" s="386">
        <f t="shared" si="13"/>
        <v>0</v>
      </c>
      <c r="S126" s="387">
        <f t="shared" si="9"/>
        <v>0</v>
      </c>
      <c r="T126" s="387">
        <f t="shared" si="10"/>
        <v>0</v>
      </c>
      <c r="U126" s="386">
        <f t="shared" si="14"/>
        <v>0</v>
      </c>
      <c r="V126" s="386">
        <f t="shared" si="15"/>
        <v>0</v>
      </c>
      <c r="W126" s="388">
        <f>IFERROR(VLOOKUP(O126,'[1]Base Baremos'!A:D,4,0)*'Extra 1,8'!$D$3,0)</f>
        <v>0</v>
      </c>
      <c r="X126" s="389">
        <f t="shared" si="11"/>
        <v>0</v>
      </c>
      <c r="Y126" s="384"/>
      <c r="Z126" s="324"/>
      <c r="IS126" s="330"/>
      <c r="IT126" s="330"/>
    </row>
    <row r="127" spans="1:254" ht="17.25" customHeight="1" x14ac:dyDescent="0.2">
      <c r="A127" s="324"/>
      <c r="B127" s="344"/>
      <c r="C127" s="345"/>
      <c r="D127" s="346"/>
      <c r="E127" s="392" t="str">
        <f t="shared" si="12"/>
        <v/>
      </c>
      <c r="F127" s="344"/>
      <c r="G127" s="344"/>
      <c r="H127" s="344"/>
      <c r="I127" s="344"/>
      <c r="J127" s="344"/>
      <c r="K127" s="347"/>
      <c r="L127" s="347"/>
      <c r="M127" s="347"/>
      <c r="N127" s="347"/>
      <c r="O127" s="344"/>
      <c r="P127" s="382" t="str">
        <f>IFERROR(VLOOKUP(O127,Comp_Poda_Bar!A:B,2,0),"-")</f>
        <v>-</v>
      </c>
      <c r="Q127" s="385" t="str">
        <f t="shared" si="8"/>
        <v>-</v>
      </c>
      <c r="R127" s="386">
        <f t="shared" si="13"/>
        <v>0</v>
      </c>
      <c r="S127" s="387">
        <f t="shared" si="9"/>
        <v>0</v>
      </c>
      <c r="T127" s="387">
        <f t="shared" si="10"/>
        <v>0</v>
      </c>
      <c r="U127" s="386">
        <f t="shared" si="14"/>
        <v>0</v>
      </c>
      <c r="V127" s="386">
        <f t="shared" si="15"/>
        <v>0</v>
      </c>
      <c r="W127" s="388">
        <f>IFERROR(VLOOKUP(O127,'[1]Base Baremos'!A:D,4,0)*'Extra 1,8'!$D$3,0)</f>
        <v>0</v>
      </c>
      <c r="X127" s="389">
        <f t="shared" si="11"/>
        <v>0</v>
      </c>
      <c r="Y127" s="384"/>
      <c r="Z127" s="324"/>
      <c r="IS127" s="330"/>
      <c r="IT127" s="330"/>
    </row>
    <row r="128" spans="1:254" ht="17.25" customHeight="1" x14ac:dyDescent="0.2">
      <c r="A128" s="324"/>
      <c r="B128" s="344"/>
      <c r="C128" s="345"/>
      <c r="D128" s="346"/>
      <c r="E128" s="392" t="str">
        <f t="shared" si="12"/>
        <v/>
      </c>
      <c r="F128" s="344"/>
      <c r="G128" s="344"/>
      <c r="H128" s="344"/>
      <c r="I128" s="344"/>
      <c r="J128" s="344"/>
      <c r="K128" s="347"/>
      <c r="L128" s="347"/>
      <c r="M128" s="347"/>
      <c r="N128" s="347"/>
      <c r="O128" s="344"/>
      <c r="P128" s="382" t="str">
        <f>IFERROR(VLOOKUP(O128,Comp_Poda_Bar!A:B,2,0),"-")</f>
        <v>-</v>
      </c>
      <c r="Q128" s="385" t="str">
        <f t="shared" si="8"/>
        <v>-</v>
      </c>
      <c r="R128" s="386">
        <f t="shared" si="13"/>
        <v>0</v>
      </c>
      <c r="S128" s="387">
        <f t="shared" si="9"/>
        <v>0</v>
      </c>
      <c r="T128" s="387">
        <f t="shared" si="10"/>
        <v>0</v>
      </c>
      <c r="U128" s="386">
        <f t="shared" si="14"/>
        <v>0</v>
      </c>
      <c r="V128" s="386">
        <f t="shared" si="15"/>
        <v>0</v>
      </c>
      <c r="W128" s="388">
        <f>IFERROR(VLOOKUP(O128,'[1]Base Baremos'!A:D,4,0)*'Extra 1,8'!$D$3,0)</f>
        <v>0</v>
      </c>
      <c r="X128" s="389">
        <f t="shared" si="11"/>
        <v>0</v>
      </c>
      <c r="Y128" s="384"/>
      <c r="Z128" s="324"/>
      <c r="IS128" s="330"/>
      <c r="IT128" s="330"/>
    </row>
    <row r="129" spans="1:254" ht="17.25" customHeight="1" x14ac:dyDescent="0.2">
      <c r="A129" s="324"/>
      <c r="B129" s="344"/>
      <c r="C129" s="345"/>
      <c r="D129" s="346"/>
      <c r="E129" s="392" t="str">
        <f t="shared" si="12"/>
        <v/>
      </c>
      <c r="F129" s="344"/>
      <c r="G129" s="344"/>
      <c r="H129" s="344"/>
      <c r="I129" s="344"/>
      <c r="J129" s="344"/>
      <c r="K129" s="347"/>
      <c r="L129" s="347"/>
      <c r="M129" s="347"/>
      <c r="N129" s="347"/>
      <c r="O129" s="344"/>
      <c r="P129" s="382" t="str">
        <f>IFERROR(VLOOKUP(O129,Comp_Poda_Bar!A:B,2,0),"-")</f>
        <v>-</v>
      </c>
      <c r="Q129" s="385" t="str">
        <f t="shared" si="8"/>
        <v>-</v>
      </c>
      <c r="R129" s="386">
        <f t="shared" si="13"/>
        <v>0</v>
      </c>
      <c r="S129" s="387">
        <f t="shared" si="9"/>
        <v>0</v>
      </c>
      <c r="T129" s="387">
        <f t="shared" si="10"/>
        <v>0</v>
      </c>
      <c r="U129" s="386">
        <f t="shared" si="14"/>
        <v>0</v>
      </c>
      <c r="V129" s="386">
        <f t="shared" si="15"/>
        <v>0</v>
      </c>
      <c r="W129" s="388">
        <f>IFERROR(VLOOKUP(O129,'[1]Base Baremos'!A:D,4,0)*'Extra 1,8'!$D$3,0)</f>
        <v>0</v>
      </c>
      <c r="X129" s="389">
        <f t="shared" si="11"/>
        <v>0</v>
      </c>
      <c r="Y129" s="384"/>
      <c r="Z129" s="324"/>
      <c r="IS129" s="330"/>
      <c r="IT129" s="330"/>
    </row>
    <row r="130" spans="1:254" ht="17.25" customHeight="1" x14ac:dyDescent="0.2">
      <c r="A130" s="324"/>
      <c r="B130" s="344"/>
      <c r="C130" s="345"/>
      <c r="D130" s="346"/>
      <c r="E130" s="392" t="str">
        <f t="shared" si="12"/>
        <v/>
      </c>
      <c r="F130" s="344"/>
      <c r="G130" s="344"/>
      <c r="H130" s="344"/>
      <c r="I130" s="344"/>
      <c r="J130" s="344"/>
      <c r="K130" s="347"/>
      <c r="L130" s="347"/>
      <c r="M130" s="347"/>
      <c r="N130" s="347"/>
      <c r="O130" s="344"/>
      <c r="P130" s="382" t="str">
        <f>IFERROR(VLOOKUP(O130,Comp_Poda_Bar!A:B,2,0),"-")</f>
        <v>-</v>
      </c>
      <c r="Q130" s="385" t="str">
        <f t="shared" si="8"/>
        <v>-</v>
      </c>
      <c r="R130" s="386">
        <f t="shared" si="13"/>
        <v>0</v>
      </c>
      <c r="S130" s="387">
        <f t="shared" si="9"/>
        <v>0</v>
      </c>
      <c r="T130" s="387">
        <f t="shared" si="10"/>
        <v>0</v>
      </c>
      <c r="U130" s="386">
        <f t="shared" si="14"/>
        <v>0</v>
      </c>
      <c r="V130" s="386">
        <f t="shared" si="15"/>
        <v>0</v>
      </c>
      <c r="W130" s="388">
        <f>IFERROR(VLOOKUP(O130,'[1]Base Baremos'!A:D,4,0)*'Extra 1,8'!$D$3,0)</f>
        <v>0</v>
      </c>
      <c r="X130" s="389">
        <f t="shared" si="11"/>
        <v>0</v>
      </c>
      <c r="Y130" s="384"/>
      <c r="Z130" s="324"/>
      <c r="IS130" s="330"/>
      <c r="IT130" s="330"/>
    </row>
    <row r="131" spans="1:254" ht="17.25" customHeight="1" x14ac:dyDescent="0.2">
      <c r="A131" s="324"/>
      <c r="B131" s="344"/>
      <c r="C131" s="345"/>
      <c r="D131" s="346"/>
      <c r="E131" s="392" t="str">
        <f t="shared" si="12"/>
        <v/>
      </c>
      <c r="F131" s="344"/>
      <c r="G131" s="344"/>
      <c r="H131" s="344"/>
      <c r="I131" s="344"/>
      <c r="J131" s="344"/>
      <c r="K131" s="347"/>
      <c r="L131" s="347"/>
      <c r="M131" s="347"/>
      <c r="N131" s="347"/>
      <c r="O131" s="344"/>
      <c r="P131" s="382" t="str">
        <f>IFERROR(VLOOKUP(O131,Comp_Poda_Bar!A:B,2,0),"-")</f>
        <v>-</v>
      </c>
      <c r="Q131" s="385" t="str">
        <f t="shared" si="8"/>
        <v>-</v>
      </c>
      <c r="R131" s="386">
        <f t="shared" si="13"/>
        <v>0</v>
      </c>
      <c r="S131" s="387">
        <f t="shared" si="9"/>
        <v>0</v>
      </c>
      <c r="T131" s="387">
        <f t="shared" si="10"/>
        <v>0</v>
      </c>
      <c r="U131" s="386">
        <f t="shared" si="14"/>
        <v>0</v>
      </c>
      <c r="V131" s="386">
        <f t="shared" si="15"/>
        <v>0</v>
      </c>
      <c r="W131" s="388">
        <f>IFERROR(VLOOKUP(O131,'[1]Base Baremos'!A:D,4,0)*'Extra 1,8'!$D$3,0)</f>
        <v>0</v>
      </c>
      <c r="X131" s="389">
        <f t="shared" si="11"/>
        <v>0</v>
      </c>
      <c r="Y131" s="384"/>
      <c r="Z131" s="324"/>
      <c r="IS131" s="330"/>
      <c r="IT131" s="330"/>
    </row>
    <row r="132" spans="1:254" ht="17.25" customHeight="1" x14ac:dyDescent="0.2">
      <c r="A132" s="324"/>
      <c r="B132" s="344"/>
      <c r="C132" s="345"/>
      <c r="D132" s="346"/>
      <c r="E132" s="392" t="str">
        <f t="shared" si="12"/>
        <v/>
      </c>
      <c r="F132" s="344"/>
      <c r="G132" s="344"/>
      <c r="H132" s="344"/>
      <c r="I132" s="344"/>
      <c r="J132" s="344"/>
      <c r="K132" s="347"/>
      <c r="L132" s="347"/>
      <c r="M132" s="347"/>
      <c r="N132" s="347"/>
      <c r="O132" s="344"/>
      <c r="P132" s="382" t="str">
        <f>IFERROR(VLOOKUP(O132,Comp_Poda_Bar!A:B,2,0),"-")</f>
        <v>-</v>
      </c>
      <c r="Q132" s="385" t="str">
        <f t="shared" si="8"/>
        <v>-</v>
      </c>
      <c r="R132" s="386">
        <f t="shared" si="13"/>
        <v>0</v>
      </c>
      <c r="S132" s="387">
        <f t="shared" si="9"/>
        <v>0</v>
      </c>
      <c r="T132" s="387">
        <f t="shared" si="10"/>
        <v>0</v>
      </c>
      <c r="U132" s="386">
        <f t="shared" si="14"/>
        <v>0</v>
      </c>
      <c r="V132" s="386">
        <f t="shared" si="15"/>
        <v>0</v>
      </c>
      <c r="W132" s="388">
        <f>IFERROR(VLOOKUP(O132,'[1]Base Baremos'!A:D,4,0)*'Extra 1,8'!$D$3,0)</f>
        <v>0</v>
      </c>
      <c r="X132" s="389">
        <f t="shared" si="11"/>
        <v>0</v>
      </c>
      <c r="Y132" s="384"/>
      <c r="Z132" s="324"/>
      <c r="IS132" s="330"/>
      <c r="IT132" s="330"/>
    </row>
    <row r="133" spans="1:254" ht="17.25" customHeight="1" x14ac:dyDescent="0.2">
      <c r="A133" s="324"/>
      <c r="B133" s="344"/>
      <c r="C133" s="345"/>
      <c r="D133" s="346"/>
      <c r="E133" s="392" t="str">
        <f t="shared" si="12"/>
        <v/>
      </c>
      <c r="F133" s="344"/>
      <c r="G133" s="344"/>
      <c r="H133" s="344"/>
      <c r="I133" s="344"/>
      <c r="J133" s="344"/>
      <c r="K133" s="347"/>
      <c r="L133" s="347"/>
      <c r="M133" s="347"/>
      <c r="N133" s="347"/>
      <c r="O133" s="344"/>
      <c r="P133" s="382" t="str">
        <f>IFERROR(VLOOKUP(O133,Comp_Poda_Bar!A:B,2,0),"-")</f>
        <v>-</v>
      </c>
      <c r="Q133" s="385" t="str">
        <f t="shared" ref="Q133:Q196" si="16">IF(C133&lt;&gt;"",WEEKDAY(C133),"-")</f>
        <v>-</v>
      </c>
      <c r="R133" s="386">
        <f t="shared" si="13"/>
        <v>0</v>
      </c>
      <c r="S133" s="387">
        <f t="shared" ref="S133:S196" si="17">K133*24</f>
        <v>0</v>
      </c>
      <c r="T133" s="387">
        <f t="shared" ref="T133:T196" si="18">IF(K133&gt;L133,(L133*24)+24,L133*24)</f>
        <v>0</v>
      </c>
      <c r="U133" s="386">
        <f t="shared" si="14"/>
        <v>0</v>
      </c>
      <c r="V133" s="386">
        <f t="shared" si="15"/>
        <v>0</v>
      </c>
      <c r="W133" s="388">
        <f>IFERROR(VLOOKUP(O133,'[1]Base Baremos'!A:D,4,0)*'Extra 1,8'!$D$3,0)</f>
        <v>0</v>
      </c>
      <c r="X133" s="389">
        <f t="shared" ref="X133:X196" si="19">IF(OR(D133="SIM",Q133=7,Q133=1),((V133*W133)-(U133*W133))*1.5,IF(V133&lt;=2,(V133*W133-(U133*W133))*1.25,IF(V133&gt;2,(V133*W133-(U133*W133))*1.35)))</f>
        <v>0</v>
      </c>
      <c r="Y133" s="384"/>
      <c r="Z133" s="324"/>
      <c r="IS133" s="330"/>
      <c r="IT133" s="330"/>
    </row>
    <row r="134" spans="1:254" ht="17.25" customHeight="1" x14ac:dyDescent="0.2">
      <c r="A134" s="324"/>
      <c r="B134" s="344"/>
      <c r="C134" s="345"/>
      <c r="D134" s="346"/>
      <c r="E134" s="392" t="str">
        <f t="shared" ref="E134:E197" si="20">IF(O134="","",TEXT(C134,"MMMM"))</f>
        <v/>
      </c>
      <c r="F134" s="344"/>
      <c r="G134" s="344"/>
      <c r="H134" s="344"/>
      <c r="I134" s="344"/>
      <c r="J134" s="344"/>
      <c r="K134" s="347"/>
      <c r="L134" s="347"/>
      <c r="M134" s="347"/>
      <c r="N134" s="347"/>
      <c r="O134" s="344"/>
      <c r="P134" s="382" t="str">
        <f>IFERROR(VLOOKUP(O134,Comp_Poda_Bar!A:B,2,0),"-")</f>
        <v>-</v>
      </c>
      <c r="Q134" s="385" t="str">
        <f t="shared" si="16"/>
        <v>-</v>
      </c>
      <c r="R134" s="386">
        <f t="shared" ref="R134:R197" si="21">T134-S134</f>
        <v>0</v>
      </c>
      <c r="S134" s="387">
        <f t="shared" si="17"/>
        <v>0</v>
      </c>
      <c r="T134" s="387">
        <f t="shared" si="18"/>
        <v>0</v>
      </c>
      <c r="U134" s="386">
        <f t="shared" ref="U134:U197" si="22">(N134-M134)*24</f>
        <v>0</v>
      </c>
      <c r="V134" s="386">
        <f t="shared" ref="V134:V197" si="23">R134</f>
        <v>0</v>
      </c>
      <c r="W134" s="388">
        <f>IFERROR(VLOOKUP(O134,'[1]Base Baremos'!A:D,4,0)*'Extra 1,8'!$D$3,0)</f>
        <v>0</v>
      </c>
      <c r="X134" s="389">
        <f t="shared" si="19"/>
        <v>0</v>
      </c>
      <c r="Y134" s="384"/>
      <c r="Z134" s="324"/>
      <c r="IS134" s="330"/>
      <c r="IT134" s="330"/>
    </row>
    <row r="135" spans="1:254" ht="17.25" customHeight="1" x14ac:dyDescent="0.2">
      <c r="A135" s="324"/>
      <c r="B135" s="344"/>
      <c r="C135" s="345"/>
      <c r="D135" s="346"/>
      <c r="E135" s="392" t="str">
        <f t="shared" si="20"/>
        <v/>
      </c>
      <c r="F135" s="344"/>
      <c r="G135" s="344"/>
      <c r="H135" s="344"/>
      <c r="I135" s="344"/>
      <c r="J135" s="344"/>
      <c r="K135" s="347"/>
      <c r="L135" s="347"/>
      <c r="M135" s="347"/>
      <c r="N135" s="347"/>
      <c r="O135" s="344"/>
      <c r="P135" s="382" t="str">
        <f>IFERROR(VLOOKUP(O135,Comp_Poda_Bar!A:B,2,0),"-")</f>
        <v>-</v>
      </c>
      <c r="Q135" s="385" t="str">
        <f t="shared" si="16"/>
        <v>-</v>
      </c>
      <c r="R135" s="386">
        <f t="shared" si="21"/>
        <v>0</v>
      </c>
      <c r="S135" s="387">
        <f t="shared" si="17"/>
        <v>0</v>
      </c>
      <c r="T135" s="387">
        <f t="shared" si="18"/>
        <v>0</v>
      </c>
      <c r="U135" s="386">
        <f t="shared" si="22"/>
        <v>0</v>
      </c>
      <c r="V135" s="386">
        <f t="shared" si="23"/>
        <v>0</v>
      </c>
      <c r="W135" s="388">
        <f>IFERROR(VLOOKUP(O135,'[1]Base Baremos'!A:D,4,0)*'Extra 1,8'!$D$3,0)</f>
        <v>0</v>
      </c>
      <c r="X135" s="389">
        <f t="shared" si="19"/>
        <v>0</v>
      </c>
      <c r="Y135" s="384"/>
      <c r="Z135" s="324"/>
      <c r="IS135" s="330"/>
      <c r="IT135" s="330"/>
    </row>
    <row r="136" spans="1:254" ht="17.25" customHeight="1" x14ac:dyDescent="0.2">
      <c r="A136" s="324"/>
      <c r="B136" s="344"/>
      <c r="C136" s="345"/>
      <c r="D136" s="346"/>
      <c r="E136" s="392" t="str">
        <f t="shared" si="20"/>
        <v/>
      </c>
      <c r="F136" s="344"/>
      <c r="G136" s="344"/>
      <c r="H136" s="344"/>
      <c r="I136" s="344"/>
      <c r="J136" s="344"/>
      <c r="K136" s="347"/>
      <c r="L136" s="347"/>
      <c r="M136" s="347"/>
      <c r="N136" s="347"/>
      <c r="O136" s="344"/>
      <c r="P136" s="382" t="str">
        <f>IFERROR(VLOOKUP(O136,Comp_Poda_Bar!A:B,2,0),"-")</f>
        <v>-</v>
      </c>
      <c r="Q136" s="385" t="str">
        <f t="shared" si="16"/>
        <v>-</v>
      </c>
      <c r="R136" s="386">
        <f t="shared" si="21"/>
        <v>0</v>
      </c>
      <c r="S136" s="387">
        <f t="shared" si="17"/>
        <v>0</v>
      </c>
      <c r="T136" s="387">
        <f t="shared" si="18"/>
        <v>0</v>
      </c>
      <c r="U136" s="386">
        <f t="shared" si="22"/>
        <v>0</v>
      </c>
      <c r="V136" s="386">
        <f t="shared" si="23"/>
        <v>0</v>
      </c>
      <c r="W136" s="388">
        <f>IFERROR(VLOOKUP(O136,'[1]Base Baremos'!A:D,4,0)*'Extra 1,8'!$D$3,0)</f>
        <v>0</v>
      </c>
      <c r="X136" s="389">
        <f t="shared" si="19"/>
        <v>0</v>
      </c>
      <c r="Y136" s="384"/>
      <c r="Z136" s="324"/>
      <c r="IS136" s="330"/>
      <c r="IT136" s="330"/>
    </row>
    <row r="137" spans="1:254" ht="17.25" customHeight="1" x14ac:dyDescent="0.2">
      <c r="A137" s="324"/>
      <c r="B137" s="344"/>
      <c r="C137" s="345"/>
      <c r="D137" s="346"/>
      <c r="E137" s="392" t="str">
        <f t="shared" si="20"/>
        <v/>
      </c>
      <c r="F137" s="344"/>
      <c r="G137" s="344"/>
      <c r="H137" s="344"/>
      <c r="I137" s="344"/>
      <c r="J137" s="344"/>
      <c r="K137" s="347"/>
      <c r="L137" s="347"/>
      <c r="M137" s="347"/>
      <c r="N137" s="347"/>
      <c r="O137" s="344"/>
      <c r="P137" s="382" t="str">
        <f>IFERROR(VLOOKUP(O137,Comp_Poda_Bar!A:B,2,0),"-")</f>
        <v>-</v>
      </c>
      <c r="Q137" s="385" t="str">
        <f t="shared" si="16"/>
        <v>-</v>
      </c>
      <c r="R137" s="386">
        <f t="shared" si="21"/>
        <v>0</v>
      </c>
      <c r="S137" s="387">
        <f t="shared" si="17"/>
        <v>0</v>
      </c>
      <c r="T137" s="387">
        <f t="shared" si="18"/>
        <v>0</v>
      </c>
      <c r="U137" s="386">
        <f t="shared" si="22"/>
        <v>0</v>
      </c>
      <c r="V137" s="386">
        <f t="shared" si="23"/>
        <v>0</v>
      </c>
      <c r="W137" s="388">
        <f>IFERROR(VLOOKUP(O137,'[1]Base Baremos'!A:D,4,0)*'Extra 1,8'!$D$3,0)</f>
        <v>0</v>
      </c>
      <c r="X137" s="389">
        <f t="shared" si="19"/>
        <v>0</v>
      </c>
      <c r="Y137" s="384"/>
      <c r="Z137" s="324"/>
      <c r="IS137" s="330"/>
      <c r="IT137" s="330"/>
    </row>
    <row r="138" spans="1:254" ht="17.25" customHeight="1" x14ac:dyDescent="0.2">
      <c r="A138" s="324"/>
      <c r="B138" s="344"/>
      <c r="C138" s="345"/>
      <c r="D138" s="346"/>
      <c r="E138" s="392" t="str">
        <f t="shared" si="20"/>
        <v/>
      </c>
      <c r="F138" s="344"/>
      <c r="G138" s="344"/>
      <c r="H138" s="344"/>
      <c r="I138" s="344"/>
      <c r="J138" s="344"/>
      <c r="K138" s="347"/>
      <c r="L138" s="347"/>
      <c r="M138" s="347"/>
      <c r="N138" s="347"/>
      <c r="O138" s="344"/>
      <c r="P138" s="382" t="str">
        <f>IFERROR(VLOOKUP(O138,Comp_Poda_Bar!A:B,2,0),"-")</f>
        <v>-</v>
      </c>
      <c r="Q138" s="385" t="str">
        <f t="shared" si="16"/>
        <v>-</v>
      </c>
      <c r="R138" s="386">
        <f t="shared" si="21"/>
        <v>0</v>
      </c>
      <c r="S138" s="387">
        <f t="shared" si="17"/>
        <v>0</v>
      </c>
      <c r="T138" s="387">
        <f t="shared" si="18"/>
        <v>0</v>
      </c>
      <c r="U138" s="386">
        <f t="shared" si="22"/>
        <v>0</v>
      </c>
      <c r="V138" s="386">
        <f t="shared" si="23"/>
        <v>0</v>
      </c>
      <c r="W138" s="388">
        <f>IFERROR(VLOOKUP(O138,'[1]Base Baremos'!A:D,4,0)*'Extra 1,8'!$D$3,0)</f>
        <v>0</v>
      </c>
      <c r="X138" s="389">
        <f t="shared" si="19"/>
        <v>0</v>
      </c>
      <c r="Y138" s="384"/>
      <c r="Z138" s="324"/>
      <c r="IS138" s="330"/>
      <c r="IT138" s="330"/>
    </row>
    <row r="139" spans="1:254" ht="17.25" customHeight="1" x14ac:dyDescent="0.2">
      <c r="A139" s="324"/>
      <c r="B139" s="344"/>
      <c r="C139" s="345"/>
      <c r="D139" s="346"/>
      <c r="E139" s="392" t="str">
        <f t="shared" si="20"/>
        <v/>
      </c>
      <c r="F139" s="344"/>
      <c r="G139" s="344"/>
      <c r="H139" s="344"/>
      <c r="I139" s="344"/>
      <c r="J139" s="344"/>
      <c r="K139" s="347"/>
      <c r="L139" s="347"/>
      <c r="M139" s="347"/>
      <c r="N139" s="347"/>
      <c r="O139" s="344"/>
      <c r="P139" s="382" t="str">
        <f>IFERROR(VLOOKUP(O139,Comp_Poda_Bar!A:B,2,0),"-")</f>
        <v>-</v>
      </c>
      <c r="Q139" s="385" t="str">
        <f t="shared" si="16"/>
        <v>-</v>
      </c>
      <c r="R139" s="386">
        <f t="shared" si="21"/>
        <v>0</v>
      </c>
      <c r="S139" s="387">
        <f t="shared" si="17"/>
        <v>0</v>
      </c>
      <c r="T139" s="387">
        <f t="shared" si="18"/>
        <v>0</v>
      </c>
      <c r="U139" s="386">
        <f t="shared" si="22"/>
        <v>0</v>
      </c>
      <c r="V139" s="386">
        <f t="shared" si="23"/>
        <v>0</v>
      </c>
      <c r="W139" s="388">
        <f>IFERROR(VLOOKUP(O139,'[1]Base Baremos'!A:D,4,0)*'Extra 1,8'!$D$3,0)</f>
        <v>0</v>
      </c>
      <c r="X139" s="389">
        <f t="shared" si="19"/>
        <v>0</v>
      </c>
      <c r="Y139" s="384"/>
      <c r="Z139" s="324"/>
      <c r="IS139" s="330"/>
      <c r="IT139" s="330"/>
    </row>
    <row r="140" spans="1:254" ht="17.25" customHeight="1" x14ac:dyDescent="0.2">
      <c r="A140" s="324"/>
      <c r="B140" s="344"/>
      <c r="C140" s="345"/>
      <c r="D140" s="346"/>
      <c r="E140" s="392" t="str">
        <f t="shared" si="20"/>
        <v/>
      </c>
      <c r="F140" s="344"/>
      <c r="G140" s="344"/>
      <c r="H140" s="344"/>
      <c r="I140" s="344"/>
      <c r="J140" s="344"/>
      <c r="K140" s="347"/>
      <c r="L140" s="347"/>
      <c r="M140" s="347"/>
      <c r="N140" s="347"/>
      <c r="O140" s="344"/>
      <c r="P140" s="382" t="str">
        <f>IFERROR(VLOOKUP(O140,Comp_Poda_Bar!A:B,2,0),"-")</f>
        <v>-</v>
      </c>
      <c r="Q140" s="385" t="str">
        <f t="shared" si="16"/>
        <v>-</v>
      </c>
      <c r="R140" s="386">
        <f t="shared" si="21"/>
        <v>0</v>
      </c>
      <c r="S140" s="387">
        <f t="shared" si="17"/>
        <v>0</v>
      </c>
      <c r="T140" s="387">
        <f t="shared" si="18"/>
        <v>0</v>
      </c>
      <c r="U140" s="386">
        <f t="shared" si="22"/>
        <v>0</v>
      </c>
      <c r="V140" s="386">
        <f t="shared" si="23"/>
        <v>0</v>
      </c>
      <c r="W140" s="388">
        <f>IFERROR(VLOOKUP(O140,'[1]Base Baremos'!A:D,4,0)*'Extra 1,8'!$D$3,0)</f>
        <v>0</v>
      </c>
      <c r="X140" s="389">
        <f t="shared" si="19"/>
        <v>0</v>
      </c>
      <c r="Y140" s="384"/>
      <c r="Z140" s="324"/>
      <c r="IS140" s="330"/>
      <c r="IT140" s="330"/>
    </row>
    <row r="141" spans="1:254" ht="17.25" customHeight="1" x14ac:dyDescent="0.2">
      <c r="A141" s="324"/>
      <c r="B141" s="344"/>
      <c r="C141" s="345"/>
      <c r="D141" s="346"/>
      <c r="E141" s="392" t="str">
        <f t="shared" si="20"/>
        <v/>
      </c>
      <c r="F141" s="344"/>
      <c r="G141" s="344"/>
      <c r="H141" s="344"/>
      <c r="I141" s="344"/>
      <c r="J141" s="344"/>
      <c r="K141" s="347"/>
      <c r="L141" s="347"/>
      <c r="M141" s="347"/>
      <c r="N141" s="347"/>
      <c r="O141" s="344"/>
      <c r="P141" s="382" t="str">
        <f>IFERROR(VLOOKUP(O141,Comp_Poda_Bar!A:B,2,0),"-")</f>
        <v>-</v>
      </c>
      <c r="Q141" s="385" t="str">
        <f t="shared" si="16"/>
        <v>-</v>
      </c>
      <c r="R141" s="386">
        <f t="shared" si="21"/>
        <v>0</v>
      </c>
      <c r="S141" s="387">
        <f t="shared" si="17"/>
        <v>0</v>
      </c>
      <c r="T141" s="387">
        <f t="shared" si="18"/>
        <v>0</v>
      </c>
      <c r="U141" s="386">
        <f t="shared" si="22"/>
        <v>0</v>
      </c>
      <c r="V141" s="386">
        <f t="shared" si="23"/>
        <v>0</v>
      </c>
      <c r="W141" s="388">
        <f>IFERROR(VLOOKUP(O141,'[1]Base Baremos'!A:D,4,0)*'Extra 1,8'!$D$3,0)</f>
        <v>0</v>
      </c>
      <c r="X141" s="389">
        <f t="shared" si="19"/>
        <v>0</v>
      </c>
      <c r="Y141" s="384"/>
      <c r="Z141" s="324"/>
      <c r="IS141" s="330"/>
      <c r="IT141" s="330"/>
    </row>
    <row r="142" spans="1:254" ht="17.25" customHeight="1" x14ac:dyDescent="0.2">
      <c r="A142" s="324"/>
      <c r="B142" s="344"/>
      <c r="C142" s="345"/>
      <c r="D142" s="346"/>
      <c r="E142" s="392" t="str">
        <f t="shared" si="20"/>
        <v/>
      </c>
      <c r="F142" s="344"/>
      <c r="G142" s="344"/>
      <c r="H142" s="344"/>
      <c r="I142" s="344"/>
      <c r="J142" s="344"/>
      <c r="K142" s="347"/>
      <c r="L142" s="347"/>
      <c r="M142" s="347"/>
      <c r="N142" s="347"/>
      <c r="O142" s="344"/>
      <c r="P142" s="382" t="str">
        <f>IFERROR(VLOOKUP(O142,Comp_Poda_Bar!A:B,2,0),"-")</f>
        <v>-</v>
      </c>
      <c r="Q142" s="385" t="str">
        <f t="shared" si="16"/>
        <v>-</v>
      </c>
      <c r="R142" s="386">
        <f t="shared" si="21"/>
        <v>0</v>
      </c>
      <c r="S142" s="387">
        <f t="shared" si="17"/>
        <v>0</v>
      </c>
      <c r="T142" s="387">
        <f t="shared" si="18"/>
        <v>0</v>
      </c>
      <c r="U142" s="386">
        <f t="shared" si="22"/>
        <v>0</v>
      </c>
      <c r="V142" s="386">
        <f t="shared" si="23"/>
        <v>0</v>
      </c>
      <c r="W142" s="388">
        <f>IFERROR(VLOOKUP(O142,'[1]Base Baremos'!A:D,4,0)*'Extra 1,8'!$D$3,0)</f>
        <v>0</v>
      </c>
      <c r="X142" s="389">
        <f t="shared" si="19"/>
        <v>0</v>
      </c>
      <c r="Y142" s="384"/>
      <c r="Z142" s="324"/>
      <c r="IS142" s="330"/>
      <c r="IT142" s="330"/>
    </row>
    <row r="143" spans="1:254" ht="17.25" customHeight="1" x14ac:dyDescent="0.2">
      <c r="A143" s="324"/>
      <c r="B143" s="344"/>
      <c r="C143" s="345"/>
      <c r="D143" s="346"/>
      <c r="E143" s="392" t="str">
        <f t="shared" si="20"/>
        <v/>
      </c>
      <c r="F143" s="344"/>
      <c r="G143" s="344"/>
      <c r="H143" s="344"/>
      <c r="I143" s="344"/>
      <c r="J143" s="344"/>
      <c r="K143" s="347"/>
      <c r="L143" s="347"/>
      <c r="M143" s="347"/>
      <c r="N143" s="347"/>
      <c r="O143" s="344"/>
      <c r="P143" s="382" t="str">
        <f>IFERROR(VLOOKUP(O143,Comp_Poda_Bar!A:B,2,0),"-")</f>
        <v>-</v>
      </c>
      <c r="Q143" s="385" t="str">
        <f t="shared" si="16"/>
        <v>-</v>
      </c>
      <c r="R143" s="386">
        <f t="shared" si="21"/>
        <v>0</v>
      </c>
      <c r="S143" s="387">
        <f t="shared" si="17"/>
        <v>0</v>
      </c>
      <c r="T143" s="387">
        <f t="shared" si="18"/>
        <v>0</v>
      </c>
      <c r="U143" s="386">
        <f t="shared" si="22"/>
        <v>0</v>
      </c>
      <c r="V143" s="386">
        <f t="shared" si="23"/>
        <v>0</v>
      </c>
      <c r="W143" s="388">
        <f>IFERROR(VLOOKUP(O143,'[1]Base Baremos'!A:D,4,0)*'Extra 1,8'!$D$3,0)</f>
        <v>0</v>
      </c>
      <c r="X143" s="389">
        <f t="shared" si="19"/>
        <v>0</v>
      </c>
      <c r="Y143" s="384"/>
      <c r="Z143" s="324"/>
      <c r="IS143" s="330"/>
      <c r="IT143" s="330"/>
    </row>
    <row r="144" spans="1:254" ht="17.25" customHeight="1" x14ac:dyDescent="0.2">
      <c r="A144" s="324"/>
      <c r="B144" s="344"/>
      <c r="C144" s="345"/>
      <c r="D144" s="346"/>
      <c r="E144" s="392" t="str">
        <f t="shared" si="20"/>
        <v/>
      </c>
      <c r="F144" s="344"/>
      <c r="G144" s="344"/>
      <c r="H144" s="344"/>
      <c r="I144" s="344"/>
      <c r="J144" s="344"/>
      <c r="K144" s="347"/>
      <c r="L144" s="347"/>
      <c r="M144" s="347"/>
      <c r="N144" s="347"/>
      <c r="O144" s="344"/>
      <c r="P144" s="382" t="str">
        <f>IFERROR(VLOOKUP(O144,Comp_Poda_Bar!A:B,2,0),"-")</f>
        <v>-</v>
      </c>
      <c r="Q144" s="385" t="str">
        <f t="shared" si="16"/>
        <v>-</v>
      </c>
      <c r="R144" s="386">
        <f t="shared" si="21"/>
        <v>0</v>
      </c>
      <c r="S144" s="387">
        <f t="shared" si="17"/>
        <v>0</v>
      </c>
      <c r="T144" s="387">
        <f t="shared" si="18"/>
        <v>0</v>
      </c>
      <c r="U144" s="386">
        <f t="shared" si="22"/>
        <v>0</v>
      </c>
      <c r="V144" s="386">
        <f t="shared" si="23"/>
        <v>0</v>
      </c>
      <c r="W144" s="388">
        <f>IFERROR(VLOOKUP(O144,'[1]Base Baremos'!A:D,4,0)*'Extra 1,8'!$D$3,0)</f>
        <v>0</v>
      </c>
      <c r="X144" s="389">
        <f t="shared" si="19"/>
        <v>0</v>
      </c>
      <c r="Y144" s="384"/>
      <c r="Z144" s="324"/>
      <c r="IS144" s="330"/>
      <c r="IT144" s="330"/>
    </row>
    <row r="145" spans="1:254" ht="17.25" customHeight="1" x14ac:dyDescent="0.2">
      <c r="A145" s="324"/>
      <c r="B145" s="344"/>
      <c r="C145" s="345"/>
      <c r="D145" s="346"/>
      <c r="E145" s="392" t="str">
        <f t="shared" si="20"/>
        <v/>
      </c>
      <c r="F145" s="344"/>
      <c r="G145" s="344"/>
      <c r="H145" s="344"/>
      <c r="I145" s="344"/>
      <c r="J145" s="344"/>
      <c r="K145" s="347"/>
      <c r="L145" s="347"/>
      <c r="M145" s="347"/>
      <c r="N145" s="347"/>
      <c r="O145" s="344"/>
      <c r="P145" s="382" t="str">
        <f>IFERROR(VLOOKUP(O145,Comp_Poda_Bar!A:B,2,0),"-")</f>
        <v>-</v>
      </c>
      <c r="Q145" s="385" t="str">
        <f t="shared" si="16"/>
        <v>-</v>
      </c>
      <c r="R145" s="386">
        <f t="shared" si="21"/>
        <v>0</v>
      </c>
      <c r="S145" s="387">
        <f t="shared" si="17"/>
        <v>0</v>
      </c>
      <c r="T145" s="387">
        <f t="shared" si="18"/>
        <v>0</v>
      </c>
      <c r="U145" s="386">
        <f t="shared" si="22"/>
        <v>0</v>
      </c>
      <c r="V145" s="386">
        <f t="shared" si="23"/>
        <v>0</v>
      </c>
      <c r="W145" s="388">
        <f>IFERROR(VLOOKUP(O145,'[1]Base Baremos'!A:D,4,0)*'Extra 1,8'!$D$3,0)</f>
        <v>0</v>
      </c>
      <c r="X145" s="389">
        <f t="shared" si="19"/>
        <v>0</v>
      </c>
      <c r="Y145" s="384"/>
      <c r="Z145" s="324"/>
      <c r="IS145" s="330"/>
      <c r="IT145" s="330"/>
    </row>
    <row r="146" spans="1:254" ht="17.25" customHeight="1" x14ac:dyDescent="0.2">
      <c r="A146" s="324"/>
      <c r="B146" s="344"/>
      <c r="C146" s="345"/>
      <c r="D146" s="346"/>
      <c r="E146" s="392" t="str">
        <f t="shared" si="20"/>
        <v/>
      </c>
      <c r="F146" s="344"/>
      <c r="G146" s="344"/>
      <c r="H146" s="344"/>
      <c r="I146" s="344"/>
      <c r="J146" s="344"/>
      <c r="K146" s="347"/>
      <c r="L146" s="347"/>
      <c r="M146" s="347"/>
      <c r="N146" s="347"/>
      <c r="O146" s="344"/>
      <c r="P146" s="382" t="str">
        <f>IFERROR(VLOOKUP(O146,Comp_Poda_Bar!A:B,2,0),"-")</f>
        <v>-</v>
      </c>
      <c r="Q146" s="385" t="str">
        <f t="shared" si="16"/>
        <v>-</v>
      </c>
      <c r="R146" s="386">
        <f t="shared" si="21"/>
        <v>0</v>
      </c>
      <c r="S146" s="387">
        <f t="shared" si="17"/>
        <v>0</v>
      </c>
      <c r="T146" s="387">
        <f t="shared" si="18"/>
        <v>0</v>
      </c>
      <c r="U146" s="386">
        <f t="shared" si="22"/>
        <v>0</v>
      </c>
      <c r="V146" s="386">
        <f t="shared" si="23"/>
        <v>0</v>
      </c>
      <c r="W146" s="388">
        <f>IFERROR(VLOOKUP(O146,'[1]Base Baremos'!A:D,4,0)*'Extra 1,8'!$D$3,0)</f>
        <v>0</v>
      </c>
      <c r="X146" s="389">
        <f t="shared" si="19"/>
        <v>0</v>
      </c>
      <c r="Y146" s="384"/>
      <c r="Z146" s="324"/>
      <c r="IS146" s="330"/>
      <c r="IT146" s="330"/>
    </row>
    <row r="147" spans="1:254" ht="17.25" customHeight="1" x14ac:dyDescent="0.2">
      <c r="A147" s="324"/>
      <c r="B147" s="344"/>
      <c r="C147" s="345"/>
      <c r="D147" s="346"/>
      <c r="E147" s="392" t="str">
        <f t="shared" si="20"/>
        <v/>
      </c>
      <c r="F147" s="344"/>
      <c r="G147" s="344"/>
      <c r="H147" s="344"/>
      <c r="I147" s="344"/>
      <c r="J147" s="344"/>
      <c r="K147" s="347"/>
      <c r="L147" s="347"/>
      <c r="M147" s="347"/>
      <c r="N147" s="347"/>
      <c r="O147" s="344"/>
      <c r="P147" s="382" t="str">
        <f>IFERROR(VLOOKUP(O147,Comp_Poda_Bar!A:B,2,0),"-")</f>
        <v>-</v>
      </c>
      <c r="Q147" s="385" t="str">
        <f t="shared" si="16"/>
        <v>-</v>
      </c>
      <c r="R147" s="386">
        <f t="shared" si="21"/>
        <v>0</v>
      </c>
      <c r="S147" s="387">
        <f t="shared" si="17"/>
        <v>0</v>
      </c>
      <c r="T147" s="387">
        <f t="shared" si="18"/>
        <v>0</v>
      </c>
      <c r="U147" s="386">
        <f t="shared" si="22"/>
        <v>0</v>
      </c>
      <c r="V147" s="386">
        <f t="shared" si="23"/>
        <v>0</v>
      </c>
      <c r="W147" s="388">
        <f>IFERROR(VLOOKUP(O147,'[1]Base Baremos'!A:D,4,0)*'Extra 1,8'!$D$3,0)</f>
        <v>0</v>
      </c>
      <c r="X147" s="389">
        <f t="shared" si="19"/>
        <v>0</v>
      </c>
      <c r="Y147" s="384"/>
      <c r="Z147" s="324"/>
      <c r="IS147" s="330"/>
      <c r="IT147" s="330"/>
    </row>
    <row r="148" spans="1:254" ht="17.25" customHeight="1" x14ac:dyDescent="0.2">
      <c r="A148" s="324"/>
      <c r="B148" s="344"/>
      <c r="C148" s="345"/>
      <c r="D148" s="346"/>
      <c r="E148" s="392" t="str">
        <f t="shared" si="20"/>
        <v/>
      </c>
      <c r="F148" s="344"/>
      <c r="G148" s="344"/>
      <c r="H148" s="344"/>
      <c r="I148" s="344"/>
      <c r="J148" s="344"/>
      <c r="K148" s="347"/>
      <c r="L148" s="347"/>
      <c r="M148" s="347"/>
      <c r="N148" s="347"/>
      <c r="O148" s="344"/>
      <c r="P148" s="382" t="str">
        <f>IFERROR(VLOOKUP(O148,Comp_Poda_Bar!A:B,2,0),"-")</f>
        <v>-</v>
      </c>
      <c r="Q148" s="385" t="str">
        <f t="shared" si="16"/>
        <v>-</v>
      </c>
      <c r="R148" s="386">
        <f t="shared" si="21"/>
        <v>0</v>
      </c>
      <c r="S148" s="387">
        <f t="shared" si="17"/>
        <v>0</v>
      </c>
      <c r="T148" s="387">
        <f t="shared" si="18"/>
        <v>0</v>
      </c>
      <c r="U148" s="386">
        <f t="shared" si="22"/>
        <v>0</v>
      </c>
      <c r="V148" s="386">
        <f t="shared" si="23"/>
        <v>0</v>
      </c>
      <c r="W148" s="388">
        <f>IFERROR(VLOOKUP(O148,'[1]Base Baremos'!A:D,4,0)*'Extra 1,8'!$D$3,0)</f>
        <v>0</v>
      </c>
      <c r="X148" s="389">
        <f t="shared" si="19"/>
        <v>0</v>
      </c>
      <c r="Y148" s="384"/>
      <c r="Z148" s="324"/>
      <c r="IS148" s="330"/>
      <c r="IT148" s="330"/>
    </row>
    <row r="149" spans="1:254" ht="17.25" customHeight="1" x14ac:dyDescent="0.2">
      <c r="A149" s="324"/>
      <c r="B149" s="344"/>
      <c r="C149" s="345"/>
      <c r="D149" s="346"/>
      <c r="E149" s="392" t="str">
        <f t="shared" si="20"/>
        <v/>
      </c>
      <c r="F149" s="344"/>
      <c r="G149" s="344"/>
      <c r="H149" s="344"/>
      <c r="I149" s="344"/>
      <c r="J149" s="344"/>
      <c r="K149" s="347"/>
      <c r="L149" s="347"/>
      <c r="M149" s="347"/>
      <c r="N149" s="347"/>
      <c r="O149" s="344"/>
      <c r="P149" s="382" t="str">
        <f>IFERROR(VLOOKUP(O149,Comp_Poda_Bar!A:B,2,0),"-")</f>
        <v>-</v>
      </c>
      <c r="Q149" s="385" t="str">
        <f t="shared" si="16"/>
        <v>-</v>
      </c>
      <c r="R149" s="386">
        <f t="shared" si="21"/>
        <v>0</v>
      </c>
      <c r="S149" s="387">
        <f t="shared" si="17"/>
        <v>0</v>
      </c>
      <c r="T149" s="387">
        <f t="shared" si="18"/>
        <v>0</v>
      </c>
      <c r="U149" s="386">
        <f t="shared" si="22"/>
        <v>0</v>
      </c>
      <c r="V149" s="386">
        <f t="shared" si="23"/>
        <v>0</v>
      </c>
      <c r="W149" s="388">
        <f>IFERROR(VLOOKUP(O149,'[1]Base Baremos'!A:D,4,0)*'Extra 1,8'!$D$3,0)</f>
        <v>0</v>
      </c>
      <c r="X149" s="389">
        <f t="shared" si="19"/>
        <v>0</v>
      </c>
      <c r="Y149" s="384"/>
      <c r="Z149" s="324"/>
      <c r="IS149" s="330"/>
      <c r="IT149" s="330"/>
    </row>
    <row r="150" spans="1:254" ht="17.25" customHeight="1" x14ac:dyDescent="0.2">
      <c r="A150" s="324"/>
      <c r="B150" s="344"/>
      <c r="C150" s="345"/>
      <c r="D150" s="346"/>
      <c r="E150" s="392" t="str">
        <f t="shared" si="20"/>
        <v/>
      </c>
      <c r="F150" s="344"/>
      <c r="G150" s="344"/>
      <c r="H150" s="344"/>
      <c r="I150" s="344"/>
      <c r="J150" s="344"/>
      <c r="K150" s="347"/>
      <c r="L150" s="347"/>
      <c r="M150" s="347"/>
      <c r="N150" s="347"/>
      <c r="O150" s="344"/>
      <c r="P150" s="382" t="str">
        <f>IFERROR(VLOOKUP(O150,Comp_Poda_Bar!A:B,2,0),"-")</f>
        <v>-</v>
      </c>
      <c r="Q150" s="385" t="str">
        <f t="shared" si="16"/>
        <v>-</v>
      </c>
      <c r="R150" s="386">
        <f t="shared" si="21"/>
        <v>0</v>
      </c>
      <c r="S150" s="387">
        <f t="shared" si="17"/>
        <v>0</v>
      </c>
      <c r="T150" s="387">
        <f t="shared" si="18"/>
        <v>0</v>
      </c>
      <c r="U150" s="386">
        <f t="shared" si="22"/>
        <v>0</v>
      </c>
      <c r="V150" s="386">
        <f t="shared" si="23"/>
        <v>0</v>
      </c>
      <c r="W150" s="388">
        <f>IFERROR(VLOOKUP(O150,'[1]Base Baremos'!A:D,4,0)*'Extra 1,8'!$D$3,0)</f>
        <v>0</v>
      </c>
      <c r="X150" s="389">
        <f t="shared" si="19"/>
        <v>0</v>
      </c>
      <c r="Y150" s="384"/>
      <c r="Z150" s="324"/>
      <c r="IS150" s="330"/>
      <c r="IT150" s="330"/>
    </row>
    <row r="151" spans="1:254" ht="17.25" customHeight="1" x14ac:dyDescent="0.2">
      <c r="A151" s="324"/>
      <c r="B151" s="344"/>
      <c r="C151" s="345"/>
      <c r="D151" s="346"/>
      <c r="E151" s="392" t="str">
        <f t="shared" si="20"/>
        <v/>
      </c>
      <c r="F151" s="344"/>
      <c r="G151" s="344"/>
      <c r="H151" s="344"/>
      <c r="I151" s="344"/>
      <c r="J151" s="344"/>
      <c r="K151" s="347"/>
      <c r="L151" s="347"/>
      <c r="M151" s="347"/>
      <c r="N151" s="347"/>
      <c r="O151" s="344"/>
      <c r="P151" s="382" t="str">
        <f>IFERROR(VLOOKUP(O151,Comp_Poda_Bar!A:B,2,0),"-")</f>
        <v>-</v>
      </c>
      <c r="Q151" s="385" t="str">
        <f t="shared" si="16"/>
        <v>-</v>
      </c>
      <c r="R151" s="386">
        <f t="shared" si="21"/>
        <v>0</v>
      </c>
      <c r="S151" s="387">
        <f t="shared" si="17"/>
        <v>0</v>
      </c>
      <c r="T151" s="387">
        <f t="shared" si="18"/>
        <v>0</v>
      </c>
      <c r="U151" s="386">
        <f t="shared" si="22"/>
        <v>0</v>
      </c>
      <c r="V151" s="386">
        <f t="shared" si="23"/>
        <v>0</v>
      </c>
      <c r="W151" s="388">
        <f>IFERROR(VLOOKUP(O151,'[1]Base Baremos'!A:D,4,0)*'Extra 1,8'!$D$3,0)</f>
        <v>0</v>
      </c>
      <c r="X151" s="389">
        <f t="shared" si="19"/>
        <v>0</v>
      </c>
      <c r="Y151" s="384"/>
      <c r="Z151" s="324"/>
      <c r="IS151" s="330"/>
      <c r="IT151" s="330"/>
    </row>
    <row r="152" spans="1:254" ht="17.25" customHeight="1" x14ac:dyDescent="0.2">
      <c r="A152" s="324"/>
      <c r="B152" s="344"/>
      <c r="C152" s="345"/>
      <c r="D152" s="346"/>
      <c r="E152" s="392" t="str">
        <f t="shared" si="20"/>
        <v/>
      </c>
      <c r="F152" s="344"/>
      <c r="G152" s="344"/>
      <c r="H152" s="344"/>
      <c r="I152" s="344"/>
      <c r="J152" s="344"/>
      <c r="K152" s="347"/>
      <c r="L152" s="347"/>
      <c r="M152" s="347"/>
      <c r="N152" s="347"/>
      <c r="O152" s="344"/>
      <c r="P152" s="382" t="str">
        <f>IFERROR(VLOOKUP(O152,Comp_Poda_Bar!A:B,2,0),"-")</f>
        <v>-</v>
      </c>
      <c r="Q152" s="385" t="str">
        <f t="shared" si="16"/>
        <v>-</v>
      </c>
      <c r="R152" s="386">
        <f t="shared" si="21"/>
        <v>0</v>
      </c>
      <c r="S152" s="387">
        <f t="shared" si="17"/>
        <v>0</v>
      </c>
      <c r="T152" s="387">
        <f t="shared" si="18"/>
        <v>0</v>
      </c>
      <c r="U152" s="386">
        <f t="shared" si="22"/>
        <v>0</v>
      </c>
      <c r="V152" s="386">
        <f t="shared" si="23"/>
        <v>0</v>
      </c>
      <c r="W152" s="388">
        <f>IFERROR(VLOOKUP(O152,'[1]Base Baremos'!A:D,4,0)*'Extra 1,8'!$D$3,0)</f>
        <v>0</v>
      </c>
      <c r="X152" s="389">
        <f t="shared" si="19"/>
        <v>0</v>
      </c>
      <c r="Y152" s="384"/>
      <c r="Z152" s="324"/>
      <c r="IS152" s="330"/>
      <c r="IT152" s="330"/>
    </row>
    <row r="153" spans="1:254" ht="17.25" customHeight="1" x14ac:dyDescent="0.2">
      <c r="A153" s="324"/>
      <c r="B153" s="344"/>
      <c r="C153" s="345"/>
      <c r="D153" s="346"/>
      <c r="E153" s="392" t="str">
        <f t="shared" si="20"/>
        <v/>
      </c>
      <c r="F153" s="344"/>
      <c r="G153" s="344"/>
      <c r="H153" s="344"/>
      <c r="I153" s="344"/>
      <c r="J153" s="344"/>
      <c r="K153" s="347"/>
      <c r="L153" s="347"/>
      <c r="M153" s="347"/>
      <c r="N153" s="347"/>
      <c r="O153" s="344"/>
      <c r="P153" s="382" t="str">
        <f>IFERROR(VLOOKUP(O153,Comp_Poda_Bar!A:B,2,0),"-")</f>
        <v>-</v>
      </c>
      <c r="Q153" s="385" t="str">
        <f t="shared" si="16"/>
        <v>-</v>
      </c>
      <c r="R153" s="386">
        <f t="shared" si="21"/>
        <v>0</v>
      </c>
      <c r="S153" s="387">
        <f t="shared" si="17"/>
        <v>0</v>
      </c>
      <c r="T153" s="387">
        <f t="shared" si="18"/>
        <v>0</v>
      </c>
      <c r="U153" s="386">
        <f t="shared" si="22"/>
        <v>0</v>
      </c>
      <c r="V153" s="386">
        <f t="shared" si="23"/>
        <v>0</v>
      </c>
      <c r="W153" s="388">
        <f>IFERROR(VLOOKUP(O153,'[1]Base Baremos'!A:D,4,0)*'Extra 1,8'!$D$3,0)</f>
        <v>0</v>
      </c>
      <c r="X153" s="389">
        <f t="shared" si="19"/>
        <v>0</v>
      </c>
      <c r="Y153" s="384"/>
      <c r="Z153" s="324"/>
      <c r="IS153" s="330"/>
      <c r="IT153" s="330"/>
    </row>
    <row r="154" spans="1:254" ht="17.25" customHeight="1" x14ac:dyDescent="0.2">
      <c r="A154" s="324"/>
      <c r="B154" s="344"/>
      <c r="C154" s="345"/>
      <c r="D154" s="346"/>
      <c r="E154" s="392" t="str">
        <f t="shared" si="20"/>
        <v/>
      </c>
      <c r="F154" s="344"/>
      <c r="G154" s="344"/>
      <c r="H154" s="344"/>
      <c r="I154" s="344"/>
      <c r="J154" s="344"/>
      <c r="K154" s="347"/>
      <c r="L154" s="347"/>
      <c r="M154" s="347"/>
      <c r="N154" s="347"/>
      <c r="O154" s="344"/>
      <c r="P154" s="382" t="str">
        <f>IFERROR(VLOOKUP(O154,Comp_Poda_Bar!A:B,2,0),"-")</f>
        <v>-</v>
      </c>
      <c r="Q154" s="385" t="str">
        <f t="shared" si="16"/>
        <v>-</v>
      </c>
      <c r="R154" s="386">
        <f t="shared" si="21"/>
        <v>0</v>
      </c>
      <c r="S154" s="387">
        <f t="shared" si="17"/>
        <v>0</v>
      </c>
      <c r="T154" s="387">
        <f t="shared" si="18"/>
        <v>0</v>
      </c>
      <c r="U154" s="386">
        <f t="shared" si="22"/>
        <v>0</v>
      </c>
      <c r="V154" s="386">
        <f t="shared" si="23"/>
        <v>0</v>
      </c>
      <c r="W154" s="388">
        <f>IFERROR(VLOOKUP(O154,'[1]Base Baremos'!A:D,4,0)*'Extra 1,8'!$D$3,0)</f>
        <v>0</v>
      </c>
      <c r="X154" s="389">
        <f t="shared" si="19"/>
        <v>0</v>
      </c>
      <c r="Y154" s="384"/>
      <c r="Z154" s="324"/>
      <c r="IS154" s="330"/>
      <c r="IT154" s="330"/>
    </row>
    <row r="155" spans="1:254" ht="17.25" customHeight="1" x14ac:dyDescent="0.2">
      <c r="A155" s="324"/>
      <c r="B155" s="344"/>
      <c r="C155" s="345"/>
      <c r="D155" s="346"/>
      <c r="E155" s="392" t="str">
        <f t="shared" si="20"/>
        <v/>
      </c>
      <c r="F155" s="344"/>
      <c r="G155" s="344"/>
      <c r="H155" s="344"/>
      <c r="I155" s="344"/>
      <c r="J155" s="344"/>
      <c r="K155" s="347"/>
      <c r="L155" s="347"/>
      <c r="M155" s="347"/>
      <c r="N155" s="347"/>
      <c r="O155" s="344"/>
      <c r="P155" s="382" t="str">
        <f>IFERROR(VLOOKUP(O155,Comp_Poda_Bar!A:B,2,0),"-")</f>
        <v>-</v>
      </c>
      <c r="Q155" s="385" t="str">
        <f t="shared" si="16"/>
        <v>-</v>
      </c>
      <c r="R155" s="386">
        <f t="shared" si="21"/>
        <v>0</v>
      </c>
      <c r="S155" s="387">
        <f t="shared" si="17"/>
        <v>0</v>
      </c>
      <c r="T155" s="387">
        <f t="shared" si="18"/>
        <v>0</v>
      </c>
      <c r="U155" s="386">
        <f t="shared" si="22"/>
        <v>0</v>
      </c>
      <c r="V155" s="386">
        <f t="shared" si="23"/>
        <v>0</v>
      </c>
      <c r="W155" s="388">
        <f>IFERROR(VLOOKUP(O155,'[1]Base Baremos'!A:D,4,0)*'Extra 1,8'!$D$3,0)</f>
        <v>0</v>
      </c>
      <c r="X155" s="389">
        <f t="shared" si="19"/>
        <v>0</v>
      </c>
      <c r="Y155" s="384"/>
      <c r="Z155" s="324"/>
      <c r="IS155" s="330"/>
      <c r="IT155" s="330"/>
    </row>
    <row r="156" spans="1:254" ht="17.25" customHeight="1" x14ac:dyDescent="0.2">
      <c r="A156" s="324"/>
      <c r="B156" s="344"/>
      <c r="C156" s="345"/>
      <c r="D156" s="346"/>
      <c r="E156" s="392" t="str">
        <f t="shared" si="20"/>
        <v/>
      </c>
      <c r="F156" s="344"/>
      <c r="G156" s="344"/>
      <c r="H156" s="344"/>
      <c r="I156" s="344"/>
      <c r="J156" s="344"/>
      <c r="K156" s="347"/>
      <c r="L156" s="347"/>
      <c r="M156" s="347"/>
      <c r="N156" s="347"/>
      <c r="O156" s="344"/>
      <c r="P156" s="382" t="str">
        <f>IFERROR(VLOOKUP(O156,Comp_Poda_Bar!A:B,2,0),"-")</f>
        <v>-</v>
      </c>
      <c r="Q156" s="385" t="str">
        <f t="shared" si="16"/>
        <v>-</v>
      </c>
      <c r="R156" s="386">
        <f t="shared" si="21"/>
        <v>0</v>
      </c>
      <c r="S156" s="387">
        <f t="shared" si="17"/>
        <v>0</v>
      </c>
      <c r="T156" s="387">
        <f t="shared" si="18"/>
        <v>0</v>
      </c>
      <c r="U156" s="386">
        <f t="shared" si="22"/>
        <v>0</v>
      </c>
      <c r="V156" s="386">
        <f t="shared" si="23"/>
        <v>0</v>
      </c>
      <c r="W156" s="388">
        <f>IFERROR(VLOOKUP(O156,'[1]Base Baremos'!A:D,4,0)*'Extra 1,8'!$D$3,0)</f>
        <v>0</v>
      </c>
      <c r="X156" s="389">
        <f t="shared" si="19"/>
        <v>0</v>
      </c>
      <c r="Y156" s="384"/>
      <c r="Z156" s="324"/>
      <c r="IS156" s="330"/>
      <c r="IT156" s="330"/>
    </row>
    <row r="157" spans="1:254" ht="17.25" customHeight="1" x14ac:dyDescent="0.2">
      <c r="A157" s="324"/>
      <c r="B157" s="344"/>
      <c r="C157" s="345"/>
      <c r="D157" s="346"/>
      <c r="E157" s="392" t="str">
        <f t="shared" si="20"/>
        <v/>
      </c>
      <c r="F157" s="344"/>
      <c r="G157" s="344"/>
      <c r="H157" s="344"/>
      <c r="I157" s="344"/>
      <c r="J157" s="344"/>
      <c r="K157" s="347"/>
      <c r="L157" s="347"/>
      <c r="M157" s="347"/>
      <c r="N157" s="347"/>
      <c r="O157" s="344"/>
      <c r="P157" s="382" t="str">
        <f>IFERROR(VLOOKUP(O157,Comp_Poda_Bar!A:B,2,0),"-")</f>
        <v>-</v>
      </c>
      <c r="Q157" s="385" t="str">
        <f t="shared" si="16"/>
        <v>-</v>
      </c>
      <c r="R157" s="386">
        <f t="shared" si="21"/>
        <v>0</v>
      </c>
      <c r="S157" s="387">
        <f t="shared" si="17"/>
        <v>0</v>
      </c>
      <c r="T157" s="387">
        <f t="shared" si="18"/>
        <v>0</v>
      </c>
      <c r="U157" s="386">
        <f t="shared" si="22"/>
        <v>0</v>
      </c>
      <c r="V157" s="386">
        <f t="shared" si="23"/>
        <v>0</v>
      </c>
      <c r="W157" s="388">
        <f>IFERROR(VLOOKUP(O157,'[1]Base Baremos'!A:D,4,0)*'Extra 1,8'!$D$3,0)</f>
        <v>0</v>
      </c>
      <c r="X157" s="389">
        <f t="shared" si="19"/>
        <v>0</v>
      </c>
      <c r="Y157" s="384"/>
      <c r="Z157" s="324"/>
      <c r="IS157" s="330"/>
      <c r="IT157" s="330"/>
    </row>
    <row r="158" spans="1:254" ht="17.25" customHeight="1" x14ac:dyDescent="0.2">
      <c r="A158" s="324"/>
      <c r="B158" s="344"/>
      <c r="C158" s="345"/>
      <c r="D158" s="346"/>
      <c r="E158" s="392" t="str">
        <f t="shared" si="20"/>
        <v/>
      </c>
      <c r="F158" s="344"/>
      <c r="G158" s="344"/>
      <c r="H158" s="344"/>
      <c r="I158" s="344"/>
      <c r="J158" s="344"/>
      <c r="K158" s="347"/>
      <c r="L158" s="347"/>
      <c r="M158" s="347"/>
      <c r="N158" s="347"/>
      <c r="O158" s="344"/>
      <c r="P158" s="382" t="str">
        <f>IFERROR(VLOOKUP(O158,Comp_Poda_Bar!A:B,2,0),"-")</f>
        <v>-</v>
      </c>
      <c r="Q158" s="385" t="str">
        <f t="shared" si="16"/>
        <v>-</v>
      </c>
      <c r="R158" s="386">
        <f t="shared" si="21"/>
        <v>0</v>
      </c>
      <c r="S158" s="387">
        <f t="shared" si="17"/>
        <v>0</v>
      </c>
      <c r="T158" s="387">
        <f t="shared" si="18"/>
        <v>0</v>
      </c>
      <c r="U158" s="386">
        <f t="shared" si="22"/>
        <v>0</v>
      </c>
      <c r="V158" s="386">
        <f t="shared" si="23"/>
        <v>0</v>
      </c>
      <c r="W158" s="388">
        <f>IFERROR(VLOOKUP(O158,'[1]Base Baremos'!A:D,4,0)*'Extra 1,8'!$D$3,0)</f>
        <v>0</v>
      </c>
      <c r="X158" s="389">
        <f t="shared" si="19"/>
        <v>0</v>
      </c>
      <c r="Y158" s="384"/>
      <c r="Z158" s="324"/>
      <c r="IS158" s="330"/>
      <c r="IT158" s="330"/>
    </row>
    <row r="159" spans="1:254" ht="17.25" customHeight="1" x14ac:dyDescent="0.2">
      <c r="A159" s="324"/>
      <c r="B159" s="344"/>
      <c r="C159" s="345"/>
      <c r="D159" s="346"/>
      <c r="E159" s="392" t="str">
        <f t="shared" si="20"/>
        <v/>
      </c>
      <c r="F159" s="344"/>
      <c r="G159" s="344"/>
      <c r="H159" s="344"/>
      <c r="I159" s="344"/>
      <c r="J159" s="344"/>
      <c r="K159" s="347"/>
      <c r="L159" s="347"/>
      <c r="M159" s="347"/>
      <c r="N159" s="347"/>
      <c r="O159" s="344"/>
      <c r="P159" s="382" t="str">
        <f>IFERROR(VLOOKUP(O159,Comp_Poda_Bar!A:B,2,0),"-")</f>
        <v>-</v>
      </c>
      <c r="Q159" s="385" t="str">
        <f t="shared" si="16"/>
        <v>-</v>
      </c>
      <c r="R159" s="386">
        <f t="shared" si="21"/>
        <v>0</v>
      </c>
      <c r="S159" s="387">
        <f t="shared" si="17"/>
        <v>0</v>
      </c>
      <c r="T159" s="387">
        <f t="shared" si="18"/>
        <v>0</v>
      </c>
      <c r="U159" s="386">
        <f t="shared" si="22"/>
        <v>0</v>
      </c>
      <c r="V159" s="386">
        <f t="shared" si="23"/>
        <v>0</v>
      </c>
      <c r="W159" s="388">
        <f>IFERROR(VLOOKUP(O159,'[1]Base Baremos'!A:D,4,0)*'Extra 1,8'!$D$3,0)</f>
        <v>0</v>
      </c>
      <c r="X159" s="389">
        <f t="shared" si="19"/>
        <v>0</v>
      </c>
      <c r="Y159" s="384"/>
      <c r="Z159" s="324"/>
      <c r="IS159" s="330"/>
      <c r="IT159" s="330"/>
    </row>
    <row r="160" spans="1:254" ht="17.25" customHeight="1" x14ac:dyDescent="0.2">
      <c r="A160" s="324"/>
      <c r="B160" s="344"/>
      <c r="C160" s="345"/>
      <c r="D160" s="346"/>
      <c r="E160" s="392" t="str">
        <f t="shared" si="20"/>
        <v/>
      </c>
      <c r="F160" s="344"/>
      <c r="G160" s="344"/>
      <c r="H160" s="344"/>
      <c r="I160" s="344"/>
      <c r="J160" s="344"/>
      <c r="K160" s="347"/>
      <c r="L160" s="347"/>
      <c r="M160" s="347"/>
      <c r="N160" s="347"/>
      <c r="O160" s="344"/>
      <c r="P160" s="382" t="str">
        <f>IFERROR(VLOOKUP(O160,Comp_Poda_Bar!A:B,2,0),"-")</f>
        <v>-</v>
      </c>
      <c r="Q160" s="385" t="str">
        <f t="shared" si="16"/>
        <v>-</v>
      </c>
      <c r="R160" s="386">
        <f t="shared" si="21"/>
        <v>0</v>
      </c>
      <c r="S160" s="387">
        <f t="shared" si="17"/>
        <v>0</v>
      </c>
      <c r="T160" s="387">
        <f t="shared" si="18"/>
        <v>0</v>
      </c>
      <c r="U160" s="386">
        <f t="shared" si="22"/>
        <v>0</v>
      </c>
      <c r="V160" s="386">
        <f t="shared" si="23"/>
        <v>0</v>
      </c>
      <c r="W160" s="388">
        <f>IFERROR(VLOOKUP(O160,'[1]Base Baremos'!A:D,4,0)*'Extra 1,8'!$D$3,0)</f>
        <v>0</v>
      </c>
      <c r="X160" s="389">
        <f t="shared" si="19"/>
        <v>0</v>
      </c>
      <c r="Y160" s="384"/>
      <c r="Z160" s="324"/>
      <c r="IS160" s="330"/>
      <c r="IT160" s="330"/>
    </row>
    <row r="161" spans="1:254" ht="17.25" customHeight="1" x14ac:dyDescent="0.2">
      <c r="A161" s="324"/>
      <c r="B161" s="344"/>
      <c r="C161" s="345"/>
      <c r="D161" s="346"/>
      <c r="E161" s="392" t="str">
        <f t="shared" si="20"/>
        <v/>
      </c>
      <c r="F161" s="344"/>
      <c r="G161" s="344"/>
      <c r="H161" s="344"/>
      <c r="I161" s="344"/>
      <c r="J161" s="344"/>
      <c r="K161" s="347"/>
      <c r="L161" s="347"/>
      <c r="M161" s="347"/>
      <c r="N161" s="347"/>
      <c r="O161" s="344"/>
      <c r="P161" s="382" t="str">
        <f>IFERROR(VLOOKUP(O161,Comp_Poda_Bar!A:B,2,0),"-")</f>
        <v>-</v>
      </c>
      <c r="Q161" s="385" t="str">
        <f t="shared" si="16"/>
        <v>-</v>
      </c>
      <c r="R161" s="386">
        <f t="shared" si="21"/>
        <v>0</v>
      </c>
      <c r="S161" s="387">
        <f t="shared" si="17"/>
        <v>0</v>
      </c>
      <c r="T161" s="387">
        <f t="shared" si="18"/>
        <v>0</v>
      </c>
      <c r="U161" s="386">
        <f t="shared" si="22"/>
        <v>0</v>
      </c>
      <c r="V161" s="386">
        <f t="shared" si="23"/>
        <v>0</v>
      </c>
      <c r="W161" s="388">
        <f>IFERROR(VLOOKUP(O161,'[1]Base Baremos'!A:D,4,0)*'Extra 1,8'!$D$3,0)</f>
        <v>0</v>
      </c>
      <c r="X161" s="389">
        <f t="shared" si="19"/>
        <v>0</v>
      </c>
      <c r="Y161" s="384"/>
      <c r="Z161" s="324"/>
      <c r="IS161" s="330"/>
      <c r="IT161" s="330"/>
    </row>
    <row r="162" spans="1:254" ht="17.25" customHeight="1" x14ac:dyDescent="0.2">
      <c r="A162" s="324"/>
      <c r="B162" s="344"/>
      <c r="C162" s="345"/>
      <c r="D162" s="346"/>
      <c r="E162" s="392" t="str">
        <f t="shared" si="20"/>
        <v/>
      </c>
      <c r="F162" s="344"/>
      <c r="G162" s="344"/>
      <c r="H162" s="344"/>
      <c r="I162" s="344"/>
      <c r="J162" s="344"/>
      <c r="K162" s="347"/>
      <c r="L162" s="347"/>
      <c r="M162" s="347"/>
      <c r="N162" s="347"/>
      <c r="O162" s="344"/>
      <c r="P162" s="382" t="str">
        <f>IFERROR(VLOOKUP(O162,Comp_Poda_Bar!A:B,2,0),"-")</f>
        <v>-</v>
      </c>
      <c r="Q162" s="385" t="str">
        <f t="shared" si="16"/>
        <v>-</v>
      </c>
      <c r="R162" s="386">
        <f t="shared" si="21"/>
        <v>0</v>
      </c>
      <c r="S162" s="387">
        <f t="shared" si="17"/>
        <v>0</v>
      </c>
      <c r="T162" s="387">
        <f t="shared" si="18"/>
        <v>0</v>
      </c>
      <c r="U162" s="386">
        <f t="shared" si="22"/>
        <v>0</v>
      </c>
      <c r="V162" s="386">
        <f t="shared" si="23"/>
        <v>0</v>
      </c>
      <c r="W162" s="388">
        <f>IFERROR(VLOOKUP(O162,'[1]Base Baremos'!A:D,4,0)*'Extra 1,8'!$D$3,0)</f>
        <v>0</v>
      </c>
      <c r="X162" s="389">
        <f t="shared" si="19"/>
        <v>0</v>
      </c>
      <c r="Y162" s="384"/>
      <c r="Z162" s="324"/>
      <c r="IS162" s="330"/>
      <c r="IT162" s="330"/>
    </row>
    <row r="163" spans="1:254" ht="17.25" customHeight="1" x14ac:dyDescent="0.2">
      <c r="A163" s="324"/>
      <c r="B163" s="344"/>
      <c r="C163" s="345"/>
      <c r="D163" s="346"/>
      <c r="E163" s="392" t="str">
        <f t="shared" si="20"/>
        <v/>
      </c>
      <c r="F163" s="344"/>
      <c r="G163" s="344"/>
      <c r="H163" s="344"/>
      <c r="I163" s="344"/>
      <c r="J163" s="344"/>
      <c r="K163" s="347"/>
      <c r="L163" s="347"/>
      <c r="M163" s="347"/>
      <c r="N163" s="347"/>
      <c r="O163" s="344"/>
      <c r="P163" s="382" t="str">
        <f>IFERROR(VLOOKUP(O163,Comp_Poda_Bar!A:B,2,0),"-")</f>
        <v>-</v>
      </c>
      <c r="Q163" s="385" t="str">
        <f t="shared" si="16"/>
        <v>-</v>
      </c>
      <c r="R163" s="386">
        <f t="shared" si="21"/>
        <v>0</v>
      </c>
      <c r="S163" s="387">
        <f t="shared" si="17"/>
        <v>0</v>
      </c>
      <c r="T163" s="387">
        <f t="shared" si="18"/>
        <v>0</v>
      </c>
      <c r="U163" s="386">
        <f t="shared" si="22"/>
        <v>0</v>
      </c>
      <c r="V163" s="386">
        <f t="shared" si="23"/>
        <v>0</v>
      </c>
      <c r="W163" s="388">
        <f>IFERROR(VLOOKUP(O163,'[1]Base Baremos'!A:D,4,0)*'Extra 1,8'!$D$3,0)</f>
        <v>0</v>
      </c>
      <c r="X163" s="389">
        <f t="shared" si="19"/>
        <v>0</v>
      </c>
      <c r="Y163" s="384"/>
      <c r="Z163" s="324"/>
      <c r="IS163" s="330"/>
      <c r="IT163" s="330"/>
    </row>
    <row r="164" spans="1:254" ht="17.25" customHeight="1" x14ac:dyDescent="0.2">
      <c r="A164" s="324"/>
      <c r="B164" s="344"/>
      <c r="C164" s="345"/>
      <c r="D164" s="346"/>
      <c r="E164" s="392" t="str">
        <f t="shared" si="20"/>
        <v/>
      </c>
      <c r="F164" s="344"/>
      <c r="G164" s="344"/>
      <c r="H164" s="344"/>
      <c r="I164" s="344"/>
      <c r="J164" s="344"/>
      <c r="K164" s="347"/>
      <c r="L164" s="347"/>
      <c r="M164" s="347"/>
      <c r="N164" s="347"/>
      <c r="O164" s="344"/>
      <c r="P164" s="382" t="str">
        <f>IFERROR(VLOOKUP(O164,Comp_Poda_Bar!A:B,2,0),"-")</f>
        <v>-</v>
      </c>
      <c r="Q164" s="385" t="str">
        <f t="shared" si="16"/>
        <v>-</v>
      </c>
      <c r="R164" s="386">
        <f t="shared" si="21"/>
        <v>0</v>
      </c>
      <c r="S164" s="387">
        <f t="shared" si="17"/>
        <v>0</v>
      </c>
      <c r="T164" s="387">
        <f t="shared" si="18"/>
        <v>0</v>
      </c>
      <c r="U164" s="386">
        <f t="shared" si="22"/>
        <v>0</v>
      </c>
      <c r="V164" s="386">
        <f t="shared" si="23"/>
        <v>0</v>
      </c>
      <c r="W164" s="388">
        <f>IFERROR(VLOOKUP(O164,'[1]Base Baremos'!A:D,4,0)*'Extra 1,8'!$D$3,0)</f>
        <v>0</v>
      </c>
      <c r="X164" s="389">
        <f t="shared" si="19"/>
        <v>0</v>
      </c>
      <c r="Y164" s="384"/>
      <c r="Z164" s="324"/>
      <c r="IS164" s="330"/>
      <c r="IT164" s="330"/>
    </row>
    <row r="165" spans="1:254" ht="17.25" customHeight="1" x14ac:dyDescent="0.2">
      <c r="A165" s="324"/>
      <c r="B165" s="344"/>
      <c r="C165" s="345"/>
      <c r="D165" s="346"/>
      <c r="E165" s="392" t="str">
        <f t="shared" si="20"/>
        <v/>
      </c>
      <c r="F165" s="344"/>
      <c r="G165" s="344"/>
      <c r="H165" s="344"/>
      <c r="I165" s="344"/>
      <c r="J165" s="344"/>
      <c r="K165" s="347"/>
      <c r="L165" s="347"/>
      <c r="M165" s="347"/>
      <c r="N165" s="347"/>
      <c r="O165" s="344"/>
      <c r="P165" s="382" t="str">
        <f>IFERROR(VLOOKUP(O165,Comp_Poda_Bar!A:B,2,0),"-")</f>
        <v>-</v>
      </c>
      <c r="Q165" s="385" t="str">
        <f t="shared" si="16"/>
        <v>-</v>
      </c>
      <c r="R165" s="386">
        <f t="shared" si="21"/>
        <v>0</v>
      </c>
      <c r="S165" s="387">
        <f t="shared" si="17"/>
        <v>0</v>
      </c>
      <c r="T165" s="387">
        <f t="shared" si="18"/>
        <v>0</v>
      </c>
      <c r="U165" s="386">
        <f t="shared" si="22"/>
        <v>0</v>
      </c>
      <c r="V165" s="386">
        <f t="shared" si="23"/>
        <v>0</v>
      </c>
      <c r="W165" s="388">
        <f>IFERROR(VLOOKUP(O165,'[1]Base Baremos'!A:D,4,0)*'Extra 1,8'!$D$3,0)</f>
        <v>0</v>
      </c>
      <c r="X165" s="389">
        <f t="shared" si="19"/>
        <v>0</v>
      </c>
      <c r="Y165" s="384"/>
      <c r="Z165" s="324"/>
      <c r="IS165" s="330"/>
      <c r="IT165" s="330"/>
    </row>
    <row r="166" spans="1:254" ht="17.25" customHeight="1" x14ac:dyDescent="0.2">
      <c r="A166" s="324"/>
      <c r="B166" s="344"/>
      <c r="C166" s="345"/>
      <c r="D166" s="346"/>
      <c r="E166" s="392" t="str">
        <f t="shared" si="20"/>
        <v/>
      </c>
      <c r="F166" s="344"/>
      <c r="G166" s="344"/>
      <c r="H166" s="344"/>
      <c r="I166" s="344"/>
      <c r="J166" s="344"/>
      <c r="K166" s="347"/>
      <c r="L166" s="347"/>
      <c r="M166" s="347"/>
      <c r="N166" s="347"/>
      <c r="O166" s="344"/>
      <c r="P166" s="382" t="str">
        <f>IFERROR(VLOOKUP(O166,Comp_Poda_Bar!A:B,2,0),"-")</f>
        <v>-</v>
      </c>
      <c r="Q166" s="385" t="str">
        <f t="shared" si="16"/>
        <v>-</v>
      </c>
      <c r="R166" s="386">
        <f t="shared" si="21"/>
        <v>0</v>
      </c>
      <c r="S166" s="387">
        <f t="shared" si="17"/>
        <v>0</v>
      </c>
      <c r="T166" s="387">
        <f t="shared" si="18"/>
        <v>0</v>
      </c>
      <c r="U166" s="386">
        <f t="shared" si="22"/>
        <v>0</v>
      </c>
      <c r="V166" s="386">
        <f t="shared" si="23"/>
        <v>0</v>
      </c>
      <c r="W166" s="388">
        <f>IFERROR(VLOOKUP(O166,'[1]Base Baremos'!A:D,4,0)*'Extra 1,8'!$D$3,0)</f>
        <v>0</v>
      </c>
      <c r="X166" s="389">
        <f t="shared" si="19"/>
        <v>0</v>
      </c>
      <c r="Y166" s="384"/>
      <c r="Z166" s="324"/>
      <c r="IS166" s="330"/>
      <c r="IT166" s="330"/>
    </row>
    <row r="167" spans="1:254" ht="17.25" customHeight="1" x14ac:dyDescent="0.2">
      <c r="A167" s="324"/>
      <c r="B167" s="344"/>
      <c r="C167" s="345"/>
      <c r="D167" s="346"/>
      <c r="E167" s="392" t="str">
        <f t="shared" si="20"/>
        <v/>
      </c>
      <c r="F167" s="344"/>
      <c r="G167" s="344"/>
      <c r="H167" s="344"/>
      <c r="I167" s="344"/>
      <c r="J167" s="344"/>
      <c r="K167" s="347"/>
      <c r="L167" s="347"/>
      <c r="M167" s="347"/>
      <c r="N167" s="347"/>
      <c r="O167" s="344"/>
      <c r="P167" s="382" t="str">
        <f>IFERROR(VLOOKUP(O167,Comp_Poda_Bar!A:B,2,0),"-")</f>
        <v>-</v>
      </c>
      <c r="Q167" s="385" t="str">
        <f t="shared" si="16"/>
        <v>-</v>
      </c>
      <c r="R167" s="386">
        <f t="shared" si="21"/>
        <v>0</v>
      </c>
      <c r="S167" s="387">
        <f t="shared" si="17"/>
        <v>0</v>
      </c>
      <c r="T167" s="387">
        <f t="shared" si="18"/>
        <v>0</v>
      </c>
      <c r="U167" s="386">
        <f t="shared" si="22"/>
        <v>0</v>
      </c>
      <c r="V167" s="386">
        <f t="shared" si="23"/>
        <v>0</v>
      </c>
      <c r="W167" s="388">
        <f>IFERROR(VLOOKUP(O167,'[1]Base Baremos'!A:D,4,0)*'Extra 1,8'!$D$3,0)</f>
        <v>0</v>
      </c>
      <c r="X167" s="389">
        <f t="shared" si="19"/>
        <v>0</v>
      </c>
      <c r="Y167" s="384"/>
      <c r="Z167" s="324"/>
      <c r="IS167" s="330"/>
      <c r="IT167" s="330"/>
    </row>
    <row r="168" spans="1:254" ht="17.25" customHeight="1" x14ac:dyDescent="0.2">
      <c r="A168" s="324"/>
      <c r="B168" s="344"/>
      <c r="C168" s="345"/>
      <c r="D168" s="346"/>
      <c r="E168" s="392" t="str">
        <f t="shared" si="20"/>
        <v/>
      </c>
      <c r="F168" s="344"/>
      <c r="G168" s="344"/>
      <c r="H168" s="344"/>
      <c r="I168" s="344"/>
      <c r="J168" s="344"/>
      <c r="K168" s="347"/>
      <c r="L168" s="347"/>
      <c r="M168" s="347"/>
      <c r="N168" s="347"/>
      <c r="O168" s="344"/>
      <c r="P168" s="382" t="str">
        <f>IFERROR(VLOOKUP(O168,Comp_Poda_Bar!A:B,2,0),"-")</f>
        <v>-</v>
      </c>
      <c r="Q168" s="385" t="str">
        <f t="shared" si="16"/>
        <v>-</v>
      </c>
      <c r="R168" s="386">
        <f t="shared" si="21"/>
        <v>0</v>
      </c>
      <c r="S168" s="387">
        <f t="shared" si="17"/>
        <v>0</v>
      </c>
      <c r="T168" s="387">
        <f t="shared" si="18"/>
        <v>0</v>
      </c>
      <c r="U168" s="386">
        <f t="shared" si="22"/>
        <v>0</v>
      </c>
      <c r="V168" s="386">
        <f t="shared" si="23"/>
        <v>0</v>
      </c>
      <c r="W168" s="388">
        <f>IFERROR(VLOOKUP(O168,'[1]Base Baremos'!A:D,4,0)*'Extra 1,8'!$D$3,0)</f>
        <v>0</v>
      </c>
      <c r="X168" s="389">
        <f t="shared" si="19"/>
        <v>0</v>
      </c>
      <c r="Y168" s="384"/>
      <c r="Z168" s="324"/>
      <c r="IS168" s="330"/>
      <c r="IT168" s="330"/>
    </row>
    <row r="169" spans="1:254" ht="17.25" customHeight="1" x14ac:dyDescent="0.2">
      <c r="A169" s="324"/>
      <c r="B169" s="344"/>
      <c r="C169" s="345"/>
      <c r="D169" s="346"/>
      <c r="E169" s="392" t="str">
        <f t="shared" si="20"/>
        <v/>
      </c>
      <c r="F169" s="344"/>
      <c r="G169" s="344"/>
      <c r="H169" s="344"/>
      <c r="I169" s="344"/>
      <c r="J169" s="344"/>
      <c r="K169" s="347"/>
      <c r="L169" s="347"/>
      <c r="M169" s="347"/>
      <c r="N169" s="347"/>
      <c r="O169" s="344"/>
      <c r="P169" s="382" t="str">
        <f>IFERROR(VLOOKUP(O169,Comp_Poda_Bar!A:B,2,0),"-")</f>
        <v>-</v>
      </c>
      <c r="Q169" s="385" t="str">
        <f t="shared" si="16"/>
        <v>-</v>
      </c>
      <c r="R169" s="386">
        <f t="shared" si="21"/>
        <v>0</v>
      </c>
      <c r="S169" s="387">
        <f t="shared" si="17"/>
        <v>0</v>
      </c>
      <c r="T169" s="387">
        <f t="shared" si="18"/>
        <v>0</v>
      </c>
      <c r="U169" s="386">
        <f t="shared" si="22"/>
        <v>0</v>
      </c>
      <c r="V169" s="386">
        <f t="shared" si="23"/>
        <v>0</v>
      </c>
      <c r="W169" s="388">
        <f>IFERROR(VLOOKUP(O169,'[1]Base Baremos'!A:D,4,0)*'Extra 1,8'!$D$3,0)</f>
        <v>0</v>
      </c>
      <c r="X169" s="389">
        <f t="shared" si="19"/>
        <v>0</v>
      </c>
      <c r="Y169" s="384"/>
      <c r="Z169" s="324"/>
      <c r="IS169" s="330"/>
      <c r="IT169" s="330"/>
    </row>
    <row r="170" spans="1:254" ht="17.25" customHeight="1" x14ac:dyDescent="0.2">
      <c r="A170" s="324"/>
      <c r="B170" s="344"/>
      <c r="C170" s="345"/>
      <c r="D170" s="346"/>
      <c r="E170" s="392" t="str">
        <f t="shared" si="20"/>
        <v/>
      </c>
      <c r="F170" s="344"/>
      <c r="G170" s="344"/>
      <c r="H170" s="344"/>
      <c r="I170" s="344"/>
      <c r="J170" s="344"/>
      <c r="K170" s="347"/>
      <c r="L170" s="347"/>
      <c r="M170" s="347"/>
      <c r="N170" s="347"/>
      <c r="O170" s="344"/>
      <c r="P170" s="382" t="str">
        <f>IFERROR(VLOOKUP(O170,Comp_Poda_Bar!A:B,2,0),"-")</f>
        <v>-</v>
      </c>
      <c r="Q170" s="385" t="str">
        <f t="shared" si="16"/>
        <v>-</v>
      </c>
      <c r="R170" s="386">
        <f t="shared" si="21"/>
        <v>0</v>
      </c>
      <c r="S170" s="387">
        <f t="shared" si="17"/>
        <v>0</v>
      </c>
      <c r="T170" s="387">
        <f t="shared" si="18"/>
        <v>0</v>
      </c>
      <c r="U170" s="386">
        <f t="shared" si="22"/>
        <v>0</v>
      </c>
      <c r="V170" s="386">
        <f t="shared" si="23"/>
        <v>0</v>
      </c>
      <c r="W170" s="388">
        <f>IFERROR(VLOOKUP(O170,'[1]Base Baremos'!A:D,4,0)*'Extra 1,8'!$D$3,0)</f>
        <v>0</v>
      </c>
      <c r="X170" s="389">
        <f t="shared" si="19"/>
        <v>0</v>
      </c>
      <c r="Y170" s="384"/>
      <c r="Z170" s="324"/>
      <c r="IS170" s="330"/>
      <c r="IT170" s="330"/>
    </row>
    <row r="171" spans="1:254" ht="17.25" customHeight="1" x14ac:dyDescent="0.2">
      <c r="A171" s="324"/>
      <c r="B171" s="344"/>
      <c r="C171" s="345"/>
      <c r="D171" s="346"/>
      <c r="E171" s="392" t="str">
        <f t="shared" si="20"/>
        <v/>
      </c>
      <c r="F171" s="344"/>
      <c r="G171" s="344"/>
      <c r="H171" s="344"/>
      <c r="I171" s="344"/>
      <c r="J171" s="344"/>
      <c r="K171" s="347"/>
      <c r="L171" s="347"/>
      <c r="M171" s="347"/>
      <c r="N171" s="347"/>
      <c r="O171" s="344"/>
      <c r="P171" s="382" t="str">
        <f>IFERROR(VLOOKUP(O171,Comp_Poda_Bar!A:B,2,0),"-")</f>
        <v>-</v>
      </c>
      <c r="Q171" s="385" t="str">
        <f t="shared" si="16"/>
        <v>-</v>
      </c>
      <c r="R171" s="386">
        <f t="shared" si="21"/>
        <v>0</v>
      </c>
      <c r="S171" s="387">
        <f t="shared" si="17"/>
        <v>0</v>
      </c>
      <c r="T171" s="387">
        <f t="shared" si="18"/>
        <v>0</v>
      </c>
      <c r="U171" s="386">
        <f t="shared" si="22"/>
        <v>0</v>
      </c>
      <c r="V171" s="386">
        <f t="shared" si="23"/>
        <v>0</v>
      </c>
      <c r="W171" s="388">
        <f>IFERROR(VLOOKUP(O171,'[1]Base Baremos'!A:D,4,0)*'Extra 1,8'!$D$3,0)</f>
        <v>0</v>
      </c>
      <c r="X171" s="389">
        <f t="shared" si="19"/>
        <v>0</v>
      </c>
      <c r="Y171" s="384"/>
      <c r="Z171" s="324"/>
      <c r="IS171" s="330"/>
      <c r="IT171" s="330"/>
    </row>
    <row r="172" spans="1:254" ht="17.25" customHeight="1" x14ac:dyDescent="0.2">
      <c r="A172" s="324"/>
      <c r="B172" s="344"/>
      <c r="C172" s="345"/>
      <c r="D172" s="346"/>
      <c r="E172" s="392" t="str">
        <f t="shared" si="20"/>
        <v/>
      </c>
      <c r="F172" s="344"/>
      <c r="G172" s="344"/>
      <c r="H172" s="344"/>
      <c r="I172" s="344"/>
      <c r="J172" s="344"/>
      <c r="K172" s="347"/>
      <c r="L172" s="347"/>
      <c r="M172" s="347"/>
      <c r="N172" s="347"/>
      <c r="O172" s="344"/>
      <c r="P172" s="382" t="str">
        <f>IFERROR(VLOOKUP(O172,Comp_Poda_Bar!A:B,2,0),"-")</f>
        <v>-</v>
      </c>
      <c r="Q172" s="385" t="str">
        <f t="shared" si="16"/>
        <v>-</v>
      </c>
      <c r="R172" s="386">
        <f t="shared" si="21"/>
        <v>0</v>
      </c>
      <c r="S172" s="387">
        <f t="shared" si="17"/>
        <v>0</v>
      </c>
      <c r="T172" s="387">
        <f t="shared" si="18"/>
        <v>0</v>
      </c>
      <c r="U172" s="386">
        <f t="shared" si="22"/>
        <v>0</v>
      </c>
      <c r="V172" s="386">
        <f t="shared" si="23"/>
        <v>0</v>
      </c>
      <c r="W172" s="388">
        <f>IFERROR(VLOOKUP(O172,'[1]Base Baremos'!A:D,4,0)*'Extra 1,8'!$D$3,0)</f>
        <v>0</v>
      </c>
      <c r="X172" s="389">
        <f t="shared" si="19"/>
        <v>0</v>
      </c>
      <c r="Y172" s="384"/>
      <c r="Z172" s="324"/>
      <c r="IS172" s="330"/>
      <c r="IT172" s="330"/>
    </row>
    <row r="173" spans="1:254" ht="17.25" customHeight="1" x14ac:dyDescent="0.2">
      <c r="A173" s="324"/>
      <c r="B173" s="344"/>
      <c r="C173" s="345"/>
      <c r="D173" s="346"/>
      <c r="E173" s="392" t="str">
        <f t="shared" si="20"/>
        <v/>
      </c>
      <c r="F173" s="344"/>
      <c r="G173" s="344"/>
      <c r="H173" s="344"/>
      <c r="I173" s="344"/>
      <c r="J173" s="344"/>
      <c r="K173" s="347"/>
      <c r="L173" s="347"/>
      <c r="M173" s="347"/>
      <c r="N173" s="347"/>
      <c r="O173" s="344"/>
      <c r="P173" s="382" t="str">
        <f>IFERROR(VLOOKUP(O173,Comp_Poda_Bar!A:B,2,0),"-")</f>
        <v>-</v>
      </c>
      <c r="Q173" s="385" t="str">
        <f t="shared" si="16"/>
        <v>-</v>
      </c>
      <c r="R173" s="386">
        <f t="shared" si="21"/>
        <v>0</v>
      </c>
      <c r="S173" s="387">
        <f t="shared" si="17"/>
        <v>0</v>
      </c>
      <c r="T173" s="387">
        <f t="shared" si="18"/>
        <v>0</v>
      </c>
      <c r="U173" s="386">
        <f t="shared" si="22"/>
        <v>0</v>
      </c>
      <c r="V173" s="386">
        <f t="shared" si="23"/>
        <v>0</v>
      </c>
      <c r="W173" s="388">
        <f>IFERROR(VLOOKUP(O173,'[1]Base Baremos'!A:D,4,0)*'Extra 1,8'!$D$3,0)</f>
        <v>0</v>
      </c>
      <c r="X173" s="389">
        <f t="shared" si="19"/>
        <v>0</v>
      </c>
      <c r="Y173" s="384"/>
      <c r="Z173" s="324"/>
      <c r="IS173" s="330"/>
      <c r="IT173" s="330"/>
    </row>
    <row r="174" spans="1:254" ht="17.25" customHeight="1" x14ac:dyDescent="0.2">
      <c r="A174" s="324"/>
      <c r="B174" s="344"/>
      <c r="C174" s="345"/>
      <c r="D174" s="346"/>
      <c r="E174" s="392" t="str">
        <f t="shared" si="20"/>
        <v/>
      </c>
      <c r="F174" s="344"/>
      <c r="G174" s="344"/>
      <c r="H174" s="344"/>
      <c r="I174" s="344"/>
      <c r="J174" s="344"/>
      <c r="K174" s="347"/>
      <c r="L174" s="347"/>
      <c r="M174" s="347"/>
      <c r="N174" s="347"/>
      <c r="O174" s="344"/>
      <c r="P174" s="382" t="str">
        <f>IFERROR(VLOOKUP(O174,Comp_Poda_Bar!A:B,2,0),"-")</f>
        <v>-</v>
      </c>
      <c r="Q174" s="385" t="str">
        <f t="shared" si="16"/>
        <v>-</v>
      </c>
      <c r="R174" s="386">
        <f t="shared" si="21"/>
        <v>0</v>
      </c>
      <c r="S174" s="387">
        <f t="shared" si="17"/>
        <v>0</v>
      </c>
      <c r="T174" s="387">
        <f t="shared" si="18"/>
        <v>0</v>
      </c>
      <c r="U174" s="386">
        <f t="shared" si="22"/>
        <v>0</v>
      </c>
      <c r="V174" s="386">
        <f t="shared" si="23"/>
        <v>0</v>
      </c>
      <c r="W174" s="388">
        <f>IFERROR(VLOOKUP(O174,'[1]Base Baremos'!A:D,4,0)*'Extra 1,8'!$D$3,0)</f>
        <v>0</v>
      </c>
      <c r="X174" s="389">
        <f t="shared" si="19"/>
        <v>0</v>
      </c>
      <c r="Y174" s="384"/>
      <c r="Z174" s="324"/>
      <c r="IS174" s="330"/>
      <c r="IT174" s="330"/>
    </row>
    <row r="175" spans="1:254" ht="17.25" customHeight="1" x14ac:dyDescent="0.2">
      <c r="A175" s="324"/>
      <c r="B175" s="344"/>
      <c r="C175" s="345"/>
      <c r="D175" s="346"/>
      <c r="E175" s="392" t="str">
        <f t="shared" si="20"/>
        <v/>
      </c>
      <c r="F175" s="344"/>
      <c r="G175" s="344"/>
      <c r="H175" s="344"/>
      <c r="I175" s="344"/>
      <c r="J175" s="344"/>
      <c r="K175" s="347"/>
      <c r="L175" s="347"/>
      <c r="M175" s="347"/>
      <c r="N175" s="347"/>
      <c r="O175" s="344"/>
      <c r="P175" s="382" t="str">
        <f>IFERROR(VLOOKUP(O175,Comp_Poda_Bar!A:B,2,0),"-")</f>
        <v>-</v>
      </c>
      <c r="Q175" s="385" t="str">
        <f t="shared" si="16"/>
        <v>-</v>
      </c>
      <c r="R175" s="386">
        <f t="shared" si="21"/>
        <v>0</v>
      </c>
      <c r="S175" s="387">
        <f t="shared" si="17"/>
        <v>0</v>
      </c>
      <c r="T175" s="387">
        <f t="shared" si="18"/>
        <v>0</v>
      </c>
      <c r="U175" s="386">
        <f t="shared" si="22"/>
        <v>0</v>
      </c>
      <c r="V175" s="386">
        <f t="shared" si="23"/>
        <v>0</v>
      </c>
      <c r="W175" s="388">
        <f>IFERROR(VLOOKUP(O175,'[1]Base Baremos'!A:D,4,0)*'Extra 1,8'!$D$3,0)</f>
        <v>0</v>
      </c>
      <c r="X175" s="389">
        <f t="shared" si="19"/>
        <v>0</v>
      </c>
      <c r="Y175" s="384"/>
      <c r="Z175" s="324"/>
      <c r="IS175" s="330"/>
      <c r="IT175" s="330"/>
    </row>
    <row r="176" spans="1:254" ht="17.25" customHeight="1" x14ac:dyDescent="0.2">
      <c r="A176" s="324"/>
      <c r="B176" s="344"/>
      <c r="C176" s="345"/>
      <c r="D176" s="346"/>
      <c r="E176" s="392" t="str">
        <f t="shared" si="20"/>
        <v/>
      </c>
      <c r="F176" s="344"/>
      <c r="G176" s="344"/>
      <c r="H176" s="344"/>
      <c r="I176" s="344"/>
      <c r="J176" s="344"/>
      <c r="K176" s="347"/>
      <c r="L176" s="347"/>
      <c r="M176" s="347"/>
      <c r="N176" s="347"/>
      <c r="O176" s="344"/>
      <c r="P176" s="382" t="str">
        <f>IFERROR(VLOOKUP(O176,Comp_Poda_Bar!A:B,2,0),"-")</f>
        <v>-</v>
      </c>
      <c r="Q176" s="385" t="str">
        <f t="shared" si="16"/>
        <v>-</v>
      </c>
      <c r="R176" s="386">
        <f t="shared" si="21"/>
        <v>0</v>
      </c>
      <c r="S176" s="387">
        <f t="shared" si="17"/>
        <v>0</v>
      </c>
      <c r="T176" s="387">
        <f t="shared" si="18"/>
        <v>0</v>
      </c>
      <c r="U176" s="386">
        <f t="shared" si="22"/>
        <v>0</v>
      </c>
      <c r="V176" s="386">
        <f t="shared" si="23"/>
        <v>0</v>
      </c>
      <c r="W176" s="388">
        <f>IFERROR(VLOOKUP(O176,'[1]Base Baremos'!A:D,4,0)*'Extra 1,8'!$D$3,0)</f>
        <v>0</v>
      </c>
      <c r="X176" s="389">
        <f t="shared" si="19"/>
        <v>0</v>
      </c>
      <c r="Y176" s="384"/>
      <c r="Z176" s="324"/>
      <c r="IS176" s="330"/>
      <c r="IT176" s="330"/>
    </row>
    <row r="177" spans="1:254" ht="17.25" customHeight="1" x14ac:dyDescent="0.2">
      <c r="A177" s="324"/>
      <c r="B177" s="344"/>
      <c r="C177" s="345"/>
      <c r="D177" s="346"/>
      <c r="E177" s="392" t="str">
        <f t="shared" si="20"/>
        <v/>
      </c>
      <c r="F177" s="344"/>
      <c r="G177" s="344"/>
      <c r="H177" s="344"/>
      <c r="I177" s="344"/>
      <c r="J177" s="344"/>
      <c r="K177" s="347"/>
      <c r="L177" s="347"/>
      <c r="M177" s="347"/>
      <c r="N177" s="347"/>
      <c r="O177" s="344"/>
      <c r="P177" s="382" t="str">
        <f>IFERROR(VLOOKUP(O177,Comp_Poda_Bar!A:B,2,0),"-")</f>
        <v>-</v>
      </c>
      <c r="Q177" s="385" t="str">
        <f t="shared" si="16"/>
        <v>-</v>
      </c>
      <c r="R177" s="386">
        <f t="shared" si="21"/>
        <v>0</v>
      </c>
      <c r="S177" s="387">
        <f t="shared" si="17"/>
        <v>0</v>
      </c>
      <c r="T177" s="387">
        <f t="shared" si="18"/>
        <v>0</v>
      </c>
      <c r="U177" s="386">
        <f t="shared" si="22"/>
        <v>0</v>
      </c>
      <c r="V177" s="386">
        <f t="shared" si="23"/>
        <v>0</v>
      </c>
      <c r="W177" s="388">
        <f>IFERROR(VLOOKUP(O177,'[1]Base Baremos'!A:D,4,0)*'Extra 1,8'!$D$3,0)</f>
        <v>0</v>
      </c>
      <c r="X177" s="389">
        <f t="shared" si="19"/>
        <v>0</v>
      </c>
      <c r="Y177" s="384"/>
      <c r="Z177" s="324"/>
      <c r="IS177" s="330"/>
      <c r="IT177" s="330"/>
    </row>
    <row r="178" spans="1:254" ht="17.25" customHeight="1" x14ac:dyDescent="0.2">
      <c r="A178" s="324"/>
      <c r="B178" s="344"/>
      <c r="C178" s="345"/>
      <c r="D178" s="346"/>
      <c r="E178" s="392" t="str">
        <f t="shared" si="20"/>
        <v/>
      </c>
      <c r="F178" s="344"/>
      <c r="G178" s="344"/>
      <c r="H178" s="344"/>
      <c r="I178" s="344"/>
      <c r="J178" s="344"/>
      <c r="K178" s="347"/>
      <c r="L178" s="347"/>
      <c r="M178" s="347"/>
      <c r="N178" s="347"/>
      <c r="O178" s="344"/>
      <c r="P178" s="382" t="str">
        <f>IFERROR(VLOOKUP(O178,Comp_Poda_Bar!A:B,2,0),"-")</f>
        <v>-</v>
      </c>
      <c r="Q178" s="385" t="str">
        <f t="shared" si="16"/>
        <v>-</v>
      </c>
      <c r="R178" s="386">
        <f t="shared" si="21"/>
        <v>0</v>
      </c>
      <c r="S178" s="387">
        <f t="shared" si="17"/>
        <v>0</v>
      </c>
      <c r="T178" s="387">
        <f t="shared" si="18"/>
        <v>0</v>
      </c>
      <c r="U178" s="386">
        <f t="shared" si="22"/>
        <v>0</v>
      </c>
      <c r="V178" s="386">
        <f t="shared" si="23"/>
        <v>0</v>
      </c>
      <c r="W178" s="388">
        <f>IFERROR(VLOOKUP(O178,'[1]Base Baremos'!A:D,4,0)*'Extra 1,8'!$D$3,0)</f>
        <v>0</v>
      </c>
      <c r="X178" s="389">
        <f t="shared" si="19"/>
        <v>0</v>
      </c>
      <c r="Y178" s="384"/>
      <c r="Z178" s="324"/>
      <c r="IS178" s="330"/>
      <c r="IT178" s="330"/>
    </row>
    <row r="179" spans="1:254" ht="17.25" customHeight="1" x14ac:dyDescent="0.2">
      <c r="A179" s="324"/>
      <c r="B179" s="344"/>
      <c r="C179" s="345"/>
      <c r="D179" s="346"/>
      <c r="E179" s="392" t="str">
        <f t="shared" si="20"/>
        <v/>
      </c>
      <c r="F179" s="344"/>
      <c r="G179" s="344"/>
      <c r="H179" s="344"/>
      <c r="I179" s="344"/>
      <c r="J179" s="344"/>
      <c r="K179" s="347"/>
      <c r="L179" s="347"/>
      <c r="M179" s="347"/>
      <c r="N179" s="347"/>
      <c r="O179" s="344"/>
      <c r="P179" s="382" t="str">
        <f>IFERROR(VLOOKUP(O179,Comp_Poda_Bar!A:B,2,0),"-")</f>
        <v>-</v>
      </c>
      <c r="Q179" s="385" t="str">
        <f t="shared" si="16"/>
        <v>-</v>
      </c>
      <c r="R179" s="386">
        <f t="shared" si="21"/>
        <v>0</v>
      </c>
      <c r="S179" s="387">
        <f t="shared" si="17"/>
        <v>0</v>
      </c>
      <c r="T179" s="387">
        <f t="shared" si="18"/>
        <v>0</v>
      </c>
      <c r="U179" s="386">
        <f t="shared" si="22"/>
        <v>0</v>
      </c>
      <c r="V179" s="386">
        <f t="shared" si="23"/>
        <v>0</v>
      </c>
      <c r="W179" s="388">
        <f>IFERROR(VLOOKUP(O179,'[1]Base Baremos'!A:D,4,0)*'Extra 1,8'!$D$3,0)</f>
        <v>0</v>
      </c>
      <c r="X179" s="389">
        <f t="shared" si="19"/>
        <v>0</v>
      </c>
      <c r="Y179" s="384"/>
      <c r="Z179" s="324"/>
      <c r="IS179" s="330"/>
      <c r="IT179" s="330"/>
    </row>
    <row r="180" spans="1:254" ht="17.25" customHeight="1" x14ac:dyDescent="0.2">
      <c r="A180" s="324"/>
      <c r="B180" s="344"/>
      <c r="C180" s="345"/>
      <c r="D180" s="346"/>
      <c r="E180" s="392" t="str">
        <f t="shared" si="20"/>
        <v/>
      </c>
      <c r="F180" s="344"/>
      <c r="G180" s="344"/>
      <c r="H180" s="344"/>
      <c r="I180" s="344"/>
      <c r="J180" s="344"/>
      <c r="K180" s="347"/>
      <c r="L180" s="347"/>
      <c r="M180" s="347"/>
      <c r="N180" s="347"/>
      <c r="O180" s="344"/>
      <c r="P180" s="382" t="str">
        <f>IFERROR(VLOOKUP(O180,Comp_Poda_Bar!A:B,2,0),"-")</f>
        <v>-</v>
      </c>
      <c r="Q180" s="385" t="str">
        <f t="shared" si="16"/>
        <v>-</v>
      </c>
      <c r="R180" s="386">
        <f t="shared" si="21"/>
        <v>0</v>
      </c>
      <c r="S180" s="387">
        <f t="shared" si="17"/>
        <v>0</v>
      </c>
      <c r="T180" s="387">
        <f t="shared" si="18"/>
        <v>0</v>
      </c>
      <c r="U180" s="386">
        <f t="shared" si="22"/>
        <v>0</v>
      </c>
      <c r="V180" s="386">
        <f t="shared" si="23"/>
        <v>0</v>
      </c>
      <c r="W180" s="388">
        <f>IFERROR(VLOOKUP(O180,'[1]Base Baremos'!A:D,4,0)*'Extra 1,8'!$D$3,0)</f>
        <v>0</v>
      </c>
      <c r="X180" s="389">
        <f t="shared" si="19"/>
        <v>0</v>
      </c>
      <c r="Y180" s="384"/>
      <c r="Z180" s="324"/>
      <c r="IS180" s="330"/>
      <c r="IT180" s="330"/>
    </row>
    <row r="181" spans="1:254" ht="17.25" customHeight="1" x14ac:dyDescent="0.2">
      <c r="A181" s="324"/>
      <c r="B181" s="344"/>
      <c r="C181" s="345"/>
      <c r="D181" s="346"/>
      <c r="E181" s="392" t="str">
        <f t="shared" si="20"/>
        <v/>
      </c>
      <c r="F181" s="344"/>
      <c r="G181" s="344"/>
      <c r="H181" s="344"/>
      <c r="I181" s="344"/>
      <c r="J181" s="344"/>
      <c r="K181" s="347"/>
      <c r="L181" s="347"/>
      <c r="M181" s="347"/>
      <c r="N181" s="347"/>
      <c r="O181" s="344"/>
      <c r="P181" s="382" t="str">
        <f>IFERROR(VLOOKUP(O181,Comp_Poda_Bar!A:B,2,0),"-")</f>
        <v>-</v>
      </c>
      <c r="Q181" s="385" t="str">
        <f t="shared" si="16"/>
        <v>-</v>
      </c>
      <c r="R181" s="386">
        <f t="shared" si="21"/>
        <v>0</v>
      </c>
      <c r="S181" s="387">
        <f t="shared" si="17"/>
        <v>0</v>
      </c>
      <c r="T181" s="387">
        <f t="shared" si="18"/>
        <v>0</v>
      </c>
      <c r="U181" s="386">
        <f t="shared" si="22"/>
        <v>0</v>
      </c>
      <c r="V181" s="386">
        <f t="shared" si="23"/>
        <v>0</v>
      </c>
      <c r="W181" s="388">
        <f>IFERROR(VLOOKUP(O181,'[1]Base Baremos'!A:D,4,0)*'Extra 1,8'!$D$3,0)</f>
        <v>0</v>
      </c>
      <c r="X181" s="389">
        <f t="shared" si="19"/>
        <v>0</v>
      </c>
      <c r="Y181" s="384"/>
      <c r="Z181" s="324"/>
      <c r="IS181" s="330"/>
      <c r="IT181" s="330"/>
    </row>
    <row r="182" spans="1:254" ht="17.25" customHeight="1" x14ac:dyDescent="0.2">
      <c r="A182" s="324"/>
      <c r="B182" s="344"/>
      <c r="C182" s="345"/>
      <c r="D182" s="346"/>
      <c r="E182" s="392" t="str">
        <f t="shared" si="20"/>
        <v/>
      </c>
      <c r="F182" s="344"/>
      <c r="G182" s="344"/>
      <c r="H182" s="344"/>
      <c r="I182" s="344"/>
      <c r="J182" s="344"/>
      <c r="K182" s="347"/>
      <c r="L182" s="347"/>
      <c r="M182" s="347"/>
      <c r="N182" s="347"/>
      <c r="O182" s="344"/>
      <c r="P182" s="382" t="str">
        <f>IFERROR(VLOOKUP(O182,Comp_Poda_Bar!A:B,2,0),"-")</f>
        <v>-</v>
      </c>
      <c r="Q182" s="385" t="str">
        <f t="shared" si="16"/>
        <v>-</v>
      </c>
      <c r="R182" s="386">
        <f t="shared" si="21"/>
        <v>0</v>
      </c>
      <c r="S182" s="387">
        <f t="shared" si="17"/>
        <v>0</v>
      </c>
      <c r="T182" s="387">
        <f t="shared" si="18"/>
        <v>0</v>
      </c>
      <c r="U182" s="386">
        <f t="shared" si="22"/>
        <v>0</v>
      </c>
      <c r="V182" s="386">
        <f t="shared" si="23"/>
        <v>0</v>
      </c>
      <c r="W182" s="388">
        <f>IFERROR(VLOOKUP(O182,'[1]Base Baremos'!A:D,4,0)*'Extra 1,8'!$D$3,0)</f>
        <v>0</v>
      </c>
      <c r="X182" s="389">
        <f t="shared" si="19"/>
        <v>0</v>
      </c>
      <c r="Y182" s="384"/>
      <c r="Z182" s="324"/>
      <c r="IS182" s="330"/>
      <c r="IT182" s="330"/>
    </row>
    <row r="183" spans="1:254" ht="17.25" customHeight="1" x14ac:dyDescent="0.2">
      <c r="A183" s="324"/>
      <c r="B183" s="344"/>
      <c r="C183" s="345"/>
      <c r="D183" s="346"/>
      <c r="E183" s="392" t="str">
        <f t="shared" si="20"/>
        <v/>
      </c>
      <c r="F183" s="344"/>
      <c r="G183" s="344"/>
      <c r="H183" s="344"/>
      <c r="I183" s="344"/>
      <c r="J183" s="344"/>
      <c r="K183" s="347"/>
      <c r="L183" s="347"/>
      <c r="M183" s="347"/>
      <c r="N183" s="347"/>
      <c r="O183" s="344"/>
      <c r="P183" s="382" t="str">
        <f>IFERROR(VLOOKUP(O183,Comp_Poda_Bar!A:B,2,0),"-")</f>
        <v>-</v>
      </c>
      <c r="Q183" s="385" t="str">
        <f t="shared" si="16"/>
        <v>-</v>
      </c>
      <c r="R183" s="386">
        <f t="shared" si="21"/>
        <v>0</v>
      </c>
      <c r="S183" s="387">
        <f t="shared" si="17"/>
        <v>0</v>
      </c>
      <c r="T183" s="387">
        <f t="shared" si="18"/>
        <v>0</v>
      </c>
      <c r="U183" s="386">
        <f t="shared" si="22"/>
        <v>0</v>
      </c>
      <c r="V183" s="386">
        <f t="shared" si="23"/>
        <v>0</v>
      </c>
      <c r="W183" s="388">
        <f>IFERROR(VLOOKUP(O183,'[1]Base Baremos'!A:D,4,0)*'Extra 1,8'!$D$3,0)</f>
        <v>0</v>
      </c>
      <c r="X183" s="389">
        <f t="shared" si="19"/>
        <v>0</v>
      </c>
      <c r="Y183" s="384"/>
      <c r="Z183" s="324"/>
      <c r="IS183" s="330"/>
      <c r="IT183" s="330"/>
    </row>
    <row r="184" spans="1:254" ht="17.25" customHeight="1" x14ac:dyDescent="0.2">
      <c r="A184" s="324"/>
      <c r="B184" s="344"/>
      <c r="C184" s="345"/>
      <c r="D184" s="346"/>
      <c r="E184" s="392" t="str">
        <f t="shared" si="20"/>
        <v/>
      </c>
      <c r="F184" s="344"/>
      <c r="G184" s="344"/>
      <c r="H184" s="344"/>
      <c r="I184" s="344"/>
      <c r="J184" s="344"/>
      <c r="K184" s="347"/>
      <c r="L184" s="347"/>
      <c r="M184" s="347"/>
      <c r="N184" s="347"/>
      <c r="O184" s="344"/>
      <c r="P184" s="382" t="str">
        <f>IFERROR(VLOOKUP(O184,Comp_Poda_Bar!A:B,2,0),"-")</f>
        <v>-</v>
      </c>
      <c r="Q184" s="385" t="str">
        <f t="shared" si="16"/>
        <v>-</v>
      </c>
      <c r="R184" s="386">
        <f t="shared" si="21"/>
        <v>0</v>
      </c>
      <c r="S184" s="387">
        <f t="shared" si="17"/>
        <v>0</v>
      </c>
      <c r="T184" s="387">
        <f t="shared" si="18"/>
        <v>0</v>
      </c>
      <c r="U184" s="386">
        <f t="shared" si="22"/>
        <v>0</v>
      </c>
      <c r="V184" s="386">
        <f t="shared" si="23"/>
        <v>0</v>
      </c>
      <c r="W184" s="388">
        <f>IFERROR(VLOOKUP(O184,'[1]Base Baremos'!A:D,4,0)*'Extra 1,8'!$D$3,0)</f>
        <v>0</v>
      </c>
      <c r="X184" s="389">
        <f t="shared" si="19"/>
        <v>0</v>
      </c>
      <c r="Y184" s="384"/>
      <c r="Z184" s="324"/>
      <c r="IS184" s="330"/>
      <c r="IT184" s="330"/>
    </row>
    <row r="185" spans="1:254" ht="17.25" customHeight="1" x14ac:dyDescent="0.2">
      <c r="A185" s="324"/>
      <c r="B185" s="344"/>
      <c r="C185" s="345"/>
      <c r="D185" s="346"/>
      <c r="E185" s="392" t="str">
        <f t="shared" si="20"/>
        <v/>
      </c>
      <c r="F185" s="344"/>
      <c r="G185" s="344"/>
      <c r="H185" s="344"/>
      <c r="I185" s="344"/>
      <c r="J185" s="344"/>
      <c r="K185" s="347"/>
      <c r="L185" s="347"/>
      <c r="M185" s="347"/>
      <c r="N185" s="347"/>
      <c r="O185" s="344"/>
      <c r="P185" s="382" t="str">
        <f>IFERROR(VLOOKUP(O185,Comp_Poda_Bar!A:B,2,0),"-")</f>
        <v>-</v>
      </c>
      <c r="Q185" s="385" t="str">
        <f t="shared" si="16"/>
        <v>-</v>
      </c>
      <c r="R185" s="386">
        <f t="shared" si="21"/>
        <v>0</v>
      </c>
      <c r="S185" s="387">
        <f t="shared" si="17"/>
        <v>0</v>
      </c>
      <c r="T185" s="387">
        <f t="shared" si="18"/>
        <v>0</v>
      </c>
      <c r="U185" s="386">
        <f t="shared" si="22"/>
        <v>0</v>
      </c>
      <c r="V185" s="386">
        <f t="shared" si="23"/>
        <v>0</v>
      </c>
      <c r="W185" s="388">
        <f>IFERROR(VLOOKUP(O185,'[1]Base Baremos'!A:D,4,0)*'Extra 1,8'!$D$3,0)</f>
        <v>0</v>
      </c>
      <c r="X185" s="389">
        <f t="shared" si="19"/>
        <v>0</v>
      </c>
      <c r="Y185" s="384"/>
      <c r="Z185" s="324"/>
      <c r="IS185" s="330"/>
      <c r="IT185" s="330"/>
    </row>
    <row r="186" spans="1:254" ht="17.25" customHeight="1" x14ac:dyDescent="0.2">
      <c r="A186" s="324"/>
      <c r="B186" s="344"/>
      <c r="C186" s="345"/>
      <c r="D186" s="346"/>
      <c r="E186" s="392" t="str">
        <f t="shared" si="20"/>
        <v/>
      </c>
      <c r="F186" s="344"/>
      <c r="G186" s="344"/>
      <c r="H186" s="344"/>
      <c r="I186" s="344"/>
      <c r="J186" s="344"/>
      <c r="K186" s="347"/>
      <c r="L186" s="347"/>
      <c r="M186" s="347"/>
      <c r="N186" s="347"/>
      <c r="O186" s="344"/>
      <c r="P186" s="382" t="str">
        <f>IFERROR(VLOOKUP(O186,Comp_Poda_Bar!A:B,2,0),"-")</f>
        <v>-</v>
      </c>
      <c r="Q186" s="385" t="str">
        <f t="shared" si="16"/>
        <v>-</v>
      </c>
      <c r="R186" s="386">
        <f t="shared" si="21"/>
        <v>0</v>
      </c>
      <c r="S186" s="387">
        <f t="shared" si="17"/>
        <v>0</v>
      </c>
      <c r="T186" s="387">
        <f t="shared" si="18"/>
        <v>0</v>
      </c>
      <c r="U186" s="386">
        <f t="shared" si="22"/>
        <v>0</v>
      </c>
      <c r="V186" s="386">
        <f t="shared" si="23"/>
        <v>0</v>
      </c>
      <c r="W186" s="388">
        <f>IFERROR(VLOOKUP(O186,'[1]Base Baremos'!A:D,4,0)*'Extra 1,8'!$D$3,0)</f>
        <v>0</v>
      </c>
      <c r="X186" s="389">
        <f t="shared" si="19"/>
        <v>0</v>
      </c>
      <c r="Y186" s="384"/>
      <c r="Z186" s="324"/>
      <c r="IS186" s="330"/>
      <c r="IT186" s="330"/>
    </row>
    <row r="187" spans="1:254" ht="17.25" customHeight="1" x14ac:dyDescent="0.2">
      <c r="A187" s="324"/>
      <c r="B187" s="344"/>
      <c r="C187" s="345"/>
      <c r="D187" s="346"/>
      <c r="E187" s="392" t="str">
        <f t="shared" si="20"/>
        <v/>
      </c>
      <c r="F187" s="344"/>
      <c r="G187" s="344"/>
      <c r="H187" s="344"/>
      <c r="I187" s="344"/>
      <c r="J187" s="344"/>
      <c r="K187" s="347"/>
      <c r="L187" s="347"/>
      <c r="M187" s="347"/>
      <c r="N187" s="347"/>
      <c r="O187" s="344"/>
      <c r="P187" s="382" t="str">
        <f>IFERROR(VLOOKUP(O187,Comp_Poda_Bar!A:B,2,0),"-")</f>
        <v>-</v>
      </c>
      <c r="Q187" s="385" t="str">
        <f t="shared" si="16"/>
        <v>-</v>
      </c>
      <c r="R187" s="386">
        <f t="shared" si="21"/>
        <v>0</v>
      </c>
      <c r="S187" s="387">
        <f t="shared" si="17"/>
        <v>0</v>
      </c>
      <c r="T187" s="387">
        <f t="shared" si="18"/>
        <v>0</v>
      </c>
      <c r="U187" s="386">
        <f t="shared" si="22"/>
        <v>0</v>
      </c>
      <c r="V187" s="386">
        <f t="shared" si="23"/>
        <v>0</v>
      </c>
      <c r="W187" s="388">
        <f>IFERROR(VLOOKUP(O187,'[1]Base Baremos'!A:D,4,0)*'Extra 1,8'!$D$3,0)</f>
        <v>0</v>
      </c>
      <c r="X187" s="389">
        <f t="shared" si="19"/>
        <v>0</v>
      </c>
      <c r="Y187" s="384"/>
      <c r="Z187" s="324"/>
      <c r="IS187" s="330"/>
      <c r="IT187" s="330"/>
    </row>
    <row r="188" spans="1:254" ht="17.25" customHeight="1" x14ac:dyDescent="0.2">
      <c r="A188" s="324"/>
      <c r="B188" s="344"/>
      <c r="C188" s="345"/>
      <c r="D188" s="346"/>
      <c r="E188" s="392" t="str">
        <f t="shared" si="20"/>
        <v/>
      </c>
      <c r="F188" s="344"/>
      <c r="G188" s="344"/>
      <c r="H188" s="344"/>
      <c r="I188" s="344"/>
      <c r="J188" s="344"/>
      <c r="K188" s="347"/>
      <c r="L188" s="347"/>
      <c r="M188" s="347"/>
      <c r="N188" s="347"/>
      <c r="O188" s="344"/>
      <c r="P188" s="382" t="str">
        <f>IFERROR(VLOOKUP(O188,Comp_Poda_Bar!A:B,2,0),"-")</f>
        <v>-</v>
      </c>
      <c r="Q188" s="385" t="str">
        <f t="shared" si="16"/>
        <v>-</v>
      </c>
      <c r="R188" s="386">
        <f t="shared" si="21"/>
        <v>0</v>
      </c>
      <c r="S188" s="387">
        <f t="shared" si="17"/>
        <v>0</v>
      </c>
      <c r="T188" s="387">
        <f t="shared" si="18"/>
        <v>0</v>
      </c>
      <c r="U188" s="386">
        <f t="shared" si="22"/>
        <v>0</v>
      </c>
      <c r="V188" s="386">
        <f t="shared" si="23"/>
        <v>0</v>
      </c>
      <c r="W188" s="388">
        <f>IFERROR(VLOOKUP(O188,'[1]Base Baremos'!A:D,4,0)*'Extra 1,8'!$D$3,0)</f>
        <v>0</v>
      </c>
      <c r="X188" s="389">
        <f t="shared" si="19"/>
        <v>0</v>
      </c>
      <c r="Y188" s="384"/>
      <c r="Z188" s="324"/>
      <c r="IS188" s="330"/>
      <c r="IT188" s="330"/>
    </row>
    <row r="189" spans="1:254" ht="17.25" customHeight="1" x14ac:dyDescent="0.2">
      <c r="A189" s="324"/>
      <c r="B189" s="344"/>
      <c r="C189" s="345"/>
      <c r="D189" s="346"/>
      <c r="E189" s="392" t="str">
        <f t="shared" si="20"/>
        <v/>
      </c>
      <c r="F189" s="344"/>
      <c r="G189" s="344"/>
      <c r="H189" s="344"/>
      <c r="I189" s="344"/>
      <c r="J189" s="344"/>
      <c r="K189" s="347"/>
      <c r="L189" s="347"/>
      <c r="M189" s="347"/>
      <c r="N189" s="347"/>
      <c r="O189" s="344"/>
      <c r="P189" s="382" t="str">
        <f>IFERROR(VLOOKUP(O189,Comp_Poda_Bar!A:B,2,0),"-")</f>
        <v>-</v>
      </c>
      <c r="Q189" s="385" t="str">
        <f t="shared" si="16"/>
        <v>-</v>
      </c>
      <c r="R189" s="386">
        <f t="shared" si="21"/>
        <v>0</v>
      </c>
      <c r="S189" s="387">
        <f t="shared" si="17"/>
        <v>0</v>
      </c>
      <c r="T189" s="387">
        <f t="shared" si="18"/>
        <v>0</v>
      </c>
      <c r="U189" s="386">
        <f t="shared" si="22"/>
        <v>0</v>
      </c>
      <c r="V189" s="386">
        <f t="shared" si="23"/>
        <v>0</v>
      </c>
      <c r="W189" s="388">
        <f>IFERROR(VLOOKUP(O189,'[1]Base Baremos'!A:D,4,0)*'Extra 1,8'!$D$3,0)</f>
        <v>0</v>
      </c>
      <c r="X189" s="389">
        <f t="shared" si="19"/>
        <v>0</v>
      </c>
      <c r="Y189" s="384"/>
      <c r="Z189" s="324"/>
      <c r="IS189" s="330"/>
      <c r="IT189" s="330"/>
    </row>
    <row r="190" spans="1:254" ht="17.25" customHeight="1" x14ac:dyDescent="0.2">
      <c r="A190" s="324"/>
      <c r="B190" s="344"/>
      <c r="C190" s="345"/>
      <c r="D190" s="346"/>
      <c r="E190" s="392" t="str">
        <f t="shared" si="20"/>
        <v/>
      </c>
      <c r="F190" s="344"/>
      <c r="G190" s="344"/>
      <c r="H190" s="344"/>
      <c r="I190" s="344"/>
      <c r="J190" s="344"/>
      <c r="K190" s="347"/>
      <c r="L190" s="347"/>
      <c r="M190" s="347"/>
      <c r="N190" s="347"/>
      <c r="O190" s="344"/>
      <c r="P190" s="382" t="str">
        <f>IFERROR(VLOOKUP(O190,Comp_Poda_Bar!A:B,2,0),"-")</f>
        <v>-</v>
      </c>
      <c r="Q190" s="385" t="str">
        <f t="shared" si="16"/>
        <v>-</v>
      </c>
      <c r="R190" s="386">
        <f t="shared" si="21"/>
        <v>0</v>
      </c>
      <c r="S190" s="387">
        <f t="shared" si="17"/>
        <v>0</v>
      </c>
      <c r="T190" s="387">
        <f t="shared" si="18"/>
        <v>0</v>
      </c>
      <c r="U190" s="386">
        <f t="shared" si="22"/>
        <v>0</v>
      </c>
      <c r="V190" s="386">
        <f t="shared" si="23"/>
        <v>0</v>
      </c>
      <c r="W190" s="388">
        <f>IFERROR(VLOOKUP(O190,'[1]Base Baremos'!A:D,4,0)*'Extra 1,8'!$D$3,0)</f>
        <v>0</v>
      </c>
      <c r="X190" s="389">
        <f t="shared" si="19"/>
        <v>0</v>
      </c>
      <c r="Y190" s="384"/>
      <c r="Z190" s="324"/>
      <c r="IS190" s="330"/>
      <c r="IT190" s="330"/>
    </row>
    <row r="191" spans="1:254" ht="17.25" customHeight="1" x14ac:dyDescent="0.2">
      <c r="A191" s="324"/>
      <c r="B191" s="344"/>
      <c r="C191" s="345"/>
      <c r="D191" s="346"/>
      <c r="E191" s="392" t="str">
        <f t="shared" si="20"/>
        <v/>
      </c>
      <c r="F191" s="344"/>
      <c r="G191" s="344"/>
      <c r="H191" s="344"/>
      <c r="I191" s="344"/>
      <c r="J191" s="344"/>
      <c r="K191" s="347"/>
      <c r="L191" s="347"/>
      <c r="M191" s="347"/>
      <c r="N191" s="347"/>
      <c r="O191" s="344"/>
      <c r="P191" s="382" t="str">
        <f>IFERROR(VLOOKUP(O191,Comp_Poda_Bar!A:B,2,0),"-")</f>
        <v>-</v>
      </c>
      <c r="Q191" s="385" t="str">
        <f t="shared" si="16"/>
        <v>-</v>
      </c>
      <c r="R191" s="386">
        <f t="shared" si="21"/>
        <v>0</v>
      </c>
      <c r="S191" s="387">
        <f t="shared" si="17"/>
        <v>0</v>
      </c>
      <c r="T191" s="387">
        <f t="shared" si="18"/>
        <v>0</v>
      </c>
      <c r="U191" s="386">
        <f t="shared" si="22"/>
        <v>0</v>
      </c>
      <c r="V191" s="386">
        <f t="shared" si="23"/>
        <v>0</v>
      </c>
      <c r="W191" s="388">
        <f>IFERROR(VLOOKUP(O191,'[1]Base Baremos'!A:D,4,0)*'Extra 1,8'!$D$3,0)</f>
        <v>0</v>
      </c>
      <c r="X191" s="389">
        <f t="shared" si="19"/>
        <v>0</v>
      </c>
      <c r="Y191" s="384"/>
      <c r="Z191" s="324"/>
      <c r="IS191" s="330"/>
      <c r="IT191" s="330"/>
    </row>
    <row r="192" spans="1:254" ht="17.25" customHeight="1" x14ac:dyDescent="0.2">
      <c r="A192" s="324"/>
      <c r="B192" s="344"/>
      <c r="C192" s="345"/>
      <c r="D192" s="346"/>
      <c r="E192" s="392" t="str">
        <f t="shared" si="20"/>
        <v/>
      </c>
      <c r="F192" s="344"/>
      <c r="G192" s="344"/>
      <c r="H192" s="344"/>
      <c r="I192" s="344"/>
      <c r="J192" s="344"/>
      <c r="K192" s="347"/>
      <c r="L192" s="347"/>
      <c r="M192" s="347"/>
      <c r="N192" s="347"/>
      <c r="O192" s="344"/>
      <c r="P192" s="382" t="str">
        <f>IFERROR(VLOOKUP(O192,Comp_Poda_Bar!A:B,2,0),"-")</f>
        <v>-</v>
      </c>
      <c r="Q192" s="385" t="str">
        <f t="shared" si="16"/>
        <v>-</v>
      </c>
      <c r="R192" s="386">
        <f t="shared" si="21"/>
        <v>0</v>
      </c>
      <c r="S192" s="387">
        <f t="shared" si="17"/>
        <v>0</v>
      </c>
      <c r="T192" s="387">
        <f t="shared" si="18"/>
        <v>0</v>
      </c>
      <c r="U192" s="386">
        <f t="shared" si="22"/>
        <v>0</v>
      </c>
      <c r="V192" s="386">
        <f t="shared" si="23"/>
        <v>0</v>
      </c>
      <c r="W192" s="388">
        <f>IFERROR(VLOOKUP(O192,'[1]Base Baremos'!A:D,4,0)*'Extra 1,8'!$D$3,0)</f>
        <v>0</v>
      </c>
      <c r="X192" s="389">
        <f t="shared" si="19"/>
        <v>0</v>
      </c>
      <c r="Y192" s="384"/>
      <c r="Z192" s="324"/>
      <c r="IS192" s="330"/>
      <c r="IT192" s="330"/>
    </row>
    <row r="193" spans="1:254" ht="17.25" customHeight="1" x14ac:dyDescent="0.2">
      <c r="A193" s="324"/>
      <c r="B193" s="344"/>
      <c r="C193" s="345"/>
      <c r="D193" s="346"/>
      <c r="E193" s="392" t="str">
        <f t="shared" si="20"/>
        <v/>
      </c>
      <c r="F193" s="344"/>
      <c r="G193" s="344"/>
      <c r="H193" s="344"/>
      <c r="I193" s="344"/>
      <c r="J193" s="344"/>
      <c r="K193" s="347"/>
      <c r="L193" s="347"/>
      <c r="M193" s="347"/>
      <c r="N193" s="347"/>
      <c r="O193" s="344"/>
      <c r="P193" s="382" t="str">
        <f>IFERROR(VLOOKUP(O193,Comp_Poda_Bar!A:B,2,0),"-")</f>
        <v>-</v>
      </c>
      <c r="Q193" s="385" t="str">
        <f t="shared" si="16"/>
        <v>-</v>
      </c>
      <c r="R193" s="386">
        <f t="shared" si="21"/>
        <v>0</v>
      </c>
      <c r="S193" s="387">
        <f t="shared" si="17"/>
        <v>0</v>
      </c>
      <c r="T193" s="387">
        <f t="shared" si="18"/>
        <v>0</v>
      </c>
      <c r="U193" s="386">
        <f t="shared" si="22"/>
        <v>0</v>
      </c>
      <c r="V193" s="386">
        <f t="shared" si="23"/>
        <v>0</v>
      </c>
      <c r="W193" s="388">
        <f>IFERROR(VLOOKUP(O193,'[1]Base Baremos'!A:D,4,0)*'Extra 1,8'!$D$3,0)</f>
        <v>0</v>
      </c>
      <c r="X193" s="389">
        <f t="shared" si="19"/>
        <v>0</v>
      </c>
      <c r="Y193" s="384"/>
      <c r="Z193" s="324"/>
      <c r="IS193" s="330"/>
      <c r="IT193" s="330"/>
    </row>
    <row r="194" spans="1:254" ht="17.25" customHeight="1" x14ac:dyDescent="0.2">
      <c r="A194" s="324"/>
      <c r="B194" s="344"/>
      <c r="C194" s="345"/>
      <c r="D194" s="346"/>
      <c r="E194" s="392" t="str">
        <f t="shared" si="20"/>
        <v/>
      </c>
      <c r="F194" s="344"/>
      <c r="G194" s="344"/>
      <c r="H194" s="344"/>
      <c r="I194" s="344"/>
      <c r="J194" s="344"/>
      <c r="K194" s="347"/>
      <c r="L194" s="347"/>
      <c r="M194" s="347"/>
      <c r="N194" s="347"/>
      <c r="O194" s="344"/>
      <c r="P194" s="382" t="str">
        <f>IFERROR(VLOOKUP(O194,Comp_Poda_Bar!A:B,2,0),"-")</f>
        <v>-</v>
      </c>
      <c r="Q194" s="385" t="str">
        <f t="shared" si="16"/>
        <v>-</v>
      </c>
      <c r="R194" s="386">
        <f t="shared" si="21"/>
        <v>0</v>
      </c>
      <c r="S194" s="387">
        <f t="shared" si="17"/>
        <v>0</v>
      </c>
      <c r="T194" s="387">
        <f t="shared" si="18"/>
        <v>0</v>
      </c>
      <c r="U194" s="386">
        <f t="shared" si="22"/>
        <v>0</v>
      </c>
      <c r="V194" s="386">
        <f t="shared" si="23"/>
        <v>0</v>
      </c>
      <c r="W194" s="388">
        <f>IFERROR(VLOOKUP(O194,'[1]Base Baremos'!A:D,4,0)*'Extra 1,8'!$D$3,0)</f>
        <v>0</v>
      </c>
      <c r="X194" s="389">
        <f t="shared" si="19"/>
        <v>0</v>
      </c>
      <c r="Y194" s="384"/>
      <c r="Z194" s="324"/>
      <c r="IS194" s="330"/>
      <c r="IT194" s="330"/>
    </row>
    <row r="195" spans="1:254" ht="17.25" customHeight="1" x14ac:dyDescent="0.2">
      <c r="A195" s="324"/>
      <c r="B195" s="344"/>
      <c r="C195" s="345"/>
      <c r="D195" s="346"/>
      <c r="E195" s="392" t="str">
        <f t="shared" si="20"/>
        <v/>
      </c>
      <c r="F195" s="344"/>
      <c r="G195" s="344"/>
      <c r="H195" s="344"/>
      <c r="I195" s="344"/>
      <c r="J195" s="344"/>
      <c r="K195" s="347"/>
      <c r="L195" s="347"/>
      <c r="M195" s="347"/>
      <c r="N195" s="347"/>
      <c r="O195" s="344"/>
      <c r="P195" s="382" t="str">
        <f>IFERROR(VLOOKUP(O195,Comp_Poda_Bar!A:B,2,0),"-")</f>
        <v>-</v>
      </c>
      <c r="Q195" s="385" t="str">
        <f t="shared" si="16"/>
        <v>-</v>
      </c>
      <c r="R195" s="386">
        <f t="shared" si="21"/>
        <v>0</v>
      </c>
      <c r="S195" s="387">
        <f t="shared" si="17"/>
        <v>0</v>
      </c>
      <c r="T195" s="387">
        <f t="shared" si="18"/>
        <v>0</v>
      </c>
      <c r="U195" s="386">
        <f t="shared" si="22"/>
        <v>0</v>
      </c>
      <c r="V195" s="386">
        <f t="shared" si="23"/>
        <v>0</v>
      </c>
      <c r="W195" s="388">
        <f>IFERROR(VLOOKUP(O195,'[1]Base Baremos'!A:D,4,0)*'Extra 1,8'!$D$3,0)</f>
        <v>0</v>
      </c>
      <c r="X195" s="389">
        <f t="shared" si="19"/>
        <v>0</v>
      </c>
      <c r="Y195" s="384"/>
      <c r="Z195" s="324"/>
      <c r="IS195" s="330"/>
      <c r="IT195" s="330"/>
    </row>
    <row r="196" spans="1:254" ht="17.25" customHeight="1" x14ac:dyDescent="0.2">
      <c r="A196" s="324"/>
      <c r="B196" s="344"/>
      <c r="C196" s="345"/>
      <c r="D196" s="346"/>
      <c r="E196" s="392" t="str">
        <f t="shared" si="20"/>
        <v/>
      </c>
      <c r="F196" s="344"/>
      <c r="G196" s="344"/>
      <c r="H196" s="344"/>
      <c r="I196" s="344"/>
      <c r="J196" s="344"/>
      <c r="K196" s="347"/>
      <c r="L196" s="347"/>
      <c r="M196" s="347"/>
      <c r="N196" s="347"/>
      <c r="O196" s="344"/>
      <c r="P196" s="382" t="str">
        <f>IFERROR(VLOOKUP(O196,Comp_Poda_Bar!A:B,2,0),"-")</f>
        <v>-</v>
      </c>
      <c r="Q196" s="385" t="str">
        <f t="shared" si="16"/>
        <v>-</v>
      </c>
      <c r="R196" s="386">
        <f t="shared" si="21"/>
        <v>0</v>
      </c>
      <c r="S196" s="387">
        <f t="shared" si="17"/>
        <v>0</v>
      </c>
      <c r="T196" s="387">
        <f t="shared" si="18"/>
        <v>0</v>
      </c>
      <c r="U196" s="386">
        <f t="shared" si="22"/>
        <v>0</v>
      </c>
      <c r="V196" s="386">
        <f t="shared" si="23"/>
        <v>0</v>
      </c>
      <c r="W196" s="388">
        <f>IFERROR(VLOOKUP(O196,'[1]Base Baremos'!A:D,4,0)*'Extra 1,8'!$D$3,0)</f>
        <v>0</v>
      </c>
      <c r="X196" s="389">
        <f t="shared" si="19"/>
        <v>0</v>
      </c>
      <c r="Y196" s="384"/>
      <c r="Z196" s="324"/>
      <c r="IS196" s="330"/>
      <c r="IT196" s="330"/>
    </row>
    <row r="197" spans="1:254" ht="17.25" customHeight="1" x14ac:dyDescent="0.2">
      <c r="A197" s="324"/>
      <c r="B197" s="344"/>
      <c r="C197" s="345"/>
      <c r="D197" s="346"/>
      <c r="E197" s="392" t="str">
        <f t="shared" si="20"/>
        <v/>
      </c>
      <c r="F197" s="344"/>
      <c r="G197" s="344"/>
      <c r="H197" s="344"/>
      <c r="I197" s="344"/>
      <c r="J197" s="344"/>
      <c r="K197" s="347"/>
      <c r="L197" s="347"/>
      <c r="M197" s="347"/>
      <c r="N197" s="347"/>
      <c r="O197" s="344"/>
      <c r="P197" s="382" t="str">
        <f>IFERROR(VLOOKUP(O197,Comp_Poda_Bar!A:B,2,0),"-")</f>
        <v>-</v>
      </c>
      <c r="Q197" s="385" t="str">
        <f t="shared" ref="Q197:Q260" si="24">IF(C197&lt;&gt;"",WEEKDAY(C197),"-")</f>
        <v>-</v>
      </c>
      <c r="R197" s="386">
        <f t="shared" si="21"/>
        <v>0</v>
      </c>
      <c r="S197" s="387">
        <f t="shared" ref="S197:S260" si="25">K197*24</f>
        <v>0</v>
      </c>
      <c r="T197" s="387">
        <f t="shared" ref="T197:T260" si="26">IF(K197&gt;L197,(L197*24)+24,L197*24)</f>
        <v>0</v>
      </c>
      <c r="U197" s="386">
        <f t="shared" si="22"/>
        <v>0</v>
      </c>
      <c r="V197" s="386">
        <f t="shared" si="23"/>
        <v>0</v>
      </c>
      <c r="W197" s="388">
        <f>IFERROR(VLOOKUP(O197,'[1]Base Baremos'!A:D,4,0)*'Extra 1,8'!$D$3,0)</f>
        <v>0</v>
      </c>
      <c r="X197" s="389">
        <f t="shared" ref="X197:X260" si="27">IF(OR(D197="SIM",Q197=7,Q197=1),((V197*W197)-(U197*W197))*1.5,IF(V197&lt;=2,(V197*W197-(U197*W197))*1.25,IF(V197&gt;2,(V197*W197-(U197*W197))*1.35)))</f>
        <v>0</v>
      </c>
      <c r="Y197" s="384"/>
      <c r="Z197" s="324"/>
      <c r="IS197" s="330"/>
      <c r="IT197" s="330"/>
    </row>
    <row r="198" spans="1:254" ht="17.25" customHeight="1" x14ac:dyDescent="0.2">
      <c r="A198" s="324"/>
      <c r="B198" s="344"/>
      <c r="C198" s="345"/>
      <c r="D198" s="346"/>
      <c r="E198" s="392" t="str">
        <f t="shared" ref="E198:E261" si="28">IF(O198="","",TEXT(C198,"MMMM"))</f>
        <v/>
      </c>
      <c r="F198" s="344"/>
      <c r="G198" s="344"/>
      <c r="H198" s="344"/>
      <c r="I198" s="344"/>
      <c r="J198" s="344"/>
      <c r="K198" s="347"/>
      <c r="L198" s="347"/>
      <c r="M198" s="347"/>
      <c r="N198" s="347"/>
      <c r="O198" s="344"/>
      <c r="P198" s="382" t="str">
        <f>IFERROR(VLOOKUP(O198,Comp_Poda_Bar!A:B,2,0),"-")</f>
        <v>-</v>
      </c>
      <c r="Q198" s="385" t="str">
        <f t="shared" si="24"/>
        <v>-</v>
      </c>
      <c r="R198" s="386">
        <f t="shared" ref="R198:R261" si="29">T198-S198</f>
        <v>0</v>
      </c>
      <c r="S198" s="387">
        <f t="shared" si="25"/>
        <v>0</v>
      </c>
      <c r="T198" s="387">
        <f t="shared" si="26"/>
        <v>0</v>
      </c>
      <c r="U198" s="386">
        <f t="shared" ref="U198:U261" si="30">(N198-M198)*24</f>
        <v>0</v>
      </c>
      <c r="V198" s="386">
        <f t="shared" ref="V198:V261" si="31">R198</f>
        <v>0</v>
      </c>
      <c r="W198" s="388">
        <f>IFERROR(VLOOKUP(O198,'[1]Base Baremos'!A:D,4,0)*'Extra 1,8'!$D$3,0)</f>
        <v>0</v>
      </c>
      <c r="X198" s="389">
        <f t="shared" si="27"/>
        <v>0</v>
      </c>
      <c r="Y198" s="384"/>
      <c r="Z198" s="324"/>
      <c r="IS198" s="330"/>
      <c r="IT198" s="330"/>
    </row>
    <row r="199" spans="1:254" ht="17.25" customHeight="1" x14ac:dyDescent="0.2">
      <c r="A199" s="324"/>
      <c r="B199" s="344"/>
      <c r="C199" s="345"/>
      <c r="D199" s="346"/>
      <c r="E199" s="392" t="str">
        <f t="shared" si="28"/>
        <v/>
      </c>
      <c r="F199" s="344"/>
      <c r="G199" s="344"/>
      <c r="H199" s="344"/>
      <c r="I199" s="344"/>
      <c r="J199" s="344"/>
      <c r="K199" s="347"/>
      <c r="L199" s="347"/>
      <c r="M199" s="347"/>
      <c r="N199" s="347"/>
      <c r="O199" s="344"/>
      <c r="P199" s="382" t="str">
        <f>IFERROR(VLOOKUP(O199,Comp_Poda_Bar!A:B,2,0),"-")</f>
        <v>-</v>
      </c>
      <c r="Q199" s="385" t="str">
        <f t="shared" si="24"/>
        <v>-</v>
      </c>
      <c r="R199" s="386">
        <f t="shared" si="29"/>
        <v>0</v>
      </c>
      <c r="S199" s="387">
        <f t="shared" si="25"/>
        <v>0</v>
      </c>
      <c r="T199" s="387">
        <f t="shared" si="26"/>
        <v>0</v>
      </c>
      <c r="U199" s="386">
        <f t="shared" si="30"/>
        <v>0</v>
      </c>
      <c r="V199" s="386">
        <f t="shared" si="31"/>
        <v>0</v>
      </c>
      <c r="W199" s="388">
        <f>IFERROR(VLOOKUP(O199,'[1]Base Baremos'!A:D,4,0)*'Extra 1,8'!$D$3,0)</f>
        <v>0</v>
      </c>
      <c r="X199" s="389">
        <f t="shared" si="27"/>
        <v>0</v>
      </c>
      <c r="Y199" s="384"/>
      <c r="Z199" s="324"/>
      <c r="IS199" s="330"/>
      <c r="IT199" s="330"/>
    </row>
    <row r="200" spans="1:254" ht="17.25" customHeight="1" x14ac:dyDescent="0.2">
      <c r="A200" s="324"/>
      <c r="B200" s="344"/>
      <c r="C200" s="345"/>
      <c r="D200" s="346"/>
      <c r="E200" s="392" t="str">
        <f t="shared" si="28"/>
        <v/>
      </c>
      <c r="F200" s="344"/>
      <c r="G200" s="344"/>
      <c r="H200" s="344"/>
      <c r="I200" s="344"/>
      <c r="J200" s="344"/>
      <c r="K200" s="347"/>
      <c r="L200" s="347"/>
      <c r="M200" s="347"/>
      <c r="N200" s="347"/>
      <c r="O200" s="344"/>
      <c r="P200" s="382" t="str">
        <f>IFERROR(VLOOKUP(O200,Comp_Poda_Bar!A:B,2,0),"-")</f>
        <v>-</v>
      </c>
      <c r="Q200" s="385" t="str">
        <f t="shared" si="24"/>
        <v>-</v>
      </c>
      <c r="R200" s="386">
        <f t="shared" si="29"/>
        <v>0</v>
      </c>
      <c r="S200" s="387">
        <f t="shared" si="25"/>
        <v>0</v>
      </c>
      <c r="T200" s="387">
        <f t="shared" si="26"/>
        <v>0</v>
      </c>
      <c r="U200" s="386">
        <f t="shared" si="30"/>
        <v>0</v>
      </c>
      <c r="V200" s="386">
        <f t="shared" si="31"/>
        <v>0</v>
      </c>
      <c r="W200" s="388">
        <f>IFERROR(VLOOKUP(O200,'[1]Base Baremos'!A:D,4,0)*'Extra 1,8'!$D$3,0)</f>
        <v>0</v>
      </c>
      <c r="X200" s="389">
        <f t="shared" si="27"/>
        <v>0</v>
      </c>
      <c r="Y200" s="384"/>
      <c r="Z200" s="324"/>
      <c r="IS200" s="330"/>
      <c r="IT200" s="330"/>
    </row>
    <row r="201" spans="1:254" ht="17.25" customHeight="1" x14ac:dyDescent="0.2">
      <c r="A201" s="324"/>
      <c r="B201" s="344"/>
      <c r="C201" s="345"/>
      <c r="D201" s="346"/>
      <c r="E201" s="392" t="str">
        <f t="shared" si="28"/>
        <v/>
      </c>
      <c r="F201" s="344"/>
      <c r="G201" s="344"/>
      <c r="H201" s="344"/>
      <c r="I201" s="344"/>
      <c r="J201" s="344"/>
      <c r="K201" s="347"/>
      <c r="L201" s="347"/>
      <c r="M201" s="347"/>
      <c r="N201" s="347"/>
      <c r="O201" s="344"/>
      <c r="P201" s="382" t="str">
        <f>IFERROR(VLOOKUP(O201,Comp_Poda_Bar!A:B,2,0),"-")</f>
        <v>-</v>
      </c>
      <c r="Q201" s="385" t="str">
        <f t="shared" si="24"/>
        <v>-</v>
      </c>
      <c r="R201" s="386">
        <f t="shared" si="29"/>
        <v>0</v>
      </c>
      <c r="S201" s="387">
        <f t="shared" si="25"/>
        <v>0</v>
      </c>
      <c r="T201" s="387">
        <f t="shared" si="26"/>
        <v>0</v>
      </c>
      <c r="U201" s="386">
        <f t="shared" si="30"/>
        <v>0</v>
      </c>
      <c r="V201" s="386">
        <f t="shared" si="31"/>
        <v>0</v>
      </c>
      <c r="W201" s="388">
        <f>IFERROR(VLOOKUP(O201,'[1]Base Baremos'!A:D,4,0)*'Extra 1,8'!$D$3,0)</f>
        <v>0</v>
      </c>
      <c r="X201" s="389">
        <f t="shared" si="27"/>
        <v>0</v>
      </c>
      <c r="Y201" s="384"/>
      <c r="Z201" s="324"/>
      <c r="IS201" s="330"/>
      <c r="IT201" s="330"/>
    </row>
    <row r="202" spans="1:254" ht="17.25" customHeight="1" x14ac:dyDescent="0.2">
      <c r="A202" s="324"/>
      <c r="B202" s="344"/>
      <c r="C202" s="345"/>
      <c r="D202" s="346"/>
      <c r="E202" s="392" t="str">
        <f t="shared" si="28"/>
        <v/>
      </c>
      <c r="F202" s="344"/>
      <c r="G202" s="344"/>
      <c r="H202" s="344"/>
      <c r="I202" s="344"/>
      <c r="J202" s="344"/>
      <c r="K202" s="347"/>
      <c r="L202" s="347"/>
      <c r="M202" s="347"/>
      <c r="N202" s="347"/>
      <c r="O202" s="344"/>
      <c r="P202" s="382" t="str">
        <f>IFERROR(VLOOKUP(O202,Comp_Poda_Bar!A:B,2,0),"-")</f>
        <v>-</v>
      </c>
      <c r="Q202" s="385" t="str">
        <f t="shared" si="24"/>
        <v>-</v>
      </c>
      <c r="R202" s="386">
        <f t="shared" si="29"/>
        <v>0</v>
      </c>
      <c r="S202" s="387">
        <f t="shared" si="25"/>
        <v>0</v>
      </c>
      <c r="T202" s="387">
        <f t="shared" si="26"/>
        <v>0</v>
      </c>
      <c r="U202" s="386">
        <f t="shared" si="30"/>
        <v>0</v>
      </c>
      <c r="V202" s="386">
        <f t="shared" si="31"/>
        <v>0</v>
      </c>
      <c r="W202" s="388">
        <f>IFERROR(VLOOKUP(O202,'[1]Base Baremos'!A:D,4,0)*'Extra 1,8'!$D$3,0)</f>
        <v>0</v>
      </c>
      <c r="X202" s="389">
        <f t="shared" si="27"/>
        <v>0</v>
      </c>
      <c r="Y202" s="384"/>
      <c r="Z202" s="324"/>
      <c r="IS202" s="330"/>
      <c r="IT202" s="330"/>
    </row>
    <row r="203" spans="1:254" ht="17.25" customHeight="1" x14ac:dyDescent="0.2">
      <c r="A203" s="324"/>
      <c r="B203" s="344"/>
      <c r="C203" s="345"/>
      <c r="D203" s="346"/>
      <c r="E203" s="392" t="str">
        <f t="shared" si="28"/>
        <v/>
      </c>
      <c r="F203" s="344"/>
      <c r="G203" s="344"/>
      <c r="H203" s="344"/>
      <c r="I203" s="344"/>
      <c r="J203" s="344"/>
      <c r="K203" s="347"/>
      <c r="L203" s="347"/>
      <c r="M203" s="347"/>
      <c r="N203" s="347"/>
      <c r="O203" s="344"/>
      <c r="P203" s="382" t="str">
        <f>IFERROR(VLOOKUP(O203,Comp_Poda_Bar!A:B,2,0),"-")</f>
        <v>-</v>
      </c>
      <c r="Q203" s="385" t="str">
        <f t="shared" si="24"/>
        <v>-</v>
      </c>
      <c r="R203" s="386">
        <f t="shared" si="29"/>
        <v>0</v>
      </c>
      <c r="S203" s="387">
        <f t="shared" si="25"/>
        <v>0</v>
      </c>
      <c r="T203" s="387">
        <f t="shared" si="26"/>
        <v>0</v>
      </c>
      <c r="U203" s="386">
        <f t="shared" si="30"/>
        <v>0</v>
      </c>
      <c r="V203" s="386">
        <f t="shared" si="31"/>
        <v>0</v>
      </c>
      <c r="W203" s="388">
        <f>IFERROR(VLOOKUP(O203,'[1]Base Baremos'!A:D,4,0)*'Extra 1,8'!$D$3,0)</f>
        <v>0</v>
      </c>
      <c r="X203" s="389">
        <f t="shared" si="27"/>
        <v>0</v>
      </c>
      <c r="Y203" s="384"/>
      <c r="Z203" s="324"/>
      <c r="IS203" s="330"/>
      <c r="IT203" s="330"/>
    </row>
    <row r="204" spans="1:254" ht="17.25" customHeight="1" x14ac:dyDescent="0.2">
      <c r="A204" s="324"/>
      <c r="B204" s="344"/>
      <c r="C204" s="345"/>
      <c r="D204" s="346"/>
      <c r="E204" s="392" t="str">
        <f t="shared" si="28"/>
        <v/>
      </c>
      <c r="F204" s="344"/>
      <c r="G204" s="344"/>
      <c r="H204" s="344"/>
      <c r="I204" s="344"/>
      <c r="J204" s="344"/>
      <c r="K204" s="347"/>
      <c r="L204" s="347"/>
      <c r="M204" s="347"/>
      <c r="N204" s="347"/>
      <c r="O204" s="344"/>
      <c r="P204" s="382" t="str">
        <f>IFERROR(VLOOKUP(O204,Comp_Poda_Bar!A:B,2,0),"-")</f>
        <v>-</v>
      </c>
      <c r="Q204" s="385" t="str">
        <f t="shared" si="24"/>
        <v>-</v>
      </c>
      <c r="R204" s="386">
        <f t="shared" si="29"/>
        <v>0</v>
      </c>
      <c r="S204" s="387">
        <f t="shared" si="25"/>
        <v>0</v>
      </c>
      <c r="T204" s="387">
        <f t="shared" si="26"/>
        <v>0</v>
      </c>
      <c r="U204" s="386">
        <f t="shared" si="30"/>
        <v>0</v>
      </c>
      <c r="V204" s="386">
        <f t="shared" si="31"/>
        <v>0</v>
      </c>
      <c r="W204" s="388">
        <f>IFERROR(VLOOKUP(O204,'[1]Base Baremos'!A:D,4,0)*'Extra 1,8'!$D$3,0)</f>
        <v>0</v>
      </c>
      <c r="X204" s="389">
        <f t="shared" si="27"/>
        <v>0</v>
      </c>
      <c r="Y204" s="384"/>
      <c r="Z204" s="324"/>
      <c r="IS204" s="330"/>
      <c r="IT204" s="330"/>
    </row>
    <row r="205" spans="1:254" ht="17.25" customHeight="1" x14ac:dyDescent="0.2">
      <c r="A205" s="324"/>
      <c r="B205" s="344"/>
      <c r="C205" s="345"/>
      <c r="D205" s="346"/>
      <c r="E205" s="392" t="str">
        <f t="shared" si="28"/>
        <v/>
      </c>
      <c r="F205" s="344"/>
      <c r="G205" s="344"/>
      <c r="H205" s="344"/>
      <c r="I205" s="344"/>
      <c r="J205" s="344"/>
      <c r="K205" s="347"/>
      <c r="L205" s="347"/>
      <c r="M205" s="347"/>
      <c r="N205" s="347"/>
      <c r="O205" s="344"/>
      <c r="P205" s="382" t="str">
        <f>IFERROR(VLOOKUP(O205,Comp_Poda_Bar!A:B,2,0),"-")</f>
        <v>-</v>
      </c>
      <c r="Q205" s="385" t="str">
        <f t="shared" si="24"/>
        <v>-</v>
      </c>
      <c r="R205" s="386">
        <f t="shared" si="29"/>
        <v>0</v>
      </c>
      <c r="S205" s="387">
        <f t="shared" si="25"/>
        <v>0</v>
      </c>
      <c r="T205" s="387">
        <f t="shared" si="26"/>
        <v>0</v>
      </c>
      <c r="U205" s="386">
        <f t="shared" si="30"/>
        <v>0</v>
      </c>
      <c r="V205" s="386">
        <f t="shared" si="31"/>
        <v>0</v>
      </c>
      <c r="W205" s="388">
        <f>IFERROR(VLOOKUP(O205,'[1]Base Baremos'!A:D,4,0)*'Extra 1,8'!$D$3,0)</f>
        <v>0</v>
      </c>
      <c r="X205" s="389">
        <f t="shared" si="27"/>
        <v>0</v>
      </c>
      <c r="Y205" s="384"/>
      <c r="Z205" s="324"/>
      <c r="IS205" s="330"/>
      <c r="IT205" s="330"/>
    </row>
    <row r="206" spans="1:254" ht="17.25" customHeight="1" x14ac:dyDescent="0.2">
      <c r="A206" s="324"/>
      <c r="B206" s="344"/>
      <c r="C206" s="345"/>
      <c r="D206" s="346"/>
      <c r="E206" s="392" t="str">
        <f t="shared" si="28"/>
        <v/>
      </c>
      <c r="F206" s="344"/>
      <c r="G206" s="344"/>
      <c r="H206" s="344"/>
      <c r="I206" s="344"/>
      <c r="J206" s="344"/>
      <c r="K206" s="347"/>
      <c r="L206" s="347"/>
      <c r="M206" s="347"/>
      <c r="N206" s="347"/>
      <c r="O206" s="344"/>
      <c r="P206" s="382" t="str">
        <f>IFERROR(VLOOKUP(O206,Comp_Poda_Bar!A:B,2,0),"-")</f>
        <v>-</v>
      </c>
      <c r="Q206" s="385" t="str">
        <f t="shared" si="24"/>
        <v>-</v>
      </c>
      <c r="R206" s="386">
        <f t="shared" si="29"/>
        <v>0</v>
      </c>
      <c r="S206" s="387">
        <f t="shared" si="25"/>
        <v>0</v>
      </c>
      <c r="T206" s="387">
        <f t="shared" si="26"/>
        <v>0</v>
      </c>
      <c r="U206" s="386">
        <f t="shared" si="30"/>
        <v>0</v>
      </c>
      <c r="V206" s="386">
        <f t="shared" si="31"/>
        <v>0</v>
      </c>
      <c r="W206" s="388">
        <f>IFERROR(VLOOKUP(O206,'[1]Base Baremos'!A:D,4,0)*'Extra 1,8'!$D$3,0)</f>
        <v>0</v>
      </c>
      <c r="X206" s="389">
        <f t="shared" si="27"/>
        <v>0</v>
      </c>
      <c r="Y206" s="384"/>
      <c r="Z206" s="324"/>
      <c r="IS206" s="330"/>
      <c r="IT206" s="330"/>
    </row>
    <row r="207" spans="1:254" ht="17.25" customHeight="1" x14ac:dyDescent="0.2">
      <c r="A207" s="324"/>
      <c r="B207" s="344"/>
      <c r="C207" s="345"/>
      <c r="D207" s="346"/>
      <c r="E207" s="392" t="str">
        <f t="shared" si="28"/>
        <v/>
      </c>
      <c r="F207" s="344"/>
      <c r="G207" s="344"/>
      <c r="H207" s="344"/>
      <c r="I207" s="344"/>
      <c r="J207" s="344"/>
      <c r="K207" s="347"/>
      <c r="L207" s="347"/>
      <c r="M207" s="347"/>
      <c r="N207" s="347"/>
      <c r="O207" s="344"/>
      <c r="P207" s="382" t="str">
        <f>IFERROR(VLOOKUP(O207,Comp_Poda_Bar!A:B,2,0),"-")</f>
        <v>-</v>
      </c>
      <c r="Q207" s="385" t="str">
        <f t="shared" si="24"/>
        <v>-</v>
      </c>
      <c r="R207" s="386">
        <f t="shared" si="29"/>
        <v>0</v>
      </c>
      <c r="S207" s="387">
        <f t="shared" si="25"/>
        <v>0</v>
      </c>
      <c r="T207" s="387">
        <f t="shared" si="26"/>
        <v>0</v>
      </c>
      <c r="U207" s="386">
        <f t="shared" si="30"/>
        <v>0</v>
      </c>
      <c r="V207" s="386">
        <f t="shared" si="31"/>
        <v>0</v>
      </c>
      <c r="W207" s="388">
        <f>IFERROR(VLOOKUP(O207,'[1]Base Baremos'!A:D,4,0)*'Extra 1,8'!$D$3,0)</f>
        <v>0</v>
      </c>
      <c r="X207" s="389">
        <f t="shared" si="27"/>
        <v>0</v>
      </c>
      <c r="Y207" s="384"/>
      <c r="Z207" s="324"/>
      <c r="IS207" s="330"/>
      <c r="IT207" s="330"/>
    </row>
    <row r="208" spans="1:254" ht="17.25" customHeight="1" x14ac:dyDescent="0.2">
      <c r="A208" s="324"/>
      <c r="B208" s="344"/>
      <c r="C208" s="345"/>
      <c r="D208" s="346"/>
      <c r="E208" s="392" t="str">
        <f t="shared" si="28"/>
        <v/>
      </c>
      <c r="F208" s="344"/>
      <c r="G208" s="344"/>
      <c r="H208" s="344"/>
      <c r="I208" s="344"/>
      <c r="J208" s="344"/>
      <c r="K208" s="347"/>
      <c r="L208" s="347"/>
      <c r="M208" s="347"/>
      <c r="N208" s="347"/>
      <c r="O208" s="344"/>
      <c r="P208" s="382" t="str">
        <f>IFERROR(VLOOKUP(O208,Comp_Poda_Bar!A:B,2,0),"-")</f>
        <v>-</v>
      </c>
      <c r="Q208" s="385" t="str">
        <f t="shared" si="24"/>
        <v>-</v>
      </c>
      <c r="R208" s="386">
        <f t="shared" si="29"/>
        <v>0</v>
      </c>
      <c r="S208" s="387">
        <f t="shared" si="25"/>
        <v>0</v>
      </c>
      <c r="T208" s="387">
        <f t="shared" si="26"/>
        <v>0</v>
      </c>
      <c r="U208" s="386">
        <f t="shared" si="30"/>
        <v>0</v>
      </c>
      <c r="V208" s="386">
        <f t="shared" si="31"/>
        <v>0</v>
      </c>
      <c r="W208" s="388">
        <f>IFERROR(VLOOKUP(O208,'[1]Base Baremos'!A:D,4,0)*'Extra 1,8'!$D$3,0)</f>
        <v>0</v>
      </c>
      <c r="X208" s="389">
        <f t="shared" si="27"/>
        <v>0</v>
      </c>
      <c r="Y208" s="384"/>
      <c r="Z208" s="324"/>
      <c r="IS208" s="330"/>
      <c r="IT208" s="330"/>
    </row>
    <row r="209" spans="1:254" ht="17.25" customHeight="1" x14ac:dyDescent="0.2">
      <c r="A209" s="324"/>
      <c r="B209" s="344"/>
      <c r="C209" s="345"/>
      <c r="D209" s="346"/>
      <c r="E209" s="392" t="str">
        <f t="shared" si="28"/>
        <v/>
      </c>
      <c r="F209" s="344"/>
      <c r="G209" s="344"/>
      <c r="H209" s="344"/>
      <c r="I209" s="344"/>
      <c r="J209" s="344"/>
      <c r="K209" s="347"/>
      <c r="L209" s="347"/>
      <c r="M209" s="347"/>
      <c r="N209" s="347"/>
      <c r="O209" s="344"/>
      <c r="P209" s="382" t="str">
        <f>IFERROR(VLOOKUP(O209,Comp_Poda_Bar!A:B,2,0),"-")</f>
        <v>-</v>
      </c>
      <c r="Q209" s="385" t="str">
        <f t="shared" si="24"/>
        <v>-</v>
      </c>
      <c r="R209" s="386">
        <f t="shared" si="29"/>
        <v>0</v>
      </c>
      <c r="S209" s="387">
        <f t="shared" si="25"/>
        <v>0</v>
      </c>
      <c r="T209" s="387">
        <f t="shared" si="26"/>
        <v>0</v>
      </c>
      <c r="U209" s="386">
        <f t="shared" si="30"/>
        <v>0</v>
      </c>
      <c r="V209" s="386">
        <f t="shared" si="31"/>
        <v>0</v>
      </c>
      <c r="W209" s="388">
        <f>IFERROR(VLOOKUP(O209,'[1]Base Baremos'!A:D,4,0)*'Extra 1,8'!$D$3,0)</f>
        <v>0</v>
      </c>
      <c r="X209" s="389">
        <f t="shared" si="27"/>
        <v>0</v>
      </c>
      <c r="Y209" s="384"/>
      <c r="Z209" s="324"/>
      <c r="IS209" s="330"/>
      <c r="IT209" s="330"/>
    </row>
    <row r="210" spans="1:254" ht="17.25" customHeight="1" x14ac:dyDescent="0.2">
      <c r="A210" s="324"/>
      <c r="B210" s="344"/>
      <c r="C210" s="345"/>
      <c r="D210" s="346"/>
      <c r="E210" s="392" t="str">
        <f t="shared" si="28"/>
        <v/>
      </c>
      <c r="F210" s="344"/>
      <c r="G210" s="344"/>
      <c r="H210" s="344"/>
      <c r="I210" s="344"/>
      <c r="J210" s="344"/>
      <c r="K210" s="347"/>
      <c r="L210" s="347"/>
      <c r="M210" s="347"/>
      <c r="N210" s="347"/>
      <c r="O210" s="344"/>
      <c r="P210" s="382" t="str">
        <f>IFERROR(VLOOKUP(O210,Comp_Poda_Bar!A:B,2,0),"-")</f>
        <v>-</v>
      </c>
      <c r="Q210" s="385" t="str">
        <f t="shared" si="24"/>
        <v>-</v>
      </c>
      <c r="R210" s="386">
        <f t="shared" si="29"/>
        <v>0</v>
      </c>
      <c r="S210" s="387">
        <f t="shared" si="25"/>
        <v>0</v>
      </c>
      <c r="T210" s="387">
        <f t="shared" si="26"/>
        <v>0</v>
      </c>
      <c r="U210" s="386">
        <f t="shared" si="30"/>
        <v>0</v>
      </c>
      <c r="V210" s="386">
        <f t="shared" si="31"/>
        <v>0</v>
      </c>
      <c r="W210" s="388">
        <f>IFERROR(VLOOKUP(O210,'[1]Base Baremos'!A:D,4,0)*'Extra 1,8'!$D$3,0)</f>
        <v>0</v>
      </c>
      <c r="X210" s="389">
        <f t="shared" si="27"/>
        <v>0</v>
      </c>
      <c r="Y210" s="384"/>
      <c r="Z210" s="324"/>
      <c r="IS210" s="330"/>
      <c r="IT210" s="330"/>
    </row>
    <row r="211" spans="1:254" ht="17.25" customHeight="1" x14ac:dyDescent="0.2">
      <c r="A211" s="324"/>
      <c r="B211" s="344"/>
      <c r="C211" s="345"/>
      <c r="D211" s="346"/>
      <c r="E211" s="392" t="str">
        <f t="shared" si="28"/>
        <v/>
      </c>
      <c r="F211" s="344"/>
      <c r="G211" s="344"/>
      <c r="H211" s="344"/>
      <c r="I211" s="344"/>
      <c r="J211" s="344"/>
      <c r="K211" s="347"/>
      <c r="L211" s="347"/>
      <c r="M211" s="347"/>
      <c r="N211" s="347"/>
      <c r="O211" s="344"/>
      <c r="P211" s="382" t="str">
        <f>IFERROR(VLOOKUP(O211,Comp_Poda_Bar!A:B,2,0),"-")</f>
        <v>-</v>
      </c>
      <c r="Q211" s="385" t="str">
        <f t="shared" si="24"/>
        <v>-</v>
      </c>
      <c r="R211" s="386">
        <f t="shared" si="29"/>
        <v>0</v>
      </c>
      <c r="S211" s="387">
        <f t="shared" si="25"/>
        <v>0</v>
      </c>
      <c r="T211" s="387">
        <f t="shared" si="26"/>
        <v>0</v>
      </c>
      <c r="U211" s="386">
        <f t="shared" si="30"/>
        <v>0</v>
      </c>
      <c r="V211" s="386">
        <f t="shared" si="31"/>
        <v>0</v>
      </c>
      <c r="W211" s="388">
        <f>IFERROR(VLOOKUP(O211,'[1]Base Baremos'!A:D,4,0)*'Extra 1,8'!$D$3,0)</f>
        <v>0</v>
      </c>
      <c r="X211" s="389">
        <f t="shared" si="27"/>
        <v>0</v>
      </c>
      <c r="Y211" s="384"/>
      <c r="Z211" s="324"/>
      <c r="IS211" s="330"/>
      <c r="IT211" s="330"/>
    </row>
    <row r="212" spans="1:254" ht="17.25" customHeight="1" x14ac:dyDescent="0.2">
      <c r="A212" s="324"/>
      <c r="B212" s="344"/>
      <c r="C212" s="345"/>
      <c r="D212" s="346"/>
      <c r="E212" s="392" t="str">
        <f t="shared" si="28"/>
        <v/>
      </c>
      <c r="F212" s="344"/>
      <c r="G212" s="344"/>
      <c r="H212" s="344"/>
      <c r="I212" s="344"/>
      <c r="J212" s="344"/>
      <c r="K212" s="347"/>
      <c r="L212" s="347"/>
      <c r="M212" s="347"/>
      <c r="N212" s="347"/>
      <c r="O212" s="344"/>
      <c r="P212" s="382" t="str">
        <f>IFERROR(VLOOKUP(O212,Comp_Poda_Bar!A:B,2,0),"-")</f>
        <v>-</v>
      </c>
      <c r="Q212" s="385" t="str">
        <f t="shared" si="24"/>
        <v>-</v>
      </c>
      <c r="R212" s="386">
        <f t="shared" si="29"/>
        <v>0</v>
      </c>
      <c r="S212" s="387">
        <f t="shared" si="25"/>
        <v>0</v>
      </c>
      <c r="T212" s="387">
        <f t="shared" si="26"/>
        <v>0</v>
      </c>
      <c r="U212" s="386">
        <f t="shared" si="30"/>
        <v>0</v>
      </c>
      <c r="V212" s="386">
        <f t="shared" si="31"/>
        <v>0</v>
      </c>
      <c r="W212" s="388">
        <f>IFERROR(VLOOKUP(O212,'[1]Base Baremos'!A:D,4,0)*'Extra 1,8'!$D$3,0)</f>
        <v>0</v>
      </c>
      <c r="X212" s="389">
        <f t="shared" si="27"/>
        <v>0</v>
      </c>
      <c r="Y212" s="384"/>
      <c r="Z212" s="324"/>
      <c r="IS212" s="330"/>
      <c r="IT212" s="330"/>
    </row>
    <row r="213" spans="1:254" ht="17.25" customHeight="1" x14ac:dyDescent="0.2">
      <c r="A213" s="324"/>
      <c r="B213" s="344"/>
      <c r="C213" s="345"/>
      <c r="D213" s="346"/>
      <c r="E213" s="392" t="str">
        <f t="shared" si="28"/>
        <v/>
      </c>
      <c r="F213" s="344"/>
      <c r="G213" s="344"/>
      <c r="H213" s="344"/>
      <c r="I213" s="344"/>
      <c r="J213" s="344"/>
      <c r="K213" s="347"/>
      <c r="L213" s="347"/>
      <c r="M213" s="347"/>
      <c r="N213" s="347"/>
      <c r="O213" s="344"/>
      <c r="P213" s="382" t="str">
        <f>IFERROR(VLOOKUP(O213,Comp_Poda_Bar!A:B,2,0),"-")</f>
        <v>-</v>
      </c>
      <c r="Q213" s="385" t="str">
        <f t="shared" si="24"/>
        <v>-</v>
      </c>
      <c r="R213" s="386">
        <f t="shared" si="29"/>
        <v>0</v>
      </c>
      <c r="S213" s="387">
        <f t="shared" si="25"/>
        <v>0</v>
      </c>
      <c r="T213" s="387">
        <f t="shared" si="26"/>
        <v>0</v>
      </c>
      <c r="U213" s="386">
        <f t="shared" si="30"/>
        <v>0</v>
      </c>
      <c r="V213" s="386">
        <f t="shared" si="31"/>
        <v>0</v>
      </c>
      <c r="W213" s="388">
        <f>IFERROR(VLOOKUP(O213,'[1]Base Baremos'!A:D,4,0)*'Extra 1,8'!$D$3,0)</f>
        <v>0</v>
      </c>
      <c r="X213" s="389">
        <f t="shared" si="27"/>
        <v>0</v>
      </c>
      <c r="Y213" s="384"/>
      <c r="Z213" s="324"/>
      <c r="IS213" s="330"/>
      <c r="IT213" s="330"/>
    </row>
    <row r="214" spans="1:254" ht="17.25" customHeight="1" x14ac:dyDescent="0.2">
      <c r="A214" s="324"/>
      <c r="B214" s="344"/>
      <c r="C214" s="345"/>
      <c r="D214" s="346"/>
      <c r="E214" s="392" t="str">
        <f t="shared" si="28"/>
        <v/>
      </c>
      <c r="F214" s="344"/>
      <c r="G214" s="344"/>
      <c r="H214" s="344"/>
      <c r="I214" s="344"/>
      <c r="J214" s="344"/>
      <c r="K214" s="347"/>
      <c r="L214" s="347"/>
      <c r="M214" s="347"/>
      <c r="N214" s="347"/>
      <c r="O214" s="344"/>
      <c r="P214" s="382" t="str">
        <f>IFERROR(VLOOKUP(O214,Comp_Poda_Bar!A:B,2,0),"-")</f>
        <v>-</v>
      </c>
      <c r="Q214" s="385" t="str">
        <f t="shared" si="24"/>
        <v>-</v>
      </c>
      <c r="R214" s="386">
        <f t="shared" si="29"/>
        <v>0</v>
      </c>
      <c r="S214" s="387">
        <f t="shared" si="25"/>
        <v>0</v>
      </c>
      <c r="T214" s="387">
        <f t="shared" si="26"/>
        <v>0</v>
      </c>
      <c r="U214" s="386">
        <f t="shared" si="30"/>
        <v>0</v>
      </c>
      <c r="V214" s="386">
        <f t="shared" si="31"/>
        <v>0</v>
      </c>
      <c r="W214" s="388">
        <f>IFERROR(VLOOKUP(O214,'[1]Base Baremos'!A:D,4,0)*'Extra 1,8'!$D$3,0)</f>
        <v>0</v>
      </c>
      <c r="X214" s="389">
        <f t="shared" si="27"/>
        <v>0</v>
      </c>
      <c r="Y214" s="384"/>
      <c r="Z214" s="324"/>
      <c r="IS214" s="330"/>
      <c r="IT214" s="330"/>
    </row>
    <row r="215" spans="1:254" ht="17.25" customHeight="1" x14ac:dyDescent="0.2">
      <c r="A215" s="324"/>
      <c r="B215" s="344"/>
      <c r="C215" s="345"/>
      <c r="D215" s="346"/>
      <c r="E215" s="392" t="str">
        <f t="shared" si="28"/>
        <v/>
      </c>
      <c r="F215" s="344"/>
      <c r="G215" s="344"/>
      <c r="H215" s="344"/>
      <c r="I215" s="344"/>
      <c r="J215" s="344"/>
      <c r="K215" s="347"/>
      <c r="L215" s="347"/>
      <c r="M215" s="347"/>
      <c r="N215" s="347"/>
      <c r="O215" s="344"/>
      <c r="P215" s="382" t="str">
        <f>IFERROR(VLOOKUP(O215,Comp_Poda_Bar!A:B,2,0),"-")</f>
        <v>-</v>
      </c>
      <c r="Q215" s="385" t="str">
        <f t="shared" si="24"/>
        <v>-</v>
      </c>
      <c r="R215" s="386">
        <f t="shared" si="29"/>
        <v>0</v>
      </c>
      <c r="S215" s="387">
        <f t="shared" si="25"/>
        <v>0</v>
      </c>
      <c r="T215" s="387">
        <f t="shared" si="26"/>
        <v>0</v>
      </c>
      <c r="U215" s="386">
        <f t="shared" si="30"/>
        <v>0</v>
      </c>
      <c r="V215" s="386">
        <f t="shared" si="31"/>
        <v>0</v>
      </c>
      <c r="W215" s="388">
        <f>IFERROR(VLOOKUP(O215,'[1]Base Baremos'!A:D,4,0)*'Extra 1,8'!$D$3,0)</f>
        <v>0</v>
      </c>
      <c r="X215" s="389">
        <f t="shared" si="27"/>
        <v>0</v>
      </c>
      <c r="Y215" s="384"/>
      <c r="Z215" s="324"/>
      <c r="IS215" s="330"/>
      <c r="IT215" s="330"/>
    </row>
    <row r="216" spans="1:254" ht="17.25" customHeight="1" x14ac:dyDescent="0.2">
      <c r="A216" s="324"/>
      <c r="B216" s="344"/>
      <c r="C216" s="345"/>
      <c r="D216" s="346"/>
      <c r="E216" s="392" t="str">
        <f t="shared" si="28"/>
        <v/>
      </c>
      <c r="F216" s="344"/>
      <c r="G216" s="344"/>
      <c r="H216" s="344"/>
      <c r="I216" s="344"/>
      <c r="J216" s="344"/>
      <c r="K216" s="347"/>
      <c r="L216" s="347"/>
      <c r="M216" s="347"/>
      <c r="N216" s="347"/>
      <c r="O216" s="344"/>
      <c r="P216" s="382" t="str">
        <f>IFERROR(VLOOKUP(O216,Comp_Poda_Bar!A:B,2,0),"-")</f>
        <v>-</v>
      </c>
      <c r="Q216" s="385" t="str">
        <f t="shared" si="24"/>
        <v>-</v>
      </c>
      <c r="R216" s="386">
        <f t="shared" si="29"/>
        <v>0</v>
      </c>
      <c r="S216" s="387">
        <f t="shared" si="25"/>
        <v>0</v>
      </c>
      <c r="T216" s="387">
        <f t="shared" si="26"/>
        <v>0</v>
      </c>
      <c r="U216" s="386">
        <f t="shared" si="30"/>
        <v>0</v>
      </c>
      <c r="V216" s="386">
        <f t="shared" si="31"/>
        <v>0</v>
      </c>
      <c r="W216" s="388">
        <f>IFERROR(VLOOKUP(O216,'[1]Base Baremos'!A:D,4,0)*'Extra 1,8'!$D$3,0)</f>
        <v>0</v>
      </c>
      <c r="X216" s="389">
        <f t="shared" si="27"/>
        <v>0</v>
      </c>
      <c r="Y216" s="384"/>
      <c r="Z216" s="324"/>
      <c r="IS216" s="330"/>
      <c r="IT216" s="330"/>
    </row>
    <row r="217" spans="1:254" ht="17.25" customHeight="1" x14ac:dyDescent="0.2">
      <c r="A217" s="324"/>
      <c r="B217" s="344"/>
      <c r="C217" s="345"/>
      <c r="D217" s="346"/>
      <c r="E217" s="392" t="str">
        <f t="shared" si="28"/>
        <v/>
      </c>
      <c r="F217" s="344"/>
      <c r="G217" s="344"/>
      <c r="H217" s="344"/>
      <c r="I217" s="344"/>
      <c r="J217" s="344"/>
      <c r="K217" s="347"/>
      <c r="L217" s="347"/>
      <c r="M217" s="347"/>
      <c r="N217" s="347"/>
      <c r="O217" s="344"/>
      <c r="P217" s="382" t="str">
        <f>IFERROR(VLOOKUP(O217,Comp_Poda_Bar!A:B,2,0),"-")</f>
        <v>-</v>
      </c>
      <c r="Q217" s="385" t="str">
        <f t="shared" si="24"/>
        <v>-</v>
      </c>
      <c r="R217" s="386">
        <f t="shared" si="29"/>
        <v>0</v>
      </c>
      <c r="S217" s="387">
        <f t="shared" si="25"/>
        <v>0</v>
      </c>
      <c r="T217" s="387">
        <f t="shared" si="26"/>
        <v>0</v>
      </c>
      <c r="U217" s="386">
        <f t="shared" si="30"/>
        <v>0</v>
      </c>
      <c r="V217" s="386">
        <f t="shared" si="31"/>
        <v>0</v>
      </c>
      <c r="W217" s="388">
        <f>IFERROR(VLOOKUP(O217,'[1]Base Baremos'!A:D,4,0)*'Extra 1,8'!$D$3,0)</f>
        <v>0</v>
      </c>
      <c r="X217" s="389">
        <f t="shared" si="27"/>
        <v>0</v>
      </c>
      <c r="Y217" s="384"/>
      <c r="Z217" s="324"/>
      <c r="IS217" s="330"/>
      <c r="IT217" s="330"/>
    </row>
    <row r="218" spans="1:254" ht="17.25" customHeight="1" x14ac:dyDescent="0.2">
      <c r="A218" s="324"/>
      <c r="B218" s="344"/>
      <c r="C218" s="345"/>
      <c r="D218" s="346"/>
      <c r="E218" s="392" t="str">
        <f t="shared" si="28"/>
        <v/>
      </c>
      <c r="F218" s="344"/>
      <c r="G218" s="344"/>
      <c r="H218" s="344"/>
      <c r="I218" s="344"/>
      <c r="J218" s="344"/>
      <c r="K218" s="347"/>
      <c r="L218" s="347"/>
      <c r="M218" s="347"/>
      <c r="N218" s="347"/>
      <c r="O218" s="344"/>
      <c r="P218" s="382" t="str">
        <f>IFERROR(VLOOKUP(O218,Comp_Poda_Bar!A:B,2,0),"-")</f>
        <v>-</v>
      </c>
      <c r="Q218" s="385" t="str">
        <f t="shared" si="24"/>
        <v>-</v>
      </c>
      <c r="R218" s="386">
        <f t="shared" si="29"/>
        <v>0</v>
      </c>
      <c r="S218" s="387">
        <f t="shared" si="25"/>
        <v>0</v>
      </c>
      <c r="T218" s="387">
        <f t="shared" si="26"/>
        <v>0</v>
      </c>
      <c r="U218" s="386">
        <f t="shared" si="30"/>
        <v>0</v>
      </c>
      <c r="V218" s="386">
        <f t="shared" si="31"/>
        <v>0</v>
      </c>
      <c r="W218" s="388">
        <f>IFERROR(VLOOKUP(O218,'[1]Base Baremos'!A:D,4,0)*'Extra 1,8'!$D$3,0)</f>
        <v>0</v>
      </c>
      <c r="X218" s="389">
        <f t="shared" si="27"/>
        <v>0</v>
      </c>
      <c r="Y218" s="384"/>
      <c r="Z218" s="324"/>
      <c r="IS218" s="330"/>
      <c r="IT218" s="330"/>
    </row>
    <row r="219" spans="1:254" ht="17.25" customHeight="1" x14ac:dyDescent="0.2">
      <c r="A219" s="324"/>
      <c r="B219" s="344"/>
      <c r="C219" s="345"/>
      <c r="D219" s="346"/>
      <c r="E219" s="392" t="str">
        <f t="shared" si="28"/>
        <v/>
      </c>
      <c r="F219" s="344"/>
      <c r="G219" s="344"/>
      <c r="H219" s="344"/>
      <c r="I219" s="344"/>
      <c r="J219" s="344"/>
      <c r="K219" s="347"/>
      <c r="L219" s="347"/>
      <c r="M219" s="347"/>
      <c r="N219" s="347"/>
      <c r="O219" s="344"/>
      <c r="P219" s="382" t="str">
        <f>IFERROR(VLOOKUP(O219,Comp_Poda_Bar!A:B,2,0),"-")</f>
        <v>-</v>
      </c>
      <c r="Q219" s="385" t="str">
        <f t="shared" si="24"/>
        <v>-</v>
      </c>
      <c r="R219" s="386">
        <f t="shared" si="29"/>
        <v>0</v>
      </c>
      <c r="S219" s="387">
        <f t="shared" si="25"/>
        <v>0</v>
      </c>
      <c r="T219" s="387">
        <f t="shared" si="26"/>
        <v>0</v>
      </c>
      <c r="U219" s="386">
        <f t="shared" si="30"/>
        <v>0</v>
      </c>
      <c r="V219" s="386">
        <f t="shared" si="31"/>
        <v>0</v>
      </c>
      <c r="W219" s="388">
        <f>IFERROR(VLOOKUP(O219,'[1]Base Baremos'!A:D,4,0)*'Extra 1,8'!$D$3,0)</f>
        <v>0</v>
      </c>
      <c r="X219" s="389">
        <f t="shared" si="27"/>
        <v>0</v>
      </c>
      <c r="Y219" s="384"/>
      <c r="Z219" s="324"/>
      <c r="IS219" s="330"/>
      <c r="IT219" s="330"/>
    </row>
    <row r="220" spans="1:254" ht="17.25" customHeight="1" x14ac:dyDescent="0.2">
      <c r="A220" s="324"/>
      <c r="B220" s="344"/>
      <c r="C220" s="345"/>
      <c r="D220" s="346"/>
      <c r="E220" s="392" t="str">
        <f t="shared" si="28"/>
        <v/>
      </c>
      <c r="F220" s="344"/>
      <c r="G220" s="344"/>
      <c r="H220" s="344"/>
      <c r="I220" s="344"/>
      <c r="J220" s="344"/>
      <c r="K220" s="347"/>
      <c r="L220" s="347"/>
      <c r="M220" s="347"/>
      <c r="N220" s="347"/>
      <c r="O220" s="344"/>
      <c r="P220" s="382" t="str">
        <f>IFERROR(VLOOKUP(O220,Comp_Poda_Bar!A:B,2,0),"-")</f>
        <v>-</v>
      </c>
      <c r="Q220" s="385" t="str">
        <f t="shared" si="24"/>
        <v>-</v>
      </c>
      <c r="R220" s="386">
        <f t="shared" si="29"/>
        <v>0</v>
      </c>
      <c r="S220" s="387">
        <f t="shared" si="25"/>
        <v>0</v>
      </c>
      <c r="T220" s="387">
        <f t="shared" si="26"/>
        <v>0</v>
      </c>
      <c r="U220" s="386">
        <f t="shared" si="30"/>
        <v>0</v>
      </c>
      <c r="V220" s="386">
        <f t="shared" si="31"/>
        <v>0</v>
      </c>
      <c r="W220" s="388">
        <f>IFERROR(VLOOKUP(O220,'[1]Base Baremos'!A:D,4,0)*'Extra 1,8'!$D$3,0)</f>
        <v>0</v>
      </c>
      <c r="X220" s="389">
        <f t="shared" si="27"/>
        <v>0</v>
      </c>
      <c r="Y220" s="384"/>
      <c r="Z220" s="324"/>
      <c r="IS220" s="330"/>
      <c r="IT220" s="330"/>
    </row>
    <row r="221" spans="1:254" ht="17.25" customHeight="1" x14ac:dyDescent="0.2">
      <c r="A221" s="324"/>
      <c r="B221" s="344"/>
      <c r="C221" s="345"/>
      <c r="D221" s="346"/>
      <c r="E221" s="392" t="str">
        <f t="shared" si="28"/>
        <v/>
      </c>
      <c r="F221" s="344"/>
      <c r="G221" s="344"/>
      <c r="H221" s="344"/>
      <c r="I221" s="344"/>
      <c r="J221" s="344"/>
      <c r="K221" s="347"/>
      <c r="L221" s="347"/>
      <c r="M221" s="347"/>
      <c r="N221" s="347"/>
      <c r="O221" s="344"/>
      <c r="P221" s="382" t="str">
        <f>IFERROR(VLOOKUP(O221,Comp_Poda_Bar!A:B,2,0),"-")</f>
        <v>-</v>
      </c>
      <c r="Q221" s="385" t="str">
        <f t="shared" si="24"/>
        <v>-</v>
      </c>
      <c r="R221" s="386">
        <f t="shared" si="29"/>
        <v>0</v>
      </c>
      <c r="S221" s="387">
        <f t="shared" si="25"/>
        <v>0</v>
      </c>
      <c r="T221" s="387">
        <f t="shared" si="26"/>
        <v>0</v>
      </c>
      <c r="U221" s="386">
        <f t="shared" si="30"/>
        <v>0</v>
      </c>
      <c r="V221" s="386">
        <f t="shared" si="31"/>
        <v>0</v>
      </c>
      <c r="W221" s="388">
        <f>IFERROR(VLOOKUP(O221,'[1]Base Baremos'!A:D,4,0)*'Extra 1,8'!$D$3,0)</f>
        <v>0</v>
      </c>
      <c r="X221" s="389">
        <f t="shared" si="27"/>
        <v>0</v>
      </c>
      <c r="Y221" s="384"/>
      <c r="Z221" s="324"/>
      <c r="IS221" s="330"/>
      <c r="IT221" s="330"/>
    </row>
    <row r="222" spans="1:254" ht="17.25" customHeight="1" x14ac:dyDescent="0.2">
      <c r="A222" s="324"/>
      <c r="B222" s="344"/>
      <c r="C222" s="345"/>
      <c r="D222" s="346"/>
      <c r="E222" s="392" t="str">
        <f t="shared" si="28"/>
        <v/>
      </c>
      <c r="F222" s="344"/>
      <c r="G222" s="344"/>
      <c r="H222" s="344"/>
      <c r="I222" s="344"/>
      <c r="J222" s="344"/>
      <c r="K222" s="347"/>
      <c r="L222" s="347"/>
      <c r="M222" s="347"/>
      <c r="N222" s="347"/>
      <c r="O222" s="344"/>
      <c r="P222" s="382" t="str">
        <f>IFERROR(VLOOKUP(O222,Comp_Poda_Bar!A:B,2,0),"-")</f>
        <v>-</v>
      </c>
      <c r="Q222" s="385" t="str">
        <f t="shared" si="24"/>
        <v>-</v>
      </c>
      <c r="R222" s="386">
        <f t="shared" si="29"/>
        <v>0</v>
      </c>
      <c r="S222" s="387">
        <f t="shared" si="25"/>
        <v>0</v>
      </c>
      <c r="T222" s="387">
        <f t="shared" si="26"/>
        <v>0</v>
      </c>
      <c r="U222" s="386">
        <f t="shared" si="30"/>
        <v>0</v>
      </c>
      <c r="V222" s="386">
        <f t="shared" si="31"/>
        <v>0</v>
      </c>
      <c r="W222" s="388">
        <f>IFERROR(VLOOKUP(O222,'[1]Base Baremos'!A:D,4,0)*'Extra 1,8'!$D$3,0)</f>
        <v>0</v>
      </c>
      <c r="X222" s="389">
        <f t="shared" si="27"/>
        <v>0</v>
      </c>
      <c r="Y222" s="384"/>
      <c r="Z222" s="324"/>
      <c r="IS222" s="330"/>
      <c r="IT222" s="330"/>
    </row>
    <row r="223" spans="1:254" ht="17.25" customHeight="1" x14ac:dyDescent="0.2">
      <c r="A223" s="324"/>
      <c r="B223" s="344"/>
      <c r="C223" s="345"/>
      <c r="D223" s="346"/>
      <c r="E223" s="392" t="str">
        <f t="shared" si="28"/>
        <v/>
      </c>
      <c r="F223" s="344"/>
      <c r="G223" s="344"/>
      <c r="H223" s="344"/>
      <c r="I223" s="344"/>
      <c r="J223" s="344"/>
      <c r="K223" s="347"/>
      <c r="L223" s="347"/>
      <c r="M223" s="347"/>
      <c r="N223" s="347"/>
      <c r="O223" s="344"/>
      <c r="P223" s="382" t="str">
        <f>IFERROR(VLOOKUP(O223,Comp_Poda_Bar!A:B,2,0),"-")</f>
        <v>-</v>
      </c>
      <c r="Q223" s="385" t="str">
        <f t="shared" si="24"/>
        <v>-</v>
      </c>
      <c r="R223" s="386">
        <f t="shared" si="29"/>
        <v>0</v>
      </c>
      <c r="S223" s="387">
        <f t="shared" si="25"/>
        <v>0</v>
      </c>
      <c r="T223" s="387">
        <f t="shared" si="26"/>
        <v>0</v>
      </c>
      <c r="U223" s="386">
        <f t="shared" si="30"/>
        <v>0</v>
      </c>
      <c r="V223" s="386">
        <f t="shared" si="31"/>
        <v>0</v>
      </c>
      <c r="W223" s="388">
        <f>IFERROR(VLOOKUP(O223,'[1]Base Baremos'!A:D,4,0)*'Extra 1,8'!$D$3,0)</f>
        <v>0</v>
      </c>
      <c r="X223" s="389">
        <f t="shared" si="27"/>
        <v>0</v>
      </c>
      <c r="Y223" s="384"/>
      <c r="Z223" s="324"/>
      <c r="IS223" s="330"/>
      <c r="IT223" s="330"/>
    </row>
    <row r="224" spans="1:254" ht="17.25" customHeight="1" x14ac:dyDescent="0.2">
      <c r="A224" s="324"/>
      <c r="B224" s="344"/>
      <c r="C224" s="345"/>
      <c r="D224" s="346"/>
      <c r="E224" s="392" t="str">
        <f t="shared" si="28"/>
        <v/>
      </c>
      <c r="F224" s="344"/>
      <c r="G224" s="344"/>
      <c r="H224" s="344"/>
      <c r="I224" s="344"/>
      <c r="J224" s="344"/>
      <c r="K224" s="347"/>
      <c r="L224" s="347"/>
      <c r="M224" s="347"/>
      <c r="N224" s="347"/>
      <c r="O224" s="344"/>
      <c r="P224" s="382" t="str">
        <f>IFERROR(VLOOKUP(O224,Comp_Poda_Bar!A:B,2,0),"-")</f>
        <v>-</v>
      </c>
      <c r="Q224" s="385" t="str">
        <f t="shared" si="24"/>
        <v>-</v>
      </c>
      <c r="R224" s="386">
        <f t="shared" si="29"/>
        <v>0</v>
      </c>
      <c r="S224" s="387">
        <f t="shared" si="25"/>
        <v>0</v>
      </c>
      <c r="T224" s="387">
        <f t="shared" si="26"/>
        <v>0</v>
      </c>
      <c r="U224" s="386">
        <f t="shared" si="30"/>
        <v>0</v>
      </c>
      <c r="V224" s="386">
        <f t="shared" si="31"/>
        <v>0</v>
      </c>
      <c r="W224" s="388">
        <f>IFERROR(VLOOKUP(O224,'[1]Base Baremos'!A:D,4,0)*'Extra 1,8'!$D$3,0)</f>
        <v>0</v>
      </c>
      <c r="X224" s="389">
        <f t="shared" si="27"/>
        <v>0</v>
      </c>
      <c r="Y224" s="384"/>
      <c r="Z224" s="324"/>
      <c r="IS224" s="330"/>
      <c r="IT224" s="330"/>
    </row>
    <row r="225" spans="1:254" ht="17.25" customHeight="1" x14ac:dyDescent="0.2">
      <c r="A225" s="324"/>
      <c r="B225" s="344"/>
      <c r="C225" s="345"/>
      <c r="D225" s="346"/>
      <c r="E225" s="392" t="str">
        <f t="shared" si="28"/>
        <v/>
      </c>
      <c r="F225" s="344"/>
      <c r="G225" s="344"/>
      <c r="H225" s="344"/>
      <c r="I225" s="344"/>
      <c r="J225" s="344"/>
      <c r="K225" s="347"/>
      <c r="L225" s="347"/>
      <c r="M225" s="347"/>
      <c r="N225" s="347"/>
      <c r="O225" s="344"/>
      <c r="P225" s="382" t="str">
        <f>IFERROR(VLOOKUP(O225,Comp_Poda_Bar!A:B,2,0),"-")</f>
        <v>-</v>
      </c>
      <c r="Q225" s="385" t="str">
        <f t="shared" si="24"/>
        <v>-</v>
      </c>
      <c r="R225" s="386">
        <f t="shared" si="29"/>
        <v>0</v>
      </c>
      <c r="S225" s="387">
        <f t="shared" si="25"/>
        <v>0</v>
      </c>
      <c r="T225" s="387">
        <f t="shared" si="26"/>
        <v>0</v>
      </c>
      <c r="U225" s="386">
        <f t="shared" si="30"/>
        <v>0</v>
      </c>
      <c r="V225" s="386">
        <f t="shared" si="31"/>
        <v>0</v>
      </c>
      <c r="W225" s="388">
        <f>IFERROR(VLOOKUP(O225,'[1]Base Baremos'!A:D,4,0)*'Extra 1,8'!$D$3,0)</f>
        <v>0</v>
      </c>
      <c r="X225" s="389">
        <f t="shared" si="27"/>
        <v>0</v>
      </c>
      <c r="Y225" s="384"/>
      <c r="Z225" s="324"/>
      <c r="IS225" s="330"/>
      <c r="IT225" s="330"/>
    </row>
    <row r="226" spans="1:254" ht="17.25" customHeight="1" x14ac:dyDescent="0.2">
      <c r="A226" s="324"/>
      <c r="B226" s="344"/>
      <c r="C226" s="345"/>
      <c r="D226" s="346"/>
      <c r="E226" s="392" t="str">
        <f t="shared" si="28"/>
        <v/>
      </c>
      <c r="F226" s="344"/>
      <c r="G226" s="344"/>
      <c r="H226" s="344"/>
      <c r="I226" s="344"/>
      <c r="J226" s="344"/>
      <c r="K226" s="347"/>
      <c r="L226" s="347"/>
      <c r="M226" s="347"/>
      <c r="N226" s="347"/>
      <c r="O226" s="344"/>
      <c r="P226" s="382" t="str">
        <f>IFERROR(VLOOKUP(O226,Comp_Poda_Bar!A:B,2,0),"-")</f>
        <v>-</v>
      </c>
      <c r="Q226" s="385" t="str">
        <f t="shared" si="24"/>
        <v>-</v>
      </c>
      <c r="R226" s="386">
        <f t="shared" si="29"/>
        <v>0</v>
      </c>
      <c r="S226" s="387">
        <f t="shared" si="25"/>
        <v>0</v>
      </c>
      <c r="T226" s="387">
        <f t="shared" si="26"/>
        <v>0</v>
      </c>
      <c r="U226" s="386">
        <f t="shared" si="30"/>
        <v>0</v>
      </c>
      <c r="V226" s="386">
        <f t="shared" si="31"/>
        <v>0</v>
      </c>
      <c r="W226" s="388">
        <f>IFERROR(VLOOKUP(O226,'[1]Base Baremos'!A:D,4,0)*'Extra 1,8'!$D$3,0)</f>
        <v>0</v>
      </c>
      <c r="X226" s="389">
        <f t="shared" si="27"/>
        <v>0</v>
      </c>
      <c r="Y226" s="384"/>
      <c r="Z226" s="324"/>
      <c r="IS226" s="330"/>
      <c r="IT226" s="330"/>
    </row>
    <row r="227" spans="1:254" ht="17.25" customHeight="1" x14ac:dyDescent="0.2">
      <c r="A227" s="324"/>
      <c r="B227" s="344"/>
      <c r="C227" s="345"/>
      <c r="D227" s="346"/>
      <c r="E227" s="392" t="str">
        <f t="shared" si="28"/>
        <v/>
      </c>
      <c r="F227" s="344"/>
      <c r="G227" s="344"/>
      <c r="H227" s="344"/>
      <c r="I227" s="344"/>
      <c r="J227" s="344"/>
      <c r="K227" s="347"/>
      <c r="L227" s="347"/>
      <c r="M227" s="347"/>
      <c r="N227" s="347"/>
      <c r="O227" s="344"/>
      <c r="P227" s="382" t="str">
        <f>IFERROR(VLOOKUP(O227,Comp_Poda_Bar!A:B,2,0),"-")</f>
        <v>-</v>
      </c>
      <c r="Q227" s="385" t="str">
        <f t="shared" si="24"/>
        <v>-</v>
      </c>
      <c r="R227" s="386">
        <f t="shared" si="29"/>
        <v>0</v>
      </c>
      <c r="S227" s="387">
        <f t="shared" si="25"/>
        <v>0</v>
      </c>
      <c r="T227" s="387">
        <f t="shared" si="26"/>
        <v>0</v>
      </c>
      <c r="U227" s="386">
        <f t="shared" si="30"/>
        <v>0</v>
      </c>
      <c r="V227" s="386">
        <f t="shared" si="31"/>
        <v>0</v>
      </c>
      <c r="W227" s="388">
        <f>IFERROR(VLOOKUP(O227,'[1]Base Baremos'!A:D,4,0)*'Extra 1,8'!$D$3,0)</f>
        <v>0</v>
      </c>
      <c r="X227" s="389">
        <f t="shared" si="27"/>
        <v>0</v>
      </c>
      <c r="Y227" s="384"/>
      <c r="Z227" s="324"/>
      <c r="IS227" s="330"/>
      <c r="IT227" s="330"/>
    </row>
    <row r="228" spans="1:254" ht="17.25" customHeight="1" x14ac:dyDescent="0.2">
      <c r="A228" s="324"/>
      <c r="B228" s="344"/>
      <c r="C228" s="345"/>
      <c r="D228" s="346"/>
      <c r="E228" s="392" t="str">
        <f t="shared" si="28"/>
        <v/>
      </c>
      <c r="F228" s="344"/>
      <c r="G228" s="344"/>
      <c r="H228" s="344"/>
      <c r="I228" s="344"/>
      <c r="J228" s="344"/>
      <c r="K228" s="347"/>
      <c r="L228" s="347"/>
      <c r="M228" s="347"/>
      <c r="N228" s="347"/>
      <c r="O228" s="344"/>
      <c r="P228" s="382" t="str">
        <f>IFERROR(VLOOKUP(O228,Comp_Poda_Bar!A:B,2,0),"-")</f>
        <v>-</v>
      </c>
      <c r="Q228" s="385" t="str">
        <f t="shared" si="24"/>
        <v>-</v>
      </c>
      <c r="R228" s="386">
        <f t="shared" si="29"/>
        <v>0</v>
      </c>
      <c r="S228" s="387">
        <f t="shared" si="25"/>
        <v>0</v>
      </c>
      <c r="T228" s="387">
        <f t="shared" si="26"/>
        <v>0</v>
      </c>
      <c r="U228" s="386">
        <f t="shared" si="30"/>
        <v>0</v>
      </c>
      <c r="V228" s="386">
        <f t="shared" si="31"/>
        <v>0</v>
      </c>
      <c r="W228" s="388">
        <f>IFERROR(VLOOKUP(O228,'[1]Base Baremos'!A:D,4,0)*'Extra 1,8'!$D$3,0)</f>
        <v>0</v>
      </c>
      <c r="X228" s="389">
        <f t="shared" si="27"/>
        <v>0</v>
      </c>
      <c r="Y228" s="384"/>
      <c r="Z228" s="324"/>
      <c r="IS228" s="330"/>
      <c r="IT228" s="330"/>
    </row>
    <row r="229" spans="1:254" ht="17.25" customHeight="1" x14ac:dyDescent="0.2">
      <c r="A229" s="324"/>
      <c r="B229" s="344"/>
      <c r="C229" s="345"/>
      <c r="D229" s="346"/>
      <c r="E229" s="392" t="str">
        <f t="shared" si="28"/>
        <v/>
      </c>
      <c r="F229" s="344"/>
      <c r="G229" s="344"/>
      <c r="H229" s="344"/>
      <c r="I229" s="344"/>
      <c r="J229" s="344"/>
      <c r="K229" s="347"/>
      <c r="L229" s="347"/>
      <c r="M229" s="347"/>
      <c r="N229" s="347"/>
      <c r="O229" s="344"/>
      <c r="P229" s="382" t="str">
        <f>IFERROR(VLOOKUP(O229,Comp_Poda_Bar!A:B,2,0),"-")</f>
        <v>-</v>
      </c>
      <c r="Q229" s="385" t="str">
        <f t="shared" si="24"/>
        <v>-</v>
      </c>
      <c r="R229" s="386">
        <f t="shared" si="29"/>
        <v>0</v>
      </c>
      <c r="S229" s="387">
        <f t="shared" si="25"/>
        <v>0</v>
      </c>
      <c r="T229" s="387">
        <f t="shared" si="26"/>
        <v>0</v>
      </c>
      <c r="U229" s="386">
        <f t="shared" si="30"/>
        <v>0</v>
      </c>
      <c r="V229" s="386">
        <f t="shared" si="31"/>
        <v>0</v>
      </c>
      <c r="W229" s="388">
        <f>IFERROR(VLOOKUP(O229,'[1]Base Baremos'!A:D,4,0)*'Extra 1,8'!$D$3,0)</f>
        <v>0</v>
      </c>
      <c r="X229" s="389">
        <f t="shared" si="27"/>
        <v>0</v>
      </c>
      <c r="Y229" s="384"/>
      <c r="Z229" s="324"/>
      <c r="IS229" s="330"/>
      <c r="IT229" s="330"/>
    </row>
    <row r="230" spans="1:254" ht="17.25" customHeight="1" x14ac:dyDescent="0.2">
      <c r="A230" s="324"/>
      <c r="B230" s="344"/>
      <c r="C230" s="345"/>
      <c r="D230" s="346"/>
      <c r="E230" s="392" t="str">
        <f t="shared" si="28"/>
        <v/>
      </c>
      <c r="F230" s="344"/>
      <c r="G230" s="344"/>
      <c r="H230" s="344"/>
      <c r="I230" s="344"/>
      <c r="J230" s="344"/>
      <c r="K230" s="347"/>
      <c r="L230" s="347"/>
      <c r="M230" s="347"/>
      <c r="N230" s="347"/>
      <c r="O230" s="344"/>
      <c r="P230" s="382" t="str">
        <f>IFERROR(VLOOKUP(O230,Comp_Poda_Bar!A:B,2,0),"-")</f>
        <v>-</v>
      </c>
      <c r="Q230" s="385" t="str">
        <f t="shared" si="24"/>
        <v>-</v>
      </c>
      <c r="R230" s="386">
        <f t="shared" si="29"/>
        <v>0</v>
      </c>
      <c r="S230" s="387">
        <f t="shared" si="25"/>
        <v>0</v>
      </c>
      <c r="T230" s="387">
        <f t="shared" si="26"/>
        <v>0</v>
      </c>
      <c r="U230" s="386">
        <f t="shared" si="30"/>
        <v>0</v>
      </c>
      <c r="V230" s="386">
        <f t="shared" si="31"/>
        <v>0</v>
      </c>
      <c r="W230" s="388">
        <f>IFERROR(VLOOKUP(O230,'[1]Base Baremos'!A:D,4,0)*'Extra 1,8'!$D$3,0)</f>
        <v>0</v>
      </c>
      <c r="X230" s="389">
        <f t="shared" si="27"/>
        <v>0</v>
      </c>
      <c r="Y230" s="384"/>
      <c r="Z230" s="324"/>
      <c r="IS230" s="330"/>
      <c r="IT230" s="330"/>
    </row>
    <row r="231" spans="1:254" ht="17.25" customHeight="1" x14ac:dyDescent="0.2">
      <c r="A231" s="324"/>
      <c r="B231" s="344"/>
      <c r="C231" s="345"/>
      <c r="D231" s="346"/>
      <c r="E231" s="392" t="str">
        <f t="shared" si="28"/>
        <v/>
      </c>
      <c r="F231" s="344"/>
      <c r="G231" s="344"/>
      <c r="H231" s="344"/>
      <c r="I231" s="344"/>
      <c r="J231" s="344"/>
      <c r="K231" s="347"/>
      <c r="L231" s="347"/>
      <c r="M231" s="347"/>
      <c r="N231" s="347"/>
      <c r="O231" s="344"/>
      <c r="P231" s="382" t="str">
        <f>IFERROR(VLOOKUP(O231,Comp_Poda_Bar!A:B,2,0),"-")</f>
        <v>-</v>
      </c>
      <c r="Q231" s="385" t="str">
        <f t="shared" si="24"/>
        <v>-</v>
      </c>
      <c r="R231" s="386">
        <f t="shared" si="29"/>
        <v>0</v>
      </c>
      <c r="S231" s="387">
        <f t="shared" si="25"/>
        <v>0</v>
      </c>
      <c r="T231" s="387">
        <f t="shared" si="26"/>
        <v>0</v>
      </c>
      <c r="U231" s="386">
        <f t="shared" si="30"/>
        <v>0</v>
      </c>
      <c r="V231" s="386">
        <f t="shared" si="31"/>
        <v>0</v>
      </c>
      <c r="W231" s="388">
        <f>IFERROR(VLOOKUP(O231,'[1]Base Baremos'!A:D,4,0)*'Extra 1,8'!$D$3,0)</f>
        <v>0</v>
      </c>
      <c r="X231" s="389">
        <f t="shared" si="27"/>
        <v>0</v>
      </c>
      <c r="Y231" s="384"/>
      <c r="Z231" s="324"/>
      <c r="IS231" s="330"/>
      <c r="IT231" s="330"/>
    </row>
    <row r="232" spans="1:254" ht="17.25" customHeight="1" x14ac:dyDescent="0.2">
      <c r="A232" s="324"/>
      <c r="B232" s="344"/>
      <c r="C232" s="345"/>
      <c r="D232" s="346"/>
      <c r="E232" s="392" t="str">
        <f t="shared" si="28"/>
        <v/>
      </c>
      <c r="F232" s="344"/>
      <c r="G232" s="344"/>
      <c r="H232" s="344"/>
      <c r="I232" s="344"/>
      <c r="J232" s="344"/>
      <c r="K232" s="347"/>
      <c r="L232" s="347"/>
      <c r="M232" s="347"/>
      <c r="N232" s="347"/>
      <c r="O232" s="344"/>
      <c r="P232" s="382" t="str">
        <f>IFERROR(VLOOKUP(O232,Comp_Poda_Bar!A:B,2,0),"-")</f>
        <v>-</v>
      </c>
      <c r="Q232" s="385" t="str">
        <f t="shared" si="24"/>
        <v>-</v>
      </c>
      <c r="R232" s="386">
        <f t="shared" si="29"/>
        <v>0</v>
      </c>
      <c r="S232" s="387">
        <f t="shared" si="25"/>
        <v>0</v>
      </c>
      <c r="T232" s="387">
        <f t="shared" si="26"/>
        <v>0</v>
      </c>
      <c r="U232" s="386">
        <f t="shared" si="30"/>
        <v>0</v>
      </c>
      <c r="V232" s="386">
        <f t="shared" si="31"/>
        <v>0</v>
      </c>
      <c r="W232" s="388">
        <f>IFERROR(VLOOKUP(O232,'[1]Base Baremos'!A:D,4,0)*'Extra 1,8'!$D$3,0)</f>
        <v>0</v>
      </c>
      <c r="X232" s="389">
        <f t="shared" si="27"/>
        <v>0</v>
      </c>
      <c r="Y232" s="384"/>
      <c r="Z232" s="324"/>
      <c r="IS232" s="330"/>
      <c r="IT232" s="330"/>
    </row>
    <row r="233" spans="1:254" ht="17.25" customHeight="1" x14ac:dyDescent="0.2">
      <c r="A233" s="324"/>
      <c r="B233" s="344"/>
      <c r="C233" s="345"/>
      <c r="D233" s="346"/>
      <c r="E233" s="392" t="str">
        <f t="shared" si="28"/>
        <v/>
      </c>
      <c r="F233" s="344"/>
      <c r="G233" s="344"/>
      <c r="H233" s="344"/>
      <c r="I233" s="344"/>
      <c r="J233" s="344"/>
      <c r="K233" s="347"/>
      <c r="L233" s="347"/>
      <c r="M233" s="347"/>
      <c r="N233" s="347"/>
      <c r="O233" s="344"/>
      <c r="P233" s="382" t="str">
        <f>IFERROR(VLOOKUP(O233,Comp_Poda_Bar!A:B,2,0),"-")</f>
        <v>-</v>
      </c>
      <c r="Q233" s="385" t="str">
        <f t="shared" si="24"/>
        <v>-</v>
      </c>
      <c r="R233" s="386">
        <f t="shared" si="29"/>
        <v>0</v>
      </c>
      <c r="S233" s="387">
        <f t="shared" si="25"/>
        <v>0</v>
      </c>
      <c r="T233" s="387">
        <f t="shared" si="26"/>
        <v>0</v>
      </c>
      <c r="U233" s="386">
        <f t="shared" si="30"/>
        <v>0</v>
      </c>
      <c r="V233" s="386">
        <f t="shared" si="31"/>
        <v>0</v>
      </c>
      <c r="W233" s="388">
        <f>IFERROR(VLOOKUP(O233,'[1]Base Baremos'!A:D,4,0)*'Extra 1,8'!$D$3,0)</f>
        <v>0</v>
      </c>
      <c r="X233" s="389">
        <f t="shared" si="27"/>
        <v>0</v>
      </c>
      <c r="Y233" s="384"/>
      <c r="Z233" s="324"/>
      <c r="IS233" s="330"/>
      <c r="IT233" s="330"/>
    </row>
    <row r="234" spans="1:254" ht="17.25" customHeight="1" x14ac:dyDescent="0.2">
      <c r="A234" s="324"/>
      <c r="B234" s="344"/>
      <c r="C234" s="345"/>
      <c r="D234" s="346"/>
      <c r="E234" s="392" t="str">
        <f t="shared" si="28"/>
        <v/>
      </c>
      <c r="F234" s="344"/>
      <c r="G234" s="344"/>
      <c r="H234" s="344"/>
      <c r="I234" s="344"/>
      <c r="J234" s="344"/>
      <c r="K234" s="347"/>
      <c r="L234" s="347"/>
      <c r="M234" s="347"/>
      <c r="N234" s="347"/>
      <c r="O234" s="344"/>
      <c r="P234" s="382" t="str">
        <f>IFERROR(VLOOKUP(O234,Comp_Poda_Bar!A:B,2,0),"-")</f>
        <v>-</v>
      </c>
      <c r="Q234" s="385" t="str">
        <f t="shared" si="24"/>
        <v>-</v>
      </c>
      <c r="R234" s="386">
        <f t="shared" si="29"/>
        <v>0</v>
      </c>
      <c r="S234" s="387">
        <f t="shared" si="25"/>
        <v>0</v>
      </c>
      <c r="T234" s="387">
        <f t="shared" si="26"/>
        <v>0</v>
      </c>
      <c r="U234" s="386">
        <f t="shared" si="30"/>
        <v>0</v>
      </c>
      <c r="V234" s="386">
        <f t="shared" si="31"/>
        <v>0</v>
      </c>
      <c r="W234" s="388">
        <f>IFERROR(VLOOKUP(O234,'[1]Base Baremos'!A:D,4,0)*'Extra 1,8'!$D$3,0)</f>
        <v>0</v>
      </c>
      <c r="X234" s="389">
        <f t="shared" si="27"/>
        <v>0</v>
      </c>
      <c r="Y234" s="384"/>
      <c r="Z234" s="324"/>
      <c r="IS234" s="330"/>
      <c r="IT234" s="330"/>
    </row>
    <row r="235" spans="1:254" ht="17.25" customHeight="1" x14ac:dyDescent="0.2">
      <c r="A235" s="324"/>
      <c r="B235" s="344"/>
      <c r="C235" s="345"/>
      <c r="D235" s="346"/>
      <c r="E235" s="392" t="str">
        <f t="shared" si="28"/>
        <v/>
      </c>
      <c r="F235" s="344"/>
      <c r="G235" s="344"/>
      <c r="H235" s="344"/>
      <c r="I235" s="344"/>
      <c r="J235" s="344"/>
      <c r="K235" s="347"/>
      <c r="L235" s="347"/>
      <c r="M235" s="347"/>
      <c r="N235" s="347"/>
      <c r="O235" s="344"/>
      <c r="P235" s="382" t="str">
        <f>IFERROR(VLOOKUP(O235,Comp_Poda_Bar!A:B,2,0),"-")</f>
        <v>-</v>
      </c>
      <c r="Q235" s="385" t="str">
        <f t="shared" si="24"/>
        <v>-</v>
      </c>
      <c r="R235" s="386">
        <f t="shared" si="29"/>
        <v>0</v>
      </c>
      <c r="S235" s="387">
        <f t="shared" si="25"/>
        <v>0</v>
      </c>
      <c r="T235" s="387">
        <f t="shared" si="26"/>
        <v>0</v>
      </c>
      <c r="U235" s="386">
        <f t="shared" si="30"/>
        <v>0</v>
      </c>
      <c r="V235" s="386">
        <f t="shared" si="31"/>
        <v>0</v>
      </c>
      <c r="W235" s="388">
        <f>IFERROR(VLOOKUP(O235,'[1]Base Baremos'!A:D,4,0)*'Extra 1,8'!$D$3,0)</f>
        <v>0</v>
      </c>
      <c r="X235" s="389">
        <f t="shared" si="27"/>
        <v>0</v>
      </c>
      <c r="Y235" s="384"/>
      <c r="Z235" s="324"/>
      <c r="IS235" s="330"/>
      <c r="IT235" s="330"/>
    </row>
    <row r="236" spans="1:254" ht="17.25" customHeight="1" x14ac:dyDescent="0.2">
      <c r="A236" s="324"/>
      <c r="B236" s="344"/>
      <c r="C236" s="345"/>
      <c r="D236" s="346"/>
      <c r="E236" s="392" t="str">
        <f t="shared" si="28"/>
        <v/>
      </c>
      <c r="F236" s="344"/>
      <c r="G236" s="344"/>
      <c r="H236" s="344"/>
      <c r="I236" s="344"/>
      <c r="J236" s="344"/>
      <c r="K236" s="347"/>
      <c r="L236" s="347"/>
      <c r="M236" s="347"/>
      <c r="N236" s="347"/>
      <c r="O236" s="344"/>
      <c r="P236" s="382" t="str">
        <f>IFERROR(VLOOKUP(O236,Comp_Poda_Bar!A:B,2,0),"-")</f>
        <v>-</v>
      </c>
      <c r="Q236" s="385" t="str">
        <f t="shared" si="24"/>
        <v>-</v>
      </c>
      <c r="R236" s="386">
        <f t="shared" si="29"/>
        <v>0</v>
      </c>
      <c r="S236" s="387">
        <f t="shared" si="25"/>
        <v>0</v>
      </c>
      <c r="T236" s="387">
        <f t="shared" si="26"/>
        <v>0</v>
      </c>
      <c r="U236" s="386">
        <f t="shared" si="30"/>
        <v>0</v>
      </c>
      <c r="V236" s="386">
        <f t="shared" si="31"/>
        <v>0</v>
      </c>
      <c r="W236" s="388">
        <f>IFERROR(VLOOKUP(O236,'[1]Base Baremos'!A:D,4,0)*'Extra 1,8'!$D$3,0)</f>
        <v>0</v>
      </c>
      <c r="X236" s="389">
        <f t="shared" si="27"/>
        <v>0</v>
      </c>
      <c r="Y236" s="384"/>
      <c r="Z236" s="324"/>
      <c r="IS236" s="330"/>
      <c r="IT236" s="330"/>
    </row>
    <row r="237" spans="1:254" ht="17.25" customHeight="1" x14ac:dyDescent="0.2">
      <c r="A237" s="324"/>
      <c r="B237" s="344"/>
      <c r="C237" s="345"/>
      <c r="D237" s="346"/>
      <c r="E237" s="392" t="str">
        <f t="shared" si="28"/>
        <v/>
      </c>
      <c r="F237" s="344"/>
      <c r="G237" s="344"/>
      <c r="H237" s="344"/>
      <c r="I237" s="344"/>
      <c r="J237" s="344"/>
      <c r="K237" s="347"/>
      <c r="L237" s="347"/>
      <c r="M237" s="347"/>
      <c r="N237" s="347"/>
      <c r="O237" s="344"/>
      <c r="P237" s="382" t="str">
        <f>IFERROR(VLOOKUP(O237,Comp_Poda_Bar!A:B,2,0),"-")</f>
        <v>-</v>
      </c>
      <c r="Q237" s="385" t="str">
        <f t="shared" si="24"/>
        <v>-</v>
      </c>
      <c r="R237" s="386">
        <f t="shared" si="29"/>
        <v>0</v>
      </c>
      <c r="S237" s="387">
        <f t="shared" si="25"/>
        <v>0</v>
      </c>
      <c r="T237" s="387">
        <f t="shared" si="26"/>
        <v>0</v>
      </c>
      <c r="U237" s="386">
        <f t="shared" si="30"/>
        <v>0</v>
      </c>
      <c r="V237" s="386">
        <f t="shared" si="31"/>
        <v>0</v>
      </c>
      <c r="W237" s="388">
        <f>IFERROR(VLOOKUP(O237,'[1]Base Baremos'!A:D,4,0)*'Extra 1,8'!$D$3,0)</f>
        <v>0</v>
      </c>
      <c r="X237" s="389">
        <f t="shared" si="27"/>
        <v>0</v>
      </c>
      <c r="Y237" s="384"/>
      <c r="Z237" s="324"/>
      <c r="IS237" s="330"/>
      <c r="IT237" s="330"/>
    </row>
    <row r="238" spans="1:254" ht="17.25" customHeight="1" x14ac:dyDescent="0.2">
      <c r="A238" s="324"/>
      <c r="B238" s="344"/>
      <c r="C238" s="345"/>
      <c r="D238" s="346"/>
      <c r="E238" s="392" t="str">
        <f t="shared" si="28"/>
        <v/>
      </c>
      <c r="F238" s="344"/>
      <c r="G238" s="344"/>
      <c r="H238" s="344"/>
      <c r="I238" s="344"/>
      <c r="J238" s="344"/>
      <c r="K238" s="347"/>
      <c r="L238" s="347"/>
      <c r="M238" s="347"/>
      <c r="N238" s="347"/>
      <c r="O238" s="344"/>
      <c r="P238" s="382" t="str">
        <f>IFERROR(VLOOKUP(O238,Comp_Poda_Bar!A:B,2,0),"-")</f>
        <v>-</v>
      </c>
      <c r="Q238" s="385" t="str">
        <f t="shared" si="24"/>
        <v>-</v>
      </c>
      <c r="R238" s="386">
        <f t="shared" si="29"/>
        <v>0</v>
      </c>
      <c r="S238" s="387">
        <f t="shared" si="25"/>
        <v>0</v>
      </c>
      <c r="T238" s="387">
        <f t="shared" si="26"/>
        <v>0</v>
      </c>
      <c r="U238" s="386">
        <f t="shared" si="30"/>
        <v>0</v>
      </c>
      <c r="V238" s="386">
        <f t="shared" si="31"/>
        <v>0</v>
      </c>
      <c r="W238" s="388">
        <f>IFERROR(VLOOKUP(O238,'[1]Base Baremos'!A:D,4,0)*'Extra 1,8'!$D$3,0)</f>
        <v>0</v>
      </c>
      <c r="X238" s="389">
        <f t="shared" si="27"/>
        <v>0</v>
      </c>
      <c r="Y238" s="384"/>
      <c r="Z238" s="324"/>
      <c r="IS238" s="330"/>
      <c r="IT238" s="330"/>
    </row>
    <row r="239" spans="1:254" ht="17.25" customHeight="1" x14ac:dyDescent="0.2">
      <c r="A239" s="324"/>
      <c r="B239" s="344"/>
      <c r="C239" s="345"/>
      <c r="D239" s="346"/>
      <c r="E239" s="392" t="str">
        <f t="shared" si="28"/>
        <v/>
      </c>
      <c r="F239" s="344"/>
      <c r="G239" s="344"/>
      <c r="H239" s="344"/>
      <c r="I239" s="344"/>
      <c r="J239" s="344"/>
      <c r="K239" s="347"/>
      <c r="L239" s="347"/>
      <c r="M239" s="347"/>
      <c r="N239" s="347"/>
      <c r="O239" s="344"/>
      <c r="P239" s="382" t="str">
        <f>IFERROR(VLOOKUP(O239,Comp_Poda_Bar!A:B,2,0),"-")</f>
        <v>-</v>
      </c>
      <c r="Q239" s="385" t="str">
        <f t="shared" si="24"/>
        <v>-</v>
      </c>
      <c r="R239" s="386">
        <f t="shared" si="29"/>
        <v>0</v>
      </c>
      <c r="S239" s="387">
        <f t="shared" si="25"/>
        <v>0</v>
      </c>
      <c r="T239" s="387">
        <f t="shared" si="26"/>
        <v>0</v>
      </c>
      <c r="U239" s="386">
        <f t="shared" si="30"/>
        <v>0</v>
      </c>
      <c r="V239" s="386">
        <f t="shared" si="31"/>
        <v>0</v>
      </c>
      <c r="W239" s="388">
        <f>IFERROR(VLOOKUP(O239,'[1]Base Baremos'!A:D,4,0)*'Extra 1,8'!$D$3,0)</f>
        <v>0</v>
      </c>
      <c r="X239" s="389">
        <f t="shared" si="27"/>
        <v>0</v>
      </c>
      <c r="Y239" s="384"/>
      <c r="Z239" s="324"/>
      <c r="IS239" s="330"/>
      <c r="IT239" s="330"/>
    </row>
    <row r="240" spans="1:254" ht="17.25" customHeight="1" x14ac:dyDescent="0.2">
      <c r="A240" s="324"/>
      <c r="B240" s="344"/>
      <c r="C240" s="345"/>
      <c r="D240" s="346"/>
      <c r="E240" s="392" t="str">
        <f t="shared" si="28"/>
        <v/>
      </c>
      <c r="F240" s="344"/>
      <c r="G240" s="344"/>
      <c r="H240" s="344"/>
      <c r="I240" s="344"/>
      <c r="J240" s="344"/>
      <c r="K240" s="347"/>
      <c r="L240" s="347"/>
      <c r="M240" s="347"/>
      <c r="N240" s="347"/>
      <c r="O240" s="344"/>
      <c r="P240" s="382" t="str">
        <f>IFERROR(VLOOKUP(O240,Comp_Poda_Bar!A:B,2,0),"-")</f>
        <v>-</v>
      </c>
      <c r="Q240" s="385" t="str">
        <f t="shared" si="24"/>
        <v>-</v>
      </c>
      <c r="R240" s="386">
        <f t="shared" si="29"/>
        <v>0</v>
      </c>
      <c r="S240" s="387">
        <f t="shared" si="25"/>
        <v>0</v>
      </c>
      <c r="T240" s="387">
        <f t="shared" si="26"/>
        <v>0</v>
      </c>
      <c r="U240" s="386">
        <f t="shared" si="30"/>
        <v>0</v>
      </c>
      <c r="V240" s="386">
        <f t="shared" si="31"/>
        <v>0</v>
      </c>
      <c r="W240" s="388">
        <f>IFERROR(VLOOKUP(O240,'[1]Base Baremos'!A:D,4,0)*'Extra 1,8'!$D$3,0)</f>
        <v>0</v>
      </c>
      <c r="X240" s="389">
        <f t="shared" si="27"/>
        <v>0</v>
      </c>
      <c r="Y240" s="384"/>
      <c r="Z240" s="324"/>
      <c r="IS240" s="330"/>
      <c r="IT240" s="330"/>
    </row>
    <row r="241" spans="1:254" ht="17.25" customHeight="1" x14ac:dyDescent="0.2">
      <c r="A241" s="324"/>
      <c r="B241" s="344"/>
      <c r="C241" s="345"/>
      <c r="D241" s="346"/>
      <c r="E241" s="392" t="str">
        <f t="shared" si="28"/>
        <v/>
      </c>
      <c r="F241" s="344"/>
      <c r="G241" s="344"/>
      <c r="H241" s="344"/>
      <c r="I241" s="344"/>
      <c r="J241" s="344"/>
      <c r="K241" s="347"/>
      <c r="L241" s="347"/>
      <c r="M241" s="347"/>
      <c r="N241" s="347"/>
      <c r="O241" s="344"/>
      <c r="P241" s="382" t="str">
        <f>IFERROR(VLOOKUP(O241,Comp_Poda_Bar!A:B,2,0),"-")</f>
        <v>-</v>
      </c>
      <c r="Q241" s="385" t="str">
        <f t="shared" si="24"/>
        <v>-</v>
      </c>
      <c r="R241" s="386">
        <f t="shared" si="29"/>
        <v>0</v>
      </c>
      <c r="S241" s="387">
        <f t="shared" si="25"/>
        <v>0</v>
      </c>
      <c r="T241" s="387">
        <f t="shared" si="26"/>
        <v>0</v>
      </c>
      <c r="U241" s="386">
        <f t="shared" si="30"/>
        <v>0</v>
      </c>
      <c r="V241" s="386">
        <f t="shared" si="31"/>
        <v>0</v>
      </c>
      <c r="W241" s="388">
        <f>IFERROR(VLOOKUP(O241,'[1]Base Baremos'!A:D,4,0)*'Extra 1,8'!$D$3,0)</f>
        <v>0</v>
      </c>
      <c r="X241" s="389">
        <f t="shared" si="27"/>
        <v>0</v>
      </c>
      <c r="Y241" s="384"/>
      <c r="Z241" s="324"/>
      <c r="IS241" s="330"/>
      <c r="IT241" s="330"/>
    </row>
    <row r="242" spans="1:254" ht="17.25" customHeight="1" x14ac:dyDescent="0.2">
      <c r="A242" s="324"/>
      <c r="B242" s="344"/>
      <c r="C242" s="345"/>
      <c r="D242" s="346"/>
      <c r="E242" s="392" t="str">
        <f t="shared" si="28"/>
        <v/>
      </c>
      <c r="F242" s="344"/>
      <c r="G242" s="344"/>
      <c r="H242" s="344"/>
      <c r="I242" s="344"/>
      <c r="J242" s="344"/>
      <c r="K242" s="347"/>
      <c r="L242" s="347"/>
      <c r="M242" s="347"/>
      <c r="N242" s="347"/>
      <c r="O242" s="344"/>
      <c r="P242" s="382" t="str">
        <f>IFERROR(VLOOKUP(O242,Comp_Poda_Bar!A:B,2,0),"-")</f>
        <v>-</v>
      </c>
      <c r="Q242" s="385" t="str">
        <f t="shared" si="24"/>
        <v>-</v>
      </c>
      <c r="R242" s="386">
        <f t="shared" si="29"/>
        <v>0</v>
      </c>
      <c r="S242" s="387">
        <f t="shared" si="25"/>
        <v>0</v>
      </c>
      <c r="T242" s="387">
        <f t="shared" si="26"/>
        <v>0</v>
      </c>
      <c r="U242" s="386">
        <f t="shared" si="30"/>
        <v>0</v>
      </c>
      <c r="V242" s="386">
        <f t="shared" si="31"/>
        <v>0</v>
      </c>
      <c r="W242" s="388">
        <f>IFERROR(VLOOKUP(O242,'[1]Base Baremos'!A:D,4,0)*'Extra 1,8'!$D$3,0)</f>
        <v>0</v>
      </c>
      <c r="X242" s="389">
        <f t="shared" si="27"/>
        <v>0</v>
      </c>
      <c r="Y242" s="384"/>
      <c r="Z242" s="324"/>
      <c r="IS242" s="330"/>
      <c r="IT242" s="330"/>
    </row>
    <row r="243" spans="1:254" ht="17.25" customHeight="1" x14ac:dyDescent="0.2">
      <c r="A243" s="324"/>
      <c r="B243" s="344"/>
      <c r="C243" s="345"/>
      <c r="D243" s="346"/>
      <c r="E243" s="392" t="str">
        <f t="shared" si="28"/>
        <v/>
      </c>
      <c r="F243" s="344"/>
      <c r="G243" s="344"/>
      <c r="H243" s="344"/>
      <c r="I243" s="344"/>
      <c r="J243" s="344"/>
      <c r="K243" s="347"/>
      <c r="L243" s="347"/>
      <c r="M243" s="347"/>
      <c r="N243" s="347"/>
      <c r="O243" s="344"/>
      <c r="P243" s="382" t="str">
        <f>IFERROR(VLOOKUP(O243,Comp_Poda_Bar!A:B,2,0),"-")</f>
        <v>-</v>
      </c>
      <c r="Q243" s="385" t="str">
        <f t="shared" si="24"/>
        <v>-</v>
      </c>
      <c r="R243" s="386">
        <f t="shared" si="29"/>
        <v>0</v>
      </c>
      <c r="S243" s="387">
        <f t="shared" si="25"/>
        <v>0</v>
      </c>
      <c r="T243" s="387">
        <f t="shared" si="26"/>
        <v>0</v>
      </c>
      <c r="U243" s="386">
        <f t="shared" si="30"/>
        <v>0</v>
      </c>
      <c r="V243" s="386">
        <f t="shared" si="31"/>
        <v>0</v>
      </c>
      <c r="W243" s="388">
        <f>IFERROR(VLOOKUP(O243,'[1]Base Baremos'!A:D,4,0)*'Extra 1,8'!$D$3,0)</f>
        <v>0</v>
      </c>
      <c r="X243" s="389">
        <f t="shared" si="27"/>
        <v>0</v>
      </c>
      <c r="Y243" s="384"/>
      <c r="Z243" s="324"/>
      <c r="IS243" s="330"/>
      <c r="IT243" s="330"/>
    </row>
    <row r="244" spans="1:254" ht="17.25" customHeight="1" x14ac:dyDescent="0.2">
      <c r="A244" s="324"/>
      <c r="B244" s="344"/>
      <c r="C244" s="345"/>
      <c r="D244" s="346"/>
      <c r="E244" s="392" t="str">
        <f t="shared" si="28"/>
        <v/>
      </c>
      <c r="F244" s="344"/>
      <c r="G244" s="344"/>
      <c r="H244" s="344"/>
      <c r="I244" s="344"/>
      <c r="J244" s="344"/>
      <c r="K244" s="347"/>
      <c r="L244" s="347"/>
      <c r="M244" s="347"/>
      <c r="N244" s="347"/>
      <c r="O244" s="344"/>
      <c r="P244" s="382" t="str">
        <f>IFERROR(VLOOKUP(O244,Comp_Poda_Bar!A:B,2,0),"-")</f>
        <v>-</v>
      </c>
      <c r="Q244" s="385" t="str">
        <f t="shared" si="24"/>
        <v>-</v>
      </c>
      <c r="R244" s="386">
        <f t="shared" si="29"/>
        <v>0</v>
      </c>
      <c r="S244" s="387">
        <f t="shared" si="25"/>
        <v>0</v>
      </c>
      <c r="T244" s="387">
        <f t="shared" si="26"/>
        <v>0</v>
      </c>
      <c r="U244" s="386">
        <f t="shared" si="30"/>
        <v>0</v>
      </c>
      <c r="V244" s="386">
        <f t="shared" si="31"/>
        <v>0</v>
      </c>
      <c r="W244" s="388">
        <f>IFERROR(VLOOKUP(O244,'[1]Base Baremos'!A:D,4,0)*'Extra 1,8'!$D$3,0)</f>
        <v>0</v>
      </c>
      <c r="X244" s="389">
        <f t="shared" si="27"/>
        <v>0</v>
      </c>
      <c r="Y244" s="384"/>
      <c r="Z244" s="324"/>
      <c r="IS244" s="330"/>
      <c r="IT244" s="330"/>
    </row>
    <row r="245" spans="1:254" ht="17.25" customHeight="1" x14ac:dyDescent="0.2">
      <c r="A245" s="324"/>
      <c r="B245" s="344"/>
      <c r="C245" s="345"/>
      <c r="D245" s="346"/>
      <c r="E245" s="392" t="str">
        <f t="shared" si="28"/>
        <v/>
      </c>
      <c r="F245" s="344"/>
      <c r="G245" s="344"/>
      <c r="H245" s="344"/>
      <c r="I245" s="344"/>
      <c r="J245" s="344"/>
      <c r="K245" s="347"/>
      <c r="L245" s="347"/>
      <c r="M245" s="347"/>
      <c r="N245" s="347"/>
      <c r="O245" s="344"/>
      <c r="P245" s="382" t="str">
        <f>IFERROR(VLOOKUP(O245,Comp_Poda_Bar!A:B,2,0),"-")</f>
        <v>-</v>
      </c>
      <c r="Q245" s="385" t="str">
        <f t="shared" si="24"/>
        <v>-</v>
      </c>
      <c r="R245" s="386">
        <f t="shared" si="29"/>
        <v>0</v>
      </c>
      <c r="S245" s="387">
        <f t="shared" si="25"/>
        <v>0</v>
      </c>
      <c r="T245" s="387">
        <f t="shared" si="26"/>
        <v>0</v>
      </c>
      <c r="U245" s="386">
        <f t="shared" si="30"/>
        <v>0</v>
      </c>
      <c r="V245" s="386">
        <f t="shared" si="31"/>
        <v>0</v>
      </c>
      <c r="W245" s="388">
        <f>IFERROR(VLOOKUP(O245,'[1]Base Baremos'!A:D,4,0)*'Extra 1,8'!$D$3,0)</f>
        <v>0</v>
      </c>
      <c r="X245" s="389">
        <f t="shared" si="27"/>
        <v>0</v>
      </c>
      <c r="Y245" s="384"/>
      <c r="Z245" s="324"/>
      <c r="IS245" s="330"/>
      <c r="IT245" s="330"/>
    </row>
    <row r="246" spans="1:254" ht="17.25" customHeight="1" x14ac:dyDescent="0.2">
      <c r="A246" s="324"/>
      <c r="B246" s="344"/>
      <c r="C246" s="345"/>
      <c r="D246" s="346"/>
      <c r="E246" s="392" t="str">
        <f t="shared" si="28"/>
        <v/>
      </c>
      <c r="F246" s="344"/>
      <c r="G246" s="344"/>
      <c r="H246" s="344"/>
      <c r="I246" s="344"/>
      <c r="J246" s="344"/>
      <c r="K246" s="347"/>
      <c r="L246" s="347"/>
      <c r="M246" s="347"/>
      <c r="N246" s="347"/>
      <c r="O246" s="344"/>
      <c r="P246" s="382" t="str">
        <f>IFERROR(VLOOKUP(O246,Comp_Poda_Bar!A:B,2,0),"-")</f>
        <v>-</v>
      </c>
      <c r="Q246" s="385" t="str">
        <f t="shared" si="24"/>
        <v>-</v>
      </c>
      <c r="R246" s="386">
        <f t="shared" si="29"/>
        <v>0</v>
      </c>
      <c r="S246" s="387">
        <f t="shared" si="25"/>
        <v>0</v>
      </c>
      <c r="T246" s="387">
        <f t="shared" si="26"/>
        <v>0</v>
      </c>
      <c r="U246" s="386">
        <f t="shared" si="30"/>
        <v>0</v>
      </c>
      <c r="V246" s="386">
        <f t="shared" si="31"/>
        <v>0</v>
      </c>
      <c r="W246" s="388">
        <f>IFERROR(VLOOKUP(O246,'[1]Base Baremos'!A:D,4,0)*'Extra 1,8'!$D$3,0)</f>
        <v>0</v>
      </c>
      <c r="X246" s="389">
        <f t="shared" si="27"/>
        <v>0</v>
      </c>
      <c r="Y246" s="384"/>
      <c r="Z246" s="324"/>
      <c r="IS246" s="330"/>
      <c r="IT246" s="330"/>
    </row>
    <row r="247" spans="1:254" ht="17.25" customHeight="1" x14ac:dyDescent="0.2">
      <c r="A247" s="324"/>
      <c r="B247" s="344"/>
      <c r="C247" s="345"/>
      <c r="D247" s="346"/>
      <c r="E247" s="392" t="str">
        <f t="shared" si="28"/>
        <v/>
      </c>
      <c r="F247" s="344"/>
      <c r="G247" s="344"/>
      <c r="H247" s="344"/>
      <c r="I247" s="344"/>
      <c r="J247" s="344"/>
      <c r="K247" s="347"/>
      <c r="L247" s="347"/>
      <c r="M247" s="347"/>
      <c r="N247" s="347"/>
      <c r="O247" s="344"/>
      <c r="P247" s="382" t="str">
        <f>IFERROR(VLOOKUP(O247,Comp_Poda_Bar!A:B,2,0),"-")</f>
        <v>-</v>
      </c>
      <c r="Q247" s="385" t="str">
        <f t="shared" si="24"/>
        <v>-</v>
      </c>
      <c r="R247" s="386">
        <f t="shared" si="29"/>
        <v>0</v>
      </c>
      <c r="S247" s="387">
        <f t="shared" si="25"/>
        <v>0</v>
      </c>
      <c r="T247" s="387">
        <f t="shared" si="26"/>
        <v>0</v>
      </c>
      <c r="U247" s="386">
        <f t="shared" si="30"/>
        <v>0</v>
      </c>
      <c r="V247" s="386">
        <f t="shared" si="31"/>
        <v>0</v>
      </c>
      <c r="W247" s="388">
        <f>IFERROR(VLOOKUP(O247,'[1]Base Baremos'!A:D,4,0)*'Extra 1,8'!$D$3,0)</f>
        <v>0</v>
      </c>
      <c r="X247" s="389">
        <f t="shared" si="27"/>
        <v>0</v>
      </c>
      <c r="Y247" s="384"/>
      <c r="Z247" s="324"/>
      <c r="IS247" s="330"/>
      <c r="IT247" s="330"/>
    </row>
    <row r="248" spans="1:254" ht="17.25" customHeight="1" x14ac:dyDescent="0.2">
      <c r="A248" s="324"/>
      <c r="B248" s="344"/>
      <c r="C248" s="345"/>
      <c r="D248" s="346"/>
      <c r="E248" s="392" t="str">
        <f t="shared" si="28"/>
        <v/>
      </c>
      <c r="F248" s="344"/>
      <c r="G248" s="344"/>
      <c r="H248" s="344"/>
      <c r="I248" s="344"/>
      <c r="J248" s="344"/>
      <c r="K248" s="347"/>
      <c r="L248" s="347"/>
      <c r="M248" s="347"/>
      <c r="N248" s="347"/>
      <c r="O248" s="344"/>
      <c r="P248" s="382" t="str">
        <f>IFERROR(VLOOKUP(O248,Comp_Poda_Bar!A:B,2,0),"-")</f>
        <v>-</v>
      </c>
      <c r="Q248" s="385" t="str">
        <f t="shared" si="24"/>
        <v>-</v>
      </c>
      <c r="R248" s="386">
        <f t="shared" si="29"/>
        <v>0</v>
      </c>
      <c r="S248" s="387">
        <f t="shared" si="25"/>
        <v>0</v>
      </c>
      <c r="T248" s="387">
        <f t="shared" si="26"/>
        <v>0</v>
      </c>
      <c r="U248" s="386">
        <f t="shared" si="30"/>
        <v>0</v>
      </c>
      <c r="V248" s="386">
        <f t="shared" si="31"/>
        <v>0</v>
      </c>
      <c r="W248" s="388">
        <f>IFERROR(VLOOKUP(O248,'[1]Base Baremos'!A:D,4,0)*'Extra 1,8'!$D$3,0)</f>
        <v>0</v>
      </c>
      <c r="X248" s="389">
        <f t="shared" si="27"/>
        <v>0</v>
      </c>
      <c r="Y248" s="384"/>
      <c r="Z248" s="324"/>
      <c r="IS248" s="330"/>
      <c r="IT248" s="330"/>
    </row>
    <row r="249" spans="1:254" ht="17.25" customHeight="1" x14ac:dyDescent="0.2">
      <c r="A249" s="324"/>
      <c r="B249" s="344"/>
      <c r="C249" s="345"/>
      <c r="D249" s="346"/>
      <c r="E249" s="392" t="str">
        <f t="shared" si="28"/>
        <v/>
      </c>
      <c r="F249" s="344"/>
      <c r="G249" s="344"/>
      <c r="H249" s="344"/>
      <c r="I249" s="344"/>
      <c r="J249" s="344"/>
      <c r="K249" s="347"/>
      <c r="L249" s="347"/>
      <c r="M249" s="347"/>
      <c r="N249" s="347"/>
      <c r="O249" s="344"/>
      <c r="P249" s="382" t="str">
        <f>IFERROR(VLOOKUP(O249,Comp_Poda_Bar!A:B,2,0),"-")</f>
        <v>-</v>
      </c>
      <c r="Q249" s="385" t="str">
        <f t="shared" si="24"/>
        <v>-</v>
      </c>
      <c r="R249" s="386">
        <f t="shared" si="29"/>
        <v>0</v>
      </c>
      <c r="S249" s="387">
        <f t="shared" si="25"/>
        <v>0</v>
      </c>
      <c r="T249" s="387">
        <f t="shared" si="26"/>
        <v>0</v>
      </c>
      <c r="U249" s="386">
        <f t="shared" si="30"/>
        <v>0</v>
      </c>
      <c r="V249" s="386">
        <f t="shared" si="31"/>
        <v>0</v>
      </c>
      <c r="W249" s="388">
        <f>IFERROR(VLOOKUP(O249,'[1]Base Baremos'!A:D,4,0)*'Extra 1,8'!$D$3,0)</f>
        <v>0</v>
      </c>
      <c r="X249" s="389">
        <f t="shared" si="27"/>
        <v>0</v>
      </c>
      <c r="Y249" s="384"/>
      <c r="Z249" s="324"/>
      <c r="IS249" s="330"/>
      <c r="IT249" s="330"/>
    </row>
    <row r="250" spans="1:254" ht="17.25" customHeight="1" x14ac:dyDescent="0.2">
      <c r="A250" s="324"/>
      <c r="B250" s="344"/>
      <c r="C250" s="345"/>
      <c r="D250" s="346"/>
      <c r="E250" s="392" t="str">
        <f t="shared" si="28"/>
        <v/>
      </c>
      <c r="F250" s="344"/>
      <c r="G250" s="344"/>
      <c r="H250" s="344"/>
      <c r="I250" s="344"/>
      <c r="J250" s="344"/>
      <c r="K250" s="347"/>
      <c r="L250" s="347"/>
      <c r="M250" s="347"/>
      <c r="N250" s="347"/>
      <c r="O250" s="344"/>
      <c r="P250" s="382" t="str">
        <f>IFERROR(VLOOKUP(O250,Comp_Poda_Bar!A:B,2,0),"-")</f>
        <v>-</v>
      </c>
      <c r="Q250" s="385" t="str">
        <f t="shared" si="24"/>
        <v>-</v>
      </c>
      <c r="R250" s="386">
        <f t="shared" si="29"/>
        <v>0</v>
      </c>
      <c r="S250" s="387">
        <f t="shared" si="25"/>
        <v>0</v>
      </c>
      <c r="T250" s="387">
        <f t="shared" si="26"/>
        <v>0</v>
      </c>
      <c r="U250" s="386">
        <f t="shared" si="30"/>
        <v>0</v>
      </c>
      <c r="V250" s="386">
        <f t="shared" si="31"/>
        <v>0</v>
      </c>
      <c r="W250" s="388">
        <f>IFERROR(VLOOKUP(O250,'[1]Base Baremos'!A:D,4,0)*'Extra 1,8'!$D$3,0)</f>
        <v>0</v>
      </c>
      <c r="X250" s="389">
        <f t="shared" si="27"/>
        <v>0</v>
      </c>
      <c r="Y250" s="384"/>
      <c r="Z250" s="324"/>
      <c r="IS250" s="330"/>
      <c r="IT250" s="330"/>
    </row>
    <row r="251" spans="1:254" ht="17.25" customHeight="1" x14ac:dyDescent="0.2">
      <c r="A251" s="324"/>
      <c r="B251" s="344"/>
      <c r="C251" s="345"/>
      <c r="D251" s="346"/>
      <c r="E251" s="392" t="str">
        <f t="shared" si="28"/>
        <v/>
      </c>
      <c r="F251" s="344"/>
      <c r="G251" s="344"/>
      <c r="H251" s="344"/>
      <c r="I251" s="344"/>
      <c r="J251" s="344"/>
      <c r="K251" s="347"/>
      <c r="L251" s="347"/>
      <c r="M251" s="347"/>
      <c r="N251" s="347"/>
      <c r="O251" s="344"/>
      <c r="P251" s="382" t="str">
        <f>IFERROR(VLOOKUP(O251,Comp_Poda_Bar!A:B,2,0),"-")</f>
        <v>-</v>
      </c>
      <c r="Q251" s="385" t="str">
        <f t="shared" si="24"/>
        <v>-</v>
      </c>
      <c r="R251" s="386">
        <f t="shared" si="29"/>
        <v>0</v>
      </c>
      <c r="S251" s="387">
        <f t="shared" si="25"/>
        <v>0</v>
      </c>
      <c r="T251" s="387">
        <f t="shared" si="26"/>
        <v>0</v>
      </c>
      <c r="U251" s="386">
        <f t="shared" si="30"/>
        <v>0</v>
      </c>
      <c r="V251" s="386">
        <f t="shared" si="31"/>
        <v>0</v>
      </c>
      <c r="W251" s="388">
        <f>IFERROR(VLOOKUP(O251,'[1]Base Baremos'!A:D,4,0)*'Extra 1,8'!$D$3,0)</f>
        <v>0</v>
      </c>
      <c r="X251" s="389">
        <f t="shared" si="27"/>
        <v>0</v>
      </c>
      <c r="Y251" s="384"/>
      <c r="Z251" s="324"/>
      <c r="IS251" s="330"/>
      <c r="IT251" s="330"/>
    </row>
    <row r="252" spans="1:254" ht="17.25" customHeight="1" x14ac:dyDescent="0.2">
      <c r="A252" s="324"/>
      <c r="B252" s="344"/>
      <c r="C252" s="345"/>
      <c r="D252" s="346"/>
      <c r="E252" s="392" t="str">
        <f t="shared" si="28"/>
        <v/>
      </c>
      <c r="F252" s="344"/>
      <c r="G252" s="344"/>
      <c r="H252" s="344"/>
      <c r="I252" s="344"/>
      <c r="J252" s="344"/>
      <c r="K252" s="347"/>
      <c r="L252" s="347"/>
      <c r="M252" s="347"/>
      <c r="N252" s="347"/>
      <c r="O252" s="344"/>
      <c r="P252" s="382" t="str">
        <f>IFERROR(VLOOKUP(O252,Comp_Poda_Bar!A:B,2,0),"-")</f>
        <v>-</v>
      </c>
      <c r="Q252" s="385" t="str">
        <f t="shared" si="24"/>
        <v>-</v>
      </c>
      <c r="R252" s="386">
        <f t="shared" si="29"/>
        <v>0</v>
      </c>
      <c r="S252" s="387">
        <f t="shared" si="25"/>
        <v>0</v>
      </c>
      <c r="T252" s="387">
        <f t="shared" si="26"/>
        <v>0</v>
      </c>
      <c r="U252" s="386">
        <f t="shared" si="30"/>
        <v>0</v>
      </c>
      <c r="V252" s="386">
        <f t="shared" si="31"/>
        <v>0</v>
      </c>
      <c r="W252" s="388">
        <f>IFERROR(VLOOKUP(O252,'[1]Base Baremos'!A:D,4,0)*'Extra 1,8'!$D$3,0)</f>
        <v>0</v>
      </c>
      <c r="X252" s="389">
        <f t="shared" si="27"/>
        <v>0</v>
      </c>
      <c r="Y252" s="384"/>
      <c r="Z252" s="324"/>
      <c r="IS252" s="330"/>
      <c r="IT252" s="330"/>
    </row>
    <row r="253" spans="1:254" ht="17.25" customHeight="1" x14ac:dyDescent="0.2">
      <c r="A253" s="324"/>
      <c r="B253" s="344"/>
      <c r="C253" s="345"/>
      <c r="D253" s="346"/>
      <c r="E253" s="392" t="str">
        <f t="shared" si="28"/>
        <v/>
      </c>
      <c r="F253" s="344"/>
      <c r="G253" s="344"/>
      <c r="H253" s="344"/>
      <c r="I253" s="344"/>
      <c r="J253" s="344"/>
      <c r="K253" s="347"/>
      <c r="L253" s="347"/>
      <c r="M253" s="347"/>
      <c r="N253" s="347"/>
      <c r="O253" s="344"/>
      <c r="P253" s="382" t="str">
        <f>IFERROR(VLOOKUP(O253,Comp_Poda_Bar!A:B,2,0),"-")</f>
        <v>-</v>
      </c>
      <c r="Q253" s="385" t="str">
        <f t="shared" si="24"/>
        <v>-</v>
      </c>
      <c r="R253" s="386">
        <f t="shared" si="29"/>
        <v>0</v>
      </c>
      <c r="S253" s="387">
        <f t="shared" si="25"/>
        <v>0</v>
      </c>
      <c r="T253" s="387">
        <f t="shared" si="26"/>
        <v>0</v>
      </c>
      <c r="U253" s="386">
        <f t="shared" si="30"/>
        <v>0</v>
      </c>
      <c r="V253" s="386">
        <f t="shared" si="31"/>
        <v>0</v>
      </c>
      <c r="W253" s="388">
        <f>IFERROR(VLOOKUP(O253,'[1]Base Baremos'!A:D,4,0)*'Extra 1,8'!$D$3,0)</f>
        <v>0</v>
      </c>
      <c r="X253" s="389">
        <f t="shared" si="27"/>
        <v>0</v>
      </c>
      <c r="Y253" s="384"/>
      <c r="Z253" s="324"/>
      <c r="IS253" s="330"/>
      <c r="IT253" s="330"/>
    </row>
    <row r="254" spans="1:254" ht="17.25" customHeight="1" x14ac:dyDescent="0.2">
      <c r="A254" s="324"/>
      <c r="B254" s="344"/>
      <c r="C254" s="345"/>
      <c r="D254" s="346"/>
      <c r="E254" s="392" t="str">
        <f t="shared" si="28"/>
        <v/>
      </c>
      <c r="F254" s="344"/>
      <c r="G254" s="344"/>
      <c r="H254" s="344"/>
      <c r="I254" s="344"/>
      <c r="J254" s="344"/>
      <c r="K254" s="347"/>
      <c r="L254" s="347"/>
      <c r="M254" s="347"/>
      <c r="N254" s="347"/>
      <c r="O254" s="344"/>
      <c r="P254" s="382" t="str">
        <f>IFERROR(VLOOKUP(O254,Comp_Poda_Bar!A:B,2,0),"-")</f>
        <v>-</v>
      </c>
      <c r="Q254" s="385" t="str">
        <f t="shared" si="24"/>
        <v>-</v>
      </c>
      <c r="R254" s="386">
        <f t="shared" si="29"/>
        <v>0</v>
      </c>
      <c r="S254" s="387">
        <f t="shared" si="25"/>
        <v>0</v>
      </c>
      <c r="T254" s="387">
        <f t="shared" si="26"/>
        <v>0</v>
      </c>
      <c r="U254" s="386">
        <f t="shared" si="30"/>
        <v>0</v>
      </c>
      <c r="V254" s="386">
        <f t="shared" si="31"/>
        <v>0</v>
      </c>
      <c r="W254" s="388">
        <f>IFERROR(VLOOKUP(O254,'[1]Base Baremos'!A:D,4,0)*'Extra 1,8'!$D$3,0)</f>
        <v>0</v>
      </c>
      <c r="X254" s="389">
        <f t="shared" si="27"/>
        <v>0</v>
      </c>
      <c r="Y254" s="384"/>
      <c r="Z254" s="324"/>
      <c r="IS254" s="330"/>
      <c r="IT254" s="330"/>
    </row>
    <row r="255" spans="1:254" ht="17.25" customHeight="1" x14ac:dyDescent="0.2">
      <c r="A255" s="324"/>
      <c r="B255" s="344"/>
      <c r="C255" s="345"/>
      <c r="D255" s="346"/>
      <c r="E255" s="392" t="str">
        <f t="shared" si="28"/>
        <v/>
      </c>
      <c r="F255" s="344"/>
      <c r="G255" s="344"/>
      <c r="H255" s="344"/>
      <c r="I255" s="344"/>
      <c r="J255" s="344"/>
      <c r="K255" s="347"/>
      <c r="L255" s="347"/>
      <c r="M255" s="347"/>
      <c r="N255" s="347"/>
      <c r="O255" s="344"/>
      <c r="P255" s="382" t="str">
        <f>IFERROR(VLOOKUP(O255,Comp_Poda_Bar!A:B,2,0),"-")</f>
        <v>-</v>
      </c>
      <c r="Q255" s="385" t="str">
        <f t="shared" si="24"/>
        <v>-</v>
      </c>
      <c r="R255" s="386">
        <f t="shared" si="29"/>
        <v>0</v>
      </c>
      <c r="S255" s="387">
        <f t="shared" si="25"/>
        <v>0</v>
      </c>
      <c r="T255" s="387">
        <f t="shared" si="26"/>
        <v>0</v>
      </c>
      <c r="U255" s="386">
        <f t="shared" si="30"/>
        <v>0</v>
      </c>
      <c r="V255" s="386">
        <f t="shared" si="31"/>
        <v>0</v>
      </c>
      <c r="W255" s="388">
        <f>IFERROR(VLOOKUP(O255,'[1]Base Baremos'!A:D,4,0)*'Extra 1,8'!$D$3,0)</f>
        <v>0</v>
      </c>
      <c r="X255" s="389">
        <f t="shared" si="27"/>
        <v>0</v>
      </c>
      <c r="Y255" s="384"/>
      <c r="Z255" s="324"/>
      <c r="IS255" s="330"/>
      <c r="IT255" s="330"/>
    </row>
    <row r="256" spans="1:254" ht="17.25" customHeight="1" x14ac:dyDescent="0.2">
      <c r="A256" s="324"/>
      <c r="B256" s="344"/>
      <c r="C256" s="345"/>
      <c r="D256" s="346"/>
      <c r="E256" s="392" t="str">
        <f t="shared" si="28"/>
        <v/>
      </c>
      <c r="F256" s="344"/>
      <c r="G256" s="344"/>
      <c r="H256" s="344"/>
      <c r="I256" s="344"/>
      <c r="J256" s="344"/>
      <c r="K256" s="347"/>
      <c r="L256" s="347"/>
      <c r="M256" s="347"/>
      <c r="N256" s="347"/>
      <c r="O256" s="344"/>
      <c r="P256" s="382" t="str">
        <f>IFERROR(VLOOKUP(O256,Comp_Poda_Bar!A:B,2,0),"-")</f>
        <v>-</v>
      </c>
      <c r="Q256" s="385" t="str">
        <f t="shared" si="24"/>
        <v>-</v>
      </c>
      <c r="R256" s="386">
        <f t="shared" si="29"/>
        <v>0</v>
      </c>
      <c r="S256" s="387">
        <f t="shared" si="25"/>
        <v>0</v>
      </c>
      <c r="T256" s="387">
        <f t="shared" si="26"/>
        <v>0</v>
      </c>
      <c r="U256" s="386">
        <f t="shared" si="30"/>
        <v>0</v>
      </c>
      <c r="V256" s="386">
        <f t="shared" si="31"/>
        <v>0</v>
      </c>
      <c r="W256" s="388">
        <f>IFERROR(VLOOKUP(O256,'[1]Base Baremos'!A:D,4,0)*'Extra 1,8'!$D$3,0)</f>
        <v>0</v>
      </c>
      <c r="X256" s="389">
        <f t="shared" si="27"/>
        <v>0</v>
      </c>
      <c r="Y256" s="384"/>
      <c r="Z256" s="324"/>
      <c r="IS256" s="330"/>
      <c r="IT256" s="330"/>
    </row>
    <row r="257" spans="1:254" ht="17.25" customHeight="1" x14ac:dyDescent="0.2">
      <c r="A257" s="324"/>
      <c r="B257" s="344"/>
      <c r="C257" s="345"/>
      <c r="D257" s="346"/>
      <c r="E257" s="392" t="str">
        <f t="shared" si="28"/>
        <v/>
      </c>
      <c r="F257" s="344"/>
      <c r="G257" s="344"/>
      <c r="H257" s="344"/>
      <c r="I257" s="344"/>
      <c r="J257" s="344"/>
      <c r="K257" s="347"/>
      <c r="L257" s="347"/>
      <c r="M257" s="347"/>
      <c r="N257" s="347"/>
      <c r="O257" s="344"/>
      <c r="P257" s="382" t="str">
        <f>IFERROR(VLOOKUP(O257,Comp_Poda_Bar!A:B,2,0),"-")</f>
        <v>-</v>
      </c>
      <c r="Q257" s="385" t="str">
        <f t="shared" si="24"/>
        <v>-</v>
      </c>
      <c r="R257" s="386">
        <f t="shared" si="29"/>
        <v>0</v>
      </c>
      <c r="S257" s="387">
        <f t="shared" si="25"/>
        <v>0</v>
      </c>
      <c r="T257" s="387">
        <f t="shared" si="26"/>
        <v>0</v>
      </c>
      <c r="U257" s="386">
        <f t="shared" si="30"/>
        <v>0</v>
      </c>
      <c r="V257" s="386">
        <f t="shared" si="31"/>
        <v>0</v>
      </c>
      <c r="W257" s="388">
        <f>IFERROR(VLOOKUP(O257,'[1]Base Baremos'!A:D,4,0)*'Extra 1,8'!$D$3,0)</f>
        <v>0</v>
      </c>
      <c r="X257" s="389">
        <f t="shared" si="27"/>
        <v>0</v>
      </c>
      <c r="Y257" s="384"/>
      <c r="Z257" s="324"/>
      <c r="IS257" s="330"/>
      <c r="IT257" s="330"/>
    </row>
    <row r="258" spans="1:254" ht="17.25" customHeight="1" x14ac:dyDescent="0.2">
      <c r="A258" s="324"/>
      <c r="B258" s="344"/>
      <c r="C258" s="345"/>
      <c r="D258" s="346"/>
      <c r="E258" s="392" t="str">
        <f t="shared" si="28"/>
        <v/>
      </c>
      <c r="F258" s="344"/>
      <c r="G258" s="344"/>
      <c r="H258" s="344"/>
      <c r="I258" s="344"/>
      <c r="J258" s="344"/>
      <c r="K258" s="347"/>
      <c r="L258" s="347"/>
      <c r="M258" s="347"/>
      <c r="N258" s="347"/>
      <c r="O258" s="344"/>
      <c r="P258" s="382" t="str">
        <f>IFERROR(VLOOKUP(O258,Comp_Poda_Bar!A:B,2,0),"-")</f>
        <v>-</v>
      </c>
      <c r="Q258" s="385" t="str">
        <f t="shared" si="24"/>
        <v>-</v>
      </c>
      <c r="R258" s="386">
        <f t="shared" si="29"/>
        <v>0</v>
      </c>
      <c r="S258" s="387">
        <f t="shared" si="25"/>
        <v>0</v>
      </c>
      <c r="T258" s="387">
        <f t="shared" si="26"/>
        <v>0</v>
      </c>
      <c r="U258" s="386">
        <f t="shared" si="30"/>
        <v>0</v>
      </c>
      <c r="V258" s="386">
        <f t="shared" si="31"/>
        <v>0</v>
      </c>
      <c r="W258" s="388">
        <f>IFERROR(VLOOKUP(O258,'[1]Base Baremos'!A:D,4,0)*'Extra 1,8'!$D$3,0)</f>
        <v>0</v>
      </c>
      <c r="X258" s="389">
        <f t="shared" si="27"/>
        <v>0</v>
      </c>
      <c r="Y258" s="384"/>
      <c r="Z258" s="324"/>
      <c r="IS258" s="330"/>
      <c r="IT258" s="330"/>
    </row>
    <row r="259" spans="1:254" ht="17.25" customHeight="1" x14ac:dyDescent="0.2">
      <c r="A259" s="324"/>
      <c r="B259" s="344"/>
      <c r="C259" s="345"/>
      <c r="D259" s="346"/>
      <c r="E259" s="392" t="str">
        <f t="shared" si="28"/>
        <v/>
      </c>
      <c r="F259" s="344"/>
      <c r="G259" s="344"/>
      <c r="H259" s="344"/>
      <c r="I259" s="344"/>
      <c r="J259" s="344"/>
      <c r="K259" s="347"/>
      <c r="L259" s="347"/>
      <c r="M259" s="347"/>
      <c r="N259" s="347"/>
      <c r="O259" s="344"/>
      <c r="P259" s="382" t="str">
        <f>IFERROR(VLOOKUP(O259,Comp_Poda_Bar!A:B,2,0),"-")</f>
        <v>-</v>
      </c>
      <c r="Q259" s="385" t="str">
        <f t="shared" si="24"/>
        <v>-</v>
      </c>
      <c r="R259" s="386">
        <f t="shared" si="29"/>
        <v>0</v>
      </c>
      <c r="S259" s="387">
        <f t="shared" si="25"/>
        <v>0</v>
      </c>
      <c r="T259" s="387">
        <f t="shared" si="26"/>
        <v>0</v>
      </c>
      <c r="U259" s="386">
        <f t="shared" si="30"/>
        <v>0</v>
      </c>
      <c r="V259" s="386">
        <f t="shared" si="31"/>
        <v>0</v>
      </c>
      <c r="W259" s="388">
        <f>IFERROR(VLOOKUP(O259,'[1]Base Baremos'!A:D,4,0)*'Extra 1,8'!$D$3,0)</f>
        <v>0</v>
      </c>
      <c r="X259" s="389">
        <f t="shared" si="27"/>
        <v>0</v>
      </c>
      <c r="Y259" s="384"/>
      <c r="Z259" s="324"/>
      <c r="IS259" s="330"/>
      <c r="IT259" s="330"/>
    </row>
    <row r="260" spans="1:254" ht="17.25" customHeight="1" x14ac:dyDescent="0.2">
      <c r="A260" s="324"/>
      <c r="B260" s="344"/>
      <c r="C260" s="345"/>
      <c r="D260" s="346"/>
      <c r="E260" s="392" t="str">
        <f t="shared" si="28"/>
        <v/>
      </c>
      <c r="F260" s="344"/>
      <c r="G260" s="344"/>
      <c r="H260" s="344"/>
      <c r="I260" s="344"/>
      <c r="J260" s="344"/>
      <c r="K260" s="347"/>
      <c r="L260" s="347"/>
      <c r="M260" s="347"/>
      <c r="N260" s="347"/>
      <c r="O260" s="344"/>
      <c r="P260" s="382" t="str">
        <f>IFERROR(VLOOKUP(O260,Comp_Poda_Bar!A:B,2,0),"-")</f>
        <v>-</v>
      </c>
      <c r="Q260" s="385" t="str">
        <f t="shared" si="24"/>
        <v>-</v>
      </c>
      <c r="R260" s="386">
        <f t="shared" si="29"/>
        <v>0</v>
      </c>
      <c r="S260" s="387">
        <f t="shared" si="25"/>
        <v>0</v>
      </c>
      <c r="T260" s="387">
        <f t="shared" si="26"/>
        <v>0</v>
      </c>
      <c r="U260" s="386">
        <f t="shared" si="30"/>
        <v>0</v>
      </c>
      <c r="V260" s="386">
        <f t="shared" si="31"/>
        <v>0</v>
      </c>
      <c r="W260" s="388">
        <f>IFERROR(VLOOKUP(O260,'[1]Base Baremos'!A:D,4,0)*'Extra 1,8'!$D$3,0)</f>
        <v>0</v>
      </c>
      <c r="X260" s="389">
        <f t="shared" si="27"/>
        <v>0</v>
      </c>
      <c r="Y260" s="384"/>
      <c r="Z260" s="324"/>
      <c r="IS260" s="330"/>
      <c r="IT260" s="330"/>
    </row>
    <row r="261" spans="1:254" ht="17.25" customHeight="1" x14ac:dyDescent="0.2">
      <c r="A261" s="324"/>
      <c r="B261" s="344"/>
      <c r="C261" s="345"/>
      <c r="D261" s="346"/>
      <c r="E261" s="392" t="str">
        <f t="shared" si="28"/>
        <v/>
      </c>
      <c r="F261" s="344"/>
      <c r="G261" s="344"/>
      <c r="H261" s="344"/>
      <c r="I261" s="344"/>
      <c r="J261" s="344"/>
      <c r="K261" s="347"/>
      <c r="L261" s="347"/>
      <c r="M261" s="347"/>
      <c r="N261" s="347"/>
      <c r="O261" s="344"/>
      <c r="P261" s="382" t="str">
        <f>IFERROR(VLOOKUP(O261,Comp_Poda_Bar!A:B,2,0),"-")</f>
        <v>-</v>
      </c>
      <c r="Q261" s="385" t="str">
        <f t="shared" ref="Q261:Q324" si="32">IF(C261&lt;&gt;"",WEEKDAY(C261),"-")</f>
        <v>-</v>
      </c>
      <c r="R261" s="386">
        <f t="shared" si="29"/>
        <v>0</v>
      </c>
      <c r="S261" s="387">
        <f t="shared" ref="S261:S324" si="33">K261*24</f>
        <v>0</v>
      </c>
      <c r="T261" s="387">
        <f t="shared" ref="T261:T324" si="34">IF(K261&gt;L261,(L261*24)+24,L261*24)</f>
        <v>0</v>
      </c>
      <c r="U261" s="386">
        <f t="shared" si="30"/>
        <v>0</v>
      </c>
      <c r="V261" s="386">
        <f t="shared" si="31"/>
        <v>0</v>
      </c>
      <c r="W261" s="388">
        <f>IFERROR(VLOOKUP(O261,'[1]Base Baremos'!A:D,4,0)*'Extra 1,8'!$D$3,0)</f>
        <v>0</v>
      </c>
      <c r="X261" s="389">
        <f t="shared" ref="X261:X324" si="35">IF(OR(D261="SIM",Q261=7,Q261=1),((V261*W261)-(U261*W261))*1.5,IF(V261&lt;=2,(V261*W261-(U261*W261))*1.25,IF(V261&gt;2,(V261*W261-(U261*W261))*1.35)))</f>
        <v>0</v>
      </c>
      <c r="Y261" s="384"/>
      <c r="Z261" s="324"/>
      <c r="IS261" s="330"/>
      <c r="IT261" s="330"/>
    </row>
    <row r="262" spans="1:254" ht="17.25" customHeight="1" x14ac:dyDescent="0.2">
      <c r="A262" s="324"/>
      <c r="B262" s="344"/>
      <c r="C262" s="345"/>
      <c r="D262" s="346"/>
      <c r="E262" s="392" t="str">
        <f t="shared" ref="E262:E325" si="36">IF(O262="","",TEXT(C262,"MMMM"))</f>
        <v/>
      </c>
      <c r="F262" s="344"/>
      <c r="G262" s="344"/>
      <c r="H262" s="344"/>
      <c r="I262" s="344"/>
      <c r="J262" s="344"/>
      <c r="K262" s="347"/>
      <c r="L262" s="347"/>
      <c r="M262" s="347"/>
      <c r="N262" s="347"/>
      <c r="O262" s="344"/>
      <c r="P262" s="382" t="str">
        <f>IFERROR(VLOOKUP(O262,Comp_Poda_Bar!A:B,2,0),"-")</f>
        <v>-</v>
      </c>
      <c r="Q262" s="385" t="str">
        <f t="shared" si="32"/>
        <v>-</v>
      </c>
      <c r="R262" s="386">
        <f t="shared" ref="R262:R325" si="37">T262-S262</f>
        <v>0</v>
      </c>
      <c r="S262" s="387">
        <f t="shared" si="33"/>
        <v>0</v>
      </c>
      <c r="T262" s="387">
        <f t="shared" si="34"/>
        <v>0</v>
      </c>
      <c r="U262" s="386">
        <f t="shared" ref="U262:U325" si="38">(N262-M262)*24</f>
        <v>0</v>
      </c>
      <c r="V262" s="386">
        <f t="shared" ref="V262:V325" si="39">R262</f>
        <v>0</v>
      </c>
      <c r="W262" s="388">
        <f>IFERROR(VLOOKUP(O262,'[1]Base Baremos'!A:D,4,0)*'Extra 1,8'!$D$3,0)</f>
        <v>0</v>
      </c>
      <c r="X262" s="389">
        <f t="shared" si="35"/>
        <v>0</v>
      </c>
      <c r="Y262" s="384"/>
      <c r="Z262" s="324"/>
      <c r="IS262" s="330"/>
      <c r="IT262" s="330"/>
    </row>
    <row r="263" spans="1:254" ht="17.25" customHeight="1" x14ac:dyDescent="0.2">
      <c r="A263" s="324"/>
      <c r="B263" s="344"/>
      <c r="C263" s="345"/>
      <c r="D263" s="346"/>
      <c r="E263" s="392" t="str">
        <f t="shared" si="36"/>
        <v/>
      </c>
      <c r="F263" s="344"/>
      <c r="G263" s="344"/>
      <c r="H263" s="344"/>
      <c r="I263" s="344"/>
      <c r="J263" s="344"/>
      <c r="K263" s="347"/>
      <c r="L263" s="347"/>
      <c r="M263" s="347"/>
      <c r="N263" s="347"/>
      <c r="O263" s="344"/>
      <c r="P263" s="382" t="str">
        <f>IFERROR(VLOOKUP(O263,Comp_Poda_Bar!A:B,2,0),"-")</f>
        <v>-</v>
      </c>
      <c r="Q263" s="385" t="str">
        <f t="shared" si="32"/>
        <v>-</v>
      </c>
      <c r="R263" s="386">
        <f t="shared" si="37"/>
        <v>0</v>
      </c>
      <c r="S263" s="387">
        <f t="shared" si="33"/>
        <v>0</v>
      </c>
      <c r="T263" s="387">
        <f t="shared" si="34"/>
        <v>0</v>
      </c>
      <c r="U263" s="386">
        <f t="shared" si="38"/>
        <v>0</v>
      </c>
      <c r="V263" s="386">
        <f t="shared" si="39"/>
        <v>0</v>
      </c>
      <c r="W263" s="388">
        <f>IFERROR(VLOOKUP(O263,'[1]Base Baremos'!A:D,4,0)*'Extra 1,8'!$D$3,0)</f>
        <v>0</v>
      </c>
      <c r="X263" s="389">
        <f t="shared" si="35"/>
        <v>0</v>
      </c>
      <c r="Y263" s="384"/>
      <c r="Z263" s="324"/>
      <c r="IS263" s="330"/>
      <c r="IT263" s="330"/>
    </row>
    <row r="264" spans="1:254" ht="17.25" customHeight="1" x14ac:dyDescent="0.2">
      <c r="A264" s="324"/>
      <c r="B264" s="344"/>
      <c r="C264" s="345"/>
      <c r="D264" s="346"/>
      <c r="E264" s="392" t="str">
        <f t="shared" si="36"/>
        <v/>
      </c>
      <c r="F264" s="344"/>
      <c r="G264" s="344"/>
      <c r="H264" s="344"/>
      <c r="I264" s="344"/>
      <c r="J264" s="344"/>
      <c r="K264" s="347"/>
      <c r="L264" s="347"/>
      <c r="M264" s="347"/>
      <c r="N264" s="347"/>
      <c r="O264" s="344"/>
      <c r="P264" s="382" t="str">
        <f>IFERROR(VLOOKUP(O264,Comp_Poda_Bar!A:B,2,0),"-")</f>
        <v>-</v>
      </c>
      <c r="Q264" s="385" t="str">
        <f t="shared" si="32"/>
        <v>-</v>
      </c>
      <c r="R264" s="386">
        <f t="shared" si="37"/>
        <v>0</v>
      </c>
      <c r="S264" s="387">
        <f t="shared" si="33"/>
        <v>0</v>
      </c>
      <c r="T264" s="387">
        <f t="shared" si="34"/>
        <v>0</v>
      </c>
      <c r="U264" s="386">
        <f t="shared" si="38"/>
        <v>0</v>
      </c>
      <c r="V264" s="386">
        <f t="shared" si="39"/>
        <v>0</v>
      </c>
      <c r="W264" s="388">
        <f>IFERROR(VLOOKUP(O264,'[1]Base Baremos'!A:D,4,0)*'Extra 1,8'!$D$3,0)</f>
        <v>0</v>
      </c>
      <c r="X264" s="389">
        <f t="shared" si="35"/>
        <v>0</v>
      </c>
      <c r="Y264" s="384"/>
      <c r="Z264" s="324"/>
      <c r="IS264" s="330"/>
      <c r="IT264" s="330"/>
    </row>
    <row r="265" spans="1:254" ht="17.25" customHeight="1" x14ac:dyDescent="0.2">
      <c r="A265" s="324"/>
      <c r="B265" s="344"/>
      <c r="C265" s="345"/>
      <c r="D265" s="346"/>
      <c r="E265" s="392" t="str">
        <f t="shared" si="36"/>
        <v/>
      </c>
      <c r="F265" s="344"/>
      <c r="G265" s="344"/>
      <c r="H265" s="344"/>
      <c r="I265" s="344"/>
      <c r="J265" s="344"/>
      <c r="K265" s="347"/>
      <c r="L265" s="347"/>
      <c r="M265" s="347"/>
      <c r="N265" s="347"/>
      <c r="O265" s="344"/>
      <c r="P265" s="382" t="str">
        <f>IFERROR(VLOOKUP(O265,Comp_Poda_Bar!A:B,2,0),"-")</f>
        <v>-</v>
      </c>
      <c r="Q265" s="385" t="str">
        <f t="shared" si="32"/>
        <v>-</v>
      </c>
      <c r="R265" s="386">
        <f t="shared" si="37"/>
        <v>0</v>
      </c>
      <c r="S265" s="387">
        <f t="shared" si="33"/>
        <v>0</v>
      </c>
      <c r="T265" s="387">
        <f t="shared" si="34"/>
        <v>0</v>
      </c>
      <c r="U265" s="386">
        <f t="shared" si="38"/>
        <v>0</v>
      </c>
      <c r="V265" s="386">
        <f t="shared" si="39"/>
        <v>0</v>
      </c>
      <c r="W265" s="388">
        <f>IFERROR(VLOOKUP(O265,'[1]Base Baremos'!A:D,4,0)*'Extra 1,8'!$D$3,0)</f>
        <v>0</v>
      </c>
      <c r="X265" s="389">
        <f t="shared" si="35"/>
        <v>0</v>
      </c>
      <c r="Y265" s="384"/>
      <c r="Z265" s="324"/>
      <c r="IS265" s="330"/>
      <c r="IT265" s="330"/>
    </row>
    <row r="266" spans="1:254" ht="17.25" customHeight="1" x14ac:dyDescent="0.2">
      <c r="A266" s="324"/>
      <c r="B266" s="344"/>
      <c r="C266" s="345"/>
      <c r="D266" s="346"/>
      <c r="E266" s="392" t="str">
        <f t="shared" si="36"/>
        <v/>
      </c>
      <c r="F266" s="344"/>
      <c r="G266" s="344"/>
      <c r="H266" s="344"/>
      <c r="I266" s="344"/>
      <c r="J266" s="344"/>
      <c r="K266" s="347"/>
      <c r="L266" s="347"/>
      <c r="M266" s="347"/>
      <c r="N266" s="347"/>
      <c r="O266" s="344"/>
      <c r="P266" s="382" t="str">
        <f>IFERROR(VLOOKUP(O266,Comp_Poda_Bar!A:B,2,0),"-")</f>
        <v>-</v>
      </c>
      <c r="Q266" s="385" t="str">
        <f t="shared" si="32"/>
        <v>-</v>
      </c>
      <c r="R266" s="386">
        <f t="shared" si="37"/>
        <v>0</v>
      </c>
      <c r="S266" s="387">
        <f t="shared" si="33"/>
        <v>0</v>
      </c>
      <c r="T266" s="387">
        <f t="shared" si="34"/>
        <v>0</v>
      </c>
      <c r="U266" s="386">
        <f t="shared" si="38"/>
        <v>0</v>
      </c>
      <c r="V266" s="386">
        <f t="shared" si="39"/>
        <v>0</v>
      </c>
      <c r="W266" s="388">
        <f>IFERROR(VLOOKUP(O266,'[1]Base Baremos'!A:D,4,0)*'Extra 1,8'!$D$3,0)</f>
        <v>0</v>
      </c>
      <c r="X266" s="389">
        <f t="shared" si="35"/>
        <v>0</v>
      </c>
      <c r="Y266" s="384"/>
      <c r="Z266" s="324"/>
      <c r="IS266" s="330"/>
      <c r="IT266" s="330"/>
    </row>
    <row r="267" spans="1:254" ht="17.25" customHeight="1" x14ac:dyDescent="0.2">
      <c r="A267" s="324"/>
      <c r="B267" s="344"/>
      <c r="C267" s="345"/>
      <c r="D267" s="346"/>
      <c r="E267" s="392" t="str">
        <f t="shared" si="36"/>
        <v/>
      </c>
      <c r="F267" s="344"/>
      <c r="G267" s="344"/>
      <c r="H267" s="344"/>
      <c r="I267" s="344"/>
      <c r="J267" s="344"/>
      <c r="K267" s="347"/>
      <c r="L267" s="347"/>
      <c r="M267" s="347"/>
      <c r="N267" s="347"/>
      <c r="O267" s="344"/>
      <c r="P267" s="382" t="str">
        <f>IFERROR(VLOOKUP(O267,Comp_Poda_Bar!A:B,2,0),"-")</f>
        <v>-</v>
      </c>
      <c r="Q267" s="385" t="str">
        <f t="shared" si="32"/>
        <v>-</v>
      </c>
      <c r="R267" s="386">
        <f t="shared" si="37"/>
        <v>0</v>
      </c>
      <c r="S267" s="387">
        <f t="shared" si="33"/>
        <v>0</v>
      </c>
      <c r="T267" s="387">
        <f t="shared" si="34"/>
        <v>0</v>
      </c>
      <c r="U267" s="386">
        <f t="shared" si="38"/>
        <v>0</v>
      </c>
      <c r="V267" s="386">
        <f t="shared" si="39"/>
        <v>0</v>
      </c>
      <c r="W267" s="388">
        <f>IFERROR(VLOOKUP(O267,'[1]Base Baremos'!A:D,4,0)*'Extra 1,8'!$D$3,0)</f>
        <v>0</v>
      </c>
      <c r="X267" s="389">
        <f t="shared" si="35"/>
        <v>0</v>
      </c>
      <c r="Y267" s="384"/>
      <c r="Z267" s="324"/>
      <c r="IS267" s="330"/>
      <c r="IT267" s="330"/>
    </row>
    <row r="268" spans="1:254" ht="17.25" customHeight="1" x14ac:dyDescent="0.2">
      <c r="A268" s="324"/>
      <c r="B268" s="344"/>
      <c r="C268" s="345"/>
      <c r="D268" s="346"/>
      <c r="E268" s="392" t="str">
        <f t="shared" si="36"/>
        <v/>
      </c>
      <c r="F268" s="344"/>
      <c r="G268" s="344"/>
      <c r="H268" s="344"/>
      <c r="I268" s="344"/>
      <c r="J268" s="344"/>
      <c r="K268" s="347"/>
      <c r="L268" s="347"/>
      <c r="M268" s="347"/>
      <c r="N268" s="347"/>
      <c r="O268" s="344"/>
      <c r="P268" s="382" t="str">
        <f>IFERROR(VLOOKUP(O268,Comp_Poda_Bar!A:B,2,0),"-")</f>
        <v>-</v>
      </c>
      <c r="Q268" s="385" t="str">
        <f t="shared" si="32"/>
        <v>-</v>
      </c>
      <c r="R268" s="386">
        <f t="shared" si="37"/>
        <v>0</v>
      </c>
      <c r="S268" s="387">
        <f t="shared" si="33"/>
        <v>0</v>
      </c>
      <c r="T268" s="387">
        <f t="shared" si="34"/>
        <v>0</v>
      </c>
      <c r="U268" s="386">
        <f t="shared" si="38"/>
        <v>0</v>
      </c>
      <c r="V268" s="386">
        <f t="shared" si="39"/>
        <v>0</v>
      </c>
      <c r="W268" s="388">
        <f>IFERROR(VLOOKUP(O268,'[1]Base Baremos'!A:D,4,0)*'Extra 1,8'!$D$3,0)</f>
        <v>0</v>
      </c>
      <c r="X268" s="389">
        <f t="shared" si="35"/>
        <v>0</v>
      </c>
      <c r="Y268" s="384"/>
      <c r="Z268" s="324"/>
      <c r="IS268" s="330"/>
      <c r="IT268" s="330"/>
    </row>
    <row r="269" spans="1:254" ht="17.25" customHeight="1" x14ac:dyDescent="0.2">
      <c r="A269" s="324"/>
      <c r="B269" s="344"/>
      <c r="C269" s="345"/>
      <c r="D269" s="346"/>
      <c r="E269" s="392" t="str">
        <f t="shared" si="36"/>
        <v/>
      </c>
      <c r="F269" s="344"/>
      <c r="G269" s="344"/>
      <c r="H269" s="344"/>
      <c r="I269" s="344"/>
      <c r="J269" s="344"/>
      <c r="K269" s="347"/>
      <c r="L269" s="347"/>
      <c r="M269" s="347"/>
      <c r="N269" s="347"/>
      <c r="O269" s="344"/>
      <c r="P269" s="382" t="str">
        <f>IFERROR(VLOOKUP(O269,Comp_Poda_Bar!A:B,2,0),"-")</f>
        <v>-</v>
      </c>
      <c r="Q269" s="385" t="str">
        <f t="shared" si="32"/>
        <v>-</v>
      </c>
      <c r="R269" s="386">
        <f t="shared" si="37"/>
        <v>0</v>
      </c>
      <c r="S269" s="387">
        <f t="shared" si="33"/>
        <v>0</v>
      </c>
      <c r="T269" s="387">
        <f t="shared" si="34"/>
        <v>0</v>
      </c>
      <c r="U269" s="386">
        <f t="shared" si="38"/>
        <v>0</v>
      </c>
      <c r="V269" s="386">
        <f t="shared" si="39"/>
        <v>0</v>
      </c>
      <c r="W269" s="388">
        <f>IFERROR(VLOOKUP(O269,'[1]Base Baremos'!A:D,4,0)*'Extra 1,8'!$D$3,0)</f>
        <v>0</v>
      </c>
      <c r="X269" s="389">
        <f t="shared" si="35"/>
        <v>0</v>
      </c>
      <c r="Y269" s="384"/>
      <c r="Z269" s="324"/>
      <c r="IS269" s="330"/>
      <c r="IT269" s="330"/>
    </row>
    <row r="270" spans="1:254" ht="17.25" customHeight="1" x14ac:dyDescent="0.2">
      <c r="A270" s="324"/>
      <c r="B270" s="344"/>
      <c r="C270" s="345"/>
      <c r="D270" s="346"/>
      <c r="E270" s="392" t="str">
        <f t="shared" si="36"/>
        <v/>
      </c>
      <c r="F270" s="344"/>
      <c r="G270" s="344"/>
      <c r="H270" s="344"/>
      <c r="I270" s="344"/>
      <c r="J270" s="344"/>
      <c r="K270" s="347"/>
      <c r="L270" s="347"/>
      <c r="M270" s="347"/>
      <c r="N270" s="347"/>
      <c r="O270" s="344"/>
      <c r="P270" s="382" t="str">
        <f>IFERROR(VLOOKUP(O270,Comp_Poda_Bar!A:B,2,0),"-")</f>
        <v>-</v>
      </c>
      <c r="Q270" s="385" t="str">
        <f t="shared" si="32"/>
        <v>-</v>
      </c>
      <c r="R270" s="386">
        <f t="shared" si="37"/>
        <v>0</v>
      </c>
      <c r="S270" s="387">
        <f t="shared" si="33"/>
        <v>0</v>
      </c>
      <c r="T270" s="387">
        <f t="shared" si="34"/>
        <v>0</v>
      </c>
      <c r="U270" s="386">
        <f t="shared" si="38"/>
        <v>0</v>
      </c>
      <c r="V270" s="386">
        <f t="shared" si="39"/>
        <v>0</v>
      </c>
      <c r="W270" s="388">
        <f>IFERROR(VLOOKUP(O270,'[1]Base Baremos'!A:D,4,0)*'Extra 1,8'!$D$3,0)</f>
        <v>0</v>
      </c>
      <c r="X270" s="389">
        <f t="shared" si="35"/>
        <v>0</v>
      </c>
      <c r="Y270" s="384"/>
      <c r="Z270" s="324"/>
      <c r="IS270" s="330"/>
      <c r="IT270" s="330"/>
    </row>
    <row r="271" spans="1:254" ht="17.25" customHeight="1" x14ac:dyDescent="0.2">
      <c r="A271" s="324"/>
      <c r="B271" s="344"/>
      <c r="C271" s="345"/>
      <c r="D271" s="346"/>
      <c r="E271" s="392" t="str">
        <f t="shared" si="36"/>
        <v/>
      </c>
      <c r="F271" s="344"/>
      <c r="G271" s="344"/>
      <c r="H271" s="344"/>
      <c r="I271" s="344"/>
      <c r="J271" s="344"/>
      <c r="K271" s="347"/>
      <c r="L271" s="347"/>
      <c r="M271" s="347"/>
      <c r="N271" s="347"/>
      <c r="O271" s="344"/>
      <c r="P271" s="382" t="str">
        <f>IFERROR(VLOOKUP(O271,Comp_Poda_Bar!A:B,2,0),"-")</f>
        <v>-</v>
      </c>
      <c r="Q271" s="385" t="str">
        <f t="shared" si="32"/>
        <v>-</v>
      </c>
      <c r="R271" s="386">
        <f t="shared" si="37"/>
        <v>0</v>
      </c>
      <c r="S271" s="387">
        <f t="shared" si="33"/>
        <v>0</v>
      </c>
      <c r="T271" s="387">
        <f t="shared" si="34"/>
        <v>0</v>
      </c>
      <c r="U271" s="386">
        <f t="shared" si="38"/>
        <v>0</v>
      </c>
      <c r="V271" s="386">
        <f t="shared" si="39"/>
        <v>0</v>
      </c>
      <c r="W271" s="388">
        <f>IFERROR(VLOOKUP(O271,'[1]Base Baremos'!A:D,4,0)*'Extra 1,8'!$D$3,0)</f>
        <v>0</v>
      </c>
      <c r="X271" s="389">
        <f t="shared" si="35"/>
        <v>0</v>
      </c>
      <c r="Y271" s="384"/>
      <c r="Z271" s="324"/>
      <c r="IS271" s="330"/>
      <c r="IT271" s="330"/>
    </row>
    <row r="272" spans="1:254" ht="17.25" customHeight="1" x14ac:dyDescent="0.2">
      <c r="A272" s="324"/>
      <c r="B272" s="344"/>
      <c r="C272" s="345"/>
      <c r="D272" s="346"/>
      <c r="E272" s="392" t="str">
        <f t="shared" si="36"/>
        <v/>
      </c>
      <c r="F272" s="344"/>
      <c r="G272" s="344"/>
      <c r="H272" s="344"/>
      <c r="I272" s="344"/>
      <c r="J272" s="344"/>
      <c r="K272" s="347"/>
      <c r="L272" s="347"/>
      <c r="M272" s="347"/>
      <c r="N272" s="347"/>
      <c r="O272" s="344"/>
      <c r="P272" s="382" t="str">
        <f>IFERROR(VLOOKUP(O272,Comp_Poda_Bar!A:B,2,0),"-")</f>
        <v>-</v>
      </c>
      <c r="Q272" s="385" t="str">
        <f t="shared" si="32"/>
        <v>-</v>
      </c>
      <c r="R272" s="386">
        <f t="shared" si="37"/>
        <v>0</v>
      </c>
      <c r="S272" s="387">
        <f t="shared" si="33"/>
        <v>0</v>
      </c>
      <c r="T272" s="387">
        <f t="shared" si="34"/>
        <v>0</v>
      </c>
      <c r="U272" s="386">
        <f t="shared" si="38"/>
        <v>0</v>
      </c>
      <c r="V272" s="386">
        <f t="shared" si="39"/>
        <v>0</v>
      </c>
      <c r="W272" s="388">
        <f>IFERROR(VLOOKUP(O272,'[1]Base Baremos'!A:D,4,0)*'Extra 1,8'!$D$3,0)</f>
        <v>0</v>
      </c>
      <c r="X272" s="389">
        <f t="shared" si="35"/>
        <v>0</v>
      </c>
      <c r="Y272" s="384"/>
      <c r="Z272" s="324"/>
      <c r="IS272" s="330"/>
      <c r="IT272" s="330"/>
    </row>
    <row r="273" spans="1:254" ht="17.25" customHeight="1" x14ac:dyDescent="0.2">
      <c r="A273" s="324"/>
      <c r="B273" s="344"/>
      <c r="C273" s="345"/>
      <c r="D273" s="346"/>
      <c r="E273" s="392" t="str">
        <f t="shared" si="36"/>
        <v/>
      </c>
      <c r="F273" s="344"/>
      <c r="G273" s="344"/>
      <c r="H273" s="344"/>
      <c r="I273" s="344"/>
      <c r="J273" s="344"/>
      <c r="K273" s="347"/>
      <c r="L273" s="347"/>
      <c r="M273" s="347"/>
      <c r="N273" s="347"/>
      <c r="O273" s="344"/>
      <c r="P273" s="382" t="str">
        <f>IFERROR(VLOOKUP(O273,Comp_Poda_Bar!A:B,2,0),"-")</f>
        <v>-</v>
      </c>
      <c r="Q273" s="385" t="str">
        <f t="shared" si="32"/>
        <v>-</v>
      </c>
      <c r="R273" s="386">
        <f t="shared" si="37"/>
        <v>0</v>
      </c>
      <c r="S273" s="387">
        <f t="shared" si="33"/>
        <v>0</v>
      </c>
      <c r="T273" s="387">
        <f t="shared" si="34"/>
        <v>0</v>
      </c>
      <c r="U273" s="386">
        <f t="shared" si="38"/>
        <v>0</v>
      </c>
      <c r="V273" s="386">
        <f t="shared" si="39"/>
        <v>0</v>
      </c>
      <c r="W273" s="388">
        <f>IFERROR(VLOOKUP(O273,'[1]Base Baremos'!A:D,4,0)*'Extra 1,8'!$D$3,0)</f>
        <v>0</v>
      </c>
      <c r="X273" s="389">
        <f t="shared" si="35"/>
        <v>0</v>
      </c>
      <c r="Y273" s="384"/>
      <c r="Z273" s="324"/>
      <c r="IS273" s="330"/>
      <c r="IT273" s="330"/>
    </row>
    <row r="274" spans="1:254" ht="17.25" customHeight="1" x14ac:dyDescent="0.2">
      <c r="A274" s="324"/>
      <c r="B274" s="344"/>
      <c r="C274" s="345"/>
      <c r="D274" s="346"/>
      <c r="E274" s="392" t="str">
        <f t="shared" si="36"/>
        <v/>
      </c>
      <c r="F274" s="344"/>
      <c r="G274" s="344"/>
      <c r="H274" s="344"/>
      <c r="I274" s="344"/>
      <c r="J274" s="344"/>
      <c r="K274" s="347"/>
      <c r="L274" s="347"/>
      <c r="M274" s="347"/>
      <c r="N274" s="347"/>
      <c r="O274" s="344"/>
      <c r="P274" s="382" t="str">
        <f>IFERROR(VLOOKUP(O274,Comp_Poda_Bar!A:B,2,0),"-")</f>
        <v>-</v>
      </c>
      <c r="Q274" s="385" t="str">
        <f t="shared" si="32"/>
        <v>-</v>
      </c>
      <c r="R274" s="386">
        <f t="shared" si="37"/>
        <v>0</v>
      </c>
      <c r="S274" s="387">
        <f t="shared" si="33"/>
        <v>0</v>
      </c>
      <c r="T274" s="387">
        <f t="shared" si="34"/>
        <v>0</v>
      </c>
      <c r="U274" s="386">
        <f t="shared" si="38"/>
        <v>0</v>
      </c>
      <c r="V274" s="386">
        <f t="shared" si="39"/>
        <v>0</v>
      </c>
      <c r="W274" s="388">
        <f>IFERROR(VLOOKUP(O274,'[1]Base Baremos'!A:D,4,0)*'Extra 1,8'!$D$3,0)</f>
        <v>0</v>
      </c>
      <c r="X274" s="389">
        <f t="shared" si="35"/>
        <v>0</v>
      </c>
      <c r="Y274" s="384"/>
      <c r="Z274" s="324"/>
      <c r="IS274" s="330"/>
      <c r="IT274" s="330"/>
    </row>
    <row r="275" spans="1:254" ht="17.25" customHeight="1" x14ac:dyDescent="0.2">
      <c r="A275" s="324"/>
      <c r="B275" s="344"/>
      <c r="C275" s="345"/>
      <c r="D275" s="346"/>
      <c r="E275" s="392" t="str">
        <f t="shared" si="36"/>
        <v/>
      </c>
      <c r="F275" s="344"/>
      <c r="G275" s="344"/>
      <c r="H275" s="344"/>
      <c r="I275" s="344"/>
      <c r="J275" s="344"/>
      <c r="K275" s="347"/>
      <c r="L275" s="347"/>
      <c r="M275" s="347"/>
      <c r="N275" s="347"/>
      <c r="O275" s="344"/>
      <c r="P275" s="382" t="str">
        <f>IFERROR(VLOOKUP(O275,Comp_Poda_Bar!A:B,2,0),"-")</f>
        <v>-</v>
      </c>
      <c r="Q275" s="385" t="str">
        <f t="shared" si="32"/>
        <v>-</v>
      </c>
      <c r="R275" s="386">
        <f t="shared" si="37"/>
        <v>0</v>
      </c>
      <c r="S275" s="387">
        <f t="shared" si="33"/>
        <v>0</v>
      </c>
      <c r="T275" s="387">
        <f t="shared" si="34"/>
        <v>0</v>
      </c>
      <c r="U275" s="386">
        <f t="shared" si="38"/>
        <v>0</v>
      </c>
      <c r="V275" s="386">
        <f t="shared" si="39"/>
        <v>0</v>
      </c>
      <c r="W275" s="388">
        <f>IFERROR(VLOOKUP(O275,'[1]Base Baremos'!A:D,4,0)*'Extra 1,8'!$D$3,0)</f>
        <v>0</v>
      </c>
      <c r="X275" s="389">
        <f t="shared" si="35"/>
        <v>0</v>
      </c>
      <c r="Y275" s="384"/>
      <c r="Z275" s="324"/>
      <c r="IS275" s="330"/>
      <c r="IT275" s="330"/>
    </row>
    <row r="276" spans="1:254" ht="17.25" customHeight="1" x14ac:dyDescent="0.2">
      <c r="A276" s="324"/>
      <c r="B276" s="344"/>
      <c r="C276" s="345"/>
      <c r="D276" s="346"/>
      <c r="E276" s="392" t="str">
        <f t="shared" si="36"/>
        <v/>
      </c>
      <c r="F276" s="344"/>
      <c r="G276" s="344"/>
      <c r="H276" s="344"/>
      <c r="I276" s="344"/>
      <c r="J276" s="344"/>
      <c r="K276" s="347"/>
      <c r="L276" s="347"/>
      <c r="M276" s="347"/>
      <c r="N276" s="347"/>
      <c r="O276" s="344"/>
      <c r="P276" s="382" t="str">
        <f>IFERROR(VLOOKUP(O276,Comp_Poda_Bar!A:B,2,0),"-")</f>
        <v>-</v>
      </c>
      <c r="Q276" s="385" t="str">
        <f t="shared" si="32"/>
        <v>-</v>
      </c>
      <c r="R276" s="386">
        <f t="shared" si="37"/>
        <v>0</v>
      </c>
      <c r="S276" s="387">
        <f t="shared" si="33"/>
        <v>0</v>
      </c>
      <c r="T276" s="387">
        <f t="shared" si="34"/>
        <v>0</v>
      </c>
      <c r="U276" s="386">
        <f t="shared" si="38"/>
        <v>0</v>
      </c>
      <c r="V276" s="386">
        <f t="shared" si="39"/>
        <v>0</v>
      </c>
      <c r="W276" s="388">
        <f>IFERROR(VLOOKUP(O276,'[1]Base Baremos'!A:D,4,0)*'Extra 1,8'!$D$3,0)</f>
        <v>0</v>
      </c>
      <c r="X276" s="389">
        <f t="shared" si="35"/>
        <v>0</v>
      </c>
      <c r="Y276" s="384"/>
      <c r="Z276" s="324"/>
      <c r="IS276" s="330"/>
      <c r="IT276" s="330"/>
    </row>
    <row r="277" spans="1:254" ht="17.25" customHeight="1" x14ac:dyDescent="0.2">
      <c r="A277" s="324"/>
      <c r="B277" s="344"/>
      <c r="C277" s="345"/>
      <c r="D277" s="346"/>
      <c r="E277" s="392" t="str">
        <f t="shared" si="36"/>
        <v/>
      </c>
      <c r="F277" s="344"/>
      <c r="G277" s="344"/>
      <c r="H277" s="344"/>
      <c r="I277" s="344"/>
      <c r="J277" s="344"/>
      <c r="K277" s="347"/>
      <c r="L277" s="347"/>
      <c r="M277" s="347"/>
      <c r="N277" s="347"/>
      <c r="O277" s="344"/>
      <c r="P277" s="382" t="str">
        <f>IFERROR(VLOOKUP(O277,Comp_Poda_Bar!A:B,2,0),"-")</f>
        <v>-</v>
      </c>
      <c r="Q277" s="385" t="str">
        <f t="shared" si="32"/>
        <v>-</v>
      </c>
      <c r="R277" s="386">
        <f t="shared" si="37"/>
        <v>0</v>
      </c>
      <c r="S277" s="387">
        <f t="shared" si="33"/>
        <v>0</v>
      </c>
      <c r="T277" s="387">
        <f t="shared" si="34"/>
        <v>0</v>
      </c>
      <c r="U277" s="386">
        <f t="shared" si="38"/>
        <v>0</v>
      </c>
      <c r="V277" s="386">
        <f t="shared" si="39"/>
        <v>0</v>
      </c>
      <c r="W277" s="388">
        <f>IFERROR(VLOOKUP(O277,'[1]Base Baremos'!A:D,4,0)*'Extra 1,8'!$D$3,0)</f>
        <v>0</v>
      </c>
      <c r="X277" s="389">
        <f t="shared" si="35"/>
        <v>0</v>
      </c>
      <c r="Y277" s="384"/>
      <c r="Z277" s="324"/>
      <c r="IS277" s="330"/>
      <c r="IT277" s="330"/>
    </row>
    <row r="278" spans="1:254" ht="17.25" customHeight="1" x14ac:dyDescent="0.2">
      <c r="A278" s="324"/>
      <c r="B278" s="344"/>
      <c r="C278" s="345"/>
      <c r="D278" s="346"/>
      <c r="E278" s="392" t="str">
        <f t="shared" si="36"/>
        <v/>
      </c>
      <c r="F278" s="344"/>
      <c r="G278" s="344"/>
      <c r="H278" s="344"/>
      <c r="I278" s="344"/>
      <c r="J278" s="344"/>
      <c r="K278" s="347"/>
      <c r="L278" s="347"/>
      <c r="M278" s="347"/>
      <c r="N278" s="347"/>
      <c r="O278" s="344"/>
      <c r="P278" s="382" t="str">
        <f>IFERROR(VLOOKUP(O278,Comp_Poda_Bar!A:B,2,0),"-")</f>
        <v>-</v>
      </c>
      <c r="Q278" s="385" t="str">
        <f t="shared" si="32"/>
        <v>-</v>
      </c>
      <c r="R278" s="386">
        <f t="shared" si="37"/>
        <v>0</v>
      </c>
      <c r="S278" s="387">
        <f t="shared" si="33"/>
        <v>0</v>
      </c>
      <c r="T278" s="387">
        <f t="shared" si="34"/>
        <v>0</v>
      </c>
      <c r="U278" s="386">
        <f t="shared" si="38"/>
        <v>0</v>
      </c>
      <c r="V278" s="386">
        <f t="shared" si="39"/>
        <v>0</v>
      </c>
      <c r="W278" s="388">
        <f>IFERROR(VLOOKUP(O278,'[1]Base Baremos'!A:D,4,0)*'Extra 1,8'!$D$3,0)</f>
        <v>0</v>
      </c>
      <c r="X278" s="389">
        <f t="shared" si="35"/>
        <v>0</v>
      </c>
      <c r="Y278" s="384"/>
      <c r="Z278" s="324"/>
      <c r="IS278" s="330"/>
      <c r="IT278" s="330"/>
    </row>
    <row r="279" spans="1:254" ht="17.25" customHeight="1" x14ac:dyDescent="0.2">
      <c r="A279" s="324"/>
      <c r="B279" s="344"/>
      <c r="C279" s="345"/>
      <c r="D279" s="346"/>
      <c r="E279" s="392" t="str">
        <f t="shared" si="36"/>
        <v/>
      </c>
      <c r="F279" s="344"/>
      <c r="G279" s="344"/>
      <c r="H279" s="344"/>
      <c r="I279" s="344"/>
      <c r="J279" s="344"/>
      <c r="K279" s="347"/>
      <c r="L279" s="347"/>
      <c r="M279" s="347"/>
      <c r="N279" s="347"/>
      <c r="O279" s="344"/>
      <c r="P279" s="382" t="str">
        <f>IFERROR(VLOOKUP(O279,Comp_Poda_Bar!A:B,2,0),"-")</f>
        <v>-</v>
      </c>
      <c r="Q279" s="385" t="str">
        <f t="shared" si="32"/>
        <v>-</v>
      </c>
      <c r="R279" s="386">
        <f t="shared" si="37"/>
        <v>0</v>
      </c>
      <c r="S279" s="387">
        <f t="shared" si="33"/>
        <v>0</v>
      </c>
      <c r="T279" s="387">
        <f t="shared" si="34"/>
        <v>0</v>
      </c>
      <c r="U279" s="386">
        <f t="shared" si="38"/>
        <v>0</v>
      </c>
      <c r="V279" s="386">
        <f t="shared" si="39"/>
        <v>0</v>
      </c>
      <c r="W279" s="388">
        <f>IFERROR(VLOOKUP(O279,'[1]Base Baremos'!A:D,4,0)*'Extra 1,8'!$D$3,0)</f>
        <v>0</v>
      </c>
      <c r="X279" s="389">
        <f t="shared" si="35"/>
        <v>0</v>
      </c>
      <c r="Y279" s="384"/>
      <c r="Z279" s="324"/>
      <c r="IS279" s="330"/>
      <c r="IT279" s="330"/>
    </row>
    <row r="280" spans="1:254" ht="17.25" customHeight="1" x14ac:dyDescent="0.2">
      <c r="A280" s="324"/>
      <c r="B280" s="344"/>
      <c r="C280" s="345"/>
      <c r="D280" s="346"/>
      <c r="E280" s="392" t="str">
        <f t="shared" si="36"/>
        <v/>
      </c>
      <c r="F280" s="344"/>
      <c r="G280" s="344"/>
      <c r="H280" s="344"/>
      <c r="I280" s="344"/>
      <c r="J280" s="344"/>
      <c r="K280" s="347"/>
      <c r="L280" s="347"/>
      <c r="M280" s="347"/>
      <c r="N280" s="347"/>
      <c r="O280" s="344"/>
      <c r="P280" s="382" t="str">
        <f>IFERROR(VLOOKUP(O280,Comp_Poda_Bar!A:B,2,0),"-")</f>
        <v>-</v>
      </c>
      <c r="Q280" s="385" t="str">
        <f t="shared" si="32"/>
        <v>-</v>
      </c>
      <c r="R280" s="386">
        <f t="shared" si="37"/>
        <v>0</v>
      </c>
      <c r="S280" s="387">
        <f t="shared" si="33"/>
        <v>0</v>
      </c>
      <c r="T280" s="387">
        <f t="shared" si="34"/>
        <v>0</v>
      </c>
      <c r="U280" s="386">
        <f t="shared" si="38"/>
        <v>0</v>
      </c>
      <c r="V280" s="386">
        <f t="shared" si="39"/>
        <v>0</v>
      </c>
      <c r="W280" s="388">
        <f>IFERROR(VLOOKUP(O280,'[1]Base Baremos'!A:D,4,0)*'Extra 1,8'!$D$3,0)</f>
        <v>0</v>
      </c>
      <c r="X280" s="389">
        <f t="shared" si="35"/>
        <v>0</v>
      </c>
      <c r="Y280" s="384"/>
      <c r="Z280" s="324"/>
      <c r="IS280" s="330"/>
      <c r="IT280" s="330"/>
    </row>
    <row r="281" spans="1:254" ht="17.25" customHeight="1" x14ac:dyDescent="0.2">
      <c r="A281" s="324"/>
      <c r="B281" s="344"/>
      <c r="C281" s="345"/>
      <c r="D281" s="346"/>
      <c r="E281" s="392" t="str">
        <f t="shared" si="36"/>
        <v/>
      </c>
      <c r="F281" s="344"/>
      <c r="G281" s="344"/>
      <c r="H281" s="344"/>
      <c r="I281" s="344"/>
      <c r="J281" s="344"/>
      <c r="K281" s="347"/>
      <c r="L281" s="347"/>
      <c r="M281" s="347"/>
      <c r="N281" s="347"/>
      <c r="O281" s="344"/>
      <c r="P281" s="382" t="str">
        <f>IFERROR(VLOOKUP(O281,Comp_Poda_Bar!A:B,2,0),"-")</f>
        <v>-</v>
      </c>
      <c r="Q281" s="385" t="str">
        <f t="shared" si="32"/>
        <v>-</v>
      </c>
      <c r="R281" s="386">
        <f t="shared" si="37"/>
        <v>0</v>
      </c>
      <c r="S281" s="387">
        <f t="shared" si="33"/>
        <v>0</v>
      </c>
      <c r="T281" s="387">
        <f t="shared" si="34"/>
        <v>0</v>
      </c>
      <c r="U281" s="386">
        <f t="shared" si="38"/>
        <v>0</v>
      </c>
      <c r="V281" s="386">
        <f t="shared" si="39"/>
        <v>0</v>
      </c>
      <c r="W281" s="388">
        <f>IFERROR(VLOOKUP(O281,'[1]Base Baremos'!A:D,4,0)*'Extra 1,8'!$D$3,0)</f>
        <v>0</v>
      </c>
      <c r="X281" s="389">
        <f t="shared" si="35"/>
        <v>0</v>
      </c>
      <c r="Y281" s="384"/>
      <c r="Z281" s="324"/>
      <c r="IS281" s="330"/>
      <c r="IT281" s="330"/>
    </row>
    <row r="282" spans="1:254" ht="17.25" customHeight="1" x14ac:dyDescent="0.2">
      <c r="A282" s="324"/>
      <c r="B282" s="344"/>
      <c r="C282" s="345"/>
      <c r="D282" s="346"/>
      <c r="E282" s="392" t="str">
        <f t="shared" si="36"/>
        <v/>
      </c>
      <c r="F282" s="344"/>
      <c r="G282" s="344"/>
      <c r="H282" s="344"/>
      <c r="I282" s="344"/>
      <c r="J282" s="344"/>
      <c r="K282" s="347"/>
      <c r="L282" s="347"/>
      <c r="M282" s="347"/>
      <c r="N282" s="347"/>
      <c r="O282" s="344"/>
      <c r="P282" s="382" t="str">
        <f>IFERROR(VLOOKUP(O282,Comp_Poda_Bar!A:B,2,0),"-")</f>
        <v>-</v>
      </c>
      <c r="Q282" s="385" t="str">
        <f t="shared" si="32"/>
        <v>-</v>
      </c>
      <c r="R282" s="386">
        <f t="shared" si="37"/>
        <v>0</v>
      </c>
      <c r="S282" s="387">
        <f t="shared" si="33"/>
        <v>0</v>
      </c>
      <c r="T282" s="387">
        <f t="shared" si="34"/>
        <v>0</v>
      </c>
      <c r="U282" s="386">
        <f t="shared" si="38"/>
        <v>0</v>
      </c>
      <c r="V282" s="386">
        <f t="shared" si="39"/>
        <v>0</v>
      </c>
      <c r="W282" s="388">
        <f>IFERROR(VLOOKUP(O282,'[1]Base Baremos'!A:D,4,0)*'Extra 1,8'!$D$3,0)</f>
        <v>0</v>
      </c>
      <c r="X282" s="389">
        <f t="shared" si="35"/>
        <v>0</v>
      </c>
      <c r="Y282" s="384"/>
      <c r="Z282" s="324"/>
      <c r="IS282" s="330"/>
      <c r="IT282" s="330"/>
    </row>
    <row r="283" spans="1:254" ht="17.25" customHeight="1" x14ac:dyDescent="0.2">
      <c r="A283" s="324"/>
      <c r="B283" s="344"/>
      <c r="C283" s="345"/>
      <c r="D283" s="346"/>
      <c r="E283" s="392" t="str">
        <f t="shared" si="36"/>
        <v/>
      </c>
      <c r="F283" s="344"/>
      <c r="G283" s="344"/>
      <c r="H283" s="344"/>
      <c r="I283" s="344"/>
      <c r="J283" s="344"/>
      <c r="K283" s="347"/>
      <c r="L283" s="347"/>
      <c r="M283" s="347"/>
      <c r="N283" s="347"/>
      <c r="O283" s="344"/>
      <c r="P283" s="382" t="str">
        <f>IFERROR(VLOOKUP(O283,Comp_Poda_Bar!A:B,2,0),"-")</f>
        <v>-</v>
      </c>
      <c r="Q283" s="385" t="str">
        <f t="shared" si="32"/>
        <v>-</v>
      </c>
      <c r="R283" s="386">
        <f t="shared" si="37"/>
        <v>0</v>
      </c>
      <c r="S283" s="387">
        <f t="shared" si="33"/>
        <v>0</v>
      </c>
      <c r="T283" s="387">
        <f t="shared" si="34"/>
        <v>0</v>
      </c>
      <c r="U283" s="386">
        <f t="shared" si="38"/>
        <v>0</v>
      </c>
      <c r="V283" s="386">
        <f t="shared" si="39"/>
        <v>0</v>
      </c>
      <c r="W283" s="388">
        <f>IFERROR(VLOOKUP(O283,'[1]Base Baremos'!A:D,4,0)*'Extra 1,8'!$D$3,0)</f>
        <v>0</v>
      </c>
      <c r="X283" s="389">
        <f t="shared" si="35"/>
        <v>0</v>
      </c>
      <c r="Y283" s="384"/>
      <c r="Z283" s="324"/>
      <c r="IS283" s="330"/>
      <c r="IT283" s="330"/>
    </row>
    <row r="284" spans="1:254" ht="17.25" customHeight="1" x14ac:dyDescent="0.2">
      <c r="A284" s="324"/>
      <c r="B284" s="344"/>
      <c r="C284" s="345"/>
      <c r="D284" s="346"/>
      <c r="E284" s="392" t="str">
        <f t="shared" si="36"/>
        <v/>
      </c>
      <c r="F284" s="344"/>
      <c r="G284" s="344"/>
      <c r="H284" s="344"/>
      <c r="I284" s="344"/>
      <c r="J284" s="344"/>
      <c r="K284" s="347"/>
      <c r="L284" s="347"/>
      <c r="M284" s="347"/>
      <c r="N284" s="347"/>
      <c r="O284" s="344"/>
      <c r="P284" s="382" t="str">
        <f>IFERROR(VLOOKUP(O284,Comp_Poda_Bar!A:B,2,0),"-")</f>
        <v>-</v>
      </c>
      <c r="Q284" s="385" t="str">
        <f t="shared" si="32"/>
        <v>-</v>
      </c>
      <c r="R284" s="386">
        <f t="shared" si="37"/>
        <v>0</v>
      </c>
      <c r="S284" s="387">
        <f t="shared" si="33"/>
        <v>0</v>
      </c>
      <c r="T284" s="387">
        <f t="shared" si="34"/>
        <v>0</v>
      </c>
      <c r="U284" s="386">
        <f t="shared" si="38"/>
        <v>0</v>
      </c>
      <c r="V284" s="386">
        <f t="shared" si="39"/>
        <v>0</v>
      </c>
      <c r="W284" s="388">
        <f>IFERROR(VLOOKUP(O284,'[1]Base Baremos'!A:D,4,0)*'Extra 1,8'!$D$3,0)</f>
        <v>0</v>
      </c>
      <c r="X284" s="389">
        <f t="shared" si="35"/>
        <v>0</v>
      </c>
      <c r="Y284" s="384"/>
      <c r="Z284" s="324"/>
      <c r="IS284" s="330"/>
      <c r="IT284" s="330"/>
    </row>
    <row r="285" spans="1:254" ht="17.25" customHeight="1" x14ac:dyDescent="0.2">
      <c r="A285" s="324"/>
      <c r="B285" s="344"/>
      <c r="C285" s="345"/>
      <c r="D285" s="346"/>
      <c r="E285" s="392" t="str">
        <f t="shared" si="36"/>
        <v/>
      </c>
      <c r="F285" s="344"/>
      <c r="G285" s="344"/>
      <c r="H285" s="344"/>
      <c r="I285" s="344"/>
      <c r="J285" s="344"/>
      <c r="K285" s="347"/>
      <c r="L285" s="347"/>
      <c r="M285" s="347"/>
      <c r="N285" s="347"/>
      <c r="O285" s="344"/>
      <c r="P285" s="382" t="str">
        <f>IFERROR(VLOOKUP(O285,Comp_Poda_Bar!A:B,2,0),"-")</f>
        <v>-</v>
      </c>
      <c r="Q285" s="385" t="str">
        <f t="shared" si="32"/>
        <v>-</v>
      </c>
      <c r="R285" s="386">
        <f t="shared" si="37"/>
        <v>0</v>
      </c>
      <c r="S285" s="387">
        <f t="shared" si="33"/>
        <v>0</v>
      </c>
      <c r="T285" s="387">
        <f t="shared" si="34"/>
        <v>0</v>
      </c>
      <c r="U285" s="386">
        <f t="shared" si="38"/>
        <v>0</v>
      </c>
      <c r="V285" s="386">
        <f t="shared" si="39"/>
        <v>0</v>
      </c>
      <c r="W285" s="388">
        <f>IFERROR(VLOOKUP(O285,'[1]Base Baremos'!A:D,4,0)*'Extra 1,8'!$D$3,0)</f>
        <v>0</v>
      </c>
      <c r="X285" s="389">
        <f t="shared" si="35"/>
        <v>0</v>
      </c>
      <c r="Y285" s="384"/>
      <c r="Z285" s="324"/>
      <c r="IS285" s="330"/>
      <c r="IT285" s="330"/>
    </row>
    <row r="286" spans="1:254" ht="17.25" customHeight="1" x14ac:dyDescent="0.2">
      <c r="A286" s="324"/>
      <c r="B286" s="344"/>
      <c r="C286" s="345"/>
      <c r="D286" s="346"/>
      <c r="E286" s="392" t="str">
        <f t="shared" si="36"/>
        <v/>
      </c>
      <c r="F286" s="344"/>
      <c r="G286" s="344"/>
      <c r="H286" s="344"/>
      <c r="I286" s="344"/>
      <c r="J286" s="344"/>
      <c r="K286" s="347"/>
      <c r="L286" s="347"/>
      <c r="M286" s="347"/>
      <c r="N286" s="347"/>
      <c r="O286" s="344"/>
      <c r="P286" s="382" t="str">
        <f>IFERROR(VLOOKUP(O286,Comp_Poda_Bar!A:B,2,0),"-")</f>
        <v>-</v>
      </c>
      <c r="Q286" s="385" t="str">
        <f t="shared" si="32"/>
        <v>-</v>
      </c>
      <c r="R286" s="386">
        <f t="shared" si="37"/>
        <v>0</v>
      </c>
      <c r="S286" s="387">
        <f t="shared" si="33"/>
        <v>0</v>
      </c>
      <c r="T286" s="387">
        <f t="shared" si="34"/>
        <v>0</v>
      </c>
      <c r="U286" s="386">
        <f t="shared" si="38"/>
        <v>0</v>
      </c>
      <c r="V286" s="386">
        <f t="shared" si="39"/>
        <v>0</v>
      </c>
      <c r="W286" s="388">
        <f>IFERROR(VLOOKUP(O286,'[1]Base Baremos'!A:D,4,0)*'Extra 1,8'!$D$3,0)</f>
        <v>0</v>
      </c>
      <c r="X286" s="389">
        <f t="shared" si="35"/>
        <v>0</v>
      </c>
      <c r="Y286" s="384"/>
      <c r="Z286" s="324"/>
      <c r="IS286" s="330"/>
      <c r="IT286" s="330"/>
    </row>
    <row r="287" spans="1:254" ht="17.25" customHeight="1" x14ac:dyDescent="0.2">
      <c r="A287" s="324"/>
      <c r="B287" s="344"/>
      <c r="C287" s="345"/>
      <c r="D287" s="346"/>
      <c r="E287" s="392" t="str">
        <f t="shared" si="36"/>
        <v/>
      </c>
      <c r="F287" s="344"/>
      <c r="G287" s="344"/>
      <c r="H287" s="344"/>
      <c r="I287" s="344"/>
      <c r="J287" s="344"/>
      <c r="K287" s="347"/>
      <c r="L287" s="347"/>
      <c r="M287" s="347"/>
      <c r="N287" s="347"/>
      <c r="O287" s="344"/>
      <c r="P287" s="382" t="str">
        <f>IFERROR(VLOOKUP(O287,Comp_Poda_Bar!A:B,2,0),"-")</f>
        <v>-</v>
      </c>
      <c r="Q287" s="385" t="str">
        <f t="shared" si="32"/>
        <v>-</v>
      </c>
      <c r="R287" s="386">
        <f t="shared" si="37"/>
        <v>0</v>
      </c>
      <c r="S287" s="387">
        <f t="shared" si="33"/>
        <v>0</v>
      </c>
      <c r="T287" s="387">
        <f t="shared" si="34"/>
        <v>0</v>
      </c>
      <c r="U287" s="386">
        <f t="shared" si="38"/>
        <v>0</v>
      </c>
      <c r="V287" s="386">
        <f t="shared" si="39"/>
        <v>0</v>
      </c>
      <c r="W287" s="388">
        <f>IFERROR(VLOOKUP(O287,'[1]Base Baremos'!A:D,4,0)*'Extra 1,8'!$D$3,0)</f>
        <v>0</v>
      </c>
      <c r="X287" s="389">
        <f t="shared" si="35"/>
        <v>0</v>
      </c>
      <c r="Y287" s="384"/>
      <c r="Z287" s="324"/>
      <c r="IS287" s="330"/>
      <c r="IT287" s="330"/>
    </row>
    <row r="288" spans="1:254" ht="17.25" customHeight="1" x14ac:dyDescent="0.2">
      <c r="A288" s="324"/>
      <c r="B288" s="344"/>
      <c r="C288" s="345"/>
      <c r="D288" s="346"/>
      <c r="E288" s="392" t="str">
        <f t="shared" si="36"/>
        <v/>
      </c>
      <c r="F288" s="344"/>
      <c r="G288" s="344"/>
      <c r="H288" s="344"/>
      <c r="I288" s="344"/>
      <c r="J288" s="344"/>
      <c r="K288" s="347"/>
      <c r="L288" s="347"/>
      <c r="M288" s="347"/>
      <c r="N288" s="347"/>
      <c r="O288" s="344"/>
      <c r="P288" s="382" t="str">
        <f>IFERROR(VLOOKUP(O288,Comp_Poda_Bar!A:B,2,0),"-")</f>
        <v>-</v>
      </c>
      <c r="Q288" s="385" t="str">
        <f t="shared" si="32"/>
        <v>-</v>
      </c>
      <c r="R288" s="386">
        <f t="shared" si="37"/>
        <v>0</v>
      </c>
      <c r="S288" s="387">
        <f t="shared" si="33"/>
        <v>0</v>
      </c>
      <c r="T288" s="387">
        <f t="shared" si="34"/>
        <v>0</v>
      </c>
      <c r="U288" s="386">
        <f t="shared" si="38"/>
        <v>0</v>
      </c>
      <c r="V288" s="386">
        <f t="shared" si="39"/>
        <v>0</v>
      </c>
      <c r="W288" s="388">
        <f>IFERROR(VLOOKUP(O288,'[1]Base Baremos'!A:D,4,0)*'Extra 1,8'!$D$3,0)</f>
        <v>0</v>
      </c>
      <c r="X288" s="389">
        <f t="shared" si="35"/>
        <v>0</v>
      </c>
      <c r="Y288" s="384"/>
      <c r="Z288" s="324"/>
      <c r="IS288" s="330"/>
      <c r="IT288" s="330"/>
    </row>
    <row r="289" spans="1:254" ht="17.25" customHeight="1" x14ac:dyDescent="0.2">
      <c r="A289" s="324"/>
      <c r="B289" s="344"/>
      <c r="C289" s="345"/>
      <c r="D289" s="346"/>
      <c r="E289" s="392" t="str">
        <f t="shared" si="36"/>
        <v/>
      </c>
      <c r="F289" s="344"/>
      <c r="G289" s="344"/>
      <c r="H289" s="344"/>
      <c r="I289" s="344"/>
      <c r="J289" s="344"/>
      <c r="K289" s="347"/>
      <c r="L289" s="347"/>
      <c r="M289" s="347"/>
      <c r="N289" s="347"/>
      <c r="O289" s="344"/>
      <c r="P289" s="382" t="str">
        <f>IFERROR(VLOOKUP(O289,Comp_Poda_Bar!A:B,2,0),"-")</f>
        <v>-</v>
      </c>
      <c r="Q289" s="385" t="str">
        <f t="shared" si="32"/>
        <v>-</v>
      </c>
      <c r="R289" s="386">
        <f t="shared" si="37"/>
        <v>0</v>
      </c>
      <c r="S289" s="387">
        <f t="shared" si="33"/>
        <v>0</v>
      </c>
      <c r="T289" s="387">
        <f t="shared" si="34"/>
        <v>0</v>
      </c>
      <c r="U289" s="386">
        <f t="shared" si="38"/>
        <v>0</v>
      </c>
      <c r="V289" s="386">
        <f t="shared" si="39"/>
        <v>0</v>
      </c>
      <c r="W289" s="388">
        <f>IFERROR(VLOOKUP(O289,'[1]Base Baremos'!A:D,4,0)*'Extra 1,8'!$D$3,0)</f>
        <v>0</v>
      </c>
      <c r="X289" s="389">
        <f t="shared" si="35"/>
        <v>0</v>
      </c>
      <c r="Y289" s="384"/>
      <c r="Z289" s="324"/>
      <c r="IS289" s="330"/>
      <c r="IT289" s="330"/>
    </row>
    <row r="290" spans="1:254" ht="17.25" customHeight="1" x14ac:dyDescent="0.2">
      <c r="A290" s="324"/>
      <c r="B290" s="344"/>
      <c r="C290" s="345"/>
      <c r="D290" s="346"/>
      <c r="E290" s="392" t="str">
        <f t="shared" si="36"/>
        <v/>
      </c>
      <c r="F290" s="344"/>
      <c r="G290" s="344"/>
      <c r="H290" s="344"/>
      <c r="I290" s="344"/>
      <c r="J290" s="344"/>
      <c r="K290" s="347"/>
      <c r="L290" s="347"/>
      <c r="M290" s="347"/>
      <c r="N290" s="347"/>
      <c r="O290" s="344"/>
      <c r="P290" s="382" t="str">
        <f>IFERROR(VLOOKUP(O290,Comp_Poda_Bar!A:B,2,0),"-")</f>
        <v>-</v>
      </c>
      <c r="Q290" s="385" t="str">
        <f t="shared" si="32"/>
        <v>-</v>
      </c>
      <c r="R290" s="386">
        <f t="shared" si="37"/>
        <v>0</v>
      </c>
      <c r="S290" s="387">
        <f t="shared" si="33"/>
        <v>0</v>
      </c>
      <c r="T290" s="387">
        <f t="shared" si="34"/>
        <v>0</v>
      </c>
      <c r="U290" s="386">
        <f t="shared" si="38"/>
        <v>0</v>
      </c>
      <c r="V290" s="386">
        <f t="shared" si="39"/>
        <v>0</v>
      </c>
      <c r="W290" s="388">
        <f>IFERROR(VLOOKUP(O290,'[1]Base Baremos'!A:D,4,0)*'Extra 1,8'!$D$3,0)</f>
        <v>0</v>
      </c>
      <c r="X290" s="389">
        <f t="shared" si="35"/>
        <v>0</v>
      </c>
      <c r="Y290" s="384"/>
      <c r="Z290" s="324"/>
      <c r="IS290" s="330"/>
      <c r="IT290" s="330"/>
    </row>
    <row r="291" spans="1:254" ht="17.25" customHeight="1" x14ac:dyDescent="0.2">
      <c r="A291" s="324"/>
      <c r="B291" s="344"/>
      <c r="C291" s="345"/>
      <c r="D291" s="346"/>
      <c r="E291" s="392" t="str">
        <f t="shared" si="36"/>
        <v/>
      </c>
      <c r="F291" s="344"/>
      <c r="G291" s="344"/>
      <c r="H291" s="344"/>
      <c r="I291" s="344"/>
      <c r="J291" s="344"/>
      <c r="K291" s="347"/>
      <c r="L291" s="347"/>
      <c r="M291" s="347"/>
      <c r="N291" s="347"/>
      <c r="O291" s="344"/>
      <c r="P291" s="382" t="str">
        <f>IFERROR(VLOOKUP(O291,Comp_Poda_Bar!A:B,2,0),"-")</f>
        <v>-</v>
      </c>
      <c r="Q291" s="385" t="str">
        <f t="shared" si="32"/>
        <v>-</v>
      </c>
      <c r="R291" s="386">
        <f t="shared" si="37"/>
        <v>0</v>
      </c>
      <c r="S291" s="387">
        <f t="shared" si="33"/>
        <v>0</v>
      </c>
      <c r="T291" s="387">
        <f t="shared" si="34"/>
        <v>0</v>
      </c>
      <c r="U291" s="386">
        <f t="shared" si="38"/>
        <v>0</v>
      </c>
      <c r="V291" s="386">
        <f t="shared" si="39"/>
        <v>0</v>
      </c>
      <c r="W291" s="388">
        <f>IFERROR(VLOOKUP(O291,'[1]Base Baremos'!A:D,4,0)*'Extra 1,8'!$D$3,0)</f>
        <v>0</v>
      </c>
      <c r="X291" s="389">
        <f t="shared" si="35"/>
        <v>0</v>
      </c>
      <c r="Y291" s="384"/>
      <c r="Z291" s="324"/>
      <c r="IS291" s="330"/>
      <c r="IT291" s="330"/>
    </row>
    <row r="292" spans="1:254" ht="17.25" customHeight="1" x14ac:dyDescent="0.2">
      <c r="A292" s="324"/>
      <c r="B292" s="344"/>
      <c r="C292" s="345"/>
      <c r="D292" s="346"/>
      <c r="E292" s="392" t="str">
        <f t="shared" si="36"/>
        <v/>
      </c>
      <c r="F292" s="344"/>
      <c r="G292" s="344"/>
      <c r="H292" s="344"/>
      <c r="I292" s="344"/>
      <c r="J292" s="344"/>
      <c r="K292" s="347"/>
      <c r="L292" s="347"/>
      <c r="M292" s="347"/>
      <c r="N292" s="347"/>
      <c r="O292" s="344"/>
      <c r="P292" s="382" t="str">
        <f>IFERROR(VLOOKUP(O292,Comp_Poda_Bar!A:B,2,0),"-")</f>
        <v>-</v>
      </c>
      <c r="Q292" s="385" t="str">
        <f t="shared" si="32"/>
        <v>-</v>
      </c>
      <c r="R292" s="386">
        <f t="shared" si="37"/>
        <v>0</v>
      </c>
      <c r="S292" s="387">
        <f t="shared" si="33"/>
        <v>0</v>
      </c>
      <c r="T292" s="387">
        <f t="shared" si="34"/>
        <v>0</v>
      </c>
      <c r="U292" s="386">
        <f t="shared" si="38"/>
        <v>0</v>
      </c>
      <c r="V292" s="386">
        <f t="shared" si="39"/>
        <v>0</v>
      </c>
      <c r="W292" s="388">
        <f>IFERROR(VLOOKUP(O292,'[1]Base Baremos'!A:D,4,0)*'Extra 1,8'!$D$3,0)</f>
        <v>0</v>
      </c>
      <c r="X292" s="389">
        <f t="shared" si="35"/>
        <v>0</v>
      </c>
      <c r="Y292" s="384"/>
      <c r="Z292" s="324"/>
      <c r="IS292" s="330"/>
      <c r="IT292" s="330"/>
    </row>
    <row r="293" spans="1:254" ht="17.25" customHeight="1" x14ac:dyDescent="0.2">
      <c r="A293" s="324"/>
      <c r="B293" s="344"/>
      <c r="C293" s="345"/>
      <c r="D293" s="346"/>
      <c r="E293" s="392" t="str">
        <f t="shared" si="36"/>
        <v/>
      </c>
      <c r="F293" s="344"/>
      <c r="G293" s="344"/>
      <c r="H293" s="344"/>
      <c r="I293" s="344"/>
      <c r="J293" s="344"/>
      <c r="K293" s="347"/>
      <c r="L293" s="347"/>
      <c r="M293" s="347"/>
      <c r="N293" s="347"/>
      <c r="O293" s="344"/>
      <c r="P293" s="382" t="str">
        <f>IFERROR(VLOOKUP(O293,Comp_Poda_Bar!A:B,2,0),"-")</f>
        <v>-</v>
      </c>
      <c r="Q293" s="385" t="str">
        <f t="shared" si="32"/>
        <v>-</v>
      </c>
      <c r="R293" s="386">
        <f t="shared" si="37"/>
        <v>0</v>
      </c>
      <c r="S293" s="387">
        <f t="shared" si="33"/>
        <v>0</v>
      </c>
      <c r="T293" s="387">
        <f t="shared" si="34"/>
        <v>0</v>
      </c>
      <c r="U293" s="386">
        <f t="shared" si="38"/>
        <v>0</v>
      </c>
      <c r="V293" s="386">
        <f t="shared" si="39"/>
        <v>0</v>
      </c>
      <c r="W293" s="388">
        <f>IFERROR(VLOOKUP(O293,'[1]Base Baremos'!A:D,4,0)*'Extra 1,8'!$D$3,0)</f>
        <v>0</v>
      </c>
      <c r="X293" s="389">
        <f t="shared" si="35"/>
        <v>0</v>
      </c>
      <c r="Y293" s="384"/>
      <c r="Z293" s="324"/>
      <c r="IS293" s="330"/>
      <c r="IT293" s="330"/>
    </row>
    <row r="294" spans="1:254" ht="17.25" customHeight="1" x14ac:dyDescent="0.2">
      <c r="A294" s="324"/>
      <c r="B294" s="344"/>
      <c r="C294" s="345"/>
      <c r="D294" s="346"/>
      <c r="E294" s="392" t="str">
        <f t="shared" si="36"/>
        <v/>
      </c>
      <c r="F294" s="344"/>
      <c r="G294" s="344"/>
      <c r="H294" s="344"/>
      <c r="I294" s="344"/>
      <c r="J294" s="344"/>
      <c r="K294" s="347"/>
      <c r="L294" s="347"/>
      <c r="M294" s="347"/>
      <c r="N294" s="347"/>
      <c r="O294" s="344"/>
      <c r="P294" s="382" t="str">
        <f>IFERROR(VLOOKUP(O294,Comp_Poda_Bar!A:B,2,0),"-")</f>
        <v>-</v>
      </c>
      <c r="Q294" s="385" t="str">
        <f t="shared" si="32"/>
        <v>-</v>
      </c>
      <c r="R294" s="386">
        <f t="shared" si="37"/>
        <v>0</v>
      </c>
      <c r="S294" s="387">
        <f t="shared" si="33"/>
        <v>0</v>
      </c>
      <c r="T294" s="387">
        <f t="shared" si="34"/>
        <v>0</v>
      </c>
      <c r="U294" s="386">
        <f t="shared" si="38"/>
        <v>0</v>
      </c>
      <c r="V294" s="386">
        <f t="shared" si="39"/>
        <v>0</v>
      </c>
      <c r="W294" s="388">
        <f>IFERROR(VLOOKUP(O294,'[1]Base Baremos'!A:D,4,0)*'Extra 1,8'!$D$3,0)</f>
        <v>0</v>
      </c>
      <c r="X294" s="389">
        <f t="shared" si="35"/>
        <v>0</v>
      </c>
      <c r="Y294" s="384"/>
      <c r="Z294" s="324"/>
      <c r="IS294" s="330"/>
      <c r="IT294" s="330"/>
    </row>
    <row r="295" spans="1:254" ht="17.25" customHeight="1" x14ac:dyDescent="0.2">
      <c r="A295" s="324"/>
      <c r="B295" s="344"/>
      <c r="C295" s="345"/>
      <c r="D295" s="346"/>
      <c r="E295" s="392" t="str">
        <f t="shared" si="36"/>
        <v/>
      </c>
      <c r="F295" s="344"/>
      <c r="G295" s="344"/>
      <c r="H295" s="344"/>
      <c r="I295" s="344"/>
      <c r="J295" s="344"/>
      <c r="K295" s="347"/>
      <c r="L295" s="347"/>
      <c r="M295" s="347"/>
      <c r="N295" s="347"/>
      <c r="O295" s="344"/>
      <c r="P295" s="382" t="str">
        <f>IFERROR(VLOOKUP(O295,Comp_Poda_Bar!A:B,2,0),"-")</f>
        <v>-</v>
      </c>
      <c r="Q295" s="385" t="str">
        <f t="shared" si="32"/>
        <v>-</v>
      </c>
      <c r="R295" s="386">
        <f t="shared" si="37"/>
        <v>0</v>
      </c>
      <c r="S295" s="387">
        <f t="shared" si="33"/>
        <v>0</v>
      </c>
      <c r="T295" s="387">
        <f t="shared" si="34"/>
        <v>0</v>
      </c>
      <c r="U295" s="386">
        <f t="shared" si="38"/>
        <v>0</v>
      </c>
      <c r="V295" s="386">
        <f t="shared" si="39"/>
        <v>0</v>
      </c>
      <c r="W295" s="388">
        <f>IFERROR(VLOOKUP(O295,'[1]Base Baremos'!A:D,4,0)*'Extra 1,8'!$D$3,0)</f>
        <v>0</v>
      </c>
      <c r="X295" s="389">
        <f t="shared" si="35"/>
        <v>0</v>
      </c>
      <c r="Y295" s="384"/>
      <c r="Z295" s="324"/>
      <c r="IS295" s="330"/>
      <c r="IT295" s="330"/>
    </row>
    <row r="296" spans="1:254" ht="17.25" customHeight="1" x14ac:dyDescent="0.2">
      <c r="A296" s="324"/>
      <c r="B296" s="344"/>
      <c r="C296" s="345"/>
      <c r="D296" s="346"/>
      <c r="E296" s="392" t="str">
        <f t="shared" si="36"/>
        <v/>
      </c>
      <c r="F296" s="344"/>
      <c r="G296" s="344"/>
      <c r="H296" s="344"/>
      <c r="I296" s="344"/>
      <c r="J296" s="344"/>
      <c r="K296" s="347"/>
      <c r="L296" s="347"/>
      <c r="M296" s="347"/>
      <c r="N296" s="347"/>
      <c r="O296" s="344"/>
      <c r="P296" s="382" t="str">
        <f>IFERROR(VLOOKUP(O296,Comp_Poda_Bar!A:B,2,0),"-")</f>
        <v>-</v>
      </c>
      <c r="Q296" s="385" t="str">
        <f t="shared" si="32"/>
        <v>-</v>
      </c>
      <c r="R296" s="386">
        <f t="shared" si="37"/>
        <v>0</v>
      </c>
      <c r="S296" s="387">
        <f t="shared" si="33"/>
        <v>0</v>
      </c>
      <c r="T296" s="387">
        <f t="shared" si="34"/>
        <v>0</v>
      </c>
      <c r="U296" s="386">
        <f t="shared" si="38"/>
        <v>0</v>
      </c>
      <c r="V296" s="386">
        <f t="shared" si="39"/>
        <v>0</v>
      </c>
      <c r="W296" s="388">
        <f>IFERROR(VLOOKUP(O296,'[1]Base Baremos'!A:D,4,0)*'Extra 1,8'!$D$3,0)</f>
        <v>0</v>
      </c>
      <c r="X296" s="389">
        <f t="shared" si="35"/>
        <v>0</v>
      </c>
      <c r="Y296" s="384"/>
      <c r="Z296" s="324"/>
      <c r="IS296" s="330"/>
      <c r="IT296" s="330"/>
    </row>
    <row r="297" spans="1:254" ht="17.25" customHeight="1" x14ac:dyDescent="0.2">
      <c r="A297" s="324"/>
      <c r="B297" s="344"/>
      <c r="C297" s="345"/>
      <c r="D297" s="346"/>
      <c r="E297" s="392" t="str">
        <f t="shared" si="36"/>
        <v/>
      </c>
      <c r="F297" s="344"/>
      <c r="G297" s="344"/>
      <c r="H297" s="344"/>
      <c r="I297" s="344"/>
      <c r="J297" s="344"/>
      <c r="K297" s="347"/>
      <c r="L297" s="347"/>
      <c r="M297" s="347"/>
      <c r="N297" s="347"/>
      <c r="O297" s="344"/>
      <c r="P297" s="382" t="str">
        <f>IFERROR(VLOOKUP(O297,Comp_Poda_Bar!A:B,2,0),"-")</f>
        <v>-</v>
      </c>
      <c r="Q297" s="385" t="str">
        <f t="shared" si="32"/>
        <v>-</v>
      </c>
      <c r="R297" s="386">
        <f t="shared" si="37"/>
        <v>0</v>
      </c>
      <c r="S297" s="387">
        <f t="shared" si="33"/>
        <v>0</v>
      </c>
      <c r="T297" s="387">
        <f t="shared" si="34"/>
        <v>0</v>
      </c>
      <c r="U297" s="386">
        <f t="shared" si="38"/>
        <v>0</v>
      </c>
      <c r="V297" s="386">
        <f t="shared" si="39"/>
        <v>0</v>
      </c>
      <c r="W297" s="388">
        <f>IFERROR(VLOOKUP(O297,'[1]Base Baremos'!A:D,4,0)*'Extra 1,8'!$D$3,0)</f>
        <v>0</v>
      </c>
      <c r="X297" s="389">
        <f t="shared" si="35"/>
        <v>0</v>
      </c>
      <c r="Y297" s="384"/>
      <c r="Z297" s="324"/>
      <c r="IS297" s="330"/>
      <c r="IT297" s="330"/>
    </row>
    <row r="298" spans="1:254" ht="17.25" customHeight="1" x14ac:dyDescent="0.2">
      <c r="A298" s="324"/>
      <c r="B298" s="344"/>
      <c r="C298" s="345"/>
      <c r="D298" s="346"/>
      <c r="E298" s="392" t="str">
        <f t="shared" si="36"/>
        <v/>
      </c>
      <c r="F298" s="344"/>
      <c r="G298" s="344"/>
      <c r="H298" s="344"/>
      <c r="I298" s="344"/>
      <c r="J298" s="344"/>
      <c r="K298" s="347"/>
      <c r="L298" s="347"/>
      <c r="M298" s="347"/>
      <c r="N298" s="347"/>
      <c r="O298" s="344"/>
      <c r="P298" s="382" t="str">
        <f>IFERROR(VLOOKUP(O298,Comp_Poda_Bar!A:B,2,0),"-")</f>
        <v>-</v>
      </c>
      <c r="Q298" s="385" t="str">
        <f t="shared" si="32"/>
        <v>-</v>
      </c>
      <c r="R298" s="386">
        <f t="shared" si="37"/>
        <v>0</v>
      </c>
      <c r="S298" s="387">
        <f t="shared" si="33"/>
        <v>0</v>
      </c>
      <c r="T298" s="387">
        <f t="shared" si="34"/>
        <v>0</v>
      </c>
      <c r="U298" s="386">
        <f t="shared" si="38"/>
        <v>0</v>
      </c>
      <c r="V298" s="386">
        <f t="shared" si="39"/>
        <v>0</v>
      </c>
      <c r="W298" s="388">
        <f>IFERROR(VLOOKUP(O298,'[1]Base Baremos'!A:D,4,0)*'Extra 1,8'!$D$3,0)</f>
        <v>0</v>
      </c>
      <c r="X298" s="389">
        <f t="shared" si="35"/>
        <v>0</v>
      </c>
      <c r="Y298" s="384"/>
      <c r="Z298" s="324"/>
      <c r="IS298" s="330"/>
      <c r="IT298" s="330"/>
    </row>
    <row r="299" spans="1:254" ht="17.25" customHeight="1" x14ac:dyDescent="0.2">
      <c r="A299" s="324"/>
      <c r="B299" s="344"/>
      <c r="C299" s="345"/>
      <c r="D299" s="346"/>
      <c r="E299" s="392" t="str">
        <f t="shared" si="36"/>
        <v/>
      </c>
      <c r="F299" s="344"/>
      <c r="G299" s="344"/>
      <c r="H299" s="344"/>
      <c r="I299" s="344"/>
      <c r="J299" s="344"/>
      <c r="K299" s="347"/>
      <c r="L299" s="347"/>
      <c r="M299" s="347"/>
      <c r="N299" s="347"/>
      <c r="O299" s="344"/>
      <c r="P299" s="382" t="str">
        <f>IFERROR(VLOOKUP(O299,Comp_Poda_Bar!A:B,2,0),"-")</f>
        <v>-</v>
      </c>
      <c r="Q299" s="385" t="str">
        <f t="shared" si="32"/>
        <v>-</v>
      </c>
      <c r="R299" s="386">
        <f t="shared" si="37"/>
        <v>0</v>
      </c>
      <c r="S299" s="387">
        <f t="shared" si="33"/>
        <v>0</v>
      </c>
      <c r="T299" s="387">
        <f t="shared" si="34"/>
        <v>0</v>
      </c>
      <c r="U299" s="386">
        <f t="shared" si="38"/>
        <v>0</v>
      </c>
      <c r="V299" s="386">
        <f t="shared" si="39"/>
        <v>0</v>
      </c>
      <c r="W299" s="388">
        <f>IFERROR(VLOOKUP(O299,'[1]Base Baremos'!A:D,4,0)*'Extra 1,8'!$D$3,0)</f>
        <v>0</v>
      </c>
      <c r="X299" s="389">
        <f t="shared" si="35"/>
        <v>0</v>
      </c>
      <c r="Y299" s="384"/>
      <c r="Z299" s="324"/>
      <c r="IS299" s="330"/>
      <c r="IT299" s="330"/>
    </row>
    <row r="300" spans="1:254" ht="17.25" customHeight="1" x14ac:dyDescent="0.2">
      <c r="A300" s="324"/>
      <c r="B300" s="344"/>
      <c r="C300" s="345"/>
      <c r="D300" s="346"/>
      <c r="E300" s="392" t="str">
        <f t="shared" si="36"/>
        <v/>
      </c>
      <c r="F300" s="344"/>
      <c r="G300" s="344"/>
      <c r="H300" s="344"/>
      <c r="I300" s="344"/>
      <c r="J300" s="344"/>
      <c r="K300" s="347"/>
      <c r="L300" s="347"/>
      <c r="M300" s="347"/>
      <c r="N300" s="347"/>
      <c r="O300" s="344"/>
      <c r="P300" s="382" t="str">
        <f>IFERROR(VLOOKUP(O300,Comp_Poda_Bar!A:B,2,0),"-")</f>
        <v>-</v>
      </c>
      <c r="Q300" s="385" t="str">
        <f t="shared" si="32"/>
        <v>-</v>
      </c>
      <c r="R300" s="386">
        <f t="shared" si="37"/>
        <v>0</v>
      </c>
      <c r="S300" s="387">
        <f t="shared" si="33"/>
        <v>0</v>
      </c>
      <c r="T300" s="387">
        <f t="shared" si="34"/>
        <v>0</v>
      </c>
      <c r="U300" s="386">
        <f t="shared" si="38"/>
        <v>0</v>
      </c>
      <c r="V300" s="386">
        <f t="shared" si="39"/>
        <v>0</v>
      </c>
      <c r="W300" s="388">
        <f>IFERROR(VLOOKUP(O300,'[1]Base Baremos'!A:D,4,0)*'Extra 1,8'!$D$3,0)</f>
        <v>0</v>
      </c>
      <c r="X300" s="389">
        <f t="shared" si="35"/>
        <v>0</v>
      </c>
      <c r="Y300" s="384"/>
      <c r="Z300" s="324"/>
      <c r="IS300" s="330"/>
      <c r="IT300" s="330"/>
    </row>
    <row r="301" spans="1:254" ht="17.25" customHeight="1" x14ac:dyDescent="0.2">
      <c r="A301" s="324"/>
      <c r="B301" s="344"/>
      <c r="C301" s="345"/>
      <c r="D301" s="346"/>
      <c r="E301" s="392" t="str">
        <f t="shared" si="36"/>
        <v/>
      </c>
      <c r="F301" s="344"/>
      <c r="G301" s="344"/>
      <c r="H301" s="344"/>
      <c r="I301" s="344"/>
      <c r="J301" s="344"/>
      <c r="K301" s="347"/>
      <c r="L301" s="347"/>
      <c r="M301" s="347"/>
      <c r="N301" s="347"/>
      <c r="O301" s="344"/>
      <c r="P301" s="382" t="str">
        <f>IFERROR(VLOOKUP(O301,Comp_Poda_Bar!A:B,2,0),"-")</f>
        <v>-</v>
      </c>
      <c r="Q301" s="385" t="str">
        <f t="shared" si="32"/>
        <v>-</v>
      </c>
      <c r="R301" s="386">
        <f t="shared" si="37"/>
        <v>0</v>
      </c>
      <c r="S301" s="387">
        <f t="shared" si="33"/>
        <v>0</v>
      </c>
      <c r="T301" s="387">
        <f t="shared" si="34"/>
        <v>0</v>
      </c>
      <c r="U301" s="386">
        <f t="shared" si="38"/>
        <v>0</v>
      </c>
      <c r="V301" s="386">
        <f t="shared" si="39"/>
        <v>0</v>
      </c>
      <c r="W301" s="388">
        <f>IFERROR(VLOOKUP(O301,'[1]Base Baremos'!A:D,4,0)*'Extra 1,8'!$D$3,0)</f>
        <v>0</v>
      </c>
      <c r="X301" s="389">
        <f t="shared" si="35"/>
        <v>0</v>
      </c>
      <c r="Y301" s="384"/>
      <c r="Z301" s="324"/>
      <c r="IS301" s="330"/>
      <c r="IT301" s="330"/>
    </row>
    <row r="302" spans="1:254" ht="17.25" customHeight="1" x14ac:dyDescent="0.2">
      <c r="A302" s="324"/>
      <c r="B302" s="344"/>
      <c r="C302" s="345"/>
      <c r="D302" s="346"/>
      <c r="E302" s="392" t="str">
        <f t="shared" si="36"/>
        <v/>
      </c>
      <c r="F302" s="344"/>
      <c r="G302" s="344"/>
      <c r="H302" s="344"/>
      <c r="I302" s="344"/>
      <c r="J302" s="344"/>
      <c r="K302" s="347"/>
      <c r="L302" s="347"/>
      <c r="M302" s="347"/>
      <c r="N302" s="347"/>
      <c r="O302" s="344"/>
      <c r="P302" s="382" t="str">
        <f>IFERROR(VLOOKUP(O302,Comp_Poda_Bar!A:B,2,0),"-")</f>
        <v>-</v>
      </c>
      <c r="Q302" s="385" t="str">
        <f t="shared" si="32"/>
        <v>-</v>
      </c>
      <c r="R302" s="386">
        <f t="shared" si="37"/>
        <v>0</v>
      </c>
      <c r="S302" s="387">
        <f t="shared" si="33"/>
        <v>0</v>
      </c>
      <c r="T302" s="387">
        <f t="shared" si="34"/>
        <v>0</v>
      </c>
      <c r="U302" s="386">
        <f t="shared" si="38"/>
        <v>0</v>
      </c>
      <c r="V302" s="386">
        <f t="shared" si="39"/>
        <v>0</v>
      </c>
      <c r="W302" s="388">
        <f>IFERROR(VLOOKUP(O302,'[1]Base Baremos'!A:D,4,0)*'Extra 1,8'!$D$3,0)</f>
        <v>0</v>
      </c>
      <c r="X302" s="389">
        <f t="shared" si="35"/>
        <v>0</v>
      </c>
      <c r="Y302" s="384"/>
      <c r="Z302" s="324"/>
      <c r="IS302" s="330"/>
      <c r="IT302" s="330"/>
    </row>
    <row r="303" spans="1:254" ht="17.25" customHeight="1" x14ac:dyDescent="0.2">
      <c r="A303" s="324"/>
      <c r="B303" s="344"/>
      <c r="C303" s="345"/>
      <c r="D303" s="346"/>
      <c r="E303" s="392" t="str">
        <f t="shared" si="36"/>
        <v/>
      </c>
      <c r="F303" s="344"/>
      <c r="G303" s="344"/>
      <c r="H303" s="344"/>
      <c r="I303" s="344"/>
      <c r="J303" s="344"/>
      <c r="K303" s="347"/>
      <c r="L303" s="347"/>
      <c r="M303" s="347"/>
      <c r="N303" s="347"/>
      <c r="O303" s="344"/>
      <c r="P303" s="382" t="str">
        <f>IFERROR(VLOOKUP(O303,Comp_Poda_Bar!A:B,2,0),"-")</f>
        <v>-</v>
      </c>
      <c r="Q303" s="385" t="str">
        <f t="shared" si="32"/>
        <v>-</v>
      </c>
      <c r="R303" s="386">
        <f t="shared" si="37"/>
        <v>0</v>
      </c>
      <c r="S303" s="387">
        <f t="shared" si="33"/>
        <v>0</v>
      </c>
      <c r="T303" s="387">
        <f t="shared" si="34"/>
        <v>0</v>
      </c>
      <c r="U303" s="386">
        <f t="shared" si="38"/>
        <v>0</v>
      </c>
      <c r="V303" s="386">
        <f t="shared" si="39"/>
        <v>0</v>
      </c>
      <c r="W303" s="388">
        <f>IFERROR(VLOOKUP(O303,'[1]Base Baremos'!A:D,4,0)*'Extra 1,8'!$D$3,0)</f>
        <v>0</v>
      </c>
      <c r="X303" s="389">
        <f t="shared" si="35"/>
        <v>0</v>
      </c>
      <c r="Y303" s="384"/>
      <c r="Z303" s="324"/>
      <c r="IS303" s="330"/>
      <c r="IT303" s="330"/>
    </row>
    <row r="304" spans="1:254" ht="17.25" customHeight="1" x14ac:dyDescent="0.2">
      <c r="A304" s="324"/>
      <c r="B304" s="344"/>
      <c r="C304" s="345"/>
      <c r="D304" s="346"/>
      <c r="E304" s="392" t="str">
        <f t="shared" si="36"/>
        <v/>
      </c>
      <c r="F304" s="344"/>
      <c r="G304" s="344"/>
      <c r="H304" s="344"/>
      <c r="I304" s="344"/>
      <c r="J304" s="344"/>
      <c r="K304" s="347"/>
      <c r="L304" s="347"/>
      <c r="M304" s="347"/>
      <c r="N304" s="347"/>
      <c r="O304" s="344"/>
      <c r="P304" s="382" t="str">
        <f>IFERROR(VLOOKUP(O304,Comp_Poda_Bar!A:B,2,0),"-")</f>
        <v>-</v>
      </c>
      <c r="Q304" s="385" t="str">
        <f t="shared" si="32"/>
        <v>-</v>
      </c>
      <c r="R304" s="386">
        <f t="shared" si="37"/>
        <v>0</v>
      </c>
      <c r="S304" s="387">
        <f t="shared" si="33"/>
        <v>0</v>
      </c>
      <c r="T304" s="387">
        <f t="shared" si="34"/>
        <v>0</v>
      </c>
      <c r="U304" s="386">
        <f t="shared" si="38"/>
        <v>0</v>
      </c>
      <c r="V304" s="386">
        <f t="shared" si="39"/>
        <v>0</v>
      </c>
      <c r="W304" s="388">
        <f>IFERROR(VLOOKUP(O304,'[1]Base Baremos'!A:D,4,0)*'Extra 1,8'!$D$3,0)</f>
        <v>0</v>
      </c>
      <c r="X304" s="389">
        <f t="shared" si="35"/>
        <v>0</v>
      </c>
      <c r="Y304" s="384"/>
      <c r="Z304" s="324"/>
      <c r="IS304" s="330"/>
      <c r="IT304" s="330"/>
    </row>
    <row r="305" spans="1:254" ht="17.25" customHeight="1" x14ac:dyDescent="0.2">
      <c r="A305" s="324"/>
      <c r="B305" s="344"/>
      <c r="C305" s="345"/>
      <c r="D305" s="346"/>
      <c r="E305" s="392" t="str">
        <f t="shared" si="36"/>
        <v/>
      </c>
      <c r="F305" s="344"/>
      <c r="G305" s="344"/>
      <c r="H305" s="344"/>
      <c r="I305" s="344"/>
      <c r="J305" s="344"/>
      <c r="K305" s="347"/>
      <c r="L305" s="347"/>
      <c r="M305" s="347"/>
      <c r="N305" s="347"/>
      <c r="O305" s="344"/>
      <c r="P305" s="382" t="str">
        <f>IFERROR(VLOOKUP(O305,Comp_Poda_Bar!A:B,2,0),"-")</f>
        <v>-</v>
      </c>
      <c r="Q305" s="385" t="str">
        <f t="shared" si="32"/>
        <v>-</v>
      </c>
      <c r="R305" s="386">
        <f t="shared" si="37"/>
        <v>0</v>
      </c>
      <c r="S305" s="387">
        <f t="shared" si="33"/>
        <v>0</v>
      </c>
      <c r="T305" s="387">
        <f t="shared" si="34"/>
        <v>0</v>
      </c>
      <c r="U305" s="386">
        <f t="shared" si="38"/>
        <v>0</v>
      </c>
      <c r="V305" s="386">
        <f t="shared" si="39"/>
        <v>0</v>
      </c>
      <c r="W305" s="388">
        <f>IFERROR(VLOOKUP(O305,'[1]Base Baremos'!A:D,4,0)*'Extra 1,8'!$D$3,0)</f>
        <v>0</v>
      </c>
      <c r="X305" s="389">
        <f t="shared" si="35"/>
        <v>0</v>
      </c>
      <c r="Y305" s="384"/>
      <c r="Z305" s="324"/>
      <c r="IS305" s="330"/>
      <c r="IT305" s="330"/>
    </row>
    <row r="306" spans="1:254" ht="17.25" customHeight="1" x14ac:dyDescent="0.2">
      <c r="A306" s="324"/>
      <c r="B306" s="344"/>
      <c r="C306" s="345"/>
      <c r="D306" s="346"/>
      <c r="E306" s="392" t="str">
        <f t="shared" si="36"/>
        <v/>
      </c>
      <c r="F306" s="344"/>
      <c r="G306" s="344"/>
      <c r="H306" s="344"/>
      <c r="I306" s="344"/>
      <c r="J306" s="344"/>
      <c r="K306" s="347"/>
      <c r="L306" s="347"/>
      <c r="M306" s="347"/>
      <c r="N306" s="347"/>
      <c r="O306" s="344"/>
      <c r="P306" s="382" t="str">
        <f>IFERROR(VLOOKUP(O306,Comp_Poda_Bar!A:B,2,0),"-")</f>
        <v>-</v>
      </c>
      <c r="Q306" s="385" t="str">
        <f t="shared" si="32"/>
        <v>-</v>
      </c>
      <c r="R306" s="386">
        <f t="shared" si="37"/>
        <v>0</v>
      </c>
      <c r="S306" s="387">
        <f t="shared" si="33"/>
        <v>0</v>
      </c>
      <c r="T306" s="387">
        <f t="shared" si="34"/>
        <v>0</v>
      </c>
      <c r="U306" s="386">
        <f t="shared" si="38"/>
        <v>0</v>
      </c>
      <c r="V306" s="386">
        <f t="shared" si="39"/>
        <v>0</v>
      </c>
      <c r="W306" s="388">
        <f>IFERROR(VLOOKUP(O306,'[1]Base Baremos'!A:D,4,0)*'Extra 1,8'!$D$3,0)</f>
        <v>0</v>
      </c>
      <c r="X306" s="389">
        <f t="shared" si="35"/>
        <v>0</v>
      </c>
      <c r="Y306" s="384"/>
      <c r="Z306" s="324"/>
      <c r="IS306" s="330"/>
      <c r="IT306" s="330"/>
    </row>
    <row r="307" spans="1:254" ht="17.25" customHeight="1" x14ac:dyDescent="0.2">
      <c r="A307" s="324"/>
      <c r="B307" s="344"/>
      <c r="C307" s="345"/>
      <c r="D307" s="346"/>
      <c r="E307" s="392" t="str">
        <f t="shared" si="36"/>
        <v/>
      </c>
      <c r="F307" s="344"/>
      <c r="G307" s="344"/>
      <c r="H307" s="344"/>
      <c r="I307" s="344"/>
      <c r="J307" s="344"/>
      <c r="K307" s="347"/>
      <c r="L307" s="347"/>
      <c r="M307" s="347"/>
      <c r="N307" s="347"/>
      <c r="O307" s="344"/>
      <c r="P307" s="382" t="str">
        <f>IFERROR(VLOOKUP(O307,Comp_Poda_Bar!A:B,2,0),"-")</f>
        <v>-</v>
      </c>
      <c r="Q307" s="385" t="str">
        <f t="shared" si="32"/>
        <v>-</v>
      </c>
      <c r="R307" s="386">
        <f t="shared" si="37"/>
        <v>0</v>
      </c>
      <c r="S307" s="387">
        <f t="shared" si="33"/>
        <v>0</v>
      </c>
      <c r="T307" s="387">
        <f t="shared" si="34"/>
        <v>0</v>
      </c>
      <c r="U307" s="386">
        <f t="shared" si="38"/>
        <v>0</v>
      </c>
      <c r="V307" s="386">
        <f t="shared" si="39"/>
        <v>0</v>
      </c>
      <c r="W307" s="388">
        <f>IFERROR(VLOOKUP(O307,'[1]Base Baremos'!A:D,4,0)*'Extra 1,8'!$D$3,0)</f>
        <v>0</v>
      </c>
      <c r="X307" s="389">
        <f t="shared" si="35"/>
        <v>0</v>
      </c>
      <c r="Y307" s="384"/>
      <c r="Z307" s="324"/>
      <c r="IS307" s="330"/>
      <c r="IT307" s="330"/>
    </row>
    <row r="308" spans="1:254" ht="17.25" customHeight="1" x14ac:dyDescent="0.2">
      <c r="A308" s="324"/>
      <c r="B308" s="344"/>
      <c r="C308" s="345"/>
      <c r="D308" s="346"/>
      <c r="E308" s="392" t="str">
        <f t="shared" si="36"/>
        <v/>
      </c>
      <c r="F308" s="344"/>
      <c r="G308" s="344"/>
      <c r="H308" s="344"/>
      <c r="I308" s="344"/>
      <c r="J308" s="344"/>
      <c r="K308" s="347"/>
      <c r="L308" s="347"/>
      <c r="M308" s="347"/>
      <c r="N308" s="347"/>
      <c r="O308" s="344"/>
      <c r="P308" s="382" t="str">
        <f>IFERROR(VLOOKUP(O308,Comp_Poda_Bar!A:B,2,0),"-")</f>
        <v>-</v>
      </c>
      <c r="Q308" s="385" t="str">
        <f t="shared" si="32"/>
        <v>-</v>
      </c>
      <c r="R308" s="386">
        <f t="shared" si="37"/>
        <v>0</v>
      </c>
      <c r="S308" s="387">
        <f t="shared" si="33"/>
        <v>0</v>
      </c>
      <c r="T308" s="387">
        <f t="shared" si="34"/>
        <v>0</v>
      </c>
      <c r="U308" s="386">
        <f t="shared" si="38"/>
        <v>0</v>
      </c>
      <c r="V308" s="386">
        <f t="shared" si="39"/>
        <v>0</v>
      </c>
      <c r="W308" s="388">
        <f>IFERROR(VLOOKUP(O308,'[1]Base Baremos'!A:D,4,0)*'Extra 1,8'!$D$3,0)</f>
        <v>0</v>
      </c>
      <c r="X308" s="389">
        <f t="shared" si="35"/>
        <v>0</v>
      </c>
      <c r="Y308" s="384"/>
      <c r="Z308" s="324"/>
      <c r="IS308" s="330"/>
      <c r="IT308" s="330"/>
    </row>
    <row r="309" spans="1:254" ht="17.25" customHeight="1" x14ac:dyDescent="0.2">
      <c r="A309" s="324"/>
      <c r="B309" s="344"/>
      <c r="C309" s="345"/>
      <c r="D309" s="346"/>
      <c r="E309" s="392" t="str">
        <f t="shared" si="36"/>
        <v/>
      </c>
      <c r="F309" s="344"/>
      <c r="G309" s="344"/>
      <c r="H309" s="344"/>
      <c r="I309" s="344"/>
      <c r="J309" s="344"/>
      <c r="K309" s="347"/>
      <c r="L309" s="347"/>
      <c r="M309" s="347"/>
      <c r="N309" s="347"/>
      <c r="O309" s="344"/>
      <c r="P309" s="382" t="str">
        <f>IFERROR(VLOOKUP(O309,Comp_Poda_Bar!A:B,2,0),"-")</f>
        <v>-</v>
      </c>
      <c r="Q309" s="385" t="str">
        <f t="shared" si="32"/>
        <v>-</v>
      </c>
      <c r="R309" s="386">
        <f t="shared" si="37"/>
        <v>0</v>
      </c>
      <c r="S309" s="387">
        <f t="shared" si="33"/>
        <v>0</v>
      </c>
      <c r="T309" s="387">
        <f t="shared" si="34"/>
        <v>0</v>
      </c>
      <c r="U309" s="386">
        <f t="shared" si="38"/>
        <v>0</v>
      </c>
      <c r="V309" s="386">
        <f t="shared" si="39"/>
        <v>0</v>
      </c>
      <c r="W309" s="388">
        <f>IFERROR(VLOOKUP(O309,'[1]Base Baremos'!A:D,4,0)*'Extra 1,8'!$D$3,0)</f>
        <v>0</v>
      </c>
      <c r="X309" s="389">
        <f t="shared" si="35"/>
        <v>0</v>
      </c>
      <c r="Y309" s="384"/>
      <c r="Z309" s="324"/>
      <c r="IS309" s="330"/>
      <c r="IT309" s="330"/>
    </row>
    <row r="310" spans="1:254" ht="17.25" customHeight="1" x14ac:dyDescent="0.2">
      <c r="A310" s="324"/>
      <c r="B310" s="344"/>
      <c r="C310" s="345"/>
      <c r="D310" s="346"/>
      <c r="E310" s="392" t="str">
        <f t="shared" si="36"/>
        <v/>
      </c>
      <c r="F310" s="344"/>
      <c r="G310" s="344"/>
      <c r="H310" s="344"/>
      <c r="I310" s="344"/>
      <c r="J310" s="344"/>
      <c r="K310" s="347"/>
      <c r="L310" s="347"/>
      <c r="M310" s="347"/>
      <c r="N310" s="347"/>
      <c r="O310" s="344"/>
      <c r="P310" s="382" t="str">
        <f>IFERROR(VLOOKUP(O310,Comp_Poda_Bar!A:B,2,0),"-")</f>
        <v>-</v>
      </c>
      <c r="Q310" s="385" t="str">
        <f t="shared" si="32"/>
        <v>-</v>
      </c>
      <c r="R310" s="386">
        <f t="shared" si="37"/>
        <v>0</v>
      </c>
      <c r="S310" s="387">
        <f t="shared" si="33"/>
        <v>0</v>
      </c>
      <c r="T310" s="387">
        <f t="shared" si="34"/>
        <v>0</v>
      </c>
      <c r="U310" s="386">
        <f t="shared" si="38"/>
        <v>0</v>
      </c>
      <c r="V310" s="386">
        <f t="shared" si="39"/>
        <v>0</v>
      </c>
      <c r="W310" s="388">
        <f>IFERROR(VLOOKUP(O310,'[1]Base Baremos'!A:D,4,0)*'Extra 1,8'!$D$3,0)</f>
        <v>0</v>
      </c>
      <c r="X310" s="389">
        <f t="shared" si="35"/>
        <v>0</v>
      </c>
      <c r="Y310" s="384"/>
      <c r="Z310" s="324"/>
      <c r="IS310" s="330"/>
      <c r="IT310" s="330"/>
    </row>
    <row r="311" spans="1:254" ht="17.25" customHeight="1" x14ac:dyDescent="0.2">
      <c r="A311" s="324"/>
      <c r="B311" s="344"/>
      <c r="C311" s="345"/>
      <c r="D311" s="346"/>
      <c r="E311" s="392" t="str">
        <f t="shared" si="36"/>
        <v/>
      </c>
      <c r="F311" s="344"/>
      <c r="G311" s="344"/>
      <c r="H311" s="344"/>
      <c r="I311" s="344"/>
      <c r="J311" s="344"/>
      <c r="K311" s="347"/>
      <c r="L311" s="347"/>
      <c r="M311" s="347"/>
      <c r="N311" s="347"/>
      <c r="O311" s="344"/>
      <c r="P311" s="382" t="str">
        <f>IFERROR(VLOOKUP(O311,Comp_Poda_Bar!A:B,2,0),"-")</f>
        <v>-</v>
      </c>
      <c r="Q311" s="385" t="str">
        <f t="shared" si="32"/>
        <v>-</v>
      </c>
      <c r="R311" s="386">
        <f t="shared" si="37"/>
        <v>0</v>
      </c>
      <c r="S311" s="387">
        <f t="shared" si="33"/>
        <v>0</v>
      </c>
      <c r="T311" s="387">
        <f t="shared" si="34"/>
        <v>0</v>
      </c>
      <c r="U311" s="386">
        <f t="shared" si="38"/>
        <v>0</v>
      </c>
      <c r="V311" s="386">
        <f t="shared" si="39"/>
        <v>0</v>
      </c>
      <c r="W311" s="388">
        <f>IFERROR(VLOOKUP(O311,'[1]Base Baremos'!A:D,4,0)*'Extra 1,8'!$D$3,0)</f>
        <v>0</v>
      </c>
      <c r="X311" s="389">
        <f t="shared" si="35"/>
        <v>0</v>
      </c>
      <c r="Y311" s="384"/>
      <c r="Z311" s="324"/>
      <c r="IS311" s="330"/>
      <c r="IT311" s="330"/>
    </row>
    <row r="312" spans="1:254" ht="17.25" customHeight="1" x14ac:dyDescent="0.2">
      <c r="A312" s="324"/>
      <c r="B312" s="344"/>
      <c r="C312" s="345"/>
      <c r="D312" s="346"/>
      <c r="E312" s="392" t="str">
        <f t="shared" si="36"/>
        <v/>
      </c>
      <c r="F312" s="344"/>
      <c r="G312" s="344"/>
      <c r="H312" s="344"/>
      <c r="I312" s="344"/>
      <c r="J312" s="344"/>
      <c r="K312" s="347"/>
      <c r="L312" s="347"/>
      <c r="M312" s="347"/>
      <c r="N312" s="347"/>
      <c r="O312" s="344"/>
      <c r="P312" s="382" t="str">
        <f>IFERROR(VLOOKUP(O312,Comp_Poda_Bar!A:B,2,0),"-")</f>
        <v>-</v>
      </c>
      <c r="Q312" s="385" t="str">
        <f t="shared" si="32"/>
        <v>-</v>
      </c>
      <c r="R312" s="386">
        <f t="shared" si="37"/>
        <v>0</v>
      </c>
      <c r="S312" s="387">
        <f t="shared" si="33"/>
        <v>0</v>
      </c>
      <c r="T312" s="387">
        <f t="shared" si="34"/>
        <v>0</v>
      </c>
      <c r="U312" s="386">
        <f t="shared" si="38"/>
        <v>0</v>
      </c>
      <c r="V312" s="386">
        <f t="shared" si="39"/>
        <v>0</v>
      </c>
      <c r="W312" s="388">
        <f>IFERROR(VLOOKUP(O312,'[1]Base Baremos'!A:D,4,0)*'Extra 1,8'!$D$3,0)</f>
        <v>0</v>
      </c>
      <c r="X312" s="389">
        <f t="shared" si="35"/>
        <v>0</v>
      </c>
      <c r="Y312" s="384"/>
      <c r="Z312" s="324"/>
      <c r="IS312" s="330"/>
      <c r="IT312" s="330"/>
    </row>
    <row r="313" spans="1:254" ht="17.25" customHeight="1" x14ac:dyDescent="0.2">
      <c r="A313" s="324"/>
      <c r="B313" s="344"/>
      <c r="C313" s="345"/>
      <c r="D313" s="346"/>
      <c r="E313" s="392" t="str">
        <f t="shared" si="36"/>
        <v/>
      </c>
      <c r="F313" s="344"/>
      <c r="G313" s="344"/>
      <c r="H313" s="344"/>
      <c r="I313" s="344"/>
      <c r="J313" s="344"/>
      <c r="K313" s="347"/>
      <c r="L313" s="347"/>
      <c r="M313" s="347"/>
      <c r="N313" s="347"/>
      <c r="O313" s="344"/>
      <c r="P313" s="382" t="str">
        <f>IFERROR(VLOOKUP(O313,Comp_Poda_Bar!A:B,2,0),"-")</f>
        <v>-</v>
      </c>
      <c r="Q313" s="385" t="str">
        <f t="shared" si="32"/>
        <v>-</v>
      </c>
      <c r="R313" s="386">
        <f t="shared" si="37"/>
        <v>0</v>
      </c>
      <c r="S313" s="387">
        <f t="shared" si="33"/>
        <v>0</v>
      </c>
      <c r="T313" s="387">
        <f t="shared" si="34"/>
        <v>0</v>
      </c>
      <c r="U313" s="386">
        <f t="shared" si="38"/>
        <v>0</v>
      </c>
      <c r="V313" s="386">
        <f t="shared" si="39"/>
        <v>0</v>
      </c>
      <c r="W313" s="388">
        <f>IFERROR(VLOOKUP(O313,'[1]Base Baremos'!A:D,4,0)*'Extra 1,8'!$D$3,0)</f>
        <v>0</v>
      </c>
      <c r="X313" s="389">
        <f t="shared" si="35"/>
        <v>0</v>
      </c>
      <c r="Y313" s="384"/>
      <c r="Z313" s="324"/>
      <c r="IS313" s="330"/>
      <c r="IT313" s="330"/>
    </row>
    <row r="314" spans="1:254" ht="17.25" customHeight="1" x14ac:dyDescent="0.2">
      <c r="A314" s="324"/>
      <c r="B314" s="344"/>
      <c r="C314" s="345"/>
      <c r="D314" s="346"/>
      <c r="E314" s="392" t="str">
        <f t="shared" si="36"/>
        <v/>
      </c>
      <c r="F314" s="344"/>
      <c r="G314" s="344"/>
      <c r="H314" s="344"/>
      <c r="I314" s="344"/>
      <c r="J314" s="344"/>
      <c r="K314" s="347"/>
      <c r="L314" s="347"/>
      <c r="M314" s="347"/>
      <c r="N314" s="347"/>
      <c r="O314" s="344"/>
      <c r="P314" s="382" t="str">
        <f>IFERROR(VLOOKUP(O314,Comp_Poda_Bar!A:B,2,0),"-")</f>
        <v>-</v>
      </c>
      <c r="Q314" s="385" t="str">
        <f t="shared" si="32"/>
        <v>-</v>
      </c>
      <c r="R314" s="386">
        <f t="shared" si="37"/>
        <v>0</v>
      </c>
      <c r="S314" s="387">
        <f t="shared" si="33"/>
        <v>0</v>
      </c>
      <c r="T314" s="387">
        <f t="shared" si="34"/>
        <v>0</v>
      </c>
      <c r="U314" s="386">
        <f t="shared" si="38"/>
        <v>0</v>
      </c>
      <c r="V314" s="386">
        <f t="shared" si="39"/>
        <v>0</v>
      </c>
      <c r="W314" s="388">
        <f>IFERROR(VLOOKUP(O314,'[1]Base Baremos'!A:D,4,0)*'Extra 1,8'!$D$3,0)</f>
        <v>0</v>
      </c>
      <c r="X314" s="389">
        <f t="shared" si="35"/>
        <v>0</v>
      </c>
      <c r="Y314" s="384"/>
      <c r="Z314" s="324"/>
      <c r="IS314" s="330"/>
      <c r="IT314" s="330"/>
    </row>
    <row r="315" spans="1:254" ht="17.25" customHeight="1" x14ac:dyDescent="0.2">
      <c r="A315" s="324"/>
      <c r="B315" s="344"/>
      <c r="C315" s="345"/>
      <c r="D315" s="346"/>
      <c r="E315" s="392" t="str">
        <f t="shared" si="36"/>
        <v/>
      </c>
      <c r="F315" s="344"/>
      <c r="G315" s="344"/>
      <c r="H315" s="344"/>
      <c r="I315" s="344"/>
      <c r="J315" s="344"/>
      <c r="K315" s="347"/>
      <c r="L315" s="347"/>
      <c r="M315" s="347"/>
      <c r="N315" s="347"/>
      <c r="O315" s="344"/>
      <c r="P315" s="382" t="str">
        <f>IFERROR(VLOOKUP(O315,Comp_Poda_Bar!A:B,2,0),"-")</f>
        <v>-</v>
      </c>
      <c r="Q315" s="385" t="str">
        <f t="shared" si="32"/>
        <v>-</v>
      </c>
      <c r="R315" s="386">
        <f t="shared" si="37"/>
        <v>0</v>
      </c>
      <c r="S315" s="387">
        <f t="shared" si="33"/>
        <v>0</v>
      </c>
      <c r="T315" s="387">
        <f t="shared" si="34"/>
        <v>0</v>
      </c>
      <c r="U315" s="386">
        <f t="shared" si="38"/>
        <v>0</v>
      </c>
      <c r="V315" s="386">
        <f t="shared" si="39"/>
        <v>0</v>
      </c>
      <c r="W315" s="388">
        <f>IFERROR(VLOOKUP(O315,'[1]Base Baremos'!A:D,4,0)*'Extra 1,8'!$D$3,0)</f>
        <v>0</v>
      </c>
      <c r="X315" s="389">
        <f t="shared" si="35"/>
        <v>0</v>
      </c>
      <c r="Y315" s="384"/>
      <c r="Z315" s="324"/>
      <c r="IS315" s="330"/>
      <c r="IT315" s="330"/>
    </row>
    <row r="316" spans="1:254" ht="17.25" customHeight="1" x14ac:dyDescent="0.2">
      <c r="A316" s="324"/>
      <c r="B316" s="344"/>
      <c r="C316" s="345"/>
      <c r="D316" s="346"/>
      <c r="E316" s="392" t="str">
        <f t="shared" si="36"/>
        <v/>
      </c>
      <c r="F316" s="344"/>
      <c r="G316" s="344"/>
      <c r="H316" s="344"/>
      <c r="I316" s="344"/>
      <c r="J316" s="344"/>
      <c r="K316" s="347"/>
      <c r="L316" s="347"/>
      <c r="M316" s="347"/>
      <c r="N316" s="347"/>
      <c r="O316" s="344"/>
      <c r="P316" s="382" t="str">
        <f>IFERROR(VLOOKUP(O316,Comp_Poda_Bar!A:B,2,0),"-")</f>
        <v>-</v>
      </c>
      <c r="Q316" s="385" t="str">
        <f t="shared" si="32"/>
        <v>-</v>
      </c>
      <c r="R316" s="386">
        <f t="shared" si="37"/>
        <v>0</v>
      </c>
      <c r="S316" s="387">
        <f t="shared" si="33"/>
        <v>0</v>
      </c>
      <c r="T316" s="387">
        <f t="shared" si="34"/>
        <v>0</v>
      </c>
      <c r="U316" s="386">
        <f t="shared" si="38"/>
        <v>0</v>
      </c>
      <c r="V316" s="386">
        <f t="shared" si="39"/>
        <v>0</v>
      </c>
      <c r="W316" s="388">
        <f>IFERROR(VLOOKUP(O316,'[1]Base Baremos'!A:D,4,0)*'Extra 1,8'!$D$3,0)</f>
        <v>0</v>
      </c>
      <c r="X316" s="389">
        <f t="shared" si="35"/>
        <v>0</v>
      </c>
      <c r="Y316" s="384"/>
      <c r="Z316" s="324"/>
      <c r="IS316" s="330"/>
      <c r="IT316" s="330"/>
    </row>
    <row r="317" spans="1:254" ht="17.25" customHeight="1" x14ac:dyDescent="0.2">
      <c r="A317" s="324"/>
      <c r="B317" s="344"/>
      <c r="C317" s="345"/>
      <c r="D317" s="346"/>
      <c r="E317" s="392" t="str">
        <f t="shared" si="36"/>
        <v/>
      </c>
      <c r="F317" s="344"/>
      <c r="G317" s="344"/>
      <c r="H317" s="344"/>
      <c r="I317" s="344"/>
      <c r="J317" s="344"/>
      <c r="K317" s="347"/>
      <c r="L317" s="347"/>
      <c r="M317" s="347"/>
      <c r="N317" s="347"/>
      <c r="O317" s="344"/>
      <c r="P317" s="382" t="str">
        <f>IFERROR(VLOOKUP(O317,Comp_Poda_Bar!A:B,2,0),"-")</f>
        <v>-</v>
      </c>
      <c r="Q317" s="385" t="str">
        <f t="shared" si="32"/>
        <v>-</v>
      </c>
      <c r="R317" s="386">
        <f t="shared" si="37"/>
        <v>0</v>
      </c>
      <c r="S317" s="387">
        <f t="shared" si="33"/>
        <v>0</v>
      </c>
      <c r="T317" s="387">
        <f t="shared" si="34"/>
        <v>0</v>
      </c>
      <c r="U317" s="386">
        <f t="shared" si="38"/>
        <v>0</v>
      </c>
      <c r="V317" s="386">
        <f t="shared" si="39"/>
        <v>0</v>
      </c>
      <c r="W317" s="388">
        <f>IFERROR(VLOOKUP(O317,'[1]Base Baremos'!A:D,4,0)*'Extra 1,8'!$D$3,0)</f>
        <v>0</v>
      </c>
      <c r="X317" s="389">
        <f t="shared" si="35"/>
        <v>0</v>
      </c>
      <c r="Y317" s="384"/>
      <c r="Z317" s="324"/>
      <c r="IS317" s="330"/>
      <c r="IT317" s="330"/>
    </row>
    <row r="318" spans="1:254" ht="17.25" customHeight="1" x14ac:dyDescent="0.2">
      <c r="A318" s="324"/>
      <c r="B318" s="344"/>
      <c r="C318" s="345"/>
      <c r="D318" s="346"/>
      <c r="E318" s="392" t="str">
        <f t="shared" si="36"/>
        <v/>
      </c>
      <c r="F318" s="344"/>
      <c r="G318" s="344"/>
      <c r="H318" s="344"/>
      <c r="I318" s="344"/>
      <c r="J318" s="344"/>
      <c r="K318" s="347"/>
      <c r="L318" s="347"/>
      <c r="M318" s="347"/>
      <c r="N318" s="347"/>
      <c r="O318" s="344"/>
      <c r="P318" s="382" t="str">
        <f>IFERROR(VLOOKUP(O318,Comp_Poda_Bar!A:B,2,0),"-")</f>
        <v>-</v>
      </c>
      <c r="Q318" s="385" t="str">
        <f t="shared" si="32"/>
        <v>-</v>
      </c>
      <c r="R318" s="386">
        <f t="shared" si="37"/>
        <v>0</v>
      </c>
      <c r="S318" s="387">
        <f t="shared" si="33"/>
        <v>0</v>
      </c>
      <c r="T318" s="387">
        <f t="shared" si="34"/>
        <v>0</v>
      </c>
      <c r="U318" s="386">
        <f t="shared" si="38"/>
        <v>0</v>
      </c>
      <c r="V318" s="386">
        <f t="shared" si="39"/>
        <v>0</v>
      </c>
      <c r="W318" s="388">
        <f>IFERROR(VLOOKUP(O318,'[1]Base Baremos'!A:D,4,0)*'Extra 1,8'!$D$3,0)</f>
        <v>0</v>
      </c>
      <c r="X318" s="389">
        <f t="shared" si="35"/>
        <v>0</v>
      </c>
      <c r="Y318" s="384"/>
      <c r="Z318" s="324"/>
      <c r="IS318" s="330"/>
      <c r="IT318" s="330"/>
    </row>
    <row r="319" spans="1:254" ht="17.25" customHeight="1" x14ac:dyDescent="0.2">
      <c r="A319" s="324"/>
      <c r="B319" s="344"/>
      <c r="C319" s="345"/>
      <c r="D319" s="346"/>
      <c r="E319" s="392" t="str">
        <f t="shared" si="36"/>
        <v/>
      </c>
      <c r="F319" s="344"/>
      <c r="G319" s="344"/>
      <c r="H319" s="344"/>
      <c r="I319" s="344"/>
      <c r="J319" s="344"/>
      <c r="K319" s="347"/>
      <c r="L319" s="347"/>
      <c r="M319" s="347"/>
      <c r="N319" s="347"/>
      <c r="O319" s="344"/>
      <c r="P319" s="382" t="str">
        <f>IFERROR(VLOOKUP(O319,Comp_Poda_Bar!A:B,2,0),"-")</f>
        <v>-</v>
      </c>
      <c r="Q319" s="385" t="str">
        <f t="shared" si="32"/>
        <v>-</v>
      </c>
      <c r="R319" s="386">
        <f t="shared" si="37"/>
        <v>0</v>
      </c>
      <c r="S319" s="387">
        <f t="shared" si="33"/>
        <v>0</v>
      </c>
      <c r="T319" s="387">
        <f t="shared" si="34"/>
        <v>0</v>
      </c>
      <c r="U319" s="386">
        <f t="shared" si="38"/>
        <v>0</v>
      </c>
      <c r="V319" s="386">
        <f t="shared" si="39"/>
        <v>0</v>
      </c>
      <c r="W319" s="388">
        <f>IFERROR(VLOOKUP(O319,'[1]Base Baremos'!A:D,4,0)*'Extra 1,8'!$D$3,0)</f>
        <v>0</v>
      </c>
      <c r="X319" s="389">
        <f t="shared" si="35"/>
        <v>0</v>
      </c>
      <c r="Y319" s="384"/>
      <c r="Z319" s="324"/>
      <c r="IS319" s="330"/>
      <c r="IT319" s="330"/>
    </row>
    <row r="320" spans="1:254" ht="17.25" customHeight="1" x14ac:dyDescent="0.2">
      <c r="A320" s="324"/>
      <c r="B320" s="344"/>
      <c r="C320" s="345"/>
      <c r="D320" s="346"/>
      <c r="E320" s="392" t="str">
        <f t="shared" si="36"/>
        <v/>
      </c>
      <c r="F320" s="344"/>
      <c r="G320" s="344"/>
      <c r="H320" s="344"/>
      <c r="I320" s="344"/>
      <c r="J320" s="344"/>
      <c r="K320" s="347"/>
      <c r="L320" s="347"/>
      <c r="M320" s="347"/>
      <c r="N320" s="347"/>
      <c r="O320" s="344"/>
      <c r="P320" s="382" t="str">
        <f>IFERROR(VLOOKUP(O320,Comp_Poda_Bar!A:B,2,0),"-")</f>
        <v>-</v>
      </c>
      <c r="Q320" s="385" t="str">
        <f t="shared" si="32"/>
        <v>-</v>
      </c>
      <c r="R320" s="386">
        <f t="shared" si="37"/>
        <v>0</v>
      </c>
      <c r="S320" s="387">
        <f t="shared" si="33"/>
        <v>0</v>
      </c>
      <c r="T320" s="387">
        <f t="shared" si="34"/>
        <v>0</v>
      </c>
      <c r="U320" s="386">
        <f t="shared" si="38"/>
        <v>0</v>
      </c>
      <c r="V320" s="386">
        <f t="shared" si="39"/>
        <v>0</v>
      </c>
      <c r="W320" s="388">
        <f>IFERROR(VLOOKUP(O320,'[1]Base Baremos'!A:D,4,0)*'Extra 1,8'!$D$3,0)</f>
        <v>0</v>
      </c>
      <c r="X320" s="389">
        <f t="shared" si="35"/>
        <v>0</v>
      </c>
      <c r="Y320" s="384"/>
      <c r="Z320" s="324"/>
      <c r="IS320" s="330"/>
      <c r="IT320" s="330"/>
    </row>
    <row r="321" spans="1:254" ht="17.25" customHeight="1" x14ac:dyDescent="0.2">
      <c r="A321" s="324"/>
      <c r="B321" s="344"/>
      <c r="C321" s="345"/>
      <c r="D321" s="346"/>
      <c r="E321" s="392" t="str">
        <f t="shared" si="36"/>
        <v/>
      </c>
      <c r="F321" s="344"/>
      <c r="G321" s="344"/>
      <c r="H321" s="344"/>
      <c r="I321" s="344"/>
      <c r="J321" s="344"/>
      <c r="K321" s="347"/>
      <c r="L321" s="347"/>
      <c r="M321" s="347"/>
      <c r="N321" s="347"/>
      <c r="O321" s="344"/>
      <c r="P321" s="382" t="str">
        <f>IFERROR(VLOOKUP(O321,Comp_Poda_Bar!A:B,2,0),"-")</f>
        <v>-</v>
      </c>
      <c r="Q321" s="385" t="str">
        <f t="shared" si="32"/>
        <v>-</v>
      </c>
      <c r="R321" s="386">
        <f t="shared" si="37"/>
        <v>0</v>
      </c>
      <c r="S321" s="387">
        <f t="shared" si="33"/>
        <v>0</v>
      </c>
      <c r="T321" s="387">
        <f t="shared" si="34"/>
        <v>0</v>
      </c>
      <c r="U321" s="386">
        <f t="shared" si="38"/>
        <v>0</v>
      </c>
      <c r="V321" s="386">
        <f t="shared" si="39"/>
        <v>0</v>
      </c>
      <c r="W321" s="388">
        <f>IFERROR(VLOOKUP(O321,'[1]Base Baremos'!A:D,4,0)*'Extra 1,8'!$D$3,0)</f>
        <v>0</v>
      </c>
      <c r="X321" s="389">
        <f t="shared" si="35"/>
        <v>0</v>
      </c>
      <c r="Y321" s="384"/>
      <c r="Z321" s="324"/>
      <c r="IS321" s="330"/>
      <c r="IT321" s="330"/>
    </row>
    <row r="322" spans="1:254" ht="17.25" customHeight="1" x14ac:dyDescent="0.2">
      <c r="A322" s="324"/>
      <c r="B322" s="344"/>
      <c r="C322" s="345"/>
      <c r="D322" s="346"/>
      <c r="E322" s="392" t="str">
        <f t="shared" si="36"/>
        <v/>
      </c>
      <c r="F322" s="344"/>
      <c r="G322" s="344"/>
      <c r="H322" s="344"/>
      <c r="I322" s="344"/>
      <c r="J322" s="344"/>
      <c r="K322" s="347"/>
      <c r="L322" s="347"/>
      <c r="M322" s="347"/>
      <c r="N322" s="347"/>
      <c r="O322" s="344"/>
      <c r="P322" s="382" t="str">
        <f>IFERROR(VLOOKUP(O322,Comp_Poda_Bar!A:B,2,0),"-")</f>
        <v>-</v>
      </c>
      <c r="Q322" s="385" t="str">
        <f t="shared" si="32"/>
        <v>-</v>
      </c>
      <c r="R322" s="386">
        <f t="shared" si="37"/>
        <v>0</v>
      </c>
      <c r="S322" s="387">
        <f t="shared" si="33"/>
        <v>0</v>
      </c>
      <c r="T322" s="387">
        <f t="shared" si="34"/>
        <v>0</v>
      </c>
      <c r="U322" s="386">
        <f t="shared" si="38"/>
        <v>0</v>
      </c>
      <c r="V322" s="386">
        <f t="shared" si="39"/>
        <v>0</v>
      </c>
      <c r="W322" s="388">
        <f>IFERROR(VLOOKUP(O322,'[1]Base Baremos'!A:D,4,0)*'Extra 1,8'!$D$3,0)</f>
        <v>0</v>
      </c>
      <c r="X322" s="389">
        <f t="shared" si="35"/>
        <v>0</v>
      </c>
      <c r="Y322" s="384"/>
      <c r="Z322" s="324"/>
      <c r="IS322" s="330"/>
      <c r="IT322" s="330"/>
    </row>
    <row r="323" spans="1:254" ht="17.25" customHeight="1" x14ac:dyDescent="0.2">
      <c r="A323" s="324"/>
      <c r="B323" s="344"/>
      <c r="C323" s="345"/>
      <c r="D323" s="346"/>
      <c r="E323" s="392" t="str">
        <f t="shared" si="36"/>
        <v/>
      </c>
      <c r="F323" s="344"/>
      <c r="G323" s="344"/>
      <c r="H323" s="344"/>
      <c r="I323" s="344"/>
      <c r="J323" s="344"/>
      <c r="K323" s="347"/>
      <c r="L323" s="347"/>
      <c r="M323" s="347"/>
      <c r="N323" s="347"/>
      <c r="O323" s="344"/>
      <c r="P323" s="382" t="str">
        <f>IFERROR(VLOOKUP(O323,Comp_Poda_Bar!A:B,2,0),"-")</f>
        <v>-</v>
      </c>
      <c r="Q323" s="385" t="str">
        <f t="shared" si="32"/>
        <v>-</v>
      </c>
      <c r="R323" s="386">
        <f t="shared" si="37"/>
        <v>0</v>
      </c>
      <c r="S323" s="387">
        <f t="shared" si="33"/>
        <v>0</v>
      </c>
      <c r="T323" s="387">
        <f t="shared" si="34"/>
        <v>0</v>
      </c>
      <c r="U323" s="386">
        <f t="shared" si="38"/>
        <v>0</v>
      </c>
      <c r="V323" s="386">
        <f t="shared" si="39"/>
        <v>0</v>
      </c>
      <c r="W323" s="388">
        <f>IFERROR(VLOOKUP(O323,'[1]Base Baremos'!A:D,4,0)*'Extra 1,8'!$D$3,0)</f>
        <v>0</v>
      </c>
      <c r="X323" s="389">
        <f t="shared" si="35"/>
        <v>0</v>
      </c>
      <c r="Y323" s="384"/>
      <c r="Z323" s="324"/>
      <c r="IS323" s="330"/>
      <c r="IT323" s="330"/>
    </row>
    <row r="324" spans="1:254" ht="17.25" customHeight="1" x14ac:dyDescent="0.2">
      <c r="A324" s="324"/>
      <c r="B324" s="344"/>
      <c r="C324" s="345"/>
      <c r="D324" s="346"/>
      <c r="E324" s="392" t="str">
        <f t="shared" si="36"/>
        <v/>
      </c>
      <c r="F324" s="344"/>
      <c r="G324" s="344"/>
      <c r="H324" s="344"/>
      <c r="I324" s="344"/>
      <c r="J324" s="344"/>
      <c r="K324" s="347"/>
      <c r="L324" s="347"/>
      <c r="M324" s="347"/>
      <c r="N324" s="347"/>
      <c r="O324" s="344"/>
      <c r="P324" s="382" t="str">
        <f>IFERROR(VLOOKUP(O324,Comp_Poda_Bar!A:B,2,0),"-")</f>
        <v>-</v>
      </c>
      <c r="Q324" s="385" t="str">
        <f t="shared" si="32"/>
        <v>-</v>
      </c>
      <c r="R324" s="386">
        <f t="shared" si="37"/>
        <v>0</v>
      </c>
      <c r="S324" s="387">
        <f t="shared" si="33"/>
        <v>0</v>
      </c>
      <c r="T324" s="387">
        <f t="shared" si="34"/>
        <v>0</v>
      </c>
      <c r="U324" s="386">
        <f t="shared" si="38"/>
        <v>0</v>
      </c>
      <c r="V324" s="386">
        <f t="shared" si="39"/>
        <v>0</v>
      </c>
      <c r="W324" s="388">
        <f>IFERROR(VLOOKUP(O324,'[1]Base Baremos'!A:D,4,0)*'Extra 1,8'!$D$3,0)</f>
        <v>0</v>
      </c>
      <c r="X324" s="389">
        <f t="shared" si="35"/>
        <v>0</v>
      </c>
      <c r="Y324" s="384"/>
      <c r="Z324" s="324"/>
      <c r="IS324" s="330"/>
      <c r="IT324" s="330"/>
    </row>
    <row r="325" spans="1:254" ht="17.25" customHeight="1" x14ac:dyDescent="0.2">
      <c r="A325" s="324"/>
      <c r="B325" s="344"/>
      <c r="C325" s="345"/>
      <c r="D325" s="346"/>
      <c r="E325" s="392" t="str">
        <f t="shared" si="36"/>
        <v/>
      </c>
      <c r="F325" s="344"/>
      <c r="G325" s="344"/>
      <c r="H325" s="344"/>
      <c r="I325" s="344"/>
      <c r="J325" s="344"/>
      <c r="K325" s="347"/>
      <c r="L325" s="347"/>
      <c r="M325" s="347"/>
      <c r="N325" s="347"/>
      <c r="O325" s="344"/>
      <c r="P325" s="382" t="str">
        <f>IFERROR(VLOOKUP(O325,Comp_Poda_Bar!A:B,2,0),"-")</f>
        <v>-</v>
      </c>
      <c r="Q325" s="385" t="str">
        <f t="shared" ref="Q325:Q389" si="40">IF(C325&lt;&gt;"",WEEKDAY(C325),"-")</f>
        <v>-</v>
      </c>
      <c r="R325" s="386">
        <f t="shared" si="37"/>
        <v>0</v>
      </c>
      <c r="S325" s="387">
        <f t="shared" ref="S325:S388" si="41">K325*24</f>
        <v>0</v>
      </c>
      <c r="T325" s="387">
        <f t="shared" ref="T325:T388" si="42">IF(K325&gt;L325,(L325*24)+24,L325*24)</f>
        <v>0</v>
      </c>
      <c r="U325" s="386">
        <f t="shared" si="38"/>
        <v>0</v>
      </c>
      <c r="V325" s="386">
        <f t="shared" si="39"/>
        <v>0</v>
      </c>
      <c r="W325" s="388">
        <f>IFERROR(VLOOKUP(O325,'[1]Base Baremos'!A:D,4,0)*'Extra 1,8'!$D$3,0)</f>
        <v>0</v>
      </c>
      <c r="X325" s="389">
        <f t="shared" ref="X325:X388" si="43">IF(OR(D325="SIM",Q325=7,Q325=1),((V325*W325)-(U325*W325))*1.5,IF(V325&lt;=2,(V325*W325-(U325*W325))*1.25,IF(V325&gt;2,(V325*W325-(U325*W325))*1.35)))</f>
        <v>0</v>
      </c>
      <c r="Y325" s="384"/>
      <c r="Z325" s="324"/>
      <c r="IS325" s="330"/>
      <c r="IT325" s="330"/>
    </row>
    <row r="326" spans="1:254" ht="17.25" customHeight="1" x14ac:dyDescent="0.2">
      <c r="A326" s="324"/>
      <c r="B326" s="344"/>
      <c r="C326" s="345"/>
      <c r="D326" s="346"/>
      <c r="E326" s="392" t="str">
        <f t="shared" ref="E326:E389" si="44">IF(O326="","",TEXT(C326,"MMMM"))</f>
        <v/>
      </c>
      <c r="F326" s="344"/>
      <c r="G326" s="344"/>
      <c r="H326" s="344"/>
      <c r="I326" s="344"/>
      <c r="J326" s="344"/>
      <c r="K326" s="347"/>
      <c r="L326" s="347"/>
      <c r="M326" s="347"/>
      <c r="N326" s="347"/>
      <c r="O326" s="344"/>
      <c r="P326" s="382" t="str">
        <f>IFERROR(VLOOKUP(O326,Comp_Poda_Bar!A:B,2,0),"-")</f>
        <v>-</v>
      </c>
      <c r="Q326" s="385" t="str">
        <f t="shared" si="40"/>
        <v>-</v>
      </c>
      <c r="R326" s="386">
        <f t="shared" ref="R326:R389" si="45">T326-S326</f>
        <v>0</v>
      </c>
      <c r="S326" s="387">
        <f t="shared" si="41"/>
        <v>0</v>
      </c>
      <c r="T326" s="387">
        <f t="shared" si="42"/>
        <v>0</v>
      </c>
      <c r="U326" s="386">
        <f t="shared" ref="U326:U389" si="46">(N326-M326)*24</f>
        <v>0</v>
      </c>
      <c r="V326" s="386">
        <f t="shared" ref="V326:V389" si="47">R326</f>
        <v>0</v>
      </c>
      <c r="W326" s="388">
        <f>IFERROR(VLOOKUP(O326,'[1]Base Baremos'!A:D,4,0)*'Extra 1,8'!$D$3,0)</f>
        <v>0</v>
      </c>
      <c r="X326" s="389">
        <f t="shared" si="43"/>
        <v>0</v>
      </c>
      <c r="Y326" s="384"/>
      <c r="Z326" s="324"/>
      <c r="IS326" s="330"/>
      <c r="IT326" s="330"/>
    </row>
    <row r="327" spans="1:254" ht="17.25" customHeight="1" x14ac:dyDescent="0.2">
      <c r="A327" s="324"/>
      <c r="B327" s="344"/>
      <c r="C327" s="345"/>
      <c r="D327" s="346"/>
      <c r="E327" s="392" t="str">
        <f t="shared" si="44"/>
        <v/>
      </c>
      <c r="F327" s="344"/>
      <c r="G327" s="344"/>
      <c r="H327" s="344"/>
      <c r="I327" s="344"/>
      <c r="J327" s="344"/>
      <c r="K327" s="347"/>
      <c r="L327" s="347"/>
      <c r="M327" s="347"/>
      <c r="N327" s="347"/>
      <c r="O327" s="344"/>
      <c r="P327" s="382" t="str">
        <f>IFERROR(VLOOKUP(O327,Comp_Poda_Bar!A:B,2,0),"-")</f>
        <v>-</v>
      </c>
      <c r="Q327" s="385" t="str">
        <f t="shared" si="40"/>
        <v>-</v>
      </c>
      <c r="R327" s="386">
        <f t="shared" si="45"/>
        <v>0</v>
      </c>
      <c r="S327" s="387">
        <f t="shared" si="41"/>
        <v>0</v>
      </c>
      <c r="T327" s="387">
        <f t="shared" si="42"/>
        <v>0</v>
      </c>
      <c r="U327" s="386">
        <f t="shared" si="46"/>
        <v>0</v>
      </c>
      <c r="V327" s="386">
        <f t="shared" si="47"/>
        <v>0</v>
      </c>
      <c r="W327" s="388">
        <f>IFERROR(VLOOKUP(O327,'[1]Base Baremos'!A:D,4,0)*'Extra 1,8'!$D$3,0)</f>
        <v>0</v>
      </c>
      <c r="X327" s="389">
        <f t="shared" si="43"/>
        <v>0</v>
      </c>
      <c r="Y327" s="384"/>
      <c r="Z327" s="324"/>
      <c r="IS327" s="330"/>
      <c r="IT327" s="330"/>
    </row>
    <row r="328" spans="1:254" ht="17.25" customHeight="1" x14ac:dyDescent="0.2">
      <c r="A328" s="324"/>
      <c r="B328" s="344"/>
      <c r="C328" s="345"/>
      <c r="D328" s="346"/>
      <c r="E328" s="392" t="str">
        <f t="shared" si="44"/>
        <v/>
      </c>
      <c r="F328" s="344"/>
      <c r="G328" s="344"/>
      <c r="H328" s="344"/>
      <c r="I328" s="344"/>
      <c r="J328" s="344"/>
      <c r="K328" s="347"/>
      <c r="L328" s="347"/>
      <c r="M328" s="347"/>
      <c r="N328" s="347"/>
      <c r="O328" s="344"/>
      <c r="P328" s="382" t="str">
        <f>IFERROR(VLOOKUP(O328,Comp_Poda_Bar!A:B,2,0),"-")</f>
        <v>-</v>
      </c>
      <c r="Q328" s="385" t="str">
        <f t="shared" si="40"/>
        <v>-</v>
      </c>
      <c r="R328" s="386">
        <f t="shared" si="45"/>
        <v>0</v>
      </c>
      <c r="S328" s="387">
        <f t="shared" si="41"/>
        <v>0</v>
      </c>
      <c r="T328" s="387">
        <f t="shared" si="42"/>
        <v>0</v>
      </c>
      <c r="U328" s="386">
        <f t="shared" si="46"/>
        <v>0</v>
      </c>
      <c r="V328" s="386">
        <f t="shared" si="47"/>
        <v>0</v>
      </c>
      <c r="W328" s="388">
        <f>IFERROR(VLOOKUP(O328,'[1]Base Baremos'!A:D,4,0)*'Extra 1,8'!$D$3,0)</f>
        <v>0</v>
      </c>
      <c r="X328" s="389">
        <f t="shared" si="43"/>
        <v>0</v>
      </c>
      <c r="Y328" s="384"/>
      <c r="Z328" s="324"/>
      <c r="IS328" s="330"/>
      <c r="IT328" s="330"/>
    </row>
    <row r="329" spans="1:254" ht="17.25" customHeight="1" x14ac:dyDescent="0.2">
      <c r="A329" s="324"/>
      <c r="B329" s="344"/>
      <c r="C329" s="345"/>
      <c r="D329" s="346"/>
      <c r="E329" s="392" t="str">
        <f t="shared" si="44"/>
        <v/>
      </c>
      <c r="F329" s="344"/>
      <c r="G329" s="344"/>
      <c r="H329" s="344"/>
      <c r="I329" s="344"/>
      <c r="J329" s="344"/>
      <c r="K329" s="347"/>
      <c r="L329" s="347"/>
      <c r="M329" s="347"/>
      <c r="N329" s="347"/>
      <c r="O329" s="344"/>
      <c r="P329" s="382" t="str">
        <f>IFERROR(VLOOKUP(O329,Comp_Poda_Bar!A:B,2,0),"-")</f>
        <v>-</v>
      </c>
      <c r="Q329" s="385" t="str">
        <f t="shared" si="40"/>
        <v>-</v>
      </c>
      <c r="R329" s="386">
        <f t="shared" si="45"/>
        <v>0</v>
      </c>
      <c r="S329" s="387">
        <f t="shared" si="41"/>
        <v>0</v>
      </c>
      <c r="T329" s="387">
        <f t="shared" si="42"/>
        <v>0</v>
      </c>
      <c r="U329" s="386">
        <f t="shared" si="46"/>
        <v>0</v>
      </c>
      <c r="V329" s="386">
        <f t="shared" si="47"/>
        <v>0</v>
      </c>
      <c r="W329" s="388">
        <f>IFERROR(VLOOKUP(O329,'[1]Base Baremos'!A:D,4,0)*'Extra 1,8'!$D$3,0)</f>
        <v>0</v>
      </c>
      <c r="X329" s="389">
        <f t="shared" si="43"/>
        <v>0</v>
      </c>
      <c r="Y329" s="384"/>
      <c r="Z329" s="324"/>
      <c r="IS329" s="330"/>
      <c r="IT329" s="330"/>
    </row>
    <row r="330" spans="1:254" ht="17.25" customHeight="1" x14ac:dyDescent="0.2">
      <c r="A330" s="324"/>
      <c r="B330" s="344"/>
      <c r="C330" s="345"/>
      <c r="D330" s="346"/>
      <c r="E330" s="392" t="str">
        <f t="shared" si="44"/>
        <v/>
      </c>
      <c r="F330" s="344"/>
      <c r="G330" s="344"/>
      <c r="H330" s="344"/>
      <c r="I330" s="344"/>
      <c r="J330" s="344"/>
      <c r="K330" s="347"/>
      <c r="L330" s="347"/>
      <c r="M330" s="347"/>
      <c r="N330" s="347"/>
      <c r="O330" s="344"/>
      <c r="P330" s="382" t="str">
        <f>IFERROR(VLOOKUP(O330,Comp_Poda_Bar!A:B,2,0),"-")</f>
        <v>-</v>
      </c>
      <c r="Q330" s="385" t="str">
        <f t="shared" si="40"/>
        <v>-</v>
      </c>
      <c r="R330" s="386">
        <f t="shared" si="45"/>
        <v>0</v>
      </c>
      <c r="S330" s="387">
        <f t="shared" si="41"/>
        <v>0</v>
      </c>
      <c r="T330" s="387">
        <f t="shared" si="42"/>
        <v>0</v>
      </c>
      <c r="U330" s="386">
        <f t="shared" si="46"/>
        <v>0</v>
      </c>
      <c r="V330" s="386">
        <f t="shared" si="47"/>
        <v>0</v>
      </c>
      <c r="W330" s="388">
        <f>IFERROR(VLOOKUP(O330,'[1]Base Baremos'!A:D,4,0)*'Extra 1,8'!$D$3,0)</f>
        <v>0</v>
      </c>
      <c r="X330" s="389">
        <f t="shared" si="43"/>
        <v>0</v>
      </c>
      <c r="Y330" s="384"/>
      <c r="Z330" s="324"/>
      <c r="IS330" s="330"/>
      <c r="IT330" s="330"/>
    </row>
    <row r="331" spans="1:254" ht="17.25" customHeight="1" x14ac:dyDescent="0.2">
      <c r="A331" s="324"/>
      <c r="B331" s="344"/>
      <c r="C331" s="345"/>
      <c r="D331" s="346"/>
      <c r="E331" s="392" t="str">
        <f t="shared" si="44"/>
        <v/>
      </c>
      <c r="F331" s="344"/>
      <c r="G331" s="344"/>
      <c r="H331" s="344"/>
      <c r="I331" s="344"/>
      <c r="J331" s="344"/>
      <c r="K331" s="347"/>
      <c r="L331" s="347"/>
      <c r="M331" s="347"/>
      <c r="N331" s="347"/>
      <c r="O331" s="344"/>
      <c r="P331" s="382" t="str">
        <f>IFERROR(VLOOKUP(O331,Comp_Poda_Bar!A:B,2,0),"-")</f>
        <v>-</v>
      </c>
      <c r="Q331" s="385" t="str">
        <f t="shared" si="40"/>
        <v>-</v>
      </c>
      <c r="R331" s="386">
        <f t="shared" si="45"/>
        <v>0</v>
      </c>
      <c r="S331" s="387">
        <f t="shared" si="41"/>
        <v>0</v>
      </c>
      <c r="T331" s="387">
        <f t="shared" si="42"/>
        <v>0</v>
      </c>
      <c r="U331" s="386">
        <f t="shared" si="46"/>
        <v>0</v>
      </c>
      <c r="V331" s="386">
        <f t="shared" si="47"/>
        <v>0</v>
      </c>
      <c r="W331" s="388">
        <f>IFERROR(VLOOKUP(O331,'[1]Base Baremos'!A:D,4,0)*'Extra 1,8'!$D$3,0)</f>
        <v>0</v>
      </c>
      <c r="X331" s="389">
        <f t="shared" si="43"/>
        <v>0</v>
      </c>
      <c r="Y331" s="384"/>
      <c r="Z331" s="324"/>
      <c r="IS331" s="330"/>
      <c r="IT331" s="330"/>
    </row>
    <row r="332" spans="1:254" ht="17.25" customHeight="1" x14ac:dyDescent="0.2">
      <c r="A332" s="324"/>
      <c r="B332" s="344"/>
      <c r="C332" s="345"/>
      <c r="D332" s="346"/>
      <c r="E332" s="392" t="str">
        <f t="shared" si="44"/>
        <v/>
      </c>
      <c r="F332" s="344"/>
      <c r="G332" s="344"/>
      <c r="H332" s="344"/>
      <c r="I332" s="344"/>
      <c r="J332" s="344"/>
      <c r="K332" s="347"/>
      <c r="L332" s="347"/>
      <c r="M332" s="347"/>
      <c r="N332" s="347"/>
      <c r="O332" s="344"/>
      <c r="P332" s="382" t="str">
        <f>IFERROR(VLOOKUP(O332,Comp_Poda_Bar!A:B,2,0),"-")</f>
        <v>-</v>
      </c>
      <c r="Q332" s="385" t="str">
        <f t="shared" si="40"/>
        <v>-</v>
      </c>
      <c r="R332" s="386">
        <f t="shared" si="45"/>
        <v>0</v>
      </c>
      <c r="S332" s="387">
        <f t="shared" si="41"/>
        <v>0</v>
      </c>
      <c r="T332" s="387">
        <f t="shared" si="42"/>
        <v>0</v>
      </c>
      <c r="U332" s="386">
        <f t="shared" si="46"/>
        <v>0</v>
      </c>
      <c r="V332" s="386">
        <f t="shared" si="47"/>
        <v>0</v>
      </c>
      <c r="W332" s="388">
        <f>IFERROR(VLOOKUP(O332,'[1]Base Baremos'!A:D,4,0)*'Extra 1,8'!$D$3,0)</f>
        <v>0</v>
      </c>
      <c r="X332" s="389">
        <f t="shared" si="43"/>
        <v>0</v>
      </c>
      <c r="Y332" s="384"/>
      <c r="Z332" s="324"/>
      <c r="IS332" s="330"/>
      <c r="IT332" s="330"/>
    </row>
    <row r="333" spans="1:254" ht="17.25" customHeight="1" x14ac:dyDescent="0.2">
      <c r="A333" s="324"/>
      <c r="B333" s="344"/>
      <c r="C333" s="345"/>
      <c r="D333" s="346"/>
      <c r="E333" s="392" t="str">
        <f t="shared" si="44"/>
        <v/>
      </c>
      <c r="F333" s="344"/>
      <c r="G333" s="344"/>
      <c r="H333" s="344"/>
      <c r="I333" s="344"/>
      <c r="J333" s="344"/>
      <c r="K333" s="347"/>
      <c r="L333" s="347"/>
      <c r="M333" s="347"/>
      <c r="N333" s="347"/>
      <c r="O333" s="344"/>
      <c r="P333" s="382" t="str">
        <f>IFERROR(VLOOKUP(O333,Comp_Poda_Bar!A:B,2,0),"-")</f>
        <v>-</v>
      </c>
      <c r="Q333" s="385" t="str">
        <f t="shared" si="40"/>
        <v>-</v>
      </c>
      <c r="R333" s="386">
        <f t="shared" si="45"/>
        <v>0</v>
      </c>
      <c r="S333" s="387">
        <f t="shared" si="41"/>
        <v>0</v>
      </c>
      <c r="T333" s="387">
        <f t="shared" si="42"/>
        <v>0</v>
      </c>
      <c r="U333" s="386">
        <f t="shared" si="46"/>
        <v>0</v>
      </c>
      <c r="V333" s="386">
        <f t="shared" si="47"/>
        <v>0</v>
      </c>
      <c r="W333" s="388">
        <f>IFERROR(VLOOKUP(O333,'[1]Base Baremos'!A:D,4,0)*'Extra 1,8'!$D$3,0)</f>
        <v>0</v>
      </c>
      <c r="X333" s="389">
        <f t="shared" si="43"/>
        <v>0</v>
      </c>
      <c r="Y333" s="384"/>
      <c r="Z333" s="324"/>
      <c r="IS333" s="330"/>
      <c r="IT333" s="330"/>
    </row>
    <row r="334" spans="1:254" ht="17.25" customHeight="1" x14ac:dyDescent="0.2">
      <c r="A334" s="324"/>
      <c r="B334" s="344"/>
      <c r="C334" s="345"/>
      <c r="D334" s="346"/>
      <c r="E334" s="392" t="str">
        <f t="shared" si="44"/>
        <v/>
      </c>
      <c r="F334" s="344"/>
      <c r="G334" s="344"/>
      <c r="H334" s="344"/>
      <c r="I334" s="344"/>
      <c r="J334" s="344"/>
      <c r="K334" s="347"/>
      <c r="L334" s="347"/>
      <c r="M334" s="347"/>
      <c r="N334" s="347"/>
      <c r="O334" s="344"/>
      <c r="P334" s="382" t="str">
        <f>IFERROR(VLOOKUP(O334,Comp_Poda_Bar!A:B,2,0),"-")</f>
        <v>-</v>
      </c>
      <c r="Q334" s="385" t="str">
        <f t="shared" si="40"/>
        <v>-</v>
      </c>
      <c r="R334" s="386">
        <f t="shared" si="45"/>
        <v>0</v>
      </c>
      <c r="S334" s="387">
        <f t="shared" si="41"/>
        <v>0</v>
      </c>
      <c r="T334" s="387">
        <f t="shared" si="42"/>
        <v>0</v>
      </c>
      <c r="U334" s="386">
        <f t="shared" si="46"/>
        <v>0</v>
      </c>
      <c r="V334" s="386">
        <f t="shared" si="47"/>
        <v>0</v>
      </c>
      <c r="W334" s="388">
        <f>IFERROR(VLOOKUP(O334,'[1]Base Baremos'!A:D,4,0)*'Extra 1,8'!$D$3,0)</f>
        <v>0</v>
      </c>
      <c r="X334" s="389">
        <f t="shared" si="43"/>
        <v>0</v>
      </c>
      <c r="Y334" s="384"/>
      <c r="Z334" s="324"/>
      <c r="IS334" s="330"/>
      <c r="IT334" s="330"/>
    </row>
    <row r="335" spans="1:254" ht="17.25" customHeight="1" x14ac:dyDescent="0.2">
      <c r="A335" s="324"/>
      <c r="B335" s="344"/>
      <c r="C335" s="345"/>
      <c r="D335" s="346"/>
      <c r="E335" s="392" t="str">
        <f t="shared" si="44"/>
        <v/>
      </c>
      <c r="F335" s="344"/>
      <c r="G335" s="344"/>
      <c r="H335" s="344"/>
      <c r="I335" s="344"/>
      <c r="J335" s="344"/>
      <c r="K335" s="347"/>
      <c r="L335" s="347"/>
      <c r="M335" s="347"/>
      <c r="N335" s="347"/>
      <c r="O335" s="344"/>
      <c r="P335" s="382" t="str">
        <f>IFERROR(VLOOKUP(O335,Comp_Poda_Bar!A:B,2,0),"-")</f>
        <v>-</v>
      </c>
      <c r="Q335" s="385" t="str">
        <f t="shared" si="40"/>
        <v>-</v>
      </c>
      <c r="R335" s="386">
        <f t="shared" si="45"/>
        <v>0</v>
      </c>
      <c r="S335" s="387">
        <f t="shared" si="41"/>
        <v>0</v>
      </c>
      <c r="T335" s="387">
        <f t="shared" si="42"/>
        <v>0</v>
      </c>
      <c r="U335" s="386">
        <f t="shared" si="46"/>
        <v>0</v>
      </c>
      <c r="V335" s="386">
        <f t="shared" si="47"/>
        <v>0</v>
      </c>
      <c r="W335" s="388">
        <f>IFERROR(VLOOKUP(O335,'[1]Base Baremos'!A:D,4,0)*'Extra 1,8'!$D$3,0)</f>
        <v>0</v>
      </c>
      <c r="X335" s="389">
        <f t="shared" si="43"/>
        <v>0</v>
      </c>
      <c r="Y335" s="384"/>
      <c r="Z335" s="324"/>
      <c r="IS335" s="330"/>
      <c r="IT335" s="330"/>
    </row>
    <row r="336" spans="1:254" ht="17.25" customHeight="1" x14ac:dyDescent="0.2">
      <c r="A336" s="324"/>
      <c r="B336" s="344"/>
      <c r="C336" s="345"/>
      <c r="D336" s="346"/>
      <c r="E336" s="392" t="str">
        <f t="shared" si="44"/>
        <v/>
      </c>
      <c r="F336" s="344"/>
      <c r="G336" s="344"/>
      <c r="H336" s="344"/>
      <c r="I336" s="344"/>
      <c r="J336" s="344"/>
      <c r="K336" s="347"/>
      <c r="L336" s="347"/>
      <c r="M336" s="347"/>
      <c r="N336" s="347"/>
      <c r="O336" s="344"/>
      <c r="P336" s="382" t="str">
        <f>IFERROR(VLOOKUP(O336,Comp_Poda_Bar!A:B,2,0),"-")</f>
        <v>-</v>
      </c>
      <c r="Q336" s="385" t="str">
        <f t="shared" si="40"/>
        <v>-</v>
      </c>
      <c r="R336" s="386">
        <f t="shared" si="45"/>
        <v>0</v>
      </c>
      <c r="S336" s="387">
        <f t="shared" si="41"/>
        <v>0</v>
      </c>
      <c r="T336" s="387">
        <f t="shared" si="42"/>
        <v>0</v>
      </c>
      <c r="U336" s="386">
        <f t="shared" si="46"/>
        <v>0</v>
      </c>
      <c r="V336" s="386">
        <f t="shared" si="47"/>
        <v>0</v>
      </c>
      <c r="W336" s="388">
        <f>IFERROR(VLOOKUP(O336,'[1]Base Baremos'!A:D,4,0)*'Extra 1,8'!$D$3,0)</f>
        <v>0</v>
      </c>
      <c r="X336" s="389">
        <f t="shared" si="43"/>
        <v>0</v>
      </c>
      <c r="Y336" s="384"/>
      <c r="Z336" s="324"/>
      <c r="IS336" s="330"/>
      <c r="IT336" s="330"/>
    </row>
    <row r="337" spans="1:254" ht="17.25" customHeight="1" x14ac:dyDescent="0.2">
      <c r="A337" s="324"/>
      <c r="B337" s="344"/>
      <c r="C337" s="345"/>
      <c r="D337" s="346"/>
      <c r="E337" s="392" t="str">
        <f t="shared" si="44"/>
        <v/>
      </c>
      <c r="F337" s="344"/>
      <c r="G337" s="344"/>
      <c r="H337" s="344"/>
      <c r="I337" s="344"/>
      <c r="J337" s="344"/>
      <c r="K337" s="347"/>
      <c r="L337" s="347"/>
      <c r="M337" s="347"/>
      <c r="N337" s="347"/>
      <c r="O337" s="344"/>
      <c r="P337" s="382" t="str">
        <f>IFERROR(VLOOKUP(O337,Comp_Poda_Bar!A:B,2,0),"-")</f>
        <v>-</v>
      </c>
      <c r="Q337" s="385" t="str">
        <f t="shared" si="40"/>
        <v>-</v>
      </c>
      <c r="R337" s="386">
        <f t="shared" si="45"/>
        <v>0</v>
      </c>
      <c r="S337" s="387">
        <f t="shared" si="41"/>
        <v>0</v>
      </c>
      <c r="T337" s="387">
        <f t="shared" si="42"/>
        <v>0</v>
      </c>
      <c r="U337" s="386">
        <f t="shared" si="46"/>
        <v>0</v>
      </c>
      <c r="V337" s="386">
        <f t="shared" si="47"/>
        <v>0</v>
      </c>
      <c r="W337" s="388">
        <f>IFERROR(VLOOKUP(O337,'[1]Base Baremos'!A:D,4,0)*'Extra 1,8'!$D$3,0)</f>
        <v>0</v>
      </c>
      <c r="X337" s="389">
        <f t="shared" si="43"/>
        <v>0</v>
      </c>
      <c r="Y337" s="384"/>
      <c r="Z337" s="324"/>
      <c r="IS337" s="330"/>
      <c r="IT337" s="330"/>
    </row>
    <row r="338" spans="1:254" ht="17.25" customHeight="1" x14ac:dyDescent="0.2">
      <c r="A338" s="324"/>
      <c r="B338" s="344"/>
      <c r="C338" s="345"/>
      <c r="D338" s="346"/>
      <c r="E338" s="392" t="str">
        <f t="shared" si="44"/>
        <v/>
      </c>
      <c r="F338" s="344"/>
      <c r="G338" s="344"/>
      <c r="H338" s="344"/>
      <c r="I338" s="344"/>
      <c r="J338" s="344"/>
      <c r="K338" s="347"/>
      <c r="L338" s="347"/>
      <c r="M338" s="347"/>
      <c r="N338" s="347"/>
      <c r="O338" s="344"/>
      <c r="P338" s="382" t="str">
        <f>IFERROR(VLOOKUP(O338,Comp_Poda_Bar!A:B,2,0),"-")</f>
        <v>-</v>
      </c>
      <c r="Q338" s="385" t="str">
        <f t="shared" si="40"/>
        <v>-</v>
      </c>
      <c r="R338" s="386">
        <f t="shared" si="45"/>
        <v>0</v>
      </c>
      <c r="S338" s="387">
        <f t="shared" si="41"/>
        <v>0</v>
      </c>
      <c r="T338" s="387">
        <f t="shared" si="42"/>
        <v>0</v>
      </c>
      <c r="U338" s="386">
        <f t="shared" si="46"/>
        <v>0</v>
      </c>
      <c r="V338" s="386">
        <f t="shared" si="47"/>
        <v>0</v>
      </c>
      <c r="W338" s="388">
        <f>IFERROR(VLOOKUP(O338,'[1]Base Baremos'!A:D,4,0)*'Extra 1,8'!$D$3,0)</f>
        <v>0</v>
      </c>
      <c r="X338" s="389">
        <f t="shared" si="43"/>
        <v>0</v>
      </c>
      <c r="Y338" s="384"/>
      <c r="Z338" s="324"/>
      <c r="IS338" s="330"/>
      <c r="IT338" s="330"/>
    </row>
    <row r="339" spans="1:254" ht="17.25" customHeight="1" x14ac:dyDescent="0.2">
      <c r="A339" s="324"/>
      <c r="B339" s="344"/>
      <c r="C339" s="345"/>
      <c r="D339" s="346"/>
      <c r="E339" s="392" t="str">
        <f t="shared" si="44"/>
        <v/>
      </c>
      <c r="F339" s="344"/>
      <c r="G339" s="344"/>
      <c r="H339" s="344"/>
      <c r="I339" s="344"/>
      <c r="J339" s="344"/>
      <c r="K339" s="347"/>
      <c r="L339" s="347"/>
      <c r="M339" s="347"/>
      <c r="N339" s="347"/>
      <c r="O339" s="344"/>
      <c r="P339" s="382" t="str">
        <f>IFERROR(VLOOKUP(O339,Comp_Poda_Bar!A:B,2,0),"-")</f>
        <v>-</v>
      </c>
      <c r="Q339" s="385" t="str">
        <f t="shared" si="40"/>
        <v>-</v>
      </c>
      <c r="R339" s="386">
        <f t="shared" si="45"/>
        <v>0</v>
      </c>
      <c r="S339" s="387">
        <f t="shared" si="41"/>
        <v>0</v>
      </c>
      <c r="T339" s="387">
        <f t="shared" si="42"/>
        <v>0</v>
      </c>
      <c r="U339" s="386">
        <f t="shared" si="46"/>
        <v>0</v>
      </c>
      <c r="V339" s="386">
        <f t="shared" si="47"/>
        <v>0</v>
      </c>
      <c r="W339" s="388">
        <f>IFERROR(VLOOKUP(O339,'[1]Base Baremos'!A:D,4,0)*'Extra 1,8'!$D$3,0)</f>
        <v>0</v>
      </c>
      <c r="X339" s="389">
        <f t="shared" si="43"/>
        <v>0</v>
      </c>
      <c r="Y339" s="384"/>
      <c r="Z339" s="324"/>
      <c r="IS339" s="330"/>
      <c r="IT339" s="330"/>
    </row>
    <row r="340" spans="1:254" ht="17.25" customHeight="1" x14ac:dyDescent="0.2">
      <c r="A340" s="324"/>
      <c r="B340" s="344"/>
      <c r="C340" s="345"/>
      <c r="D340" s="346"/>
      <c r="E340" s="392" t="str">
        <f t="shared" si="44"/>
        <v/>
      </c>
      <c r="F340" s="344"/>
      <c r="G340" s="344"/>
      <c r="H340" s="344"/>
      <c r="I340" s="344"/>
      <c r="J340" s="344"/>
      <c r="K340" s="347"/>
      <c r="L340" s="347"/>
      <c r="M340" s="347"/>
      <c r="N340" s="347"/>
      <c r="O340" s="344"/>
      <c r="P340" s="382" t="str">
        <f>IFERROR(VLOOKUP(O340,Comp_Poda_Bar!A:B,2,0),"-")</f>
        <v>-</v>
      </c>
      <c r="Q340" s="385" t="str">
        <f t="shared" si="40"/>
        <v>-</v>
      </c>
      <c r="R340" s="386">
        <f t="shared" si="45"/>
        <v>0</v>
      </c>
      <c r="S340" s="387">
        <f t="shared" si="41"/>
        <v>0</v>
      </c>
      <c r="T340" s="387">
        <f t="shared" si="42"/>
        <v>0</v>
      </c>
      <c r="U340" s="386">
        <f t="shared" si="46"/>
        <v>0</v>
      </c>
      <c r="V340" s="386">
        <f t="shared" si="47"/>
        <v>0</v>
      </c>
      <c r="W340" s="388">
        <f>IFERROR(VLOOKUP(O340,'[1]Base Baremos'!A:D,4,0)*'Extra 1,8'!$D$3,0)</f>
        <v>0</v>
      </c>
      <c r="X340" s="389">
        <f t="shared" si="43"/>
        <v>0</v>
      </c>
      <c r="Y340" s="384"/>
      <c r="Z340" s="324"/>
      <c r="IS340" s="330"/>
      <c r="IT340" s="330"/>
    </row>
    <row r="341" spans="1:254" ht="17.25" customHeight="1" x14ac:dyDescent="0.2">
      <c r="A341" s="324"/>
      <c r="B341" s="344"/>
      <c r="C341" s="345"/>
      <c r="D341" s="346"/>
      <c r="E341" s="392" t="str">
        <f t="shared" si="44"/>
        <v/>
      </c>
      <c r="F341" s="344"/>
      <c r="G341" s="344"/>
      <c r="H341" s="344"/>
      <c r="I341" s="344"/>
      <c r="J341" s="344"/>
      <c r="K341" s="347"/>
      <c r="L341" s="347"/>
      <c r="M341" s="347"/>
      <c r="N341" s="347"/>
      <c r="O341" s="344"/>
      <c r="P341" s="382" t="str">
        <f>IFERROR(VLOOKUP(O341,Comp_Poda_Bar!A:B,2,0),"-")</f>
        <v>-</v>
      </c>
      <c r="Q341" s="385" t="str">
        <f t="shared" si="40"/>
        <v>-</v>
      </c>
      <c r="R341" s="386">
        <f t="shared" si="45"/>
        <v>0</v>
      </c>
      <c r="S341" s="387">
        <f t="shared" si="41"/>
        <v>0</v>
      </c>
      <c r="T341" s="387">
        <f t="shared" si="42"/>
        <v>0</v>
      </c>
      <c r="U341" s="386">
        <f t="shared" si="46"/>
        <v>0</v>
      </c>
      <c r="V341" s="386">
        <f t="shared" si="47"/>
        <v>0</v>
      </c>
      <c r="W341" s="388">
        <f>IFERROR(VLOOKUP(O341,'[1]Base Baremos'!A:D,4,0)*'Extra 1,8'!$D$3,0)</f>
        <v>0</v>
      </c>
      <c r="X341" s="389">
        <f t="shared" si="43"/>
        <v>0</v>
      </c>
      <c r="Y341" s="384"/>
      <c r="Z341" s="324"/>
      <c r="IS341" s="330"/>
      <c r="IT341" s="330"/>
    </row>
    <row r="342" spans="1:254" ht="17.25" customHeight="1" x14ac:dyDescent="0.2">
      <c r="A342" s="324"/>
      <c r="B342" s="344"/>
      <c r="C342" s="345"/>
      <c r="D342" s="346"/>
      <c r="E342" s="392" t="str">
        <f t="shared" si="44"/>
        <v/>
      </c>
      <c r="F342" s="344"/>
      <c r="G342" s="344"/>
      <c r="H342" s="344"/>
      <c r="I342" s="344"/>
      <c r="J342" s="344"/>
      <c r="K342" s="347"/>
      <c r="L342" s="347"/>
      <c r="M342" s="347"/>
      <c r="N342" s="347"/>
      <c r="O342" s="344"/>
      <c r="P342" s="382" t="str">
        <f>IFERROR(VLOOKUP(O342,Comp_Poda_Bar!A:B,2,0),"-")</f>
        <v>-</v>
      </c>
      <c r="Q342" s="385" t="str">
        <f t="shared" si="40"/>
        <v>-</v>
      </c>
      <c r="R342" s="386">
        <f t="shared" si="45"/>
        <v>0</v>
      </c>
      <c r="S342" s="387">
        <f t="shared" si="41"/>
        <v>0</v>
      </c>
      <c r="T342" s="387">
        <f t="shared" si="42"/>
        <v>0</v>
      </c>
      <c r="U342" s="386">
        <f t="shared" si="46"/>
        <v>0</v>
      </c>
      <c r="V342" s="386">
        <f t="shared" si="47"/>
        <v>0</v>
      </c>
      <c r="W342" s="388">
        <f>IFERROR(VLOOKUP(O342,'[1]Base Baremos'!A:D,4,0)*'Extra 1,8'!$D$3,0)</f>
        <v>0</v>
      </c>
      <c r="X342" s="389">
        <f t="shared" si="43"/>
        <v>0</v>
      </c>
      <c r="Y342" s="384"/>
      <c r="Z342" s="324"/>
      <c r="IS342" s="330"/>
      <c r="IT342" s="330"/>
    </row>
    <row r="343" spans="1:254" ht="17.25" customHeight="1" x14ac:dyDescent="0.2">
      <c r="A343" s="324"/>
      <c r="B343" s="344"/>
      <c r="C343" s="345"/>
      <c r="D343" s="346"/>
      <c r="E343" s="392" t="str">
        <f t="shared" si="44"/>
        <v/>
      </c>
      <c r="F343" s="344"/>
      <c r="G343" s="344"/>
      <c r="H343" s="344"/>
      <c r="I343" s="344"/>
      <c r="J343" s="344"/>
      <c r="K343" s="347"/>
      <c r="L343" s="347"/>
      <c r="M343" s="347"/>
      <c r="N343" s="347"/>
      <c r="O343" s="344"/>
      <c r="P343" s="382" t="str">
        <f>IFERROR(VLOOKUP(O343,Comp_Poda_Bar!A:B,2,0),"-")</f>
        <v>-</v>
      </c>
      <c r="Q343" s="385" t="str">
        <f t="shared" si="40"/>
        <v>-</v>
      </c>
      <c r="R343" s="386">
        <f t="shared" si="45"/>
        <v>0</v>
      </c>
      <c r="S343" s="387">
        <f t="shared" si="41"/>
        <v>0</v>
      </c>
      <c r="T343" s="387">
        <f t="shared" si="42"/>
        <v>0</v>
      </c>
      <c r="U343" s="386">
        <f t="shared" si="46"/>
        <v>0</v>
      </c>
      <c r="V343" s="386">
        <f t="shared" si="47"/>
        <v>0</v>
      </c>
      <c r="W343" s="388">
        <f>IFERROR(VLOOKUP(O343,'[1]Base Baremos'!A:D,4,0)*'Extra 1,8'!$D$3,0)</f>
        <v>0</v>
      </c>
      <c r="X343" s="389">
        <f t="shared" si="43"/>
        <v>0</v>
      </c>
      <c r="Y343" s="384"/>
      <c r="Z343" s="324"/>
      <c r="IS343" s="330"/>
      <c r="IT343" s="330"/>
    </row>
    <row r="344" spans="1:254" ht="17.25" customHeight="1" x14ac:dyDescent="0.2">
      <c r="A344" s="324"/>
      <c r="B344" s="344"/>
      <c r="C344" s="345"/>
      <c r="D344" s="346"/>
      <c r="E344" s="392" t="str">
        <f t="shared" si="44"/>
        <v/>
      </c>
      <c r="F344" s="344"/>
      <c r="G344" s="344"/>
      <c r="H344" s="344"/>
      <c r="I344" s="344"/>
      <c r="J344" s="344"/>
      <c r="K344" s="347"/>
      <c r="L344" s="347"/>
      <c r="M344" s="347"/>
      <c r="N344" s="347"/>
      <c r="O344" s="344"/>
      <c r="P344" s="382" t="str">
        <f>IFERROR(VLOOKUP(O344,Comp_Poda_Bar!A:B,2,0),"-")</f>
        <v>-</v>
      </c>
      <c r="Q344" s="385" t="str">
        <f t="shared" si="40"/>
        <v>-</v>
      </c>
      <c r="R344" s="386">
        <f t="shared" si="45"/>
        <v>0</v>
      </c>
      <c r="S344" s="387">
        <f t="shared" si="41"/>
        <v>0</v>
      </c>
      <c r="T344" s="387">
        <f t="shared" si="42"/>
        <v>0</v>
      </c>
      <c r="U344" s="386">
        <f t="shared" si="46"/>
        <v>0</v>
      </c>
      <c r="V344" s="386">
        <f t="shared" si="47"/>
        <v>0</v>
      </c>
      <c r="W344" s="388">
        <f>IFERROR(VLOOKUP(O344,'[1]Base Baremos'!A:D,4,0)*'Extra 1,8'!$D$3,0)</f>
        <v>0</v>
      </c>
      <c r="X344" s="389">
        <f t="shared" si="43"/>
        <v>0</v>
      </c>
      <c r="Y344" s="384"/>
      <c r="Z344" s="324"/>
      <c r="IS344" s="330"/>
      <c r="IT344" s="330"/>
    </row>
    <row r="345" spans="1:254" ht="17.25" customHeight="1" x14ac:dyDescent="0.2">
      <c r="A345" s="324"/>
      <c r="B345" s="344"/>
      <c r="C345" s="345"/>
      <c r="D345" s="346"/>
      <c r="E345" s="392" t="str">
        <f t="shared" si="44"/>
        <v/>
      </c>
      <c r="F345" s="344"/>
      <c r="G345" s="344"/>
      <c r="H345" s="344"/>
      <c r="I345" s="344"/>
      <c r="J345" s="344"/>
      <c r="K345" s="347"/>
      <c r="L345" s="347"/>
      <c r="M345" s="347"/>
      <c r="N345" s="347"/>
      <c r="O345" s="344"/>
      <c r="P345" s="382" t="str">
        <f>IFERROR(VLOOKUP(O345,Comp_Poda_Bar!A:B,2,0),"-")</f>
        <v>-</v>
      </c>
      <c r="Q345" s="385" t="str">
        <f t="shared" si="40"/>
        <v>-</v>
      </c>
      <c r="R345" s="386">
        <f t="shared" si="45"/>
        <v>0</v>
      </c>
      <c r="S345" s="387">
        <f t="shared" si="41"/>
        <v>0</v>
      </c>
      <c r="T345" s="387">
        <f t="shared" si="42"/>
        <v>0</v>
      </c>
      <c r="U345" s="386">
        <f t="shared" si="46"/>
        <v>0</v>
      </c>
      <c r="V345" s="386">
        <f t="shared" si="47"/>
        <v>0</v>
      </c>
      <c r="W345" s="388">
        <f>IFERROR(VLOOKUP(O345,'[1]Base Baremos'!A:D,4,0)*'Extra 1,8'!$D$3,0)</f>
        <v>0</v>
      </c>
      <c r="X345" s="389">
        <f t="shared" si="43"/>
        <v>0</v>
      </c>
      <c r="Y345" s="384"/>
      <c r="Z345" s="324"/>
      <c r="IS345" s="330"/>
      <c r="IT345" s="330"/>
    </row>
    <row r="346" spans="1:254" ht="17.25" customHeight="1" x14ac:dyDescent="0.2">
      <c r="A346" s="324"/>
      <c r="B346" s="344"/>
      <c r="C346" s="345"/>
      <c r="D346" s="346"/>
      <c r="E346" s="392" t="str">
        <f t="shared" si="44"/>
        <v/>
      </c>
      <c r="F346" s="344"/>
      <c r="G346" s="344"/>
      <c r="H346" s="344"/>
      <c r="I346" s="344"/>
      <c r="J346" s="344"/>
      <c r="K346" s="347"/>
      <c r="L346" s="347"/>
      <c r="M346" s="347"/>
      <c r="N346" s="347"/>
      <c r="O346" s="344"/>
      <c r="P346" s="382" t="str">
        <f>IFERROR(VLOOKUP(O346,Comp_Poda_Bar!A:B,2,0),"-")</f>
        <v>-</v>
      </c>
      <c r="Q346" s="385" t="str">
        <f t="shared" si="40"/>
        <v>-</v>
      </c>
      <c r="R346" s="386">
        <f t="shared" si="45"/>
        <v>0</v>
      </c>
      <c r="S346" s="387">
        <f t="shared" si="41"/>
        <v>0</v>
      </c>
      <c r="T346" s="387">
        <f t="shared" si="42"/>
        <v>0</v>
      </c>
      <c r="U346" s="386">
        <f t="shared" si="46"/>
        <v>0</v>
      </c>
      <c r="V346" s="386">
        <f t="shared" si="47"/>
        <v>0</v>
      </c>
      <c r="W346" s="388">
        <f>IFERROR(VLOOKUP(O346,'[1]Base Baremos'!A:D,4,0)*'Extra 1,8'!$D$3,0)</f>
        <v>0</v>
      </c>
      <c r="X346" s="389">
        <f t="shared" si="43"/>
        <v>0</v>
      </c>
      <c r="Y346" s="384"/>
      <c r="Z346" s="324"/>
      <c r="IS346" s="330"/>
      <c r="IT346" s="330"/>
    </row>
    <row r="347" spans="1:254" ht="17.25" customHeight="1" x14ac:dyDescent="0.2">
      <c r="A347" s="324"/>
      <c r="B347" s="344"/>
      <c r="C347" s="345"/>
      <c r="D347" s="346"/>
      <c r="E347" s="392" t="str">
        <f t="shared" si="44"/>
        <v/>
      </c>
      <c r="F347" s="344"/>
      <c r="G347" s="344"/>
      <c r="H347" s="344"/>
      <c r="I347" s="344"/>
      <c r="J347" s="344"/>
      <c r="K347" s="347"/>
      <c r="L347" s="347"/>
      <c r="M347" s="347"/>
      <c r="N347" s="347"/>
      <c r="O347" s="344"/>
      <c r="P347" s="382" t="str">
        <f>IFERROR(VLOOKUP(O347,Comp_Poda_Bar!A:B,2,0),"-")</f>
        <v>-</v>
      </c>
      <c r="Q347" s="385" t="str">
        <f t="shared" si="40"/>
        <v>-</v>
      </c>
      <c r="R347" s="386">
        <f t="shared" si="45"/>
        <v>0</v>
      </c>
      <c r="S347" s="387">
        <f t="shared" si="41"/>
        <v>0</v>
      </c>
      <c r="T347" s="387">
        <f t="shared" si="42"/>
        <v>0</v>
      </c>
      <c r="U347" s="386">
        <f t="shared" si="46"/>
        <v>0</v>
      </c>
      <c r="V347" s="386">
        <f t="shared" si="47"/>
        <v>0</v>
      </c>
      <c r="W347" s="388">
        <f>IFERROR(VLOOKUP(O347,'[1]Base Baremos'!A:D,4,0)*'Extra 1,8'!$D$3,0)</f>
        <v>0</v>
      </c>
      <c r="X347" s="389">
        <f t="shared" si="43"/>
        <v>0</v>
      </c>
      <c r="Y347" s="384"/>
      <c r="Z347" s="324"/>
      <c r="IS347" s="330"/>
      <c r="IT347" s="330"/>
    </row>
    <row r="348" spans="1:254" ht="17.25" customHeight="1" x14ac:dyDescent="0.2">
      <c r="A348" s="324"/>
      <c r="B348" s="344"/>
      <c r="C348" s="345"/>
      <c r="D348" s="346"/>
      <c r="E348" s="392" t="str">
        <f t="shared" si="44"/>
        <v/>
      </c>
      <c r="F348" s="344"/>
      <c r="G348" s="344"/>
      <c r="H348" s="344"/>
      <c r="I348" s="344"/>
      <c r="J348" s="344"/>
      <c r="K348" s="347"/>
      <c r="L348" s="347"/>
      <c r="M348" s="347"/>
      <c r="N348" s="347"/>
      <c r="O348" s="344"/>
      <c r="P348" s="382" t="str">
        <f>IFERROR(VLOOKUP(O348,Comp_Poda_Bar!A:B,2,0),"-")</f>
        <v>-</v>
      </c>
      <c r="Q348" s="385" t="str">
        <f t="shared" si="40"/>
        <v>-</v>
      </c>
      <c r="R348" s="386">
        <f t="shared" si="45"/>
        <v>0</v>
      </c>
      <c r="S348" s="387">
        <f t="shared" si="41"/>
        <v>0</v>
      </c>
      <c r="T348" s="387">
        <f t="shared" si="42"/>
        <v>0</v>
      </c>
      <c r="U348" s="386">
        <f t="shared" si="46"/>
        <v>0</v>
      </c>
      <c r="V348" s="386">
        <f t="shared" si="47"/>
        <v>0</v>
      </c>
      <c r="W348" s="388">
        <f>IFERROR(VLOOKUP(O348,'[1]Base Baremos'!A:D,4,0)*'Extra 1,8'!$D$3,0)</f>
        <v>0</v>
      </c>
      <c r="X348" s="389">
        <f t="shared" si="43"/>
        <v>0</v>
      </c>
      <c r="Y348" s="384"/>
      <c r="Z348" s="324"/>
      <c r="IS348" s="330"/>
      <c r="IT348" s="330"/>
    </row>
    <row r="349" spans="1:254" ht="17.25" customHeight="1" x14ac:dyDescent="0.2">
      <c r="A349" s="324"/>
      <c r="B349" s="344"/>
      <c r="C349" s="345"/>
      <c r="D349" s="346"/>
      <c r="E349" s="392" t="str">
        <f t="shared" si="44"/>
        <v/>
      </c>
      <c r="F349" s="344"/>
      <c r="G349" s="344"/>
      <c r="H349" s="344"/>
      <c r="I349" s="344"/>
      <c r="J349" s="344"/>
      <c r="K349" s="347"/>
      <c r="L349" s="347"/>
      <c r="M349" s="347"/>
      <c r="N349" s="347"/>
      <c r="O349" s="344"/>
      <c r="P349" s="382" t="str">
        <f>IFERROR(VLOOKUP(O349,Comp_Poda_Bar!A:B,2,0),"-")</f>
        <v>-</v>
      </c>
      <c r="Q349" s="385" t="str">
        <f t="shared" si="40"/>
        <v>-</v>
      </c>
      <c r="R349" s="386">
        <f t="shared" si="45"/>
        <v>0</v>
      </c>
      <c r="S349" s="387">
        <f t="shared" si="41"/>
        <v>0</v>
      </c>
      <c r="T349" s="387">
        <f t="shared" si="42"/>
        <v>0</v>
      </c>
      <c r="U349" s="386">
        <f t="shared" si="46"/>
        <v>0</v>
      </c>
      <c r="V349" s="386">
        <f t="shared" si="47"/>
        <v>0</v>
      </c>
      <c r="W349" s="388">
        <f>IFERROR(VLOOKUP(O349,'[1]Base Baremos'!A:D,4,0)*'Extra 1,8'!$D$3,0)</f>
        <v>0</v>
      </c>
      <c r="X349" s="389">
        <f t="shared" si="43"/>
        <v>0</v>
      </c>
      <c r="Y349" s="384"/>
      <c r="Z349" s="324"/>
      <c r="IS349" s="330"/>
      <c r="IT349" s="330"/>
    </row>
    <row r="350" spans="1:254" ht="17.25" customHeight="1" x14ac:dyDescent="0.2">
      <c r="A350" s="324"/>
      <c r="B350" s="344"/>
      <c r="C350" s="345"/>
      <c r="D350" s="346"/>
      <c r="E350" s="392" t="str">
        <f t="shared" si="44"/>
        <v/>
      </c>
      <c r="F350" s="344"/>
      <c r="G350" s="344"/>
      <c r="H350" s="344"/>
      <c r="I350" s="344"/>
      <c r="J350" s="344"/>
      <c r="K350" s="347"/>
      <c r="L350" s="347"/>
      <c r="M350" s="347"/>
      <c r="N350" s="347"/>
      <c r="O350" s="344"/>
      <c r="P350" s="382" t="str">
        <f>IFERROR(VLOOKUP(O350,Comp_Poda_Bar!A:B,2,0),"-")</f>
        <v>-</v>
      </c>
      <c r="Q350" s="385" t="str">
        <f t="shared" si="40"/>
        <v>-</v>
      </c>
      <c r="R350" s="386">
        <f t="shared" si="45"/>
        <v>0</v>
      </c>
      <c r="S350" s="387">
        <f t="shared" si="41"/>
        <v>0</v>
      </c>
      <c r="T350" s="387">
        <f t="shared" si="42"/>
        <v>0</v>
      </c>
      <c r="U350" s="386">
        <f t="shared" si="46"/>
        <v>0</v>
      </c>
      <c r="V350" s="386">
        <f t="shared" si="47"/>
        <v>0</v>
      </c>
      <c r="W350" s="388">
        <f>IFERROR(VLOOKUP(O350,'[1]Base Baremos'!A:D,4,0)*'Extra 1,8'!$D$3,0)</f>
        <v>0</v>
      </c>
      <c r="X350" s="389">
        <f t="shared" si="43"/>
        <v>0</v>
      </c>
      <c r="Y350" s="384"/>
      <c r="Z350" s="324"/>
      <c r="IS350" s="330"/>
      <c r="IT350" s="330"/>
    </row>
    <row r="351" spans="1:254" ht="17.25" customHeight="1" x14ac:dyDescent="0.2">
      <c r="A351" s="324"/>
      <c r="B351" s="344"/>
      <c r="C351" s="345"/>
      <c r="D351" s="346"/>
      <c r="E351" s="392" t="str">
        <f t="shared" si="44"/>
        <v/>
      </c>
      <c r="F351" s="344"/>
      <c r="G351" s="344"/>
      <c r="H351" s="344"/>
      <c r="I351" s="344"/>
      <c r="J351" s="344"/>
      <c r="K351" s="347"/>
      <c r="L351" s="347"/>
      <c r="M351" s="347"/>
      <c r="N351" s="347"/>
      <c r="O351" s="344"/>
      <c r="P351" s="382" t="str">
        <f>IFERROR(VLOOKUP(O351,Comp_Poda_Bar!A:B,2,0),"-")</f>
        <v>-</v>
      </c>
      <c r="Q351" s="385" t="str">
        <f t="shared" si="40"/>
        <v>-</v>
      </c>
      <c r="R351" s="386">
        <f t="shared" si="45"/>
        <v>0</v>
      </c>
      <c r="S351" s="387">
        <f t="shared" si="41"/>
        <v>0</v>
      </c>
      <c r="T351" s="387">
        <f t="shared" si="42"/>
        <v>0</v>
      </c>
      <c r="U351" s="386">
        <f t="shared" si="46"/>
        <v>0</v>
      </c>
      <c r="V351" s="386">
        <f t="shared" si="47"/>
        <v>0</v>
      </c>
      <c r="W351" s="388">
        <f>IFERROR(VLOOKUP(O351,'[1]Base Baremos'!A:D,4,0)*'Extra 1,8'!$D$3,0)</f>
        <v>0</v>
      </c>
      <c r="X351" s="389">
        <f t="shared" si="43"/>
        <v>0</v>
      </c>
      <c r="Y351" s="384"/>
      <c r="Z351" s="324"/>
      <c r="IS351" s="330"/>
      <c r="IT351" s="330"/>
    </row>
    <row r="352" spans="1:254" ht="17.25" customHeight="1" x14ac:dyDescent="0.2">
      <c r="A352" s="324"/>
      <c r="B352" s="344"/>
      <c r="C352" s="345"/>
      <c r="D352" s="346"/>
      <c r="E352" s="392" t="str">
        <f t="shared" si="44"/>
        <v/>
      </c>
      <c r="F352" s="344"/>
      <c r="G352" s="344"/>
      <c r="H352" s="344"/>
      <c r="I352" s="344"/>
      <c r="J352" s="344"/>
      <c r="K352" s="347"/>
      <c r="L352" s="347"/>
      <c r="M352" s="347"/>
      <c r="N352" s="347"/>
      <c r="O352" s="344"/>
      <c r="P352" s="382" t="str">
        <f>IFERROR(VLOOKUP(O352,Comp_Poda_Bar!A:B,2,0),"-")</f>
        <v>-</v>
      </c>
      <c r="Q352" s="385" t="str">
        <f t="shared" si="40"/>
        <v>-</v>
      </c>
      <c r="R352" s="386">
        <f t="shared" si="45"/>
        <v>0</v>
      </c>
      <c r="S352" s="387">
        <f t="shared" si="41"/>
        <v>0</v>
      </c>
      <c r="T352" s="387">
        <f t="shared" si="42"/>
        <v>0</v>
      </c>
      <c r="U352" s="386">
        <f t="shared" si="46"/>
        <v>0</v>
      </c>
      <c r="V352" s="386">
        <f t="shared" si="47"/>
        <v>0</v>
      </c>
      <c r="W352" s="388">
        <f>IFERROR(VLOOKUP(O352,'[1]Base Baremos'!A:D,4,0)*'Extra 1,8'!$D$3,0)</f>
        <v>0</v>
      </c>
      <c r="X352" s="389">
        <f t="shared" si="43"/>
        <v>0</v>
      </c>
      <c r="Y352" s="384"/>
      <c r="Z352" s="324"/>
      <c r="IS352" s="330"/>
      <c r="IT352" s="330"/>
    </row>
    <row r="353" spans="1:254" ht="17.25" customHeight="1" x14ac:dyDescent="0.2">
      <c r="A353" s="324"/>
      <c r="B353" s="344"/>
      <c r="C353" s="345"/>
      <c r="D353" s="346"/>
      <c r="E353" s="392" t="str">
        <f t="shared" si="44"/>
        <v/>
      </c>
      <c r="F353" s="344"/>
      <c r="G353" s="344"/>
      <c r="H353" s="344"/>
      <c r="I353" s="344"/>
      <c r="J353" s="344"/>
      <c r="K353" s="347"/>
      <c r="L353" s="347"/>
      <c r="M353" s="347"/>
      <c r="N353" s="347"/>
      <c r="O353" s="344"/>
      <c r="P353" s="382" t="str">
        <f>IFERROR(VLOOKUP(O353,Comp_Poda_Bar!A:B,2,0),"-")</f>
        <v>-</v>
      </c>
      <c r="Q353" s="385" t="str">
        <f t="shared" si="40"/>
        <v>-</v>
      </c>
      <c r="R353" s="386">
        <f t="shared" si="45"/>
        <v>0</v>
      </c>
      <c r="S353" s="387">
        <f t="shared" si="41"/>
        <v>0</v>
      </c>
      <c r="T353" s="387">
        <f t="shared" si="42"/>
        <v>0</v>
      </c>
      <c r="U353" s="386">
        <f t="shared" si="46"/>
        <v>0</v>
      </c>
      <c r="V353" s="386">
        <f t="shared" si="47"/>
        <v>0</v>
      </c>
      <c r="W353" s="388">
        <f>IFERROR(VLOOKUP(O353,'[1]Base Baremos'!A:D,4,0)*'Extra 1,8'!$D$3,0)</f>
        <v>0</v>
      </c>
      <c r="X353" s="389">
        <f t="shared" si="43"/>
        <v>0</v>
      </c>
      <c r="Y353" s="384"/>
      <c r="Z353" s="324"/>
      <c r="IS353" s="330"/>
      <c r="IT353" s="330"/>
    </row>
    <row r="354" spans="1:254" ht="17.25" customHeight="1" x14ac:dyDescent="0.2">
      <c r="A354" s="324"/>
      <c r="B354" s="344"/>
      <c r="C354" s="345"/>
      <c r="D354" s="346"/>
      <c r="E354" s="392" t="str">
        <f t="shared" si="44"/>
        <v/>
      </c>
      <c r="F354" s="344"/>
      <c r="G354" s="344"/>
      <c r="H354" s="344"/>
      <c r="I354" s="344"/>
      <c r="J354" s="344"/>
      <c r="K354" s="347"/>
      <c r="L354" s="347"/>
      <c r="M354" s="347"/>
      <c r="N354" s="347"/>
      <c r="O354" s="344"/>
      <c r="P354" s="382" t="str">
        <f>IFERROR(VLOOKUP(O354,Comp_Poda_Bar!A:B,2,0),"-")</f>
        <v>-</v>
      </c>
      <c r="Q354" s="385" t="str">
        <f t="shared" si="40"/>
        <v>-</v>
      </c>
      <c r="R354" s="386">
        <f t="shared" si="45"/>
        <v>0</v>
      </c>
      <c r="S354" s="387">
        <f t="shared" si="41"/>
        <v>0</v>
      </c>
      <c r="T354" s="387">
        <f t="shared" si="42"/>
        <v>0</v>
      </c>
      <c r="U354" s="386">
        <f t="shared" si="46"/>
        <v>0</v>
      </c>
      <c r="V354" s="386">
        <f t="shared" si="47"/>
        <v>0</v>
      </c>
      <c r="W354" s="388">
        <f>IFERROR(VLOOKUP(O354,'[1]Base Baremos'!A:D,4,0)*'Extra 1,8'!$D$3,0)</f>
        <v>0</v>
      </c>
      <c r="X354" s="389">
        <f t="shared" si="43"/>
        <v>0</v>
      </c>
      <c r="Y354" s="384"/>
      <c r="Z354" s="324"/>
      <c r="IS354" s="330"/>
      <c r="IT354" s="330"/>
    </row>
    <row r="355" spans="1:254" ht="17.25" customHeight="1" x14ac:dyDescent="0.2">
      <c r="A355" s="324"/>
      <c r="B355" s="344"/>
      <c r="C355" s="345"/>
      <c r="D355" s="346"/>
      <c r="E355" s="392" t="str">
        <f t="shared" si="44"/>
        <v/>
      </c>
      <c r="F355" s="344"/>
      <c r="G355" s="344"/>
      <c r="H355" s="344"/>
      <c r="I355" s="344"/>
      <c r="J355" s="344"/>
      <c r="K355" s="347"/>
      <c r="L355" s="347"/>
      <c r="M355" s="347"/>
      <c r="N355" s="347"/>
      <c r="O355" s="344"/>
      <c r="P355" s="382" t="str">
        <f>IFERROR(VLOOKUP(O355,Comp_Poda_Bar!A:B,2,0),"-")</f>
        <v>-</v>
      </c>
      <c r="Q355" s="385" t="str">
        <f t="shared" si="40"/>
        <v>-</v>
      </c>
      <c r="R355" s="386">
        <f t="shared" si="45"/>
        <v>0</v>
      </c>
      <c r="S355" s="387">
        <f t="shared" si="41"/>
        <v>0</v>
      </c>
      <c r="T355" s="387">
        <f t="shared" si="42"/>
        <v>0</v>
      </c>
      <c r="U355" s="386">
        <f t="shared" si="46"/>
        <v>0</v>
      </c>
      <c r="V355" s="386">
        <f t="shared" si="47"/>
        <v>0</v>
      </c>
      <c r="W355" s="388">
        <f>IFERROR(VLOOKUP(O355,'[1]Base Baremos'!A:D,4,0)*'Extra 1,8'!$D$3,0)</f>
        <v>0</v>
      </c>
      <c r="X355" s="389">
        <f t="shared" si="43"/>
        <v>0</v>
      </c>
      <c r="Y355" s="384"/>
      <c r="Z355" s="324"/>
      <c r="IS355" s="330"/>
      <c r="IT355" s="330"/>
    </row>
    <row r="356" spans="1:254" ht="17.25" customHeight="1" x14ac:dyDescent="0.2">
      <c r="A356" s="324"/>
      <c r="B356" s="344"/>
      <c r="C356" s="345"/>
      <c r="D356" s="346"/>
      <c r="E356" s="392" t="str">
        <f t="shared" si="44"/>
        <v/>
      </c>
      <c r="F356" s="344"/>
      <c r="G356" s="344"/>
      <c r="H356" s="344"/>
      <c r="I356" s="344"/>
      <c r="J356" s="344"/>
      <c r="K356" s="347"/>
      <c r="L356" s="347"/>
      <c r="M356" s="347"/>
      <c r="N356" s="347"/>
      <c r="O356" s="344"/>
      <c r="P356" s="382" t="str">
        <f>IFERROR(VLOOKUP(O356,Comp_Poda_Bar!A:B,2,0),"-")</f>
        <v>-</v>
      </c>
      <c r="Q356" s="385" t="str">
        <f t="shared" si="40"/>
        <v>-</v>
      </c>
      <c r="R356" s="386">
        <f t="shared" si="45"/>
        <v>0</v>
      </c>
      <c r="S356" s="387">
        <f t="shared" si="41"/>
        <v>0</v>
      </c>
      <c r="T356" s="387">
        <f t="shared" si="42"/>
        <v>0</v>
      </c>
      <c r="U356" s="386">
        <f t="shared" si="46"/>
        <v>0</v>
      </c>
      <c r="V356" s="386">
        <f t="shared" si="47"/>
        <v>0</v>
      </c>
      <c r="W356" s="388">
        <f>IFERROR(VLOOKUP(O356,'[1]Base Baremos'!A:D,4,0)*'Extra 1,8'!$D$3,0)</f>
        <v>0</v>
      </c>
      <c r="X356" s="389">
        <f t="shared" si="43"/>
        <v>0</v>
      </c>
      <c r="Y356" s="384"/>
      <c r="Z356" s="324"/>
      <c r="IS356" s="330"/>
      <c r="IT356" s="330"/>
    </row>
    <row r="357" spans="1:254" ht="17.25" customHeight="1" x14ac:dyDescent="0.2">
      <c r="A357" s="324"/>
      <c r="B357" s="344"/>
      <c r="C357" s="345"/>
      <c r="D357" s="346"/>
      <c r="E357" s="392" t="str">
        <f t="shared" si="44"/>
        <v/>
      </c>
      <c r="F357" s="344"/>
      <c r="G357" s="344"/>
      <c r="H357" s="344"/>
      <c r="I357" s="344"/>
      <c r="J357" s="344"/>
      <c r="K357" s="347"/>
      <c r="L357" s="347"/>
      <c r="M357" s="347"/>
      <c r="N357" s="347"/>
      <c r="O357" s="344"/>
      <c r="P357" s="382" t="str">
        <f>IFERROR(VLOOKUP(O357,Comp_Poda_Bar!A:B,2,0),"-")</f>
        <v>-</v>
      </c>
      <c r="Q357" s="385" t="str">
        <f t="shared" si="40"/>
        <v>-</v>
      </c>
      <c r="R357" s="386">
        <f t="shared" si="45"/>
        <v>0</v>
      </c>
      <c r="S357" s="387">
        <f t="shared" si="41"/>
        <v>0</v>
      </c>
      <c r="T357" s="387">
        <f t="shared" si="42"/>
        <v>0</v>
      </c>
      <c r="U357" s="386">
        <f t="shared" si="46"/>
        <v>0</v>
      </c>
      <c r="V357" s="386">
        <f t="shared" si="47"/>
        <v>0</v>
      </c>
      <c r="W357" s="388">
        <f>IFERROR(VLOOKUP(O357,'[1]Base Baremos'!A:D,4,0)*'Extra 1,8'!$D$3,0)</f>
        <v>0</v>
      </c>
      <c r="X357" s="389">
        <f t="shared" si="43"/>
        <v>0</v>
      </c>
      <c r="Y357" s="384"/>
      <c r="Z357" s="324"/>
      <c r="IS357" s="330"/>
      <c r="IT357" s="330"/>
    </row>
    <row r="358" spans="1:254" ht="17.25" customHeight="1" x14ac:dyDescent="0.2">
      <c r="A358" s="324"/>
      <c r="B358" s="344"/>
      <c r="C358" s="345"/>
      <c r="D358" s="346"/>
      <c r="E358" s="392" t="str">
        <f t="shared" si="44"/>
        <v/>
      </c>
      <c r="F358" s="344"/>
      <c r="G358" s="344"/>
      <c r="H358" s="344"/>
      <c r="I358" s="344"/>
      <c r="J358" s="344"/>
      <c r="K358" s="347"/>
      <c r="L358" s="347"/>
      <c r="M358" s="347"/>
      <c r="N358" s="347"/>
      <c r="O358" s="344"/>
      <c r="P358" s="382" t="str">
        <f>IFERROR(VLOOKUP(O358,Comp_Poda_Bar!A:B,2,0),"-")</f>
        <v>-</v>
      </c>
      <c r="Q358" s="385" t="str">
        <f t="shared" si="40"/>
        <v>-</v>
      </c>
      <c r="R358" s="386">
        <f t="shared" si="45"/>
        <v>0</v>
      </c>
      <c r="S358" s="387">
        <f t="shared" si="41"/>
        <v>0</v>
      </c>
      <c r="T358" s="387">
        <f t="shared" si="42"/>
        <v>0</v>
      </c>
      <c r="U358" s="386">
        <f t="shared" si="46"/>
        <v>0</v>
      </c>
      <c r="V358" s="386">
        <f t="shared" si="47"/>
        <v>0</v>
      </c>
      <c r="W358" s="388">
        <f>IFERROR(VLOOKUP(O358,'[1]Base Baremos'!A:D,4,0)*'Extra 1,8'!$D$3,0)</f>
        <v>0</v>
      </c>
      <c r="X358" s="389">
        <f t="shared" si="43"/>
        <v>0</v>
      </c>
      <c r="Y358" s="384"/>
      <c r="Z358" s="324"/>
      <c r="IS358" s="330"/>
      <c r="IT358" s="330"/>
    </row>
    <row r="359" spans="1:254" ht="17.25" customHeight="1" x14ac:dyDescent="0.2">
      <c r="A359" s="324"/>
      <c r="B359" s="344"/>
      <c r="C359" s="345"/>
      <c r="D359" s="346"/>
      <c r="E359" s="392" t="str">
        <f t="shared" si="44"/>
        <v/>
      </c>
      <c r="F359" s="344"/>
      <c r="G359" s="344"/>
      <c r="H359" s="344"/>
      <c r="I359" s="344"/>
      <c r="J359" s="344"/>
      <c r="K359" s="347"/>
      <c r="L359" s="347"/>
      <c r="M359" s="347"/>
      <c r="N359" s="347"/>
      <c r="O359" s="344"/>
      <c r="P359" s="382" t="str">
        <f>IFERROR(VLOOKUP(O359,Comp_Poda_Bar!A:B,2,0),"-")</f>
        <v>-</v>
      </c>
      <c r="Q359" s="385" t="str">
        <f t="shared" si="40"/>
        <v>-</v>
      </c>
      <c r="R359" s="386">
        <f t="shared" si="45"/>
        <v>0</v>
      </c>
      <c r="S359" s="387">
        <f t="shared" si="41"/>
        <v>0</v>
      </c>
      <c r="T359" s="387">
        <f t="shared" si="42"/>
        <v>0</v>
      </c>
      <c r="U359" s="386">
        <f t="shared" si="46"/>
        <v>0</v>
      </c>
      <c r="V359" s="386">
        <f t="shared" si="47"/>
        <v>0</v>
      </c>
      <c r="W359" s="388">
        <f>IFERROR(VLOOKUP(O359,'[1]Base Baremos'!A:D,4,0)*'Extra 1,8'!$D$3,0)</f>
        <v>0</v>
      </c>
      <c r="X359" s="389">
        <f t="shared" si="43"/>
        <v>0</v>
      </c>
      <c r="Y359" s="384"/>
      <c r="Z359" s="324"/>
      <c r="IS359" s="330"/>
      <c r="IT359" s="330"/>
    </row>
    <row r="360" spans="1:254" ht="17.25" customHeight="1" x14ac:dyDescent="0.2">
      <c r="A360" s="324"/>
      <c r="B360" s="344"/>
      <c r="C360" s="345"/>
      <c r="D360" s="346"/>
      <c r="E360" s="392" t="str">
        <f t="shared" si="44"/>
        <v/>
      </c>
      <c r="F360" s="344"/>
      <c r="G360" s="344"/>
      <c r="H360" s="344"/>
      <c r="I360" s="344"/>
      <c r="J360" s="344"/>
      <c r="K360" s="347"/>
      <c r="L360" s="347"/>
      <c r="M360" s="347"/>
      <c r="N360" s="347"/>
      <c r="O360" s="344"/>
      <c r="P360" s="382" t="str">
        <f>IFERROR(VLOOKUP(O360,Comp_Poda_Bar!A:B,2,0),"-")</f>
        <v>-</v>
      </c>
      <c r="Q360" s="385" t="str">
        <f t="shared" si="40"/>
        <v>-</v>
      </c>
      <c r="R360" s="386">
        <f t="shared" si="45"/>
        <v>0</v>
      </c>
      <c r="S360" s="387">
        <f t="shared" si="41"/>
        <v>0</v>
      </c>
      <c r="T360" s="387">
        <f t="shared" si="42"/>
        <v>0</v>
      </c>
      <c r="U360" s="386">
        <f t="shared" si="46"/>
        <v>0</v>
      </c>
      <c r="V360" s="386">
        <f t="shared" si="47"/>
        <v>0</v>
      </c>
      <c r="W360" s="388">
        <f>IFERROR(VLOOKUP(O360,'[1]Base Baremos'!A:D,4,0)*'Extra 1,8'!$D$3,0)</f>
        <v>0</v>
      </c>
      <c r="X360" s="389">
        <f t="shared" si="43"/>
        <v>0</v>
      </c>
      <c r="Y360" s="384"/>
      <c r="Z360" s="324"/>
      <c r="IS360" s="330"/>
      <c r="IT360" s="330"/>
    </row>
    <row r="361" spans="1:254" ht="17.25" customHeight="1" x14ac:dyDescent="0.2">
      <c r="A361" s="324"/>
      <c r="B361" s="344"/>
      <c r="C361" s="345"/>
      <c r="D361" s="346"/>
      <c r="E361" s="392" t="str">
        <f t="shared" si="44"/>
        <v/>
      </c>
      <c r="F361" s="344"/>
      <c r="G361" s="344"/>
      <c r="H361" s="344"/>
      <c r="I361" s="344"/>
      <c r="J361" s="344"/>
      <c r="K361" s="347"/>
      <c r="L361" s="347"/>
      <c r="M361" s="347"/>
      <c r="N361" s="347"/>
      <c r="O361" s="344"/>
      <c r="P361" s="382" t="str">
        <f>IFERROR(VLOOKUP(O361,Comp_Poda_Bar!A:B,2,0),"-")</f>
        <v>-</v>
      </c>
      <c r="Q361" s="385" t="str">
        <f t="shared" si="40"/>
        <v>-</v>
      </c>
      <c r="R361" s="386">
        <f t="shared" si="45"/>
        <v>0</v>
      </c>
      <c r="S361" s="387">
        <f t="shared" si="41"/>
        <v>0</v>
      </c>
      <c r="T361" s="387">
        <f t="shared" si="42"/>
        <v>0</v>
      </c>
      <c r="U361" s="386">
        <f t="shared" si="46"/>
        <v>0</v>
      </c>
      <c r="V361" s="386">
        <f t="shared" si="47"/>
        <v>0</v>
      </c>
      <c r="W361" s="388">
        <f>IFERROR(VLOOKUP(O361,'[1]Base Baremos'!A:D,4,0)*'Extra 1,8'!$D$3,0)</f>
        <v>0</v>
      </c>
      <c r="X361" s="389">
        <f t="shared" si="43"/>
        <v>0</v>
      </c>
      <c r="Y361" s="384"/>
      <c r="Z361" s="324"/>
      <c r="IS361" s="330"/>
      <c r="IT361" s="330"/>
    </row>
    <row r="362" spans="1:254" ht="17.25" customHeight="1" x14ac:dyDescent="0.2">
      <c r="A362" s="324"/>
      <c r="B362" s="344"/>
      <c r="C362" s="345"/>
      <c r="D362" s="346"/>
      <c r="E362" s="392" t="str">
        <f t="shared" si="44"/>
        <v/>
      </c>
      <c r="F362" s="344"/>
      <c r="G362" s="344"/>
      <c r="H362" s="344"/>
      <c r="I362" s="344"/>
      <c r="J362" s="344"/>
      <c r="K362" s="347"/>
      <c r="L362" s="347"/>
      <c r="M362" s="347"/>
      <c r="N362" s="347"/>
      <c r="O362" s="344"/>
      <c r="P362" s="382" t="str">
        <f>IFERROR(VLOOKUP(O362,Comp_Poda_Bar!A:B,2,0),"-")</f>
        <v>-</v>
      </c>
      <c r="Q362" s="385" t="str">
        <f t="shared" si="40"/>
        <v>-</v>
      </c>
      <c r="R362" s="386">
        <f t="shared" si="45"/>
        <v>0</v>
      </c>
      <c r="S362" s="387">
        <f t="shared" si="41"/>
        <v>0</v>
      </c>
      <c r="T362" s="387">
        <f t="shared" si="42"/>
        <v>0</v>
      </c>
      <c r="U362" s="386">
        <f t="shared" si="46"/>
        <v>0</v>
      </c>
      <c r="V362" s="386">
        <f t="shared" si="47"/>
        <v>0</v>
      </c>
      <c r="W362" s="388">
        <f>IFERROR(VLOOKUP(O362,'[1]Base Baremos'!A:D,4,0)*'Extra 1,8'!$D$3,0)</f>
        <v>0</v>
      </c>
      <c r="X362" s="389">
        <f t="shared" si="43"/>
        <v>0</v>
      </c>
      <c r="Y362" s="384"/>
      <c r="Z362" s="324"/>
      <c r="IS362" s="330"/>
      <c r="IT362" s="330"/>
    </row>
    <row r="363" spans="1:254" ht="17.25" customHeight="1" x14ac:dyDescent="0.2">
      <c r="A363" s="324"/>
      <c r="B363" s="344"/>
      <c r="C363" s="345"/>
      <c r="D363" s="346"/>
      <c r="E363" s="392" t="str">
        <f t="shared" si="44"/>
        <v/>
      </c>
      <c r="F363" s="344"/>
      <c r="G363" s="344"/>
      <c r="H363" s="344"/>
      <c r="I363" s="344"/>
      <c r="J363" s="344"/>
      <c r="K363" s="347"/>
      <c r="L363" s="347"/>
      <c r="M363" s="347"/>
      <c r="N363" s="347"/>
      <c r="O363" s="344"/>
      <c r="P363" s="382" t="str">
        <f>IFERROR(VLOOKUP(O363,Comp_Poda_Bar!A:B,2,0),"-")</f>
        <v>-</v>
      </c>
      <c r="Q363" s="385" t="str">
        <f t="shared" si="40"/>
        <v>-</v>
      </c>
      <c r="R363" s="386">
        <f t="shared" si="45"/>
        <v>0</v>
      </c>
      <c r="S363" s="387">
        <f t="shared" si="41"/>
        <v>0</v>
      </c>
      <c r="T363" s="387">
        <f t="shared" si="42"/>
        <v>0</v>
      </c>
      <c r="U363" s="386">
        <f t="shared" si="46"/>
        <v>0</v>
      </c>
      <c r="V363" s="386">
        <f t="shared" si="47"/>
        <v>0</v>
      </c>
      <c r="W363" s="388">
        <f>IFERROR(VLOOKUP(O363,'[1]Base Baremos'!A:D,4,0)*'Extra 1,8'!$D$3,0)</f>
        <v>0</v>
      </c>
      <c r="X363" s="389">
        <f t="shared" si="43"/>
        <v>0</v>
      </c>
      <c r="Y363" s="384"/>
      <c r="Z363" s="324"/>
      <c r="IS363" s="330"/>
      <c r="IT363" s="330"/>
    </row>
    <row r="364" spans="1:254" ht="17.25" customHeight="1" x14ac:dyDescent="0.2">
      <c r="A364" s="324"/>
      <c r="B364" s="344"/>
      <c r="C364" s="345"/>
      <c r="D364" s="346"/>
      <c r="E364" s="392" t="str">
        <f t="shared" si="44"/>
        <v/>
      </c>
      <c r="F364" s="344"/>
      <c r="G364" s="344"/>
      <c r="H364" s="344"/>
      <c r="I364" s="344"/>
      <c r="J364" s="344"/>
      <c r="K364" s="347"/>
      <c r="L364" s="347"/>
      <c r="M364" s="347"/>
      <c r="N364" s="347"/>
      <c r="O364" s="344"/>
      <c r="P364" s="382" t="str">
        <f>IFERROR(VLOOKUP(O364,Comp_Poda_Bar!A:B,2,0),"-")</f>
        <v>-</v>
      </c>
      <c r="Q364" s="385" t="str">
        <f t="shared" si="40"/>
        <v>-</v>
      </c>
      <c r="R364" s="386">
        <f t="shared" si="45"/>
        <v>0</v>
      </c>
      <c r="S364" s="387">
        <f t="shared" si="41"/>
        <v>0</v>
      </c>
      <c r="T364" s="387">
        <f t="shared" si="42"/>
        <v>0</v>
      </c>
      <c r="U364" s="386">
        <f t="shared" si="46"/>
        <v>0</v>
      </c>
      <c r="V364" s="386">
        <f t="shared" si="47"/>
        <v>0</v>
      </c>
      <c r="W364" s="388">
        <f>IFERROR(VLOOKUP(O364,'[1]Base Baremos'!A:D,4,0)*'Extra 1,8'!$D$3,0)</f>
        <v>0</v>
      </c>
      <c r="X364" s="389">
        <f t="shared" si="43"/>
        <v>0</v>
      </c>
      <c r="Y364" s="384"/>
      <c r="Z364" s="324"/>
      <c r="IS364" s="330"/>
      <c r="IT364" s="330"/>
    </row>
    <row r="365" spans="1:254" ht="17.25" customHeight="1" x14ac:dyDescent="0.2">
      <c r="A365" s="324"/>
      <c r="B365" s="344"/>
      <c r="C365" s="345"/>
      <c r="D365" s="346"/>
      <c r="E365" s="392" t="str">
        <f t="shared" si="44"/>
        <v/>
      </c>
      <c r="F365" s="344"/>
      <c r="G365" s="344"/>
      <c r="H365" s="344"/>
      <c r="I365" s="344"/>
      <c r="J365" s="344"/>
      <c r="K365" s="347"/>
      <c r="L365" s="347"/>
      <c r="M365" s="347"/>
      <c r="N365" s="347"/>
      <c r="O365" s="344"/>
      <c r="P365" s="382" t="str">
        <f>IFERROR(VLOOKUP(O365,Comp_Poda_Bar!A:B,2,0),"-")</f>
        <v>-</v>
      </c>
      <c r="Q365" s="385" t="str">
        <f t="shared" si="40"/>
        <v>-</v>
      </c>
      <c r="R365" s="386">
        <f t="shared" si="45"/>
        <v>0</v>
      </c>
      <c r="S365" s="387">
        <f t="shared" si="41"/>
        <v>0</v>
      </c>
      <c r="T365" s="387">
        <f t="shared" si="42"/>
        <v>0</v>
      </c>
      <c r="U365" s="386">
        <f t="shared" si="46"/>
        <v>0</v>
      </c>
      <c r="V365" s="386">
        <f t="shared" si="47"/>
        <v>0</v>
      </c>
      <c r="W365" s="388">
        <f>IFERROR(VLOOKUP(O365,'[1]Base Baremos'!A:D,4,0)*'Extra 1,8'!$D$3,0)</f>
        <v>0</v>
      </c>
      <c r="X365" s="389">
        <f t="shared" si="43"/>
        <v>0</v>
      </c>
      <c r="Y365" s="384"/>
      <c r="Z365" s="324"/>
      <c r="IS365" s="330"/>
      <c r="IT365" s="330"/>
    </row>
    <row r="366" spans="1:254" ht="17.25" customHeight="1" x14ac:dyDescent="0.2">
      <c r="A366" s="324"/>
      <c r="B366" s="344"/>
      <c r="C366" s="345"/>
      <c r="D366" s="346"/>
      <c r="E366" s="392" t="str">
        <f t="shared" si="44"/>
        <v/>
      </c>
      <c r="F366" s="344"/>
      <c r="G366" s="344"/>
      <c r="H366" s="344"/>
      <c r="I366" s="344"/>
      <c r="J366" s="344"/>
      <c r="K366" s="347"/>
      <c r="L366" s="347"/>
      <c r="M366" s="347"/>
      <c r="N366" s="347"/>
      <c r="O366" s="344"/>
      <c r="P366" s="382" t="str">
        <f>IFERROR(VLOOKUP(O366,Comp_Poda_Bar!A:B,2,0),"-")</f>
        <v>-</v>
      </c>
      <c r="Q366" s="385" t="str">
        <f t="shared" si="40"/>
        <v>-</v>
      </c>
      <c r="R366" s="386">
        <f t="shared" si="45"/>
        <v>0</v>
      </c>
      <c r="S366" s="387">
        <f t="shared" si="41"/>
        <v>0</v>
      </c>
      <c r="T366" s="387">
        <f t="shared" si="42"/>
        <v>0</v>
      </c>
      <c r="U366" s="386">
        <f t="shared" si="46"/>
        <v>0</v>
      </c>
      <c r="V366" s="386">
        <f t="shared" si="47"/>
        <v>0</v>
      </c>
      <c r="W366" s="388">
        <f>IFERROR(VLOOKUP(O366,'[1]Base Baremos'!A:D,4,0)*'Extra 1,8'!$D$3,0)</f>
        <v>0</v>
      </c>
      <c r="X366" s="389">
        <f t="shared" si="43"/>
        <v>0</v>
      </c>
      <c r="Y366" s="384"/>
      <c r="Z366" s="324"/>
      <c r="IS366" s="330"/>
      <c r="IT366" s="330"/>
    </row>
    <row r="367" spans="1:254" ht="17.25" customHeight="1" x14ac:dyDescent="0.2">
      <c r="A367" s="324"/>
      <c r="B367" s="344"/>
      <c r="C367" s="345"/>
      <c r="D367" s="346"/>
      <c r="E367" s="392" t="str">
        <f t="shared" si="44"/>
        <v/>
      </c>
      <c r="F367" s="344"/>
      <c r="G367" s="344"/>
      <c r="H367" s="344"/>
      <c r="I367" s="344"/>
      <c r="J367" s="344"/>
      <c r="K367" s="347"/>
      <c r="L367" s="347"/>
      <c r="M367" s="347"/>
      <c r="N367" s="347"/>
      <c r="O367" s="344"/>
      <c r="P367" s="382" t="str">
        <f>IFERROR(VLOOKUP(O367,Comp_Poda_Bar!A:B,2,0),"-")</f>
        <v>-</v>
      </c>
      <c r="Q367" s="385" t="str">
        <f t="shared" si="40"/>
        <v>-</v>
      </c>
      <c r="R367" s="386">
        <f t="shared" si="45"/>
        <v>0</v>
      </c>
      <c r="S367" s="387">
        <f t="shared" si="41"/>
        <v>0</v>
      </c>
      <c r="T367" s="387">
        <f t="shared" si="42"/>
        <v>0</v>
      </c>
      <c r="U367" s="386">
        <f t="shared" si="46"/>
        <v>0</v>
      </c>
      <c r="V367" s="386">
        <f t="shared" si="47"/>
        <v>0</v>
      </c>
      <c r="W367" s="388">
        <f>IFERROR(VLOOKUP(O367,'[1]Base Baremos'!A:D,4,0)*'Extra 1,8'!$D$3,0)</f>
        <v>0</v>
      </c>
      <c r="X367" s="389">
        <f t="shared" si="43"/>
        <v>0</v>
      </c>
      <c r="Y367" s="384"/>
      <c r="Z367" s="324"/>
      <c r="IS367" s="330"/>
      <c r="IT367" s="330"/>
    </row>
    <row r="368" spans="1:254" ht="17.25" customHeight="1" x14ac:dyDescent="0.2">
      <c r="A368" s="324"/>
      <c r="B368" s="344"/>
      <c r="C368" s="345"/>
      <c r="D368" s="346"/>
      <c r="E368" s="392" t="str">
        <f t="shared" si="44"/>
        <v/>
      </c>
      <c r="F368" s="344"/>
      <c r="G368" s="344"/>
      <c r="H368" s="344"/>
      <c r="I368" s="344"/>
      <c r="J368" s="344"/>
      <c r="K368" s="347"/>
      <c r="L368" s="347"/>
      <c r="M368" s="347"/>
      <c r="N368" s="347"/>
      <c r="O368" s="344"/>
      <c r="P368" s="382" t="str">
        <f>IFERROR(VLOOKUP(O368,Comp_Poda_Bar!A:B,2,0),"-")</f>
        <v>-</v>
      </c>
      <c r="Q368" s="385" t="str">
        <f t="shared" si="40"/>
        <v>-</v>
      </c>
      <c r="R368" s="386">
        <f t="shared" si="45"/>
        <v>0</v>
      </c>
      <c r="S368" s="387">
        <f t="shared" si="41"/>
        <v>0</v>
      </c>
      <c r="T368" s="387">
        <f t="shared" si="42"/>
        <v>0</v>
      </c>
      <c r="U368" s="386">
        <f t="shared" si="46"/>
        <v>0</v>
      </c>
      <c r="V368" s="386">
        <f t="shared" si="47"/>
        <v>0</v>
      </c>
      <c r="W368" s="388">
        <f>IFERROR(VLOOKUP(O368,'[1]Base Baremos'!A:D,4,0)*'Extra 1,8'!$D$3,0)</f>
        <v>0</v>
      </c>
      <c r="X368" s="389">
        <f t="shared" si="43"/>
        <v>0</v>
      </c>
      <c r="Y368" s="384"/>
      <c r="Z368" s="324"/>
      <c r="IS368" s="330"/>
      <c r="IT368" s="330"/>
    </row>
    <row r="369" spans="1:254" ht="17.25" customHeight="1" x14ac:dyDescent="0.2">
      <c r="A369" s="324"/>
      <c r="B369" s="344"/>
      <c r="C369" s="345"/>
      <c r="D369" s="346"/>
      <c r="E369" s="392" t="str">
        <f t="shared" si="44"/>
        <v/>
      </c>
      <c r="F369" s="344"/>
      <c r="G369" s="344"/>
      <c r="H369" s="344"/>
      <c r="I369" s="344"/>
      <c r="J369" s="344"/>
      <c r="K369" s="347"/>
      <c r="L369" s="347"/>
      <c r="M369" s="347"/>
      <c r="N369" s="347"/>
      <c r="O369" s="344"/>
      <c r="P369" s="382" t="str">
        <f>IFERROR(VLOOKUP(O369,Comp_Poda_Bar!A:B,2,0),"-")</f>
        <v>-</v>
      </c>
      <c r="Q369" s="385" t="str">
        <f t="shared" si="40"/>
        <v>-</v>
      </c>
      <c r="R369" s="386">
        <f t="shared" si="45"/>
        <v>0</v>
      </c>
      <c r="S369" s="387">
        <f t="shared" si="41"/>
        <v>0</v>
      </c>
      <c r="T369" s="387">
        <f t="shared" si="42"/>
        <v>0</v>
      </c>
      <c r="U369" s="386">
        <f t="shared" si="46"/>
        <v>0</v>
      </c>
      <c r="V369" s="386">
        <f t="shared" si="47"/>
        <v>0</v>
      </c>
      <c r="W369" s="388">
        <f>IFERROR(VLOOKUP(O369,'[1]Base Baremos'!A:D,4,0)*'Extra 1,8'!$D$3,0)</f>
        <v>0</v>
      </c>
      <c r="X369" s="389">
        <f t="shared" si="43"/>
        <v>0</v>
      </c>
      <c r="Y369" s="384"/>
      <c r="Z369" s="324"/>
      <c r="IS369" s="330"/>
      <c r="IT369" s="330"/>
    </row>
    <row r="370" spans="1:254" ht="17.25" customHeight="1" x14ac:dyDescent="0.2">
      <c r="A370" s="324"/>
      <c r="B370" s="344"/>
      <c r="C370" s="345"/>
      <c r="D370" s="346"/>
      <c r="E370" s="392" t="str">
        <f t="shared" si="44"/>
        <v/>
      </c>
      <c r="F370" s="344"/>
      <c r="G370" s="344"/>
      <c r="H370" s="344"/>
      <c r="I370" s="344"/>
      <c r="J370" s="344"/>
      <c r="K370" s="347"/>
      <c r="L370" s="347"/>
      <c r="M370" s="347"/>
      <c r="N370" s="347"/>
      <c r="O370" s="344"/>
      <c r="P370" s="382" t="str">
        <f>IFERROR(VLOOKUP(O370,Comp_Poda_Bar!A:B,2,0),"-")</f>
        <v>-</v>
      </c>
      <c r="Q370" s="385" t="str">
        <f t="shared" si="40"/>
        <v>-</v>
      </c>
      <c r="R370" s="386">
        <f t="shared" si="45"/>
        <v>0</v>
      </c>
      <c r="S370" s="387">
        <f t="shared" si="41"/>
        <v>0</v>
      </c>
      <c r="T370" s="387">
        <f t="shared" si="42"/>
        <v>0</v>
      </c>
      <c r="U370" s="386">
        <f t="shared" si="46"/>
        <v>0</v>
      </c>
      <c r="V370" s="386">
        <f t="shared" si="47"/>
        <v>0</v>
      </c>
      <c r="W370" s="388">
        <f>IFERROR(VLOOKUP(O370,'[1]Base Baremos'!A:D,4,0)*'Extra 1,8'!$D$3,0)</f>
        <v>0</v>
      </c>
      <c r="X370" s="389">
        <f t="shared" si="43"/>
        <v>0</v>
      </c>
      <c r="Y370" s="384"/>
      <c r="Z370" s="324"/>
      <c r="IS370" s="330"/>
      <c r="IT370" s="330"/>
    </row>
    <row r="371" spans="1:254" ht="17.25" customHeight="1" x14ac:dyDescent="0.2">
      <c r="A371" s="324"/>
      <c r="B371" s="344"/>
      <c r="C371" s="345"/>
      <c r="D371" s="346"/>
      <c r="E371" s="392" t="str">
        <f t="shared" si="44"/>
        <v/>
      </c>
      <c r="F371" s="344"/>
      <c r="G371" s="344"/>
      <c r="H371" s="344"/>
      <c r="I371" s="344"/>
      <c r="J371" s="344"/>
      <c r="K371" s="347"/>
      <c r="L371" s="347"/>
      <c r="M371" s="347"/>
      <c r="N371" s="347"/>
      <c r="O371" s="344"/>
      <c r="P371" s="382" t="str">
        <f>IFERROR(VLOOKUP(O371,Comp_Poda_Bar!A:B,2,0),"-")</f>
        <v>-</v>
      </c>
      <c r="Q371" s="385" t="str">
        <f t="shared" si="40"/>
        <v>-</v>
      </c>
      <c r="R371" s="386">
        <f t="shared" si="45"/>
        <v>0</v>
      </c>
      <c r="S371" s="387">
        <f t="shared" si="41"/>
        <v>0</v>
      </c>
      <c r="T371" s="387">
        <f t="shared" si="42"/>
        <v>0</v>
      </c>
      <c r="U371" s="386">
        <f t="shared" si="46"/>
        <v>0</v>
      </c>
      <c r="V371" s="386">
        <f t="shared" si="47"/>
        <v>0</v>
      </c>
      <c r="W371" s="388">
        <f>IFERROR(VLOOKUP(O371,'[1]Base Baremos'!A:D,4,0)*'Extra 1,8'!$D$3,0)</f>
        <v>0</v>
      </c>
      <c r="X371" s="389">
        <f t="shared" si="43"/>
        <v>0</v>
      </c>
      <c r="Y371" s="384"/>
      <c r="Z371" s="324"/>
      <c r="IS371" s="330"/>
      <c r="IT371" s="330"/>
    </row>
    <row r="372" spans="1:254" ht="17.25" customHeight="1" x14ac:dyDescent="0.2">
      <c r="A372" s="324"/>
      <c r="B372" s="344"/>
      <c r="C372" s="345"/>
      <c r="D372" s="346"/>
      <c r="E372" s="392" t="str">
        <f t="shared" si="44"/>
        <v/>
      </c>
      <c r="F372" s="344"/>
      <c r="G372" s="344"/>
      <c r="H372" s="344"/>
      <c r="I372" s="344"/>
      <c r="J372" s="344"/>
      <c r="K372" s="347"/>
      <c r="L372" s="347"/>
      <c r="M372" s="347"/>
      <c r="N372" s="347"/>
      <c r="O372" s="344"/>
      <c r="P372" s="382" t="str">
        <f>IFERROR(VLOOKUP(O372,Comp_Poda_Bar!A:B,2,0),"-")</f>
        <v>-</v>
      </c>
      <c r="Q372" s="385" t="str">
        <f t="shared" si="40"/>
        <v>-</v>
      </c>
      <c r="R372" s="386">
        <f t="shared" si="45"/>
        <v>0</v>
      </c>
      <c r="S372" s="387">
        <f t="shared" si="41"/>
        <v>0</v>
      </c>
      <c r="T372" s="387">
        <f t="shared" si="42"/>
        <v>0</v>
      </c>
      <c r="U372" s="386">
        <f t="shared" si="46"/>
        <v>0</v>
      </c>
      <c r="V372" s="386">
        <f t="shared" si="47"/>
        <v>0</v>
      </c>
      <c r="W372" s="388">
        <f>IFERROR(VLOOKUP(O372,'[1]Base Baremos'!A:D,4,0)*'Extra 1,8'!$D$3,0)</f>
        <v>0</v>
      </c>
      <c r="X372" s="389">
        <f t="shared" si="43"/>
        <v>0</v>
      </c>
      <c r="Y372" s="384"/>
      <c r="Z372" s="324"/>
      <c r="IS372" s="330"/>
      <c r="IT372" s="330"/>
    </row>
    <row r="373" spans="1:254" ht="17.25" customHeight="1" x14ac:dyDescent="0.2">
      <c r="A373" s="324"/>
      <c r="B373" s="344"/>
      <c r="C373" s="345"/>
      <c r="D373" s="346"/>
      <c r="E373" s="392" t="str">
        <f t="shared" si="44"/>
        <v/>
      </c>
      <c r="F373" s="344"/>
      <c r="G373" s="344"/>
      <c r="H373" s="344"/>
      <c r="I373" s="344"/>
      <c r="J373" s="344"/>
      <c r="K373" s="347"/>
      <c r="L373" s="347"/>
      <c r="M373" s="347"/>
      <c r="N373" s="347"/>
      <c r="O373" s="344"/>
      <c r="P373" s="382" t="str">
        <f>IFERROR(VLOOKUP(O373,Comp_Poda_Bar!A:B,2,0),"-")</f>
        <v>-</v>
      </c>
      <c r="Q373" s="385" t="str">
        <f t="shared" si="40"/>
        <v>-</v>
      </c>
      <c r="R373" s="386">
        <f t="shared" si="45"/>
        <v>0</v>
      </c>
      <c r="S373" s="387">
        <f t="shared" si="41"/>
        <v>0</v>
      </c>
      <c r="T373" s="387">
        <f t="shared" si="42"/>
        <v>0</v>
      </c>
      <c r="U373" s="386">
        <f t="shared" si="46"/>
        <v>0</v>
      </c>
      <c r="V373" s="386">
        <f t="shared" si="47"/>
        <v>0</v>
      </c>
      <c r="W373" s="388">
        <f>IFERROR(VLOOKUP(O373,'[1]Base Baremos'!A:D,4,0)*'Extra 1,8'!$D$3,0)</f>
        <v>0</v>
      </c>
      <c r="X373" s="389">
        <f t="shared" si="43"/>
        <v>0</v>
      </c>
      <c r="Y373" s="384"/>
      <c r="Z373" s="324"/>
      <c r="IS373" s="330"/>
      <c r="IT373" s="330"/>
    </row>
    <row r="374" spans="1:254" ht="17.25" customHeight="1" x14ac:dyDescent="0.2">
      <c r="A374" s="324"/>
      <c r="B374" s="344"/>
      <c r="C374" s="345"/>
      <c r="D374" s="346"/>
      <c r="E374" s="392" t="str">
        <f t="shared" si="44"/>
        <v/>
      </c>
      <c r="F374" s="344"/>
      <c r="G374" s="344"/>
      <c r="H374" s="344"/>
      <c r="I374" s="344"/>
      <c r="J374" s="344"/>
      <c r="K374" s="347"/>
      <c r="L374" s="347"/>
      <c r="M374" s="347"/>
      <c r="N374" s="347"/>
      <c r="O374" s="344"/>
      <c r="P374" s="382" t="str">
        <f>IFERROR(VLOOKUP(O374,Comp_Poda_Bar!A:B,2,0),"-")</f>
        <v>-</v>
      </c>
      <c r="Q374" s="385" t="str">
        <f t="shared" si="40"/>
        <v>-</v>
      </c>
      <c r="R374" s="386">
        <f t="shared" si="45"/>
        <v>0</v>
      </c>
      <c r="S374" s="387">
        <f t="shared" si="41"/>
        <v>0</v>
      </c>
      <c r="T374" s="387">
        <f t="shared" si="42"/>
        <v>0</v>
      </c>
      <c r="U374" s="386">
        <f t="shared" si="46"/>
        <v>0</v>
      </c>
      <c r="V374" s="386">
        <f t="shared" si="47"/>
        <v>0</v>
      </c>
      <c r="W374" s="388">
        <f>IFERROR(VLOOKUP(O374,'[1]Base Baremos'!A:D,4,0)*'Extra 1,8'!$D$3,0)</f>
        <v>0</v>
      </c>
      <c r="X374" s="389">
        <f t="shared" si="43"/>
        <v>0</v>
      </c>
      <c r="Y374" s="384"/>
      <c r="Z374" s="324"/>
      <c r="IS374" s="330"/>
      <c r="IT374" s="330"/>
    </row>
    <row r="375" spans="1:254" ht="17.25" customHeight="1" x14ac:dyDescent="0.2">
      <c r="A375" s="324"/>
      <c r="B375" s="344"/>
      <c r="C375" s="345"/>
      <c r="D375" s="346"/>
      <c r="E375" s="392" t="str">
        <f t="shared" si="44"/>
        <v/>
      </c>
      <c r="F375" s="344"/>
      <c r="G375" s="344"/>
      <c r="H375" s="344"/>
      <c r="I375" s="344"/>
      <c r="J375" s="344"/>
      <c r="K375" s="347"/>
      <c r="L375" s="347"/>
      <c r="M375" s="347"/>
      <c r="N375" s="347"/>
      <c r="O375" s="344"/>
      <c r="P375" s="382" t="str">
        <f>IFERROR(VLOOKUP(O375,Comp_Poda_Bar!A:B,2,0),"-")</f>
        <v>-</v>
      </c>
      <c r="Q375" s="385" t="str">
        <f t="shared" si="40"/>
        <v>-</v>
      </c>
      <c r="R375" s="386">
        <f t="shared" si="45"/>
        <v>0</v>
      </c>
      <c r="S375" s="387">
        <f t="shared" si="41"/>
        <v>0</v>
      </c>
      <c r="T375" s="387">
        <f t="shared" si="42"/>
        <v>0</v>
      </c>
      <c r="U375" s="386">
        <f t="shared" si="46"/>
        <v>0</v>
      </c>
      <c r="V375" s="386">
        <f t="shared" si="47"/>
        <v>0</v>
      </c>
      <c r="W375" s="388">
        <f>IFERROR(VLOOKUP(O375,'[1]Base Baremos'!A:D,4,0)*'Extra 1,8'!$D$3,0)</f>
        <v>0</v>
      </c>
      <c r="X375" s="389">
        <f t="shared" si="43"/>
        <v>0</v>
      </c>
      <c r="Y375" s="384"/>
      <c r="Z375" s="324"/>
      <c r="IS375" s="330"/>
      <c r="IT375" s="330"/>
    </row>
    <row r="376" spans="1:254" ht="17.25" customHeight="1" x14ac:dyDescent="0.2">
      <c r="A376" s="324"/>
      <c r="B376" s="344"/>
      <c r="C376" s="345"/>
      <c r="D376" s="346"/>
      <c r="E376" s="392" t="str">
        <f t="shared" si="44"/>
        <v/>
      </c>
      <c r="F376" s="344"/>
      <c r="G376" s="344"/>
      <c r="H376" s="344"/>
      <c r="I376" s="344"/>
      <c r="J376" s="344"/>
      <c r="K376" s="347"/>
      <c r="L376" s="347"/>
      <c r="M376" s="347"/>
      <c r="N376" s="347"/>
      <c r="O376" s="344"/>
      <c r="P376" s="382" t="str">
        <f>IFERROR(VLOOKUP(O376,Comp_Poda_Bar!A:B,2,0),"-")</f>
        <v>-</v>
      </c>
      <c r="Q376" s="385" t="str">
        <f t="shared" si="40"/>
        <v>-</v>
      </c>
      <c r="R376" s="386">
        <f t="shared" si="45"/>
        <v>0</v>
      </c>
      <c r="S376" s="387">
        <f t="shared" si="41"/>
        <v>0</v>
      </c>
      <c r="T376" s="387">
        <f t="shared" si="42"/>
        <v>0</v>
      </c>
      <c r="U376" s="386">
        <f t="shared" si="46"/>
        <v>0</v>
      </c>
      <c r="V376" s="386">
        <f t="shared" si="47"/>
        <v>0</v>
      </c>
      <c r="W376" s="388">
        <f>IFERROR(VLOOKUP(O376,'[1]Base Baremos'!A:D,4,0)*'Extra 1,8'!$D$3,0)</f>
        <v>0</v>
      </c>
      <c r="X376" s="389">
        <f t="shared" si="43"/>
        <v>0</v>
      </c>
      <c r="Y376" s="384"/>
      <c r="Z376" s="324"/>
      <c r="IS376" s="330"/>
      <c r="IT376" s="330"/>
    </row>
    <row r="377" spans="1:254" ht="17.25" customHeight="1" x14ac:dyDescent="0.2">
      <c r="A377" s="324"/>
      <c r="B377" s="344"/>
      <c r="C377" s="345"/>
      <c r="D377" s="346"/>
      <c r="E377" s="392" t="str">
        <f t="shared" si="44"/>
        <v/>
      </c>
      <c r="F377" s="344"/>
      <c r="G377" s="344"/>
      <c r="H377" s="344"/>
      <c r="I377" s="344"/>
      <c r="J377" s="344"/>
      <c r="K377" s="347"/>
      <c r="L377" s="347"/>
      <c r="M377" s="347"/>
      <c r="N377" s="347"/>
      <c r="O377" s="344"/>
      <c r="P377" s="382" t="str">
        <f>IFERROR(VLOOKUP(O377,Comp_Poda_Bar!A:B,2,0),"-")</f>
        <v>-</v>
      </c>
      <c r="Q377" s="385" t="str">
        <f t="shared" si="40"/>
        <v>-</v>
      </c>
      <c r="R377" s="386">
        <f t="shared" si="45"/>
        <v>0</v>
      </c>
      <c r="S377" s="387">
        <f t="shared" si="41"/>
        <v>0</v>
      </c>
      <c r="T377" s="387">
        <f t="shared" si="42"/>
        <v>0</v>
      </c>
      <c r="U377" s="386">
        <f t="shared" si="46"/>
        <v>0</v>
      </c>
      <c r="V377" s="386">
        <f t="shared" si="47"/>
        <v>0</v>
      </c>
      <c r="W377" s="388">
        <f>IFERROR(VLOOKUP(O377,'[1]Base Baremos'!A:D,4,0)*'Extra 1,8'!$D$3,0)</f>
        <v>0</v>
      </c>
      <c r="X377" s="389">
        <f t="shared" si="43"/>
        <v>0</v>
      </c>
      <c r="Y377" s="384"/>
      <c r="Z377" s="324"/>
      <c r="IS377" s="330"/>
      <c r="IT377" s="330"/>
    </row>
    <row r="378" spans="1:254" ht="17.25" customHeight="1" x14ac:dyDescent="0.2">
      <c r="A378" s="324"/>
      <c r="B378" s="344"/>
      <c r="C378" s="345"/>
      <c r="D378" s="346"/>
      <c r="E378" s="392" t="str">
        <f t="shared" si="44"/>
        <v/>
      </c>
      <c r="F378" s="344"/>
      <c r="G378" s="344"/>
      <c r="H378" s="344"/>
      <c r="I378" s="344"/>
      <c r="J378" s="344"/>
      <c r="K378" s="347"/>
      <c r="L378" s="347"/>
      <c r="M378" s="347"/>
      <c r="N378" s="347"/>
      <c r="O378" s="344"/>
      <c r="P378" s="382" t="str">
        <f>IFERROR(VLOOKUP(O378,Comp_Poda_Bar!A:B,2,0),"-")</f>
        <v>-</v>
      </c>
      <c r="Q378" s="385" t="str">
        <f t="shared" si="40"/>
        <v>-</v>
      </c>
      <c r="R378" s="386">
        <f t="shared" si="45"/>
        <v>0</v>
      </c>
      <c r="S378" s="387">
        <f t="shared" si="41"/>
        <v>0</v>
      </c>
      <c r="T378" s="387">
        <f t="shared" si="42"/>
        <v>0</v>
      </c>
      <c r="U378" s="386">
        <f t="shared" si="46"/>
        <v>0</v>
      </c>
      <c r="V378" s="386">
        <f t="shared" si="47"/>
        <v>0</v>
      </c>
      <c r="W378" s="388">
        <f>IFERROR(VLOOKUP(O378,'[1]Base Baremos'!A:D,4,0)*'Extra 1,8'!$D$3,0)</f>
        <v>0</v>
      </c>
      <c r="X378" s="389">
        <f t="shared" si="43"/>
        <v>0</v>
      </c>
      <c r="Y378" s="384"/>
      <c r="Z378" s="324"/>
      <c r="IS378" s="330"/>
      <c r="IT378" s="330"/>
    </row>
    <row r="379" spans="1:254" ht="17.25" customHeight="1" x14ac:dyDescent="0.2">
      <c r="A379" s="324"/>
      <c r="B379" s="344"/>
      <c r="C379" s="345"/>
      <c r="D379" s="346"/>
      <c r="E379" s="392" t="str">
        <f t="shared" si="44"/>
        <v/>
      </c>
      <c r="F379" s="344"/>
      <c r="G379" s="344"/>
      <c r="H379" s="344"/>
      <c r="I379" s="344"/>
      <c r="J379" s="344"/>
      <c r="K379" s="347"/>
      <c r="L379" s="347"/>
      <c r="M379" s="347"/>
      <c r="N379" s="347"/>
      <c r="O379" s="344"/>
      <c r="P379" s="382" t="str">
        <f>IFERROR(VLOOKUP(O379,Comp_Poda_Bar!A:B,2,0),"-")</f>
        <v>-</v>
      </c>
      <c r="Q379" s="385" t="str">
        <f t="shared" si="40"/>
        <v>-</v>
      </c>
      <c r="R379" s="386">
        <f t="shared" si="45"/>
        <v>0</v>
      </c>
      <c r="S379" s="387">
        <f t="shared" si="41"/>
        <v>0</v>
      </c>
      <c r="T379" s="387">
        <f t="shared" si="42"/>
        <v>0</v>
      </c>
      <c r="U379" s="386">
        <f t="shared" si="46"/>
        <v>0</v>
      </c>
      <c r="V379" s="386">
        <f t="shared" si="47"/>
        <v>0</v>
      </c>
      <c r="W379" s="388">
        <f>IFERROR(VLOOKUP(O379,'[1]Base Baremos'!A:D,4,0)*'Extra 1,8'!$D$3,0)</f>
        <v>0</v>
      </c>
      <c r="X379" s="389">
        <f t="shared" si="43"/>
        <v>0</v>
      </c>
      <c r="Y379" s="384"/>
      <c r="Z379" s="324"/>
      <c r="IS379" s="330"/>
      <c r="IT379" s="330"/>
    </row>
    <row r="380" spans="1:254" ht="17.25" customHeight="1" x14ac:dyDescent="0.2">
      <c r="A380" s="324"/>
      <c r="B380" s="344"/>
      <c r="C380" s="345"/>
      <c r="D380" s="346"/>
      <c r="E380" s="392" t="str">
        <f t="shared" si="44"/>
        <v/>
      </c>
      <c r="F380" s="344"/>
      <c r="G380" s="344"/>
      <c r="H380" s="344"/>
      <c r="I380" s="344"/>
      <c r="J380" s="344"/>
      <c r="K380" s="347"/>
      <c r="L380" s="347"/>
      <c r="M380" s="347"/>
      <c r="N380" s="347"/>
      <c r="O380" s="344"/>
      <c r="P380" s="382" t="str">
        <f>IFERROR(VLOOKUP(O380,Comp_Poda_Bar!A:B,2,0),"-")</f>
        <v>-</v>
      </c>
      <c r="Q380" s="385" t="str">
        <f t="shared" si="40"/>
        <v>-</v>
      </c>
      <c r="R380" s="386">
        <f t="shared" si="45"/>
        <v>0</v>
      </c>
      <c r="S380" s="387">
        <f t="shared" si="41"/>
        <v>0</v>
      </c>
      <c r="T380" s="387">
        <f t="shared" si="42"/>
        <v>0</v>
      </c>
      <c r="U380" s="386">
        <f t="shared" si="46"/>
        <v>0</v>
      </c>
      <c r="V380" s="386">
        <f t="shared" si="47"/>
        <v>0</v>
      </c>
      <c r="W380" s="388">
        <f>IFERROR(VLOOKUP(O380,'[1]Base Baremos'!A:D,4,0)*'Extra 1,8'!$D$3,0)</f>
        <v>0</v>
      </c>
      <c r="X380" s="389">
        <f t="shared" si="43"/>
        <v>0</v>
      </c>
      <c r="Y380" s="384"/>
      <c r="Z380" s="324"/>
      <c r="IS380" s="330"/>
      <c r="IT380" s="330"/>
    </row>
    <row r="381" spans="1:254" ht="17.25" customHeight="1" x14ac:dyDescent="0.2">
      <c r="A381" s="324"/>
      <c r="B381" s="344"/>
      <c r="C381" s="345"/>
      <c r="D381" s="346"/>
      <c r="E381" s="392" t="str">
        <f t="shared" si="44"/>
        <v/>
      </c>
      <c r="F381" s="344"/>
      <c r="G381" s="344"/>
      <c r="H381" s="344"/>
      <c r="I381" s="344"/>
      <c r="J381" s="344"/>
      <c r="K381" s="347"/>
      <c r="L381" s="347"/>
      <c r="M381" s="347"/>
      <c r="N381" s="347"/>
      <c r="O381" s="344"/>
      <c r="P381" s="382" t="str">
        <f>IFERROR(VLOOKUP(O381,Comp_Poda_Bar!A:B,2,0),"-")</f>
        <v>-</v>
      </c>
      <c r="Q381" s="385" t="str">
        <f t="shared" si="40"/>
        <v>-</v>
      </c>
      <c r="R381" s="386">
        <f t="shared" si="45"/>
        <v>0</v>
      </c>
      <c r="S381" s="387">
        <f t="shared" si="41"/>
        <v>0</v>
      </c>
      <c r="T381" s="387">
        <f t="shared" si="42"/>
        <v>0</v>
      </c>
      <c r="U381" s="386">
        <f t="shared" si="46"/>
        <v>0</v>
      </c>
      <c r="V381" s="386">
        <f t="shared" si="47"/>
        <v>0</v>
      </c>
      <c r="W381" s="388">
        <f>IFERROR(VLOOKUP(O381,'[1]Base Baremos'!A:D,4,0)*'Extra 1,8'!$D$3,0)</f>
        <v>0</v>
      </c>
      <c r="X381" s="389">
        <f t="shared" si="43"/>
        <v>0</v>
      </c>
      <c r="Y381" s="384"/>
      <c r="Z381" s="324"/>
      <c r="IS381" s="330"/>
      <c r="IT381" s="330"/>
    </row>
    <row r="382" spans="1:254" ht="17.25" customHeight="1" x14ac:dyDescent="0.2">
      <c r="A382" s="324"/>
      <c r="B382" s="344"/>
      <c r="C382" s="345"/>
      <c r="D382" s="346"/>
      <c r="E382" s="392" t="str">
        <f t="shared" si="44"/>
        <v/>
      </c>
      <c r="F382" s="344"/>
      <c r="G382" s="344"/>
      <c r="H382" s="344"/>
      <c r="I382" s="344"/>
      <c r="J382" s="344"/>
      <c r="K382" s="347"/>
      <c r="L382" s="347"/>
      <c r="M382" s="347"/>
      <c r="N382" s="347"/>
      <c r="O382" s="344"/>
      <c r="P382" s="382" t="str">
        <f>IFERROR(VLOOKUP(O382,Comp_Poda_Bar!A:B,2,0),"-")</f>
        <v>-</v>
      </c>
      <c r="Q382" s="385" t="str">
        <f t="shared" si="40"/>
        <v>-</v>
      </c>
      <c r="R382" s="386">
        <f t="shared" si="45"/>
        <v>0</v>
      </c>
      <c r="S382" s="387">
        <f t="shared" si="41"/>
        <v>0</v>
      </c>
      <c r="T382" s="387">
        <f t="shared" si="42"/>
        <v>0</v>
      </c>
      <c r="U382" s="386">
        <f t="shared" si="46"/>
        <v>0</v>
      </c>
      <c r="V382" s="386">
        <f t="shared" si="47"/>
        <v>0</v>
      </c>
      <c r="W382" s="388">
        <f>IFERROR(VLOOKUP(O382,'[1]Base Baremos'!A:D,4,0)*'Extra 1,8'!$D$3,0)</f>
        <v>0</v>
      </c>
      <c r="X382" s="389">
        <f t="shared" si="43"/>
        <v>0</v>
      </c>
      <c r="Y382" s="384"/>
      <c r="Z382" s="324"/>
      <c r="IS382" s="330"/>
      <c r="IT382" s="330"/>
    </row>
    <row r="383" spans="1:254" ht="17.25" customHeight="1" x14ac:dyDescent="0.2">
      <c r="A383" s="324"/>
      <c r="B383" s="344"/>
      <c r="C383" s="345"/>
      <c r="D383" s="346"/>
      <c r="E383" s="392" t="str">
        <f t="shared" si="44"/>
        <v/>
      </c>
      <c r="F383" s="344"/>
      <c r="G383" s="344"/>
      <c r="H383" s="344"/>
      <c r="I383" s="344"/>
      <c r="J383" s="344"/>
      <c r="K383" s="347"/>
      <c r="L383" s="347"/>
      <c r="M383" s="347"/>
      <c r="N383" s="347"/>
      <c r="O383" s="344"/>
      <c r="P383" s="382" t="str">
        <f>IFERROR(VLOOKUP(O383,Comp_Poda_Bar!A:B,2,0),"-")</f>
        <v>-</v>
      </c>
      <c r="Q383" s="385" t="str">
        <f t="shared" si="40"/>
        <v>-</v>
      </c>
      <c r="R383" s="386">
        <f t="shared" si="45"/>
        <v>0</v>
      </c>
      <c r="S383" s="387">
        <f t="shared" si="41"/>
        <v>0</v>
      </c>
      <c r="T383" s="387">
        <f t="shared" si="42"/>
        <v>0</v>
      </c>
      <c r="U383" s="386">
        <f t="shared" si="46"/>
        <v>0</v>
      </c>
      <c r="V383" s="386">
        <f t="shared" si="47"/>
        <v>0</v>
      </c>
      <c r="W383" s="388">
        <f>IFERROR(VLOOKUP(O383,'[1]Base Baremos'!A:D,4,0)*'Extra 1,8'!$D$3,0)</f>
        <v>0</v>
      </c>
      <c r="X383" s="389">
        <f t="shared" si="43"/>
        <v>0</v>
      </c>
      <c r="Y383" s="384"/>
      <c r="Z383" s="324"/>
      <c r="IS383" s="330"/>
      <c r="IT383" s="330"/>
    </row>
    <row r="384" spans="1:254" ht="17.25" customHeight="1" x14ac:dyDescent="0.2">
      <c r="A384" s="324"/>
      <c r="B384" s="344"/>
      <c r="C384" s="345"/>
      <c r="D384" s="346"/>
      <c r="E384" s="392" t="str">
        <f t="shared" si="44"/>
        <v/>
      </c>
      <c r="F384" s="344"/>
      <c r="G384" s="344"/>
      <c r="H384" s="344"/>
      <c r="I384" s="344"/>
      <c r="J384" s="344"/>
      <c r="K384" s="347"/>
      <c r="L384" s="347"/>
      <c r="M384" s="347"/>
      <c r="N384" s="347"/>
      <c r="O384" s="344"/>
      <c r="P384" s="382" t="str">
        <f>IFERROR(VLOOKUP(O384,Comp_Poda_Bar!A:B,2,0),"-")</f>
        <v>-</v>
      </c>
      <c r="Q384" s="385" t="str">
        <f t="shared" si="40"/>
        <v>-</v>
      </c>
      <c r="R384" s="386">
        <f t="shared" si="45"/>
        <v>0</v>
      </c>
      <c r="S384" s="387">
        <f t="shared" si="41"/>
        <v>0</v>
      </c>
      <c r="T384" s="387">
        <f t="shared" si="42"/>
        <v>0</v>
      </c>
      <c r="U384" s="386">
        <f t="shared" si="46"/>
        <v>0</v>
      </c>
      <c r="V384" s="386">
        <f t="shared" si="47"/>
        <v>0</v>
      </c>
      <c r="W384" s="388">
        <f>IFERROR(VLOOKUP(O384,'[1]Base Baremos'!A:D,4,0)*'Extra 1,8'!$D$3,0)</f>
        <v>0</v>
      </c>
      <c r="X384" s="389">
        <f t="shared" si="43"/>
        <v>0</v>
      </c>
      <c r="Y384" s="384"/>
      <c r="Z384" s="324"/>
      <c r="IS384" s="330"/>
      <c r="IT384" s="330"/>
    </row>
    <row r="385" spans="1:254" ht="17.25" customHeight="1" x14ac:dyDescent="0.2">
      <c r="A385" s="324"/>
      <c r="B385" s="344"/>
      <c r="C385" s="345"/>
      <c r="D385" s="346"/>
      <c r="E385" s="392" t="str">
        <f t="shared" si="44"/>
        <v/>
      </c>
      <c r="F385" s="344"/>
      <c r="G385" s="344"/>
      <c r="H385" s="344"/>
      <c r="I385" s="344"/>
      <c r="J385" s="344"/>
      <c r="K385" s="347"/>
      <c r="L385" s="347"/>
      <c r="M385" s="347"/>
      <c r="N385" s="347"/>
      <c r="O385" s="344"/>
      <c r="P385" s="382" t="str">
        <f>IFERROR(VLOOKUP(O385,Comp_Poda_Bar!A:B,2,0),"-")</f>
        <v>-</v>
      </c>
      <c r="Q385" s="385" t="str">
        <f t="shared" si="40"/>
        <v>-</v>
      </c>
      <c r="R385" s="386">
        <f t="shared" si="45"/>
        <v>0</v>
      </c>
      <c r="S385" s="387">
        <f t="shared" si="41"/>
        <v>0</v>
      </c>
      <c r="T385" s="387">
        <f t="shared" si="42"/>
        <v>0</v>
      </c>
      <c r="U385" s="386">
        <f t="shared" si="46"/>
        <v>0</v>
      </c>
      <c r="V385" s="386">
        <f t="shared" si="47"/>
        <v>0</v>
      </c>
      <c r="W385" s="388">
        <f>IFERROR(VLOOKUP(O385,'[1]Base Baremos'!A:D,4,0)*'Extra 1,8'!$D$3,0)</f>
        <v>0</v>
      </c>
      <c r="X385" s="389">
        <f t="shared" si="43"/>
        <v>0</v>
      </c>
      <c r="Y385" s="384"/>
      <c r="Z385" s="324"/>
      <c r="IS385" s="330"/>
      <c r="IT385" s="330"/>
    </row>
    <row r="386" spans="1:254" ht="17.25" customHeight="1" x14ac:dyDescent="0.2">
      <c r="A386" s="324"/>
      <c r="B386" s="344"/>
      <c r="C386" s="345"/>
      <c r="D386" s="346"/>
      <c r="E386" s="392" t="str">
        <f t="shared" si="44"/>
        <v/>
      </c>
      <c r="F386" s="344"/>
      <c r="G386" s="344"/>
      <c r="H386" s="344"/>
      <c r="I386" s="344"/>
      <c r="J386" s="344"/>
      <c r="K386" s="347"/>
      <c r="L386" s="347"/>
      <c r="M386" s="347"/>
      <c r="N386" s="347"/>
      <c r="O386" s="344"/>
      <c r="P386" s="382" t="str">
        <f>IFERROR(VLOOKUP(O386,Comp_Poda_Bar!A:B,2,0),"-")</f>
        <v>-</v>
      </c>
      <c r="Q386" s="385" t="str">
        <f t="shared" si="40"/>
        <v>-</v>
      </c>
      <c r="R386" s="386">
        <f t="shared" si="45"/>
        <v>0</v>
      </c>
      <c r="S386" s="387">
        <f t="shared" si="41"/>
        <v>0</v>
      </c>
      <c r="T386" s="387">
        <f t="shared" si="42"/>
        <v>0</v>
      </c>
      <c r="U386" s="386">
        <f t="shared" si="46"/>
        <v>0</v>
      </c>
      <c r="V386" s="386">
        <f t="shared" si="47"/>
        <v>0</v>
      </c>
      <c r="W386" s="388">
        <f>IFERROR(VLOOKUP(O386,'[1]Base Baremos'!A:D,4,0)*'Extra 1,8'!$D$3,0)</f>
        <v>0</v>
      </c>
      <c r="X386" s="389">
        <f t="shared" si="43"/>
        <v>0</v>
      </c>
      <c r="Y386" s="384"/>
      <c r="Z386" s="324"/>
      <c r="IS386" s="330"/>
      <c r="IT386" s="330"/>
    </row>
    <row r="387" spans="1:254" ht="17.25" customHeight="1" x14ac:dyDescent="0.2">
      <c r="A387" s="324"/>
      <c r="B387" s="344"/>
      <c r="C387" s="345"/>
      <c r="D387" s="346"/>
      <c r="E387" s="392" t="str">
        <f t="shared" si="44"/>
        <v/>
      </c>
      <c r="F387" s="344"/>
      <c r="G387" s="344"/>
      <c r="H387" s="344"/>
      <c r="I387" s="344"/>
      <c r="J387" s="344"/>
      <c r="K387" s="347"/>
      <c r="L387" s="347"/>
      <c r="M387" s="347"/>
      <c r="N387" s="347"/>
      <c r="O387" s="344"/>
      <c r="P387" s="382" t="str">
        <f>IFERROR(VLOOKUP(O387,Comp_Poda_Bar!A:B,2,0),"-")</f>
        <v>-</v>
      </c>
      <c r="Q387" s="385" t="str">
        <f t="shared" si="40"/>
        <v>-</v>
      </c>
      <c r="R387" s="386">
        <f t="shared" si="45"/>
        <v>0</v>
      </c>
      <c r="S387" s="387">
        <f t="shared" si="41"/>
        <v>0</v>
      </c>
      <c r="T387" s="387">
        <f t="shared" si="42"/>
        <v>0</v>
      </c>
      <c r="U387" s="386">
        <f t="shared" si="46"/>
        <v>0</v>
      </c>
      <c r="V387" s="386">
        <f t="shared" si="47"/>
        <v>0</v>
      </c>
      <c r="W387" s="388">
        <f>IFERROR(VLOOKUP(O387,'[1]Base Baremos'!A:D,4,0)*'Extra 1,8'!$D$3,0)</f>
        <v>0</v>
      </c>
      <c r="X387" s="389">
        <f t="shared" si="43"/>
        <v>0</v>
      </c>
      <c r="Y387" s="384"/>
      <c r="Z387" s="324"/>
      <c r="IS387" s="330"/>
      <c r="IT387" s="330"/>
    </row>
    <row r="388" spans="1:254" ht="17.25" customHeight="1" x14ac:dyDescent="0.2">
      <c r="A388" s="324"/>
      <c r="B388" s="344"/>
      <c r="C388" s="345"/>
      <c r="D388" s="346"/>
      <c r="E388" s="392" t="str">
        <f t="shared" si="44"/>
        <v/>
      </c>
      <c r="F388" s="344"/>
      <c r="G388" s="344"/>
      <c r="H388" s="344"/>
      <c r="I388" s="344"/>
      <c r="J388" s="344"/>
      <c r="K388" s="347"/>
      <c r="L388" s="347"/>
      <c r="M388" s="347"/>
      <c r="N388" s="347"/>
      <c r="O388" s="344"/>
      <c r="P388" s="382" t="str">
        <f>IFERROR(VLOOKUP(O388,Comp_Poda_Bar!A:B,2,0),"-")</f>
        <v>-</v>
      </c>
      <c r="Q388" s="385" t="str">
        <f t="shared" si="40"/>
        <v>-</v>
      </c>
      <c r="R388" s="386">
        <f t="shared" si="45"/>
        <v>0</v>
      </c>
      <c r="S388" s="387">
        <f t="shared" si="41"/>
        <v>0</v>
      </c>
      <c r="T388" s="387">
        <f t="shared" si="42"/>
        <v>0</v>
      </c>
      <c r="U388" s="386">
        <f t="shared" si="46"/>
        <v>0</v>
      </c>
      <c r="V388" s="386">
        <f t="shared" si="47"/>
        <v>0</v>
      </c>
      <c r="W388" s="388">
        <f>IFERROR(VLOOKUP(O388,'[1]Base Baremos'!A:D,4,0)*'Extra 1,8'!$D$3,0)</f>
        <v>0</v>
      </c>
      <c r="X388" s="389">
        <f t="shared" si="43"/>
        <v>0</v>
      </c>
      <c r="Y388" s="384"/>
      <c r="Z388" s="324"/>
      <c r="IS388" s="330"/>
      <c r="IT388" s="330"/>
    </row>
    <row r="389" spans="1:254" ht="17.25" customHeight="1" x14ac:dyDescent="0.2">
      <c r="A389" s="324"/>
      <c r="B389" s="344"/>
      <c r="C389" s="345"/>
      <c r="D389" s="346"/>
      <c r="E389" s="392" t="str">
        <f t="shared" si="44"/>
        <v/>
      </c>
      <c r="F389" s="344"/>
      <c r="G389" s="344"/>
      <c r="H389" s="344"/>
      <c r="I389" s="344"/>
      <c r="J389" s="344"/>
      <c r="K389" s="347"/>
      <c r="L389" s="347"/>
      <c r="M389" s="347"/>
      <c r="N389" s="347"/>
      <c r="O389" s="344"/>
      <c r="P389" s="382" t="str">
        <f>IFERROR(VLOOKUP(O389,Comp_Poda_Bar!A:B,2,0),"-")</f>
        <v>-</v>
      </c>
      <c r="Q389" s="385" t="str">
        <f t="shared" si="40"/>
        <v>-</v>
      </c>
      <c r="R389" s="386">
        <f t="shared" si="45"/>
        <v>0</v>
      </c>
      <c r="S389" s="387">
        <f t="shared" ref="S389:S400" si="48">K389*24</f>
        <v>0</v>
      </c>
      <c r="T389" s="387">
        <f t="shared" ref="T389:T400" si="49">IF(K389&gt;L389,(L389*24)+24,L389*24)</f>
        <v>0</v>
      </c>
      <c r="U389" s="386">
        <f t="shared" si="46"/>
        <v>0</v>
      </c>
      <c r="V389" s="386">
        <f t="shared" si="47"/>
        <v>0</v>
      </c>
      <c r="W389" s="388">
        <f>IFERROR(VLOOKUP(O389,'[1]Base Baremos'!A:D,4,0)*'Extra 1,8'!$D$3,0)</f>
        <v>0</v>
      </c>
      <c r="X389" s="389">
        <f t="shared" ref="X389:X400" si="50">IF(OR(D389="SIM",Q389=7,Q389=1),((V389*W389)-(U389*W389))*1.5,IF(V389&lt;=2,(V389*W389-(U389*W389))*1.25,IF(V389&gt;2,(V389*W389-(U389*W389))*1.35)))</f>
        <v>0</v>
      </c>
      <c r="Y389" s="384"/>
      <c r="Z389" s="324"/>
      <c r="IS389" s="330"/>
      <c r="IT389" s="330"/>
    </row>
    <row r="390" spans="1:254" ht="17.25" customHeight="1" x14ac:dyDescent="0.2">
      <c r="A390" s="324"/>
      <c r="B390" s="344"/>
      <c r="C390" s="345"/>
      <c r="D390" s="346"/>
      <c r="E390" s="392" t="str">
        <f t="shared" ref="E390:E400" si="51">IF(O390="","",TEXT(C390,"MMMM"))</f>
        <v/>
      </c>
      <c r="F390" s="344"/>
      <c r="G390" s="344"/>
      <c r="H390" s="344"/>
      <c r="I390" s="344"/>
      <c r="J390" s="344"/>
      <c r="K390" s="347"/>
      <c r="L390" s="347"/>
      <c r="M390" s="347"/>
      <c r="N390" s="347"/>
      <c r="O390" s="344"/>
      <c r="P390" s="382" t="str">
        <f>IFERROR(VLOOKUP(O390,Comp_Poda_Bar!A:B,2,0),"-")</f>
        <v>-</v>
      </c>
      <c r="Q390" s="385" t="str">
        <f t="shared" ref="Q390:Q400" si="52">IF(C390&lt;&gt;"",WEEKDAY(C390),"-")</f>
        <v>-</v>
      </c>
      <c r="R390" s="386">
        <f t="shared" ref="R390:R400" si="53">T390-S390</f>
        <v>0</v>
      </c>
      <c r="S390" s="387">
        <f t="shared" si="48"/>
        <v>0</v>
      </c>
      <c r="T390" s="387">
        <f t="shared" si="49"/>
        <v>0</v>
      </c>
      <c r="U390" s="386">
        <f t="shared" ref="U390:U400" si="54">(N390-M390)*24</f>
        <v>0</v>
      </c>
      <c r="V390" s="386">
        <f t="shared" ref="V390:V400" si="55">R390</f>
        <v>0</v>
      </c>
      <c r="W390" s="388">
        <f>IFERROR(VLOOKUP(O390,'[1]Base Baremos'!A:D,4,0)*'Extra 1,8'!$D$3,0)</f>
        <v>0</v>
      </c>
      <c r="X390" s="389">
        <f t="shared" si="50"/>
        <v>0</v>
      </c>
      <c r="Y390" s="384"/>
      <c r="Z390" s="324"/>
      <c r="IS390" s="330"/>
      <c r="IT390" s="330"/>
    </row>
    <row r="391" spans="1:254" ht="17.25" customHeight="1" x14ac:dyDescent="0.2">
      <c r="A391" s="324"/>
      <c r="B391" s="344"/>
      <c r="C391" s="345"/>
      <c r="D391" s="346"/>
      <c r="E391" s="392" t="str">
        <f t="shared" si="51"/>
        <v/>
      </c>
      <c r="F391" s="344"/>
      <c r="G391" s="344"/>
      <c r="H391" s="344"/>
      <c r="I391" s="344"/>
      <c r="J391" s="344"/>
      <c r="K391" s="347"/>
      <c r="L391" s="347"/>
      <c r="M391" s="347"/>
      <c r="N391" s="347"/>
      <c r="O391" s="344"/>
      <c r="P391" s="382" t="str">
        <f>IFERROR(VLOOKUP(O391,Comp_Poda_Bar!A:B,2,0),"-")</f>
        <v>-</v>
      </c>
      <c r="Q391" s="385" t="str">
        <f t="shared" si="52"/>
        <v>-</v>
      </c>
      <c r="R391" s="386">
        <f t="shared" si="53"/>
        <v>0</v>
      </c>
      <c r="S391" s="387">
        <f t="shared" si="48"/>
        <v>0</v>
      </c>
      <c r="T391" s="387">
        <f t="shared" si="49"/>
        <v>0</v>
      </c>
      <c r="U391" s="386">
        <f t="shared" si="54"/>
        <v>0</v>
      </c>
      <c r="V391" s="386">
        <f t="shared" si="55"/>
        <v>0</v>
      </c>
      <c r="W391" s="388">
        <f>IFERROR(VLOOKUP(O391,'[1]Base Baremos'!A:D,4,0)*'Extra 1,8'!$D$3,0)</f>
        <v>0</v>
      </c>
      <c r="X391" s="389">
        <f t="shared" si="50"/>
        <v>0</v>
      </c>
      <c r="Y391" s="384"/>
      <c r="Z391" s="324"/>
      <c r="IS391" s="330"/>
      <c r="IT391" s="330"/>
    </row>
    <row r="392" spans="1:254" ht="17.25" customHeight="1" x14ac:dyDescent="0.2">
      <c r="A392" s="324"/>
      <c r="B392" s="344"/>
      <c r="C392" s="345"/>
      <c r="D392" s="346"/>
      <c r="E392" s="392" t="str">
        <f t="shared" si="51"/>
        <v/>
      </c>
      <c r="F392" s="344"/>
      <c r="G392" s="344"/>
      <c r="H392" s="344"/>
      <c r="I392" s="344"/>
      <c r="J392" s="344"/>
      <c r="K392" s="347"/>
      <c r="L392" s="347"/>
      <c r="M392" s="347"/>
      <c r="N392" s="347"/>
      <c r="O392" s="344"/>
      <c r="P392" s="382" t="str">
        <f>IFERROR(VLOOKUP(O392,Comp_Poda_Bar!A:B,2,0),"-")</f>
        <v>-</v>
      </c>
      <c r="Q392" s="385" t="str">
        <f t="shared" si="52"/>
        <v>-</v>
      </c>
      <c r="R392" s="386">
        <f t="shared" si="53"/>
        <v>0</v>
      </c>
      <c r="S392" s="387">
        <f t="shared" si="48"/>
        <v>0</v>
      </c>
      <c r="T392" s="387">
        <f t="shared" si="49"/>
        <v>0</v>
      </c>
      <c r="U392" s="386">
        <f t="shared" si="54"/>
        <v>0</v>
      </c>
      <c r="V392" s="386">
        <f t="shared" si="55"/>
        <v>0</v>
      </c>
      <c r="W392" s="388">
        <f>IFERROR(VLOOKUP(O392,'[1]Base Baremos'!A:D,4,0)*'Extra 1,8'!$D$3,0)</f>
        <v>0</v>
      </c>
      <c r="X392" s="389">
        <f t="shared" si="50"/>
        <v>0</v>
      </c>
      <c r="Y392" s="384"/>
      <c r="Z392" s="324"/>
      <c r="IS392" s="330"/>
      <c r="IT392" s="330"/>
    </row>
    <row r="393" spans="1:254" ht="17.25" customHeight="1" x14ac:dyDescent="0.2">
      <c r="A393" s="324"/>
      <c r="B393" s="344"/>
      <c r="C393" s="345"/>
      <c r="D393" s="346"/>
      <c r="E393" s="392" t="str">
        <f t="shared" si="51"/>
        <v/>
      </c>
      <c r="F393" s="344"/>
      <c r="G393" s="344"/>
      <c r="H393" s="344"/>
      <c r="I393" s="344"/>
      <c r="J393" s="344"/>
      <c r="K393" s="347"/>
      <c r="L393" s="347"/>
      <c r="M393" s="347"/>
      <c r="N393" s="347"/>
      <c r="O393" s="344"/>
      <c r="P393" s="382" t="str">
        <f>IFERROR(VLOOKUP(O393,Comp_Poda_Bar!A:B,2,0),"-")</f>
        <v>-</v>
      </c>
      <c r="Q393" s="385" t="str">
        <f t="shared" si="52"/>
        <v>-</v>
      </c>
      <c r="R393" s="386">
        <f t="shared" si="53"/>
        <v>0</v>
      </c>
      <c r="S393" s="387">
        <f t="shared" si="48"/>
        <v>0</v>
      </c>
      <c r="T393" s="387">
        <f t="shared" si="49"/>
        <v>0</v>
      </c>
      <c r="U393" s="386">
        <f t="shared" si="54"/>
        <v>0</v>
      </c>
      <c r="V393" s="386">
        <f t="shared" si="55"/>
        <v>0</v>
      </c>
      <c r="W393" s="388">
        <f>IFERROR(VLOOKUP(O393,'[1]Base Baremos'!A:D,4,0)*'Extra 1,8'!$D$3,0)</f>
        <v>0</v>
      </c>
      <c r="X393" s="389">
        <f t="shared" si="50"/>
        <v>0</v>
      </c>
      <c r="Y393" s="384"/>
      <c r="Z393" s="324"/>
      <c r="IS393" s="330"/>
      <c r="IT393" s="330"/>
    </row>
    <row r="394" spans="1:254" ht="17.25" customHeight="1" x14ac:dyDescent="0.2">
      <c r="A394" s="324"/>
      <c r="B394" s="344"/>
      <c r="C394" s="345"/>
      <c r="D394" s="346"/>
      <c r="E394" s="392" t="str">
        <f t="shared" si="51"/>
        <v/>
      </c>
      <c r="F394" s="344"/>
      <c r="G394" s="344"/>
      <c r="H394" s="344"/>
      <c r="I394" s="344"/>
      <c r="J394" s="344"/>
      <c r="K394" s="347"/>
      <c r="L394" s="347"/>
      <c r="M394" s="347"/>
      <c r="N394" s="347"/>
      <c r="O394" s="344"/>
      <c r="P394" s="382" t="str">
        <f>IFERROR(VLOOKUP(O394,Comp_Poda_Bar!A:B,2,0),"-")</f>
        <v>-</v>
      </c>
      <c r="Q394" s="385" t="str">
        <f t="shared" si="52"/>
        <v>-</v>
      </c>
      <c r="R394" s="386">
        <f t="shared" si="53"/>
        <v>0</v>
      </c>
      <c r="S394" s="387">
        <f t="shared" si="48"/>
        <v>0</v>
      </c>
      <c r="T394" s="387">
        <f t="shared" si="49"/>
        <v>0</v>
      </c>
      <c r="U394" s="386">
        <f t="shared" si="54"/>
        <v>0</v>
      </c>
      <c r="V394" s="386">
        <f t="shared" si="55"/>
        <v>0</v>
      </c>
      <c r="W394" s="388">
        <f>IFERROR(VLOOKUP(O394,'[1]Base Baremos'!A:D,4,0)*'Extra 1,8'!$D$3,0)</f>
        <v>0</v>
      </c>
      <c r="X394" s="389">
        <f t="shared" si="50"/>
        <v>0</v>
      </c>
      <c r="Y394" s="384"/>
      <c r="Z394" s="324"/>
      <c r="IS394" s="330"/>
      <c r="IT394" s="330"/>
    </row>
    <row r="395" spans="1:254" ht="17.25" customHeight="1" x14ac:dyDescent="0.2">
      <c r="A395" s="324"/>
      <c r="B395" s="344"/>
      <c r="C395" s="345"/>
      <c r="D395" s="346"/>
      <c r="E395" s="392" t="str">
        <f t="shared" si="51"/>
        <v/>
      </c>
      <c r="F395" s="344"/>
      <c r="G395" s="344"/>
      <c r="H395" s="344"/>
      <c r="I395" s="344"/>
      <c r="J395" s="344"/>
      <c r="K395" s="347"/>
      <c r="L395" s="347"/>
      <c r="M395" s="347"/>
      <c r="N395" s="347"/>
      <c r="O395" s="344"/>
      <c r="P395" s="382" t="str">
        <f>IFERROR(VLOOKUP(O395,Comp_Poda_Bar!A:B,2,0),"-")</f>
        <v>-</v>
      </c>
      <c r="Q395" s="385" t="str">
        <f t="shared" si="52"/>
        <v>-</v>
      </c>
      <c r="R395" s="386">
        <f t="shared" si="53"/>
        <v>0</v>
      </c>
      <c r="S395" s="387">
        <f t="shared" si="48"/>
        <v>0</v>
      </c>
      <c r="T395" s="387">
        <f t="shared" si="49"/>
        <v>0</v>
      </c>
      <c r="U395" s="386">
        <f t="shared" si="54"/>
        <v>0</v>
      </c>
      <c r="V395" s="386">
        <f t="shared" si="55"/>
        <v>0</v>
      </c>
      <c r="W395" s="388">
        <f>IFERROR(VLOOKUP(O395,'[1]Base Baremos'!A:D,4,0)*'Extra 1,8'!$D$3,0)</f>
        <v>0</v>
      </c>
      <c r="X395" s="389">
        <f t="shared" si="50"/>
        <v>0</v>
      </c>
      <c r="Y395" s="384"/>
      <c r="Z395" s="324"/>
      <c r="IS395" s="330"/>
      <c r="IT395" s="330"/>
    </row>
    <row r="396" spans="1:254" ht="17.25" customHeight="1" x14ac:dyDescent="0.2">
      <c r="A396" s="324"/>
      <c r="B396" s="344"/>
      <c r="C396" s="345"/>
      <c r="D396" s="346"/>
      <c r="E396" s="392" t="str">
        <f t="shared" si="51"/>
        <v/>
      </c>
      <c r="F396" s="344"/>
      <c r="G396" s="344"/>
      <c r="H396" s="344"/>
      <c r="I396" s="344"/>
      <c r="J396" s="344"/>
      <c r="K396" s="347"/>
      <c r="L396" s="347"/>
      <c r="M396" s="347"/>
      <c r="N396" s="347"/>
      <c r="O396" s="344"/>
      <c r="P396" s="382" t="str">
        <f>IFERROR(VLOOKUP(O396,Comp_Poda_Bar!A:B,2,0),"-")</f>
        <v>-</v>
      </c>
      <c r="Q396" s="385" t="str">
        <f t="shared" si="52"/>
        <v>-</v>
      </c>
      <c r="R396" s="386">
        <f t="shared" si="53"/>
        <v>0</v>
      </c>
      <c r="S396" s="387">
        <f t="shared" si="48"/>
        <v>0</v>
      </c>
      <c r="T396" s="387">
        <f t="shared" si="49"/>
        <v>0</v>
      </c>
      <c r="U396" s="386">
        <f t="shared" si="54"/>
        <v>0</v>
      </c>
      <c r="V396" s="386">
        <f t="shared" si="55"/>
        <v>0</v>
      </c>
      <c r="W396" s="388">
        <f>IFERROR(VLOOKUP(O396,'[1]Base Baremos'!A:D,4,0)*'Extra 1,8'!$D$3,0)</f>
        <v>0</v>
      </c>
      <c r="X396" s="389">
        <f t="shared" si="50"/>
        <v>0</v>
      </c>
      <c r="Y396" s="384"/>
      <c r="Z396" s="324"/>
      <c r="IS396" s="330"/>
      <c r="IT396" s="330"/>
    </row>
    <row r="397" spans="1:254" ht="17.25" customHeight="1" x14ac:dyDescent="0.2">
      <c r="A397" s="324"/>
      <c r="B397" s="344"/>
      <c r="C397" s="345"/>
      <c r="D397" s="346"/>
      <c r="E397" s="392" t="str">
        <f t="shared" si="51"/>
        <v/>
      </c>
      <c r="F397" s="344"/>
      <c r="G397" s="344"/>
      <c r="H397" s="344"/>
      <c r="I397" s="344"/>
      <c r="J397" s="344"/>
      <c r="K397" s="347"/>
      <c r="L397" s="347"/>
      <c r="M397" s="347"/>
      <c r="N397" s="347"/>
      <c r="O397" s="344"/>
      <c r="P397" s="382" t="str">
        <f>IFERROR(VLOOKUP(O397,Comp_Poda_Bar!A:B,2,0),"-")</f>
        <v>-</v>
      </c>
      <c r="Q397" s="385" t="str">
        <f t="shared" si="52"/>
        <v>-</v>
      </c>
      <c r="R397" s="386">
        <f t="shared" si="53"/>
        <v>0</v>
      </c>
      <c r="S397" s="387">
        <f t="shared" si="48"/>
        <v>0</v>
      </c>
      <c r="T397" s="387">
        <f t="shared" si="49"/>
        <v>0</v>
      </c>
      <c r="U397" s="386">
        <f t="shared" si="54"/>
        <v>0</v>
      </c>
      <c r="V397" s="386">
        <f t="shared" si="55"/>
        <v>0</v>
      </c>
      <c r="W397" s="388">
        <f>IFERROR(VLOOKUP(O397,'[1]Base Baremos'!A:D,4,0)*'Extra 1,8'!$D$3,0)</f>
        <v>0</v>
      </c>
      <c r="X397" s="389">
        <f t="shared" si="50"/>
        <v>0</v>
      </c>
      <c r="Y397" s="384"/>
      <c r="Z397" s="324"/>
      <c r="IS397" s="330"/>
      <c r="IT397" s="330"/>
    </row>
    <row r="398" spans="1:254" ht="17.25" customHeight="1" x14ac:dyDescent="0.2">
      <c r="A398" s="324"/>
      <c r="B398" s="344"/>
      <c r="C398" s="345"/>
      <c r="D398" s="346"/>
      <c r="E398" s="392" t="str">
        <f t="shared" si="51"/>
        <v/>
      </c>
      <c r="F398" s="344"/>
      <c r="G398" s="344"/>
      <c r="H398" s="344"/>
      <c r="I398" s="344"/>
      <c r="J398" s="344"/>
      <c r="K398" s="347"/>
      <c r="L398" s="347"/>
      <c r="M398" s="347"/>
      <c r="N398" s="347"/>
      <c r="O398" s="344"/>
      <c r="P398" s="382" t="str">
        <f>IFERROR(VLOOKUP(O398,Comp_Poda_Bar!A:B,2,0),"-")</f>
        <v>-</v>
      </c>
      <c r="Q398" s="385" t="str">
        <f t="shared" si="52"/>
        <v>-</v>
      </c>
      <c r="R398" s="386">
        <f t="shared" si="53"/>
        <v>0</v>
      </c>
      <c r="S398" s="387">
        <f t="shared" si="48"/>
        <v>0</v>
      </c>
      <c r="T398" s="387">
        <f t="shared" si="49"/>
        <v>0</v>
      </c>
      <c r="U398" s="386">
        <f t="shared" si="54"/>
        <v>0</v>
      </c>
      <c r="V398" s="386">
        <f t="shared" si="55"/>
        <v>0</v>
      </c>
      <c r="W398" s="388">
        <f>IFERROR(VLOOKUP(O398,'[1]Base Baremos'!A:D,4,0)*'Extra 1,8'!$D$3,0)</f>
        <v>0</v>
      </c>
      <c r="X398" s="389">
        <f t="shared" si="50"/>
        <v>0</v>
      </c>
      <c r="Y398" s="384"/>
      <c r="Z398" s="324"/>
      <c r="IS398" s="330"/>
      <c r="IT398" s="330"/>
    </row>
    <row r="399" spans="1:254" ht="17.25" customHeight="1" x14ac:dyDescent="0.2">
      <c r="A399" s="324"/>
      <c r="B399" s="344"/>
      <c r="C399" s="345"/>
      <c r="D399" s="346"/>
      <c r="E399" s="392" t="str">
        <f t="shared" si="51"/>
        <v/>
      </c>
      <c r="F399" s="344"/>
      <c r="G399" s="344"/>
      <c r="H399" s="344"/>
      <c r="I399" s="344"/>
      <c r="J399" s="344"/>
      <c r="K399" s="347"/>
      <c r="L399" s="347"/>
      <c r="M399" s="347"/>
      <c r="N399" s="347"/>
      <c r="O399" s="344"/>
      <c r="P399" s="382" t="str">
        <f>IFERROR(VLOOKUP(O399,Comp_Poda_Bar!A:B,2,0),"-")</f>
        <v>-</v>
      </c>
      <c r="Q399" s="385" t="str">
        <f t="shared" si="52"/>
        <v>-</v>
      </c>
      <c r="R399" s="386">
        <f t="shared" si="53"/>
        <v>0</v>
      </c>
      <c r="S399" s="387">
        <f t="shared" si="48"/>
        <v>0</v>
      </c>
      <c r="T399" s="387">
        <f t="shared" si="49"/>
        <v>0</v>
      </c>
      <c r="U399" s="386">
        <f t="shared" si="54"/>
        <v>0</v>
      </c>
      <c r="V399" s="386">
        <f t="shared" si="55"/>
        <v>0</v>
      </c>
      <c r="W399" s="388">
        <f>IFERROR(VLOOKUP(O399,'[1]Base Baremos'!A:D,4,0)*'Extra 1,8'!$D$3,0)</f>
        <v>0</v>
      </c>
      <c r="X399" s="389">
        <f t="shared" si="50"/>
        <v>0</v>
      </c>
      <c r="Y399" s="384"/>
      <c r="Z399" s="324"/>
      <c r="IS399" s="330"/>
      <c r="IT399" s="330"/>
    </row>
    <row r="400" spans="1:254" ht="17.25" customHeight="1" x14ac:dyDescent="0.2">
      <c r="A400" s="324"/>
      <c r="B400" s="344"/>
      <c r="C400" s="345"/>
      <c r="D400" s="346"/>
      <c r="E400" s="392" t="str">
        <f t="shared" si="51"/>
        <v/>
      </c>
      <c r="F400" s="344"/>
      <c r="G400" s="344"/>
      <c r="H400" s="344"/>
      <c r="I400" s="344"/>
      <c r="J400" s="344"/>
      <c r="K400" s="347"/>
      <c r="L400" s="347"/>
      <c r="M400" s="347"/>
      <c r="N400" s="347"/>
      <c r="O400" s="344"/>
      <c r="P400" s="382" t="str">
        <f>IFERROR(VLOOKUP(O400,Comp_Poda_Bar!A:B,2,0),"-")</f>
        <v>-</v>
      </c>
      <c r="Q400" s="385" t="str">
        <f t="shared" si="52"/>
        <v>-</v>
      </c>
      <c r="R400" s="386">
        <f t="shared" si="53"/>
        <v>0</v>
      </c>
      <c r="S400" s="387">
        <f t="shared" si="48"/>
        <v>0</v>
      </c>
      <c r="T400" s="387">
        <f t="shared" si="49"/>
        <v>0</v>
      </c>
      <c r="U400" s="386">
        <f t="shared" si="54"/>
        <v>0</v>
      </c>
      <c r="V400" s="386">
        <f t="shared" si="55"/>
        <v>0</v>
      </c>
      <c r="W400" s="388">
        <f>IFERROR(VLOOKUP(O400,'[1]Base Baremos'!A:D,4,0)*'Extra 1,8'!$D$3,0)</f>
        <v>0</v>
      </c>
      <c r="X400" s="389">
        <f t="shared" si="50"/>
        <v>0</v>
      </c>
      <c r="Y400" s="384"/>
      <c r="Z400" s="324"/>
      <c r="IS400" s="330"/>
      <c r="IT400" s="330"/>
    </row>
    <row r="401" spans="1:26" s="330" customFormat="1" x14ac:dyDescent="0.25">
      <c r="A401" s="372"/>
      <c r="B401" s="372"/>
      <c r="C401" s="373"/>
      <c r="D401" s="373"/>
      <c r="E401" s="373"/>
      <c r="F401" s="372"/>
      <c r="G401" s="372"/>
      <c r="H401" s="374"/>
      <c r="I401" s="372"/>
      <c r="J401" s="372"/>
      <c r="K401" s="375"/>
      <c r="L401" s="375"/>
      <c r="M401" s="375"/>
      <c r="N401" s="375"/>
      <c r="O401" s="372"/>
      <c r="P401" s="372"/>
      <c r="Q401" s="376"/>
      <c r="R401" s="377"/>
      <c r="S401" s="377"/>
      <c r="T401" s="377"/>
      <c r="U401" s="377"/>
      <c r="V401" s="377"/>
      <c r="W401" s="378"/>
      <c r="X401" s="379"/>
      <c r="Y401" s="380"/>
      <c r="Z401" s="372"/>
    </row>
    <row r="402" spans="1:26" s="330" customFormat="1" hidden="1" x14ac:dyDescent="0.25">
      <c r="C402" s="331"/>
      <c r="D402" s="331"/>
      <c r="E402" s="331"/>
      <c r="H402" s="332"/>
      <c r="K402" s="333"/>
      <c r="L402" s="333"/>
      <c r="M402" s="333"/>
      <c r="N402" s="333"/>
      <c r="Q402" s="334"/>
      <c r="R402" s="335"/>
      <c r="S402" s="335"/>
      <c r="T402" s="335"/>
      <c r="U402" s="335"/>
      <c r="V402" s="335"/>
      <c r="W402" s="336"/>
      <c r="X402" s="337"/>
      <c r="Y402" s="338"/>
    </row>
    <row r="403" spans="1:26" s="330" customFormat="1" hidden="1" x14ac:dyDescent="0.25">
      <c r="C403" s="331"/>
      <c r="D403" s="331"/>
      <c r="E403" s="331"/>
      <c r="H403" s="332"/>
      <c r="K403" s="333"/>
      <c r="L403" s="333"/>
      <c r="M403" s="333"/>
      <c r="N403" s="333"/>
      <c r="Q403" s="334"/>
      <c r="R403" s="335"/>
      <c r="S403" s="335"/>
      <c r="T403" s="335"/>
      <c r="U403" s="335"/>
      <c r="V403" s="335"/>
      <c r="W403" s="336"/>
      <c r="X403" s="337"/>
      <c r="Y403" s="338"/>
    </row>
    <row r="404" spans="1:26" s="330" customFormat="1" hidden="1" x14ac:dyDescent="0.25">
      <c r="C404" s="331"/>
      <c r="D404" s="331"/>
      <c r="E404" s="331"/>
      <c r="H404" s="332"/>
      <c r="K404" s="333"/>
      <c r="L404" s="333"/>
      <c r="M404" s="333"/>
      <c r="N404" s="333"/>
      <c r="Q404" s="334"/>
      <c r="R404" s="335"/>
      <c r="S404" s="335"/>
      <c r="T404" s="335"/>
      <c r="U404" s="335"/>
      <c r="V404" s="335"/>
      <c r="W404" s="336"/>
      <c r="X404" s="337"/>
      <c r="Y404" s="338"/>
    </row>
    <row r="405" spans="1:26" s="330" customFormat="1" hidden="1" x14ac:dyDescent="0.25">
      <c r="C405" s="331"/>
      <c r="D405" s="331"/>
      <c r="E405" s="331"/>
      <c r="H405" s="332"/>
      <c r="K405" s="333"/>
      <c r="L405" s="333"/>
      <c r="M405" s="333"/>
      <c r="N405" s="333"/>
      <c r="Q405" s="334"/>
      <c r="R405" s="335"/>
      <c r="S405" s="335"/>
      <c r="T405" s="335"/>
      <c r="U405" s="335"/>
      <c r="V405" s="335"/>
      <c r="W405" s="336"/>
      <c r="X405" s="337"/>
      <c r="Y405" s="338"/>
    </row>
    <row r="406" spans="1:26" s="330" customFormat="1" hidden="1" x14ac:dyDescent="0.25">
      <c r="C406" s="331"/>
      <c r="D406" s="331"/>
      <c r="E406" s="331"/>
      <c r="H406" s="332"/>
      <c r="K406" s="333"/>
      <c r="L406" s="333"/>
      <c r="M406" s="333"/>
      <c r="N406" s="333"/>
      <c r="Q406" s="334"/>
      <c r="R406" s="335"/>
      <c r="S406" s="335"/>
      <c r="T406" s="335"/>
      <c r="U406" s="335"/>
      <c r="V406" s="335"/>
      <c r="W406" s="336"/>
      <c r="X406" s="337"/>
      <c r="Y406" s="338"/>
    </row>
    <row r="407" spans="1:26" s="330" customFormat="1" hidden="1" x14ac:dyDescent="0.25">
      <c r="C407" s="331"/>
      <c r="D407" s="331"/>
      <c r="E407" s="331"/>
      <c r="H407" s="332"/>
      <c r="K407" s="333"/>
      <c r="L407" s="333"/>
      <c r="M407" s="333"/>
      <c r="N407" s="333"/>
      <c r="Q407" s="334"/>
      <c r="R407" s="335"/>
      <c r="S407" s="335"/>
      <c r="T407" s="335"/>
      <c r="U407" s="335"/>
      <c r="V407" s="335"/>
      <c r="W407" s="336"/>
      <c r="X407" s="337"/>
      <c r="Y407" s="338"/>
    </row>
    <row r="408" spans="1:26" s="330" customFormat="1" hidden="1" x14ac:dyDescent="0.25">
      <c r="C408" s="331"/>
      <c r="D408" s="331"/>
      <c r="E408" s="331"/>
      <c r="H408" s="332"/>
      <c r="K408" s="333"/>
      <c r="L408" s="333"/>
      <c r="M408" s="333"/>
      <c r="N408" s="333"/>
      <c r="Q408" s="334"/>
      <c r="R408" s="335"/>
      <c r="S408" s="335"/>
      <c r="T408" s="335"/>
      <c r="U408" s="335"/>
      <c r="V408" s="335"/>
      <c r="W408" s="336"/>
      <c r="X408" s="337"/>
      <c r="Y408" s="338"/>
    </row>
    <row r="409" spans="1:26" s="330" customFormat="1" hidden="1" x14ac:dyDescent="0.25">
      <c r="C409" s="331"/>
      <c r="D409" s="331"/>
      <c r="E409" s="331"/>
      <c r="H409" s="332"/>
      <c r="K409" s="333"/>
      <c r="L409" s="333"/>
      <c r="M409" s="333"/>
      <c r="N409" s="333"/>
      <c r="Q409" s="334"/>
      <c r="R409" s="335"/>
      <c r="S409" s="335"/>
      <c r="T409" s="335"/>
      <c r="U409" s="335"/>
      <c r="V409" s="335"/>
      <c r="W409" s="336"/>
      <c r="X409" s="337"/>
      <c r="Y409" s="338"/>
    </row>
    <row r="410" spans="1:26" s="330" customFormat="1" hidden="1" x14ac:dyDescent="0.25">
      <c r="C410" s="331"/>
      <c r="D410" s="331"/>
      <c r="E410" s="331"/>
      <c r="H410" s="332"/>
      <c r="K410" s="333"/>
      <c r="L410" s="333"/>
      <c r="M410" s="333"/>
      <c r="N410" s="333"/>
      <c r="Q410" s="334"/>
      <c r="R410" s="335"/>
      <c r="S410" s="335"/>
      <c r="T410" s="335"/>
      <c r="U410" s="335"/>
      <c r="V410" s="335"/>
      <c r="W410" s="336"/>
      <c r="X410" s="337"/>
      <c r="Y410" s="338"/>
    </row>
    <row r="411" spans="1:26" s="330" customFormat="1" hidden="1" x14ac:dyDescent="0.25">
      <c r="C411" s="331"/>
      <c r="D411" s="331"/>
      <c r="E411" s="331"/>
      <c r="H411" s="332"/>
      <c r="K411" s="333"/>
      <c r="L411" s="333"/>
      <c r="M411" s="333"/>
      <c r="N411" s="333"/>
      <c r="Q411" s="334"/>
      <c r="R411" s="335"/>
      <c r="S411" s="335"/>
      <c r="T411" s="335"/>
      <c r="U411" s="335"/>
      <c r="V411" s="335"/>
      <c r="W411" s="336"/>
      <c r="X411" s="337"/>
      <c r="Y411" s="338"/>
    </row>
    <row r="412" spans="1:26" s="330" customFormat="1" hidden="1" x14ac:dyDescent="0.25">
      <c r="C412" s="331"/>
      <c r="D412" s="331"/>
      <c r="E412" s="331"/>
      <c r="H412" s="332"/>
      <c r="K412" s="333"/>
      <c r="L412" s="333"/>
      <c r="M412" s="333"/>
      <c r="N412" s="333"/>
      <c r="Q412" s="334"/>
      <c r="R412" s="335"/>
      <c r="S412" s="335"/>
      <c r="T412" s="335"/>
      <c r="U412" s="335"/>
      <c r="V412" s="335"/>
      <c r="W412" s="336"/>
      <c r="X412" s="337"/>
      <c r="Y412" s="338"/>
    </row>
    <row r="413" spans="1:26" s="330" customFormat="1" hidden="1" x14ac:dyDescent="0.25">
      <c r="C413" s="331"/>
      <c r="D413" s="331"/>
      <c r="E413" s="331"/>
      <c r="H413" s="332"/>
      <c r="K413" s="333"/>
      <c r="L413" s="333"/>
      <c r="M413" s="333"/>
      <c r="N413" s="333"/>
      <c r="Q413" s="334"/>
      <c r="R413" s="335"/>
      <c r="S413" s="335"/>
      <c r="T413" s="335"/>
      <c r="U413" s="335"/>
      <c r="V413" s="335"/>
      <c r="W413" s="336"/>
      <c r="X413" s="337"/>
      <c r="Y413" s="338"/>
    </row>
    <row r="414" spans="1:26" s="330" customFormat="1" hidden="1" x14ac:dyDescent="0.25">
      <c r="C414" s="331"/>
      <c r="D414" s="331"/>
      <c r="E414" s="331"/>
      <c r="H414" s="332"/>
      <c r="K414" s="333"/>
      <c r="L414" s="333"/>
      <c r="M414" s="333"/>
      <c r="N414" s="333"/>
      <c r="Q414" s="334"/>
      <c r="R414" s="335"/>
      <c r="S414" s="335"/>
      <c r="T414" s="335"/>
      <c r="U414" s="335"/>
      <c r="V414" s="335"/>
      <c r="W414" s="336"/>
      <c r="X414" s="337"/>
      <c r="Y414" s="338"/>
    </row>
    <row r="415" spans="1:26" s="330" customFormat="1" hidden="1" x14ac:dyDescent="0.25">
      <c r="C415" s="331"/>
      <c r="D415" s="331"/>
      <c r="E415" s="331"/>
      <c r="H415" s="332"/>
      <c r="K415" s="333"/>
      <c r="L415" s="333"/>
      <c r="M415" s="333"/>
      <c r="N415" s="333"/>
      <c r="Q415" s="334"/>
      <c r="R415" s="335"/>
      <c r="S415" s="335"/>
      <c r="T415" s="335"/>
      <c r="U415" s="335"/>
      <c r="V415" s="335"/>
      <c r="W415" s="336"/>
      <c r="X415" s="337"/>
      <c r="Y415" s="338"/>
    </row>
    <row r="416" spans="1:26" s="330" customFormat="1" hidden="1" x14ac:dyDescent="0.25">
      <c r="C416" s="331"/>
      <c r="D416" s="331"/>
      <c r="E416" s="331"/>
      <c r="H416" s="332"/>
      <c r="K416" s="333"/>
      <c r="L416" s="333"/>
      <c r="M416" s="333"/>
      <c r="N416" s="333"/>
      <c r="Q416" s="334"/>
      <c r="R416" s="335"/>
      <c r="S416" s="335"/>
      <c r="T416" s="335"/>
      <c r="U416" s="335"/>
      <c r="V416" s="335"/>
      <c r="W416" s="336"/>
      <c r="X416" s="337"/>
      <c r="Y416" s="338"/>
    </row>
    <row r="417" spans="3:25" s="330" customFormat="1" hidden="1" x14ac:dyDescent="0.25">
      <c r="C417" s="331"/>
      <c r="D417" s="331"/>
      <c r="E417" s="331"/>
      <c r="H417" s="332"/>
      <c r="K417" s="333"/>
      <c r="L417" s="333"/>
      <c r="M417" s="333"/>
      <c r="N417" s="333"/>
      <c r="Q417" s="334"/>
      <c r="R417" s="335"/>
      <c r="S417" s="335"/>
      <c r="T417" s="335"/>
      <c r="U417" s="335"/>
      <c r="V417" s="335"/>
      <c r="W417" s="336"/>
      <c r="X417" s="337"/>
      <c r="Y417" s="338"/>
    </row>
    <row r="418" spans="3:25" s="330" customFormat="1" hidden="1" x14ac:dyDescent="0.25">
      <c r="C418" s="331"/>
      <c r="D418" s="331"/>
      <c r="E418" s="331"/>
      <c r="H418" s="332"/>
      <c r="K418" s="333"/>
      <c r="L418" s="333"/>
      <c r="M418" s="333"/>
      <c r="N418" s="333"/>
      <c r="Q418" s="334"/>
      <c r="R418" s="335"/>
      <c r="S418" s="335"/>
      <c r="T418" s="335"/>
      <c r="U418" s="335"/>
      <c r="V418" s="335"/>
      <c r="W418" s="336"/>
      <c r="X418" s="337"/>
      <c r="Y418" s="338"/>
    </row>
    <row r="419" spans="3:25" s="330" customFormat="1" hidden="1" x14ac:dyDescent="0.25">
      <c r="C419" s="331"/>
      <c r="D419" s="331"/>
      <c r="E419" s="331"/>
      <c r="H419" s="332"/>
      <c r="K419" s="333"/>
      <c r="L419" s="333"/>
      <c r="M419" s="333"/>
      <c r="N419" s="333"/>
      <c r="Q419" s="334"/>
      <c r="R419" s="335"/>
      <c r="S419" s="335"/>
      <c r="T419" s="335"/>
      <c r="U419" s="335"/>
      <c r="V419" s="335"/>
      <c r="W419" s="336"/>
      <c r="X419" s="337"/>
      <c r="Y419" s="338"/>
    </row>
    <row r="420" spans="3:25" s="330" customFormat="1" hidden="1" x14ac:dyDescent="0.25">
      <c r="C420" s="331"/>
      <c r="D420" s="331"/>
      <c r="E420" s="331"/>
      <c r="H420" s="332"/>
      <c r="K420" s="333"/>
      <c r="L420" s="333"/>
      <c r="M420" s="333"/>
      <c r="N420" s="333"/>
      <c r="Q420" s="334"/>
      <c r="R420" s="335"/>
      <c r="S420" s="335"/>
      <c r="T420" s="335"/>
      <c r="U420" s="335"/>
      <c r="V420" s="335"/>
      <c r="W420" s="336"/>
      <c r="X420" s="337"/>
      <c r="Y420" s="338"/>
    </row>
    <row r="421" spans="3:25" s="330" customFormat="1" hidden="1" x14ac:dyDescent="0.25">
      <c r="C421" s="331"/>
      <c r="D421" s="331"/>
      <c r="E421" s="331"/>
      <c r="H421" s="332"/>
      <c r="K421" s="333"/>
      <c r="L421" s="333"/>
      <c r="M421" s="333"/>
      <c r="N421" s="333"/>
      <c r="Q421" s="334"/>
      <c r="R421" s="335"/>
      <c r="S421" s="335"/>
      <c r="T421" s="335"/>
      <c r="U421" s="335"/>
      <c r="V421" s="335"/>
      <c r="W421" s="336"/>
      <c r="X421" s="337"/>
      <c r="Y421" s="338"/>
    </row>
    <row r="422" spans="3:25" s="330" customFormat="1" hidden="1" x14ac:dyDescent="0.25">
      <c r="C422" s="331"/>
      <c r="D422" s="331"/>
      <c r="E422" s="331"/>
      <c r="H422" s="332"/>
      <c r="K422" s="333"/>
      <c r="L422" s="333"/>
      <c r="M422" s="333"/>
      <c r="N422" s="333"/>
      <c r="Q422" s="334"/>
      <c r="R422" s="335"/>
      <c r="S422" s="335"/>
      <c r="T422" s="335"/>
      <c r="U422" s="335"/>
      <c r="V422" s="335"/>
      <c r="W422" s="336"/>
      <c r="X422" s="337"/>
      <c r="Y422" s="338"/>
    </row>
    <row r="423" spans="3:25" s="330" customFormat="1" hidden="1" x14ac:dyDescent="0.25">
      <c r="C423" s="331"/>
      <c r="D423" s="331"/>
      <c r="E423" s="331"/>
      <c r="H423" s="332"/>
      <c r="K423" s="333"/>
      <c r="L423" s="333"/>
      <c r="M423" s="333"/>
      <c r="N423" s="333"/>
      <c r="Q423" s="334"/>
      <c r="R423" s="335"/>
      <c r="S423" s="335"/>
      <c r="T423" s="335"/>
      <c r="U423" s="335"/>
      <c r="V423" s="335"/>
      <c r="W423" s="336"/>
      <c r="X423" s="337"/>
      <c r="Y423" s="338"/>
    </row>
    <row r="424" spans="3:25" s="330" customFormat="1" hidden="1" x14ac:dyDescent="0.25">
      <c r="C424" s="331"/>
      <c r="D424" s="331"/>
      <c r="E424" s="331"/>
      <c r="H424" s="332"/>
      <c r="K424" s="333"/>
      <c r="L424" s="333"/>
      <c r="M424" s="333"/>
      <c r="N424" s="333"/>
      <c r="Q424" s="334"/>
      <c r="R424" s="335"/>
      <c r="S424" s="335"/>
      <c r="T424" s="335"/>
      <c r="U424" s="335"/>
      <c r="V424" s="335"/>
      <c r="W424" s="336"/>
      <c r="X424" s="337"/>
      <c r="Y424" s="338"/>
    </row>
    <row r="425" spans="3:25" s="330" customFormat="1" hidden="1" x14ac:dyDescent="0.25">
      <c r="C425" s="331"/>
      <c r="D425" s="331"/>
      <c r="E425" s="331"/>
      <c r="H425" s="332"/>
      <c r="K425" s="333"/>
      <c r="L425" s="333"/>
      <c r="M425" s="333"/>
      <c r="N425" s="333"/>
      <c r="Q425" s="334"/>
      <c r="R425" s="335"/>
      <c r="S425" s="335"/>
      <c r="T425" s="335"/>
      <c r="U425" s="335"/>
      <c r="V425" s="335"/>
      <c r="W425" s="336"/>
      <c r="X425" s="337"/>
      <c r="Y425" s="338"/>
    </row>
    <row r="426" spans="3:25" s="330" customFormat="1" hidden="1" x14ac:dyDescent="0.25">
      <c r="C426" s="331"/>
      <c r="D426" s="331"/>
      <c r="E426" s="331"/>
      <c r="H426" s="332"/>
      <c r="K426" s="333"/>
      <c r="L426" s="333"/>
      <c r="M426" s="333"/>
      <c r="N426" s="333"/>
      <c r="Q426" s="334"/>
      <c r="R426" s="335"/>
      <c r="S426" s="335"/>
      <c r="T426" s="335"/>
      <c r="U426" s="335"/>
      <c r="V426" s="335"/>
      <c r="W426" s="336"/>
      <c r="X426" s="337"/>
      <c r="Y426" s="338"/>
    </row>
    <row r="427" spans="3:25" s="330" customFormat="1" hidden="1" x14ac:dyDescent="0.25">
      <c r="C427" s="331"/>
      <c r="D427" s="331"/>
      <c r="E427" s="331"/>
      <c r="H427" s="332"/>
      <c r="K427" s="333"/>
      <c r="L427" s="333"/>
      <c r="M427" s="333"/>
      <c r="N427" s="333"/>
      <c r="Q427" s="334"/>
      <c r="R427" s="335"/>
      <c r="S427" s="335"/>
      <c r="T427" s="335"/>
      <c r="U427" s="335"/>
      <c r="V427" s="335"/>
      <c r="W427" s="336"/>
      <c r="X427" s="337"/>
      <c r="Y427" s="338"/>
    </row>
    <row r="428" spans="3:25" s="330" customFormat="1" hidden="1" x14ac:dyDescent="0.25">
      <c r="C428" s="331"/>
      <c r="D428" s="331"/>
      <c r="E428" s="331"/>
      <c r="H428" s="332"/>
      <c r="K428" s="333"/>
      <c r="L428" s="333"/>
      <c r="M428" s="333"/>
      <c r="N428" s="333"/>
      <c r="Q428" s="334"/>
      <c r="R428" s="335"/>
      <c r="S428" s="335"/>
      <c r="T428" s="335"/>
      <c r="U428" s="335"/>
      <c r="V428" s="335"/>
      <c r="W428" s="336"/>
      <c r="X428" s="337"/>
      <c r="Y428" s="338"/>
    </row>
    <row r="429" spans="3:25" s="330" customFormat="1" hidden="1" x14ac:dyDescent="0.25">
      <c r="C429" s="331"/>
      <c r="D429" s="331"/>
      <c r="E429" s="331"/>
      <c r="H429" s="332"/>
      <c r="K429" s="333"/>
      <c r="L429" s="333"/>
      <c r="M429" s="333"/>
      <c r="N429" s="333"/>
      <c r="Q429" s="334"/>
      <c r="R429" s="335"/>
      <c r="S429" s="335"/>
      <c r="T429" s="335"/>
      <c r="U429" s="335"/>
      <c r="V429" s="335"/>
      <c r="W429" s="336"/>
      <c r="X429" s="337"/>
      <c r="Y429" s="338"/>
    </row>
    <row r="430" spans="3:25" s="330" customFormat="1" hidden="1" x14ac:dyDescent="0.25">
      <c r="C430" s="331"/>
      <c r="D430" s="331"/>
      <c r="E430" s="331"/>
      <c r="H430" s="332"/>
      <c r="K430" s="333"/>
      <c r="L430" s="333"/>
      <c r="M430" s="333"/>
      <c r="N430" s="333"/>
      <c r="Q430" s="334"/>
      <c r="R430" s="335"/>
      <c r="S430" s="335"/>
      <c r="T430" s="335"/>
      <c r="U430" s="335"/>
      <c r="V430" s="335"/>
      <c r="W430" s="336"/>
      <c r="X430" s="337"/>
      <c r="Y430" s="338"/>
    </row>
    <row r="431" spans="3:25" s="330" customFormat="1" hidden="1" x14ac:dyDescent="0.25">
      <c r="C431" s="331"/>
      <c r="D431" s="331"/>
      <c r="E431" s="331"/>
      <c r="H431" s="332"/>
      <c r="K431" s="333"/>
      <c r="L431" s="333"/>
      <c r="M431" s="333"/>
      <c r="N431" s="333"/>
      <c r="Q431" s="334"/>
      <c r="R431" s="335"/>
      <c r="S431" s="335"/>
      <c r="T431" s="335"/>
      <c r="U431" s="335"/>
      <c r="V431" s="335"/>
      <c r="W431" s="336"/>
      <c r="X431" s="337"/>
      <c r="Y431" s="338"/>
    </row>
    <row r="432" spans="3:25" s="330" customFormat="1" hidden="1" x14ac:dyDescent="0.25">
      <c r="C432" s="331"/>
      <c r="D432" s="331"/>
      <c r="E432" s="331"/>
      <c r="H432" s="332"/>
      <c r="K432" s="333"/>
      <c r="L432" s="333"/>
      <c r="M432" s="333"/>
      <c r="N432" s="333"/>
      <c r="Q432" s="334"/>
      <c r="R432" s="335"/>
      <c r="S432" s="335"/>
      <c r="T432" s="335"/>
      <c r="U432" s="335"/>
      <c r="V432" s="335"/>
      <c r="W432" s="336"/>
      <c r="X432" s="337"/>
      <c r="Y432" s="338"/>
    </row>
    <row r="433" spans="3:25" s="330" customFormat="1" hidden="1" x14ac:dyDescent="0.25">
      <c r="C433" s="331"/>
      <c r="D433" s="331"/>
      <c r="E433" s="331"/>
      <c r="H433" s="332"/>
      <c r="K433" s="333"/>
      <c r="L433" s="333"/>
      <c r="M433" s="333"/>
      <c r="N433" s="333"/>
      <c r="Q433" s="334"/>
      <c r="R433" s="335"/>
      <c r="S433" s="335"/>
      <c r="T433" s="335"/>
      <c r="U433" s="335"/>
      <c r="V433" s="335"/>
      <c r="W433" s="336"/>
      <c r="X433" s="337"/>
      <c r="Y433" s="338"/>
    </row>
    <row r="434" spans="3:25" s="330" customFormat="1" hidden="1" x14ac:dyDescent="0.25">
      <c r="C434" s="331"/>
      <c r="D434" s="331"/>
      <c r="E434" s="331"/>
      <c r="H434" s="332"/>
      <c r="K434" s="333"/>
      <c r="L434" s="333"/>
      <c r="M434" s="333"/>
      <c r="N434" s="333"/>
      <c r="Q434" s="334"/>
      <c r="R434" s="335"/>
      <c r="S434" s="335"/>
      <c r="T434" s="335"/>
      <c r="U434" s="335"/>
      <c r="V434" s="335"/>
      <c r="W434" s="336"/>
      <c r="X434" s="337"/>
      <c r="Y434" s="338"/>
    </row>
    <row r="435" spans="3:25" s="330" customFormat="1" hidden="1" x14ac:dyDescent="0.25">
      <c r="C435" s="331"/>
      <c r="D435" s="331"/>
      <c r="E435" s="331"/>
      <c r="H435" s="332"/>
      <c r="K435" s="333"/>
      <c r="L435" s="333"/>
      <c r="M435" s="333"/>
      <c r="N435" s="333"/>
      <c r="Q435" s="334"/>
      <c r="R435" s="335"/>
      <c r="S435" s="335"/>
      <c r="T435" s="335"/>
      <c r="U435" s="335"/>
      <c r="V435" s="335"/>
      <c r="W435" s="336"/>
      <c r="X435" s="337"/>
      <c r="Y435" s="338"/>
    </row>
    <row r="436" spans="3:25" s="330" customFormat="1" hidden="1" x14ac:dyDescent="0.25">
      <c r="C436" s="331"/>
      <c r="D436" s="331"/>
      <c r="E436" s="331"/>
      <c r="H436" s="332"/>
      <c r="K436" s="333"/>
      <c r="L436" s="333"/>
      <c r="M436" s="333"/>
      <c r="N436" s="333"/>
      <c r="Q436" s="334"/>
      <c r="R436" s="335"/>
      <c r="S436" s="335"/>
      <c r="T436" s="335"/>
      <c r="U436" s="335"/>
      <c r="V436" s="335"/>
      <c r="W436" s="336"/>
      <c r="X436" s="337"/>
      <c r="Y436" s="338"/>
    </row>
    <row r="437" spans="3:25" s="330" customFormat="1" hidden="1" x14ac:dyDescent="0.25">
      <c r="C437" s="331"/>
      <c r="D437" s="331"/>
      <c r="E437" s="331"/>
      <c r="H437" s="332"/>
      <c r="K437" s="333"/>
      <c r="L437" s="333"/>
      <c r="M437" s="333"/>
      <c r="N437" s="333"/>
      <c r="Q437" s="334"/>
      <c r="R437" s="335"/>
      <c r="S437" s="335"/>
      <c r="T437" s="335"/>
      <c r="U437" s="335"/>
      <c r="V437" s="335"/>
      <c r="W437" s="336"/>
      <c r="X437" s="337"/>
      <c r="Y437" s="338"/>
    </row>
    <row r="438" spans="3:25" s="330" customFormat="1" hidden="1" x14ac:dyDescent="0.25">
      <c r="C438" s="331"/>
      <c r="D438" s="331"/>
      <c r="E438" s="331"/>
      <c r="H438" s="332"/>
      <c r="K438" s="333"/>
      <c r="L438" s="333"/>
      <c r="M438" s="333"/>
      <c r="N438" s="333"/>
      <c r="Q438" s="334"/>
      <c r="R438" s="335"/>
      <c r="S438" s="335"/>
      <c r="T438" s="335"/>
      <c r="U438" s="335"/>
      <c r="V438" s="335"/>
      <c r="W438" s="336"/>
      <c r="X438" s="337"/>
      <c r="Y438" s="338"/>
    </row>
    <row r="439" spans="3:25" s="330" customFormat="1" hidden="1" x14ac:dyDescent="0.25">
      <c r="C439" s="331"/>
      <c r="D439" s="331"/>
      <c r="E439" s="331"/>
      <c r="H439" s="332"/>
      <c r="K439" s="333"/>
      <c r="L439" s="333"/>
      <c r="M439" s="333"/>
      <c r="N439" s="333"/>
      <c r="Q439" s="334"/>
      <c r="R439" s="335"/>
      <c r="S439" s="335"/>
      <c r="T439" s="335"/>
      <c r="U439" s="335"/>
      <c r="V439" s="335"/>
      <c r="W439" s="336"/>
      <c r="X439" s="337"/>
      <c r="Y439" s="338"/>
    </row>
    <row r="440" spans="3:25" s="330" customFormat="1" hidden="1" x14ac:dyDescent="0.25">
      <c r="C440" s="331"/>
      <c r="D440" s="331"/>
      <c r="E440" s="331"/>
      <c r="H440" s="332"/>
      <c r="K440" s="333"/>
      <c r="L440" s="333"/>
      <c r="M440" s="333"/>
      <c r="N440" s="333"/>
      <c r="Q440" s="334"/>
      <c r="R440" s="335"/>
      <c r="S440" s="335"/>
      <c r="T440" s="335"/>
      <c r="U440" s="335"/>
      <c r="V440" s="335"/>
      <c r="W440" s="336"/>
      <c r="X440" s="337"/>
      <c r="Y440" s="338"/>
    </row>
    <row r="441" spans="3:25" s="330" customFormat="1" hidden="1" x14ac:dyDescent="0.25">
      <c r="C441" s="331"/>
      <c r="D441" s="331"/>
      <c r="E441" s="331"/>
      <c r="H441" s="332"/>
      <c r="K441" s="333"/>
      <c r="L441" s="333"/>
      <c r="M441" s="333"/>
      <c r="N441" s="333"/>
      <c r="Q441" s="334"/>
      <c r="R441" s="335"/>
      <c r="S441" s="335"/>
      <c r="T441" s="335"/>
      <c r="U441" s="335"/>
      <c r="V441" s="335"/>
      <c r="W441" s="336"/>
      <c r="X441" s="337"/>
      <c r="Y441" s="338"/>
    </row>
    <row r="442" spans="3:25" s="330" customFormat="1" hidden="1" x14ac:dyDescent="0.25">
      <c r="C442" s="331"/>
      <c r="D442" s="331"/>
      <c r="E442" s="331"/>
      <c r="H442" s="332"/>
      <c r="K442" s="333"/>
      <c r="L442" s="333"/>
      <c r="M442" s="333"/>
      <c r="N442" s="333"/>
      <c r="Q442" s="334"/>
      <c r="R442" s="335"/>
      <c r="S442" s="335"/>
      <c r="T442" s="335"/>
      <c r="U442" s="335"/>
      <c r="V442" s="335"/>
      <c r="W442" s="336"/>
      <c r="X442" s="337"/>
      <c r="Y442" s="338"/>
    </row>
    <row r="443" spans="3:25" s="330" customFormat="1" hidden="1" x14ac:dyDescent="0.25">
      <c r="C443" s="331"/>
      <c r="D443" s="331"/>
      <c r="E443" s="331"/>
      <c r="H443" s="332"/>
      <c r="K443" s="333"/>
      <c r="L443" s="333"/>
      <c r="M443" s="333"/>
      <c r="N443" s="333"/>
      <c r="Q443" s="334"/>
      <c r="R443" s="335"/>
      <c r="S443" s="335"/>
      <c r="T443" s="335"/>
      <c r="U443" s="335"/>
      <c r="V443" s="335"/>
      <c r="W443" s="336"/>
      <c r="X443" s="337"/>
      <c r="Y443" s="338"/>
    </row>
    <row r="444" spans="3:25" s="330" customFormat="1" hidden="1" x14ac:dyDescent="0.25">
      <c r="C444" s="331"/>
      <c r="D444" s="331"/>
      <c r="E444" s="331"/>
      <c r="H444" s="332"/>
      <c r="K444" s="333"/>
      <c r="L444" s="333"/>
      <c r="M444" s="333"/>
      <c r="N444" s="333"/>
      <c r="Q444" s="334"/>
      <c r="R444" s="335"/>
      <c r="S444" s="335"/>
      <c r="T444" s="335"/>
      <c r="U444" s="335"/>
      <c r="V444" s="335"/>
      <c r="W444" s="336"/>
      <c r="X444" s="337"/>
      <c r="Y444" s="338"/>
    </row>
    <row r="445" spans="3:25" s="330" customFormat="1" hidden="1" x14ac:dyDescent="0.25">
      <c r="C445" s="331"/>
      <c r="D445" s="331"/>
      <c r="E445" s="331"/>
      <c r="H445" s="332"/>
      <c r="K445" s="333"/>
      <c r="L445" s="333"/>
      <c r="M445" s="333"/>
      <c r="N445" s="333"/>
      <c r="Q445" s="334"/>
      <c r="R445" s="335"/>
      <c r="S445" s="335"/>
      <c r="T445" s="335"/>
      <c r="U445" s="335"/>
      <c r="V445" s="335"/>
      <c r="W445" s="336"/>
      <c r="X445" s="337"/>
      <c r="Y445" s="338"/>
    </row>
    <row r="446" spans="3:25" s="330" customFormat="1" hidden="1" x14ac:dyDescent="0.25">
      <c r="C446" s="331"/>
      <c r="D446" s="331"/>
      <c r="E446" s="331"/>
      <c r="H446" s="332"/>
      <c r="K446" s="333"/>
      <c r="L446" s="333"/>
      <c r="M446" s="333"/>
      <c r="N446" s="333"/>
      <c r="Q446" s="334"/>
      <c r="R446" s="335"/>
      <c r="S446" s="335"/>
      <c r="T446" s="335"/>
      <c r="U446" s="335"/>
      <c r="V446" s="335"/>
      <c r="W446" s="336"/>
      <c r="X446" s="337"/>
      <c r="Y446" s="338"/>
    </row>
    <row r="447" spans="3:25" s="330" customFormat="1" hidden="1" x14ac:dyDescent="0.25">
      <c r="C447" s="331"/>
      <c r="D447" s="331"/>
      <c r="E447" s="331"/>
      <c r="H447" s="332"/>
      <c r="K447" s="333"/>
      <c r="L447" s="333"/>
      <c r="M447" s="333"/>
      <c r="N447" s="333"/>
      <c r="Q447" s="334"/>
      <c r="R447" s="335"/>
      <c r="S447" s="335"/>
      <c r="T447" s="335"/>
      <c r="U447" s="335"/>
      <c r="V447" s="335"/>
      <c r="W447" s="336"/>
      <c r="X447" s="337"/>
      <c r="Y447" s="338"/>
    </row>
    <row r="448" spans="3:25" s="330" customFormat="1" hidden="1" x14ac:dyDescent="0.25">
      <c r="C448" s="331"/>
      <c r="D448" s="331"/>
      <c r="E448" s="331"/>
      <c r="H448" s="332"/>
      <c r="K448" s="333"/>
      <c r="L448" s="333"/>
      <c r="M448" s="333"/>
      <c r="N448" s="333"/>
      <c r="Q448" s="334"/>
      <c r="R448" s="335"/>
      <c r="S448" s="335"/>
      <c r="T448" s="335"/>
      <c r="U448" s="335"/>
      <c r="V448" s="335"/>
      <c r="W448" s="336"/>
      <c r="X448" s="337"/>
      <c r="Y448" s="338"/>
    </row>
    <row r="449" spans="3:25" s="330" customFormat="1" hidden="1" x14ac:dyDescent="0.25">
      <c r="C449" s="331"/>
      <c r="D449" s="331"/>
      <c r="E449" s="331"/>
      <c r="H449" s="332"/>
      <c r="K449" s="333"/>
      <c r="L449" s="333"/>
      <c r="M449" s="333"/>
      <c r="N449" s="333"/>
      <c r="Q449" s="334"/>
      <c r="R449" s="335"/>
      <c r="S449" s="335"/>
      <c r="T449" s="335"/>
      <c r="U449" s="335"/>
      <c r="V449" s="335"/>
      <c r="W449" s="336"/>
      <c r="X449" s="337"/>
      <c r="Y449" s="338"/>
    </row>
    <row r="450" spans="3:25" s="330" customFormat="1" hidden="1" x14ac:dyDescent="0.25">
      <c r="C450" s="331"/>
      <c r="D450" s="331"/>
      <c r="E450" s="331"/>
      <c r="H450" s="332"/>
      <c r="K450" s="333"/>
      <c r="L450" s="333"/>
      <c r="M450" s="333"/>
      <c r="N450" s="333"/>
      <c r="Q450" s="334"/>
      <c r="R450" s="335"/>
      <c r="S450" s="335"/>
      <c r="T450" s="335"/>
      <c r="U450" s="335"/>
      <c r="V450" s="335"/>
      <c r="W450" s="336"/>
      <c r="X450" s="337"/>
      <c r="Y450" s="338"/>
    </row>
    <row r="451" spans="3:25" s="330" customFormat="1" hidden="1" x14ac:dyDescent="0.25">
      <c r="C451" s="331"/>
      <c r="D451" s="331"/>
      <c r="E451" s="331"/>
      <c r="H451" s="332"/>
      <c r="K451" s="333"/>
      <c r="L451" s="333"/>
      <c r="M451" s="333"/>
      <c r="N451" s="333"/>
      <c r="Q451" s="334"/>
      <c r="R451" s="335"/>
      <c r="S451" s="335"/>
      <c r="T451" s="335"/>
      <c r="U451" s="335"/>
      <c r="V451" s="335"/>
      <c r="W451" s="336"/>
      <c r="X451" s="337"/>
      <c r="Y451" s="338"/>
    </row>
    <row r="452" spans="3:25" s="330" customFormat="1" hidden="1" x14ac:dyDescent="0.25">
      <c r="C452" s="331"/>
      <c r="D452" s="331"/>
      <c r="E452" s="331"/>
      <c r="H452" s="332"/>
      <c r="K452" s="333"/>
      <c r="L452" s="333"/>
      <c r="M452" s="333"/>
      <c r="N452" s="333"/>
      <c r="Q452" s="334"/>
      <c r="R452" s="335"/>
      <c r="S452" s="335"/>
      <c r="T452" s="335"/>
      <c r="U452" s="335"/>
      <c r="V452" s="335"/>
      <c r="W452" s="336"/>
      <c r="X452" s="337"/>
      <c r="Y452" s="338"/>
    </row>
    <row r="453" spans="3:25" s="330" customFormat="1" hidden="1" x14ac:dyDescent="0.25">
      <c r="C453" s="331"/>
      <c r="D453" s="331"/>
      <c r="E453" s="331"/>
      <c r="H453" s="332"/>
      <c r="K453" s="333"/>
      <c r="L453" s="333"/>
      <c r="M453" s="333"/>
      <c r="N453" s="333"/>
      <c r="Q453" s="334"/>
      <c r="R453" s="335"/>
      <c r="S453" s="335"/>
      <c r="T453" s="335"/>
      <c r="U453" s="335"/>
      <c r="V453" s="335"/>
      <c r="W453" s="336"/>
      <c r="X453" s="337"/>
      <c r="Y453" s="338"/>
    </row>
    <row r="454" spans="3:25" s="330" customFormat="1" hidden="1" x14ac:dyDescent="0.25">
      <c r="C454" s="331"/>
      <c r="D454" s="331"/>
      <c r="E454" s="331"/>
      <c r="H454" s="332"/>
      <c r="K454" s="333"/>
      <c r="L454" s="333"/>
      <c r="M454" s="333"/>
      <c r="N454" s="333"/>
      <c r="Q454" s="334"/>
      <c r="R454" s="335"/>
      <c r="S454" s="335"/>
      <c r="T454" s="335"/>
      <c r="U454" s="335"/>
      <c r="V454" s="335"/>
      <c r="W454" s="336"/>
      <c r="X454" s="337"/>
      <c r="Y454" s="338"/>
    </row>
    <row r="455" spans="3:25" s="330" customFormat="1" hidden="1" x14ac:dyDescent="0.25">
      <c r="C455" s="331"/>
      <c r="D455" s="331"/>
      <c r="E455" s="331"/>
      <c r="H455" s="332"/>
      <c r="K455" s="333"/>
      <c r="L455" s="333"/>
      <c r="M455" s="333"/>
      <c r="N455" s="333"/>
      <c r="Q455" s="334"/>
      <c r="R455" s="335"/>
      <c r="S455" s="335"/>
      <c r="T455" s="335"/>
      <c r="U455" s="335"/>
      <c r="V455" s="335"/>
      <c r="W455" s="336"/>
      <c r="X455" s="337"/>
      <c r="Y455" s="338"/>
    </row>
    <row r="456" spans="3:25" s="330" customFormat="1" hidden="1" x14ac:dyDescent="0.25">
      <c r="C456" s="331"/>
      <c r="D456" s="331"/>
      <c r="E456" s="331"/>
      <c r="H456" s="332"/>
      <c r="K456" s="333"/>
      <c r="L456" s="333"/>
      <c r="M456" s="333"/>
      <c r="N456" s="333"/>
      <c r="Q456" s="334"/>
      <c r="R456" s="335"/>
      <c r="S456" s="335"/>
      <c r="T456" s="335"/>
      <c r="U456" s="335"/>
      <c r="V456" s="335"/>
      <c r="W456" s="336"/>
      <c r="X456" s="337"/>
      <c r="Y456" s="338"/>
    </row>
    <row r="457" spans="3:25" s="330" customFormat="1" hidden="1" x14ac:dyDescent="0.25">
      <c r="C457" s="331"/>
      <c r="D457" s="331"/>
      <c r="E457" s="331"/>
      <c r="H457" s="332"/>
      <c r="K457" s="333"/>
      <c r="L457" s="333"/>
      <c r="M457" s="333"/>
      <c r="N457" s="333"/>
      <c r="Q457" s="334"/>
      <c r="R457" s="335"/>
      <c r="S457" s="335"/>
      <c r="T457" s="335"/>
      <c r="U457" s="335"/>
      <c r="V457" s="335"/>
      <c r="W457" s="336"/>
      <c r="X457" s="337"/>
      <c r="Y457" s="338"/>
    </row>
    <row r="458" spans="3:25" s="330" customFormat="1" hidden="1" x14ac:dyDescent="0.25">
      <c r="C458" s="331"/>
      <c r="D458" s="331"/>
      <c r="E458" s="331"/>
      <c r="H458" s="332"/>
      <c r="K458" s="333"/>
      <c r="L458" s="333"/>
      <c r="M458" s="333"/>
      <c r="N458" s="333"/>
      <c r="Q458" s="334"/>
      <c r="R458" s="335"/>
      <c r="S458" s="335"/>
      <c r="T458" s="335"/>
      <c r="U458" s="335"/>
      <c r="V458" s="335"/>
      <c r="W458" s="336"/>
      <c r="X458" s="337"/>
      <c r="Y458" s="338"/>
    </row>
    <row r="459" spans="3:25" s="330" customFormat="1" hidden="1" x14ac:dyDescent="0.25">
      <c r="C459" s="331"/>
      <c r="D459" s="331"/>
      <c r="E459" s="331"/>
      <c r="H459" s="332"/>
      <c r="K459" s="333"/>
      <c r="L459" s="333"/>
      <c r="M459" s="333"/>
      <c r="N459" s="333"/>
      <c r="Q459" s="334"/>
      <c r="R459" s="335"/>
      <c r="S459" s="335"/>
      <c r="T459" s="335"/>
      <c r="U459" s="335"/>
      <c r="V459" s="335"/>
      <c r="W459" s="336"/>
      <c r="X459" s="337"/>
      <c r="Y459" s="338"/>
    </row>
    <row r="460" spans="3:25" s="330" customFormat="1" hidden="1" x14ac:dyDescent="0.25">
      <c r="C460" s="331"/>
      <c r="D460" s="331"/>
      <c r="E460" s="331"/>
      <c r="H460" s="332"/>
      <c r="K460" s="333"/>
      <c r="L460" s="333"/>
      <c r="M460" s="333"/>
      <c r="N460" s="333"/>
      <c r="Q460" s="334"/>
      <c r="R460" s="335"/>
      <c r="S460" s="335"/>
      <c r="T460" s="335"/>
      <c r="U460" s="335"/>
      <c r="V460" s="335"/>
      <c r="W460" s="336"/>
      <c r="X460" s="337"/>
      <c r="Y460" s="338"/>
    </row>
    <row r="461" spans="3:25" s="330" customFormat="1" hidden="1" x14ac:dyDescent="0.25">
      <c r="C461" s="331"/>
      <c r="D461" s="331"/>
      <c r="E461" s="331"/>
      <c r="H461" s="332"/>
      <c r="K461" s="333"/>
      <c r="L461" s="333"/>
      <c r="M461" s="333"/>
      <c r="N461" s="333"/>
      <c r="Q461" s="334"/>
      <c r="R461" s="335"/>
      <c r="S461" s="335"/>
      <c r="T461" s="335"/>
      <c r="U461" s="335"/>
      <c r="V461" s="335"/>
      <c r="W461" s="336"/>
      <c r="X461" s="337"/>
      <c r="Y461" s="338"/>
    </row>
    <row r="462" spans="3:25" s="330" customFormat="1" hidden="1" x14ac:dyDescent="0.25">
      <c r="C462" s="331"/>
      <c r="D462" s="331"/>
      <c r="E462" s="331"/>
      <c r="H462" s="332"/>
      <c r="K462" s="333"/>
      <c r="L462" s="333"/>
      <c r="M462" s="333"/>
      <c r="N462" s="333"/>
      <c r="Q462" s="334"/>
      <c r="R462" s="335"/>
      <c r="S462" s="335"/>
      <c r="T462" s="335"/>
      <c r="U462" s="335"/>
      <c r="V462" s="335"/>
      <c r="W462" s="336"/>
      <c r="X462" s="337"/>
      <c r="Y462" s="338"/>
    </row>
    <row r="463" spans="3:25" s="330" customFormat="1" hidden="1" x14ac:dyDescent="0.25">
      <c r="C463" s="331"/>
      <c r="D463" s="331"/>
      <c r="E463" s="331"/>
      <c r="H463" s="332"/>
      <c r="K463" s="333"/>
      <c r="L463" s="333"/>
      <c r="M463" s="333"/>
      <c r="N463" s="333"/>
      <c r="Q463" s="334"/>
      <c r="R463" s="335"/>
      <c r="S463" s="335"/>
      <c r="T463" s="335"/>
      <c r="U463" s="335"/>
      <c r="V463" s="335"/>
      <c r="W463" s="336"/>
      <c r="X463" s="337"/>
      <c r="Y463" s="338"/>
    </row>
    <row r="464" spans="3:25" s="330" customFormat="1" hidden="1" x14ac:dyDescent="0.25">
      <c r="C464" s="331"/>
      <c r="D464" s="331"/>
      <c r="E464" s="331"/>
      <c r="H464" s="332"/>
      <c r="K464" s="333"/>
      <c r="L464" s="333"/>
      <c r="M464" s="333"/>
      <c r="N464" s="333"/>
      <c r="Q464" s="334"/>
      <c r="R464" s="335"/>
      <c r="S464" s="335"/>
      <c r="T464" s="335"/>
      <c r="U464" s="335"/>
      <c r="V464" s="335"/>
      <c r="W464" s="336"/>
      <c r="X464" s="337"/>
      <c r="Y464" s="338"/>
    </row>
    <row r="465" spans="3:25" s="330" customFormat="1" hidden="1" x14ac:dyDescent="0.25">
      <c r="C465" s="331"/>
      <c r="D465" s="331"/>
      <c r="E465" s="331"/>
      <c r="H465" s="332"/>
      <c r="K465" s="333"/>
      <c r="L465" s="333"/>
      <c r="M465" s="333"/>
      <c r="N465" s="333"/>
      <c r="Q465" s="334"/>
      <c r="R465" s="335"/>
      <c r="S465" s="335"/>
      <c r="T465" s="335"/>
      <c r="U465" s="335"/>
      <c r="V465" s="335"/>
      <c r="W465" s="336"/>
      <c r="X465" s="337"/>
      <c r="Y465" s="338"/>
    </row>
    <row r="466" spans="3:25" s="330" customFormat="1" hidden="1" x14ac:dyDescent="0.25">
      <c r="C466" s="331"/>
      <c r="D466" s="331"/>
      <c r="E466" s="331"/>
      <c r="H466" s="332"/>
      <c r="K466" s="333"/>
      <c r="L466" s="333"/>
      <c r="M466" s="333"/>
      <c r="N466" s="333"/>
      <c r="Q466" s="334"/>
      <c r="R466" s="335"/>
      <c r="S466" s="335"/>
      <c r="T466" s="335"/>
      <c r="U466" s="335"/>
      <c r="V466" s="335"/>
      <c r="W466" s="336"/>
      <c r="X466" s="337"/>
      <c r="Y466" s="338"/>
    </row>
    <row r="467" spans="3:25" s="330" customFormat="1" hidden="1" x14ac:dyDescent="0.25">
      <c r="C467" s="331"/>
      <c r="D467" s="331"/>
      <c r="E467" s="331"/>
      <c r="H467" s="332"/>
      <c r="K467" s="333"/>
      <c r="L467" s="333"/>
      <c r="M467" s="333"/>
      <c r="N467" s="333"/>
      <c r="Q467" s="334"/>
      <c r="R467" s="335"/>
      <c r="S467" s="335"/>
      <c r="T467" s="335"/>
      <c r="U467" s="335"/>
      <c r="V467" s="335"/>
      <c r="W467" s="336"/>
      <c r="X467" s="337"/>
      <c r="Y467" s="338"/>
    </row>
    <row r="468" spans="3:25" s="330" customFormat="1" hidden="1" x14ac:dyDescent="0.25">
      <c r="C468" s="331"/>
      <c r="D468" s="331"/>
      <c r="E468" s="331"/>
      <c r="H468" s="332"/>
      <c r="K468" s="333"/>
      <c r="L468" s="333"/>
      <c r="M468" s="333"/>
      <c r="N468" s="333"/>
      <c r="Q468" s="334"/>
      <c r="R468" s="335"/>
      <c r="S468" s="335"/>
      <c r="T468" s="335"/>
      <c r="U468" s="335"/>
      <c r="V468" s="335"/>
      <c r="W468" s="336"/>
      <c r="X468" s="337"/>
      <c r="Y468" s="338"/>
    </row>
    <row r="469" spans="3:25" s="330" customFormat="1" hidden="1" x14ac:dyDescent="0.25">
      <c r="C469" s="331"/>
      <c r="D469" s="331"/>
      <c r="E469" s="331"/>
      <c r="H469" s="332"/>
      <c r="K469" s="333"/>
      <c r="L469" s="333"/>
      <c r="M469" s="333"/>
      <c r="N469" s="333"/>
      <c r="Q469" s="334"/>
      <c r="R469" s="335"/>
      <c r="S469" s="335"/>
      <c r="T469" s="335"/>
      <c r="U469" s="335"/>
      <c r="V469" s="335"/>
      <c r="W469" s="336"/>
      <c r="X469" s="337"/>
      <c r="Y469" s="338"/>
    </row>
    <row r="470" spans="3:25" s="330" customFormat="1" hidden="1" x14ac:dyDescent="0.25">
      <c r="C470" s="331"/>
      <c r="D470" s="331"/>
      <c r="E470" s="331"/>
      <c r="H470" s="332"/>
      <c r="K470" s="333"/>
      <c r="L470" s="333"/>
      <c r="M470" s="333"/>
      <c r="N470" s="333"/>
      <c r="Q470" s="334"/>
      <c r="R470" s="335"/>
      <c r="S470" s="335"/>
      <c r="T470" s="335"/>
      <c r="U470" s="335"/>
      <c r="V470" s="335"/>
      <c r="W470" s="336"/>
      <c r="X470" s="337"/>
      <c r="Y470" s="338"/>
    </row>
    <row r="471" spans="3:25" s="330" customFormat="1" hidden="1" x14ac:dyDescent="0.25">
      <c r="C471" s="331"/>
      <c r="D471" s="331"/>
      <c r="E471" s="331"/>
      <c r="H471" s="332"/>
      <c r="K471" s="333"/>
      <c r="L471" s="333"/>
      <c r="M471" s="333"/>
      <c r="N471" s="333"/>
      <c r="Q471" s="334"/>
      <c r="R471" s="335"/>
      <c r="S471" s="335"/>
      <c r="T471" s="335"/>
      <c r="U471" s="335"/>
      <c r="V471" s="335"/>
      <c r="W471" s="336"/>
      <c r="X471" s="337"/>
      <c r="Y471" s="338"/>
    </row>
    <row r="472" spans="3:25" s="330" customFormat="1" hidden="1" x14ac:dyDescent="0.25">
      <c r="C472" s="331"/>
      <c r="D472" s="331"/>
      <c r="E472" s="331"/>
      <c r="H472" s="332"/>
      <c r="K472" s="333"/>
      <c r="L472" s="333"/>
      <c r="M472" s="333"/>
      <c r="N472" s="333"/>
      <c r="Q472" s="334"/>
      <c r="R472" s="335"/>
      <c r="S472" s="335"/>
      <c r="T472" s="335"/>
      <c r="U472" s="335"/>
      <c r="V472" s="335"/>
      <c r="W472" s="336"/>
      <c r="X472" s="337"/>
      <c r="Y472" s="338"/>
    </row>
    <row r="473" spans="3:25" s="330" customFormat="1" hidden="1" x14ac:dyDescent="0.25">
      <c r="C473" s="331"/>
      <c r="D473" s="331"/>
      <c r="E473" s="331"/>
      <c r="H473" s="332"/>
      <c r="K473" s="333"/>
      <c r="L473" s="333"/>
      <c r="M473" s="333"/>
      <c r="N473" s="333"/>
      <c r="Q473" s="334"/>
      <c r="R473" s="335"/>
      <c r="S473" s="335"/>
      <c r="T473" s="335"/>
      <c r="U473" s="335"/>
      <c r="V473" s="335"/>
      <c r="W473" s="336"/>
      <c r="X473" s="337"/>
      <c r="Y473" s="338"/>
    </row>
    <row r="474" spans="3:25" s="330" customFormat="1" hidden="1" x14ac:dyDescent="0.25">
      <c r="C474" s="331"/>
      <c r="D474" s="331"/>
      <c r="E474" s="331"/>
      <c r="H474" s="332"/>
      <c r="K474" s="333"/>
      <c r="L474" s="333"/>
      <c r="M474" s="333"/>
      <c r="N474" s="333"/>
      <c r="Q474" s="334"/>
      <c r="R474" s="335"/>
      <c r="S474" s="335"/>
      <c r="T474" s="335"/>
      <c r="U474" s="335"/>
      <c r="V474" s="335"/>
      <c r="W474" s="336"/>
      <c r="X474" s="337"/>
      <c r="Y474" s="338"/>
    </row>
    <row r="475" spans="3:25" s="330" customFormat="1" hidden="1" x14ac:dyDescent="0.25">
      <c r="C475" s="331"/>
      <c r="D475" s="331"/>
      <c r="E475" s="331"/>
      <c r="H475" s="332"/>
      <c r="K475" s="333"/>
      <c r="L475" s="333"/>
      <c r="M475" s="333"/>
      <c r="N475" s="333"/>
      <c r="Q475" s="334"/>
      <c r="R475" s="335"/>
      <c r="S475" s="335"/>
      <c r="T475" s="335"/>
      <c r="U475" s="335"/>
      <c r="V475" s="335"/>
      <c r="W475" s="336"/>
      <c r="X475" s="337"/>
      <c r="Y475" s="338"/>
    </row>
    <row r="476" spans="3:25" s="330" customFormat="1" hidden="1" x14ac:dyDescent="0.25">
      <c r="C476" s="331"/>
      <c r="D476" s="331"/>
      <c r="E476" s="331"/>
      <c r="H476" s="332"/>
      <c r="K476" s="333"/>
      <c r="L476" s="333"/>
      <c r="M476" s="333"/>
      <c r="N476" s="333"/>
      <c r="Q476" s="334"/>
      <c r="R476" s="335"/>
      <c r="S476" s="335"/>
      <c r="T476" s="335"/>
      <c r="U476" s="335"/>
      <c r="V476" s="335"/>
      <c r="W476" s="336"/>
      <c r="X476" s="337"/>
      <c r="Y476" s="338"/>
    </row>
    <row r="477" spans="3:25" s="330" customFormat="1" hidden="1" x14ac:dyDescent="0.25">
      <c r="C477" s="331"/>
      <c r="D477" s="331"/>
      <c r="E477" s="331"/>
      <c r="H477" s="332"/>
      <c r="K477" s="333"/>
      <c r="L477" s="333"/>
      <c r="M477" s="333"/>
      <c r="N477" s="333"/>
      <c r="Q477" s="334"/>
      <c r="R477" s="335"/>
      <c r="S477" s="335"/>
      <c r="T477" s="335"/>
      <c r="U477" s="335"/>
      <c r="V477" s="335"/>
      <c r="W477" s="336"/>
      <c r="X477" s="337"/>
      <c r="Y477" s="338"/>
    </row>
    <row r="478" spans="3:25" s="330" customFormat="1" hidden="1" x14ac:dyDescent="0.25">
      <c r="C478" s="331"/>
      <c r="D478" s="331"/>
      <c r="E478" s="331"/>
      <c r="H478" s="332"/>
      <c r="K478" s="333"/>
      <c r="L478" s="333"/>
      <c r="M478" s="333"/>
      <c r="N478" s="333"/>
      <c r="Q478" s="334"/>
      <c r="R478" s="335"/>
      <c r="S478" s="335"/>
      <c r="T478" s="335"/>
      <c r="U478" s="335"/>
      <c r="V478" s="335"/>
      <c r="W478" s="336"/>
      <c r="X478" s="337"/>
      <c r="Y478" s="338"/>
    </row>
    <row r="479" spans="3:25" s="330" customFormat="1" hidden="1" x14ac:dyDescent="0.25">
      <c r="C479" s="331"/>
      <c r="D479" s="331"/>
      <c r="E479" s="331"/>
      <c r="H479" s="332"/>
      <c r="K479" s="333"/>
      <c r="L479" s="333"/>
      <c r="M479" s="333"/>
      <c r="N479" s="333"/>
      <c r="Q479" s="334"/>
      <c r="R479" s="335"/>
      <c r="S479" s="335"/>
      <c r="T479" s="335"/>
      <c r="U479" s="335"/>
      <c r="V479" s="335"/>
      <c r="W479" s="336"/>
      <c r="X479" s="337"/>
      <c r="Y479" s="338"/>
    </row>
    <row r="480" spans="3:25" s="330" customFormat="1" hidden="1" x14ac:dyDescent="0.25">
      <c r="C480" s="331"/>
      <c r="D480" s="331"/>
      <c r="E480" s="331"/>
      <c r="H480" s="332"/>
      <c r="K480" s="333"/>
      <c r="L480" s="333"/>
      <c r="M480" s="333"/>
      <c r="N480" s="333"/>
      <c r="Q480" s="334"/>
      <c r="R480" s="335"/>
      <c r="S480" s="335"/>
      <c r="T480" s="335"/>
      <c r="U480" s="335"/>
      <c r="V480" s="335"/>
      <c r="W480" s="336"/>
      <c r="X480" s="337"/>
      <c r="Y480" s="338"/>
    </row>
    <row r="481" spans="3:25" s="330" customFormat="1" hidden="1" x14ac:dyDescent="0.25">
      <c r="C481" s="331"/>
      <c r="D481" s="331"/>
      <c r="E481" s="331"/>
      <c r="H481" s="332"/>
      <c r="K481" s="333"/>
      <c r="L481" s="333"/>
      <c r="M481" s="333"/>
      <c r="N481" s="333"/>
      <c r="Q481" s="334"/>
      <c r="R481" s="335"/>
      <c r="S481" s="335"/>
      <c r="T481" s="335"/>
      <c r="U481" s="335"/>
      <c r="V481" s="335"/>
      <c r="W481" s="336"/>
      <c r="X481" s="337"/>
      <c r="Y481" s="338"/>
    </row>
    <row r="482" spans="3:25" s="330" customFormat="1" hidden="1" x14ac:dyDescent="0.25">
      <c r="C482" s="331"/>
      <c r="D482" s="331"/>
      <c r="E482" s="331"/>
      <c r="H482" s="332"/>
      <c r="K482" s="333"/>
      <c r="L482" s="333"/>
      <c r="M482" s="333"/>
      <c r="N482" s="333"/>
      <c r="Q482" s="334"/>
      <c r="R482" s="335"/>
      <c r="S482" s="335"/>
      <c r="T482" s="335"/>
      <c r="U482" s="335"/>
      <c r="V482" s="335"/>
      <c r="W482" s="336"/>
      <c r="X482" s="337"/>
      <c r="Y482" s="338"/>
    </row>
    <row r="483" spans="3:25" s="330" customFormat="1" hidden="1" x14ac:dyDescent="0.25">
      <c r="C483" s="331"/>
      <c r="D483" s="331"/>
      <c r="E483" s="331"/>
      <c r="H483" s="332"/>
      <c r="K483" s="333"/>
      <c r="L483" s="333"/>
      <c r="M483" s="333"/>
      <c r="N483" s="333"/>
      <c r="Q483" s="334"/>
      <c r="R483" s="335"/>
      <c r="S483" s="335"/>
      <c r="T483" s="335"/>
      <c r="U483" s="335"/>
      <c r="V483" s="335"/>
      <c r="W483" s="336"/>
      <c r="X483" s="337"/>
      <c r="Y483" s="338"/>
    </row>
    <row r="484" spans="3:25" s="330" customFormat="1" hidden="1" x14ac:dyDescent="0.25">
      <c r="C484" s="331"/>
      <c r="D484" s="331"/>
      <c r="E484" s="331"/>
      <c r="H484" s="332"/>
      <c r="K484" s="333"/>
      <c r="L484" s="333"/>
      <c r="M484" s="333"/>
      <c r="N484" s="333"/>
      <c r="Q484" s="334"/>
      <c r="R484" s="335"/>
      <c r="S484" s="335"/>
      <c r="T484" s="335"/>
      <c r="U484" s="335"/>
      <c r="V484" s="335"/>
      <c r="W484" s="336"/>
      <c r="X484" s="337"/>
      <c r="Y484" s="338"/>
    </row>
    <row r="485" spans="3:25" s="330" customFormat="1" hidden="1" x14ac:dyDescent="0.25">
      <c r="C485" s="331"/>
      <c r="D485" s="331"/>
      <c r="E485" s="331"/>
      <c r="H485" s="332"/>
      <c r="K485" s="333"/>
      <c r="L485" s="333"/>
      <c r="M485" s="333"/>
      <c r="N485" s="333"/>
      <c r="Q485" s="334"/>
      <c r="R485" s="335"/>
      <c r="S485" s="335"/>
      <c r="T485" s="335"/>
      <c r="U485" s="335"/>
      <c r="V485" s="335"/>
      <c r="W485" s="336"/>
      <c r="X485" s="337"/>
      <c r="Y485" s="338"/>
    </row>
    <row r="486" spans="3:25" s="330" customFormat="1" hidden="1" x14ac:dyDescent="0.25">
      <c r="C486" s="331"/>
      <c r="D486" s="331"/>
      <c r="E486" s="331"/>
      <c r="H486" s="332"/>
      <c r="K486" s="333"/>
      <c r="L486" s="333"/>
      <c r="M486" s="333"/>
      <c r="N486" s="333"/>
      <c r="Q486" s="334"/>
      <c r="R486" s="335"/>
      <c r="S486" s="335"/>
      <c r="T486" s="335"/>
      <c r="U486" s="335"/>
      <c r="V486" s="335"/>
      <c r="W486" s="336"/>
      <c r="X486" s="337"/>
      <c r="Y486" s="338"/>
    </row>
    <row r="487" spans="3:25" s="330" customFormat="1" hidden="1" x14ac:dyDescent="0.25">
      <c r="C487" s="331"/>
      <c r="D487" s="331"/>
      <c r="E487" s="331"/>
      <c r="H487" s="332"/>
      <c r="K487" s="333"/>
      <c r="L487" s="333"/>
      <c r="M487" s="333"/>
      <c r="N487" s="333"/>
      <c r="Q487" s="334"/>
      <c r="R487" s="335"/>
      <c r="S487" s="335"/>
      <c r="T487" s="335"/>
      <c r="U487" s="335"/>
      <c r="V487" s="335"/>
      <c r="W487" s="336"/>
      <c r="X487" s="337"/>
      <c r="Y487" s="338"/>
    </row>
    <row r="488" spans="3:25" s="330" customFormat="1" hidden="1" x14ac:dyDescent="0.25">
      <c r="C488" s="331"/>
      <c r="D488" s="331"/>
      <c r="E488" s="331"/>
      <c r="H488" s="332"/>
      <c r="K488" s="333"/>
      <c r="L488" s="333"/>
      <c r="M488" s="333"/>
      <c r="N488" s="333"/>
      <c r="Q488" s="334"/>
      <c r="R488" s="335"/>
      <c r="S488" s="335"/>
      <c r="T488" s="335"/>
      <c r="U488" s="335"/>
      <c r="V488" s="335"/>
      <c r="W488" s="336"/>
      <c r="X488" s="337"/>
      <c r="Y488" s="338"/>
    </row>
    <row r="489" spans="3:25" s="330" customFormat="1" hidden="1" x14ac:dyDescent="0.25">
      <c r="C489" s="331"/>
      <c r="D489" s="331"/>
      <c r="E489" s="331"/>
      <c r="H489" s="332"/>
      <c r="K489" s="333"/>
      <c r="L489" s="333"/>
      <c r="M489" s="333"/>
      <c r="N489" s="333"/>
      <c r="Q489" s="334"/>
      <c r="R489" s="335"/>
      <c r="S489" s="335"/>
      <c r="T489" s="335"/>
      <c r="U489" s="335"/>
      <c r="V489" s="335"/>
      <c r="W489" s="336"/>
      <c r="X489" s="337"/>
      <c r="Y489" s="338"/>
    </row>
    <row r="490" spans="3:25" s="330" customFormat="1" hidden="1" x14ac:dyDescent="0.25">
      <c r="C490" s="331"/>
      <c r="D490" s="331"/>
      <c r="E490" s="331"/>
      <c r="H490" s="332"/>
      <c r="K490" s="333"/>
      <c r="L490" s="333"/>
      <c r="M490" s="333"/>
      <c r="N490" s="333"/>
      <c r="Q490" s="334"/>
      <c r="R490" s="335"/>
      <c r="S490" s="335"/>
      <c r="T490" s="335"/>
      <c r="U490" s="335"/>
      <c r="V490" s="335"/>
      <c r="W490" s="336"/>
      <c r="X490" s="337"/>
      <c r="Y490" s="338"/>
    </row>
    <row r="491" spans="3:25" s="330" customFormat="1" hidden="1" x14ac:dyDescent="0.25">
      <c r="C491" s="331"/>
      <c r="D491" s="331"/>
      <c r="E491" s="331"/>
      <c r="H491" s="332"/>
      <c r="K491" s="333"/>
      <c r="L491" s="333"/>
      <c r="M491" s="333"/>
      <c r="N491" s="333"/>
      <c r="Q491" s="334"/>
      <c r="R491" s="335"/>
      <c r="S491" s="335"/>
      <c r="T491" s="335"/>
      <c r="U491" s="335"/>
      <c r="V491" s="335"/>
      <c r="W491" s="336"/>
      <c r="X491" s="337"/>
      <c r="Y491" s="338"/>
    </row>
    <row r="492" spans="3:25" s="330" customFormat="1" hidden="1" x14ac:dyDescent="0.25">
      <c r="C492" s="331"/>
      <c r="D492" s="331"/>
      <c r="E492" s="331"/>
      <c r="H492" s="332"/>
      <c r="K492" s="333"/>
      <c r="L492" s="333"/>
      <c r="M492" s="333"/>
      <c r="N492" s="333"/>
      <c r="Q492" s="334"/>
      <c r="R492" s="335"/>
      <c r="S492" s="335"/>
      <c r="T492" s="335"/>
      <c r="U492" s="335"/>
      <c r="V492" s="335"/>
      <c r="W492" s="336"/>
      <c r="X492" s="337"/>
      <c r="Y492" s="338"/>
    </row>
    <row r="493" spans="3:25" s="330" customFormat="1" hidden="1" x14ac:dyDescent="0.25">
      <c r="C493" s="331"/>
      <c r="D493" s="331"/>
      <c r="E493" s="331"/>
      <c r="H493" s="332"/>
      <c r="K493" s="333"/>
      <c r="L493" s="333"/>
      <c r="M493" s="333"/>
      <c r="N493" s="333"/>
      <c r="Q493" s="334"/>
      <c r="R493" s="335"/>
      <c r="S493" s="335"/>
      <c r="T493" s="335"/>
      <c r="U493" s="335"/>
      <c r="V493" s="335"/>
      <c r="W493" s="336"/>
      <c r="X493" s="337"/>
      <c r="Y493" s="338"/>
    </row>
    <row r="494" spans="3:25" s="330" customFormat="1" hidden="1" x14ac:dyDescent="0.25">
      <c r="C494" s="331"/>
      <c r="D494" s="331"/>
      <c r="E494" s="331"/>
      <c r="H494" s="332"/>
      <c r="K494" s="333"/>
      <c r="L494" s="333"/>
      <c r="M494" s="333"/>
      <c r="N494" s="333"/>
      <c r="Q494" s="334"/>
      <c r="R494" s="335"/>
      <c r="S494" s="335"/>
      <c r="T494" s="335"/>
      <c r="U494" s="335"/>
      <c r="V494" s="335"/>
      <c r="W494" s="336"/>
      <c r="X494" s="337"/>
      <c r="Y494" s="338"/>
    </row>
    <row r="495" spans="3:25" s="330" customFormat="1" hidden="1" x14ac:dyDescent="0.25">
      <c r="C495" s="331"/>
      <c r="D495" s="331"/>
      <c r="E495" s="331"/>
      <c r="H495" s="332"/>
      <c r="K495" s="333"/>
      <c r="L495" s="333"/>
      <c r="M495" s="333"/>
      <c r="N495" s="333"/>
      <c r="Q495" s="334"/>
      <c r="R495" s="335"/>
      <c r="S495" s="335"/>
      <c r="T495" s="335"/>
      <c r="U495" s="335"/>
      <c r="V495" s="335"/>
      <c r="W495" s="336"/>
      <c r="X495" s="337"/>
      <c r="Y495" s="338"/>
    </row>
    <row r="496" spans="3:25" s="330" customFormat="1" hidden="1" x14ac:dyDescent="0.25">
      <c r="C496" s="331"/>
      <c r="D496" s="331"/>
      <c r="E496" s="331"/>
      <c r="H496" s="332"/>
      <c r="K496" s="333"/>
      <c r="L496" s="333"/>
      <c r="M496" s="333"/>
      <c r="N496" s="333"/>
      <c r="Q496" s="334"/>
      <c r="R496" s="335"/>
      <c r="S496" s="335"/>
      <c r="T496" s="335"/>
      <c r="U496" s="335"/>
      <c r="V496" s="335"/>
      <c r="W496" s="336"/>
      <c r="X496" s="337"/>
      <c r="Y496" s="338"/>
    </row>
    <row r="497" spans="3:25" s="330" customFormat="1" hidden="1" x14ac:dyDescent="0.25">
      <c r="C497" s="331"/>
      <c r="D497" s="331"/>
      <c r="E497" s="331"/>
      <c r="H497" s="332"/>
      <c r="K497" s="333"/>
      <c r="L497" s="333"/>
      <c r="M497" s="333"/>
      <c r="N497" s="333"/>
      <c r="Q497" s="334"/>
      <c r="R497" s="335"/>
      <c r="S497" s="335"/>
      <c r="T497" s="335"/>
      <c r="U497" s="335"/>
      <c r="V497" s="335"/>
      <c r="W497" s="336"/>
      <c r="X497" s="337"/>
      <c r="Y497" s="338"/>
    </row>
    <row r="498" spans="3:25" s="330" customFormat="1" hidden="1" x14ac:dyDescent="0.25">
      <c r="C498" s="331"/>
      <c r="D498" s="331"/>
      <c r="E498" s="331"/>
      <c r="H498" s="332"/>
      <c r="K498" s="333"/>
      <c r="L498" s="333"/>
      <c r="M498" s="333"/>
      <c r="N498" s="333"/>
      <c r="Q498" s="334"/>
      <c r="R498" s="335"/>
      <c r="S498" s="335"/>
      <c r="T498" s="335"/>
      <c r="U498" s="335"/>
      <c r="V498" s="335"/>
      <c r="W498" s="336"/>
      <c r="X498" s="337"/>
      <c r="Y498" s="338"/>
    </row>
    <row r="499" spans="3:25" s="330" customFormat="1" hidden="1" x14ac:dyDescent="0.25">
      <c r="C499" s="331"/>
      <c r="D499" s="331"/>
      <c r="E499" s="331"/>
      <c r="H499" s="332"/>
      <c r="K499" s="333"/>
      <c r="L499" s="333"/>
      <c r="M499" s="333"/>
      <c r="N499" s="333"/>
      <c r="Q499" s="334"/>
      <c r="R499" s="335"/>
      <c r="S499" s="335"/>
      <c r="T499" s="335"/>
      <c r="U499" s="335"/>
      <c r="V499" s="335"/>
      <c r="W499" s="336"/>
      <c r="X499" s="337"/>
      <c r="Y499" s="338"/>
    </row>
    <row r="500" spans="3:25" s="330" customFormat="1" hidden="1" x14ac:dyDescent="0.25">
      <c r="C500" s="331"/>
      <c r="D500" s="331"/>
      <c r="E500" s="331"/>
      <c r="H500" s="332"/>
      <c r="K500" s="333"/>
      <c r="L500" s="333"/>
      <c r="M500" s="333"/>
      <c r="N500" s="333"/>
      <c r="Q500" s="334"/>
      <c r="R500" s="335"/>
      <c r="S500" s="335"/>
      <c r="T500" s="335"/>
      <c r="U500" s="335"/>
      <c r="V500" s="335"/>
      <c r="W500" s="336"/>
      <c r="X500" s="337"/>
      <c r="Y500" s="338"/>
    </row>
    <row r="501" spans="3:25" s="330" customFormat="1" hidden="1" x14ac:dyDescent="0.25">
      <c r="C501" s="331"/>
      <c r="D501" s="331"/>
      <c r="E501" s="331"/>
      <c r="H501" s="332"/>
      <c r="K501" s="333"/>
      <c r="L501" s="333"/>
      <c r="M501" s="333"/>
      <c r="N501" s="333"/>
      <c r="Q501" s="334"/>
      <c r="R501" s="335"/>
      <c r="S501" s="335"/>
      <c r="T501" s="335"/>
      <c r="U501" s="335"/>
      <c r="V501" s="335"/>
      <c r="W501" s="336"/>
      <c r="X501" s="337"/>
      <c r="Y501" s="338"/>
    </row>
    <row r="502" spans="3:25" s="330" customFormat="1" hidden="1" x14ac:dyDescent="0.25">
      <c r="C502" s="331"/>
      <c r="D502" s="331"/>
      <c r="E502" s="331"/>
      <c r="H502" s="332"/>
      <c r="K502" s="333"/>
      <c r="L502" s="333"/>
      <c r="M502" s="333"/>
      <c r="N502" s="333"/>
      <c r="Q502" s="334"/>
      <c r="R502" s="335"/>
      <c r="S502" s="335"/>
      <c r="T502" s="335"/>
      <c r="U502" s="335"/>
      <c r="V502" s="335"/>
      <c r="W502" s="336"/>
      <c r="X502" s="337"/>
      <c r="Y502" s="338"/>
    </row>
    <row r="503" spans="3:25" s="330" customFormat="1" hidden="1" x14ac:dyDescent="0.25">
      <c r="C503" s="331"/>
      <c r="D503" s="331"/>
      <c r="E503" s="331"/>
      <c r="H503" s="332"/>
      <c r="K503" s="333"/>
      <c r="L503" s="333"/>
      <c r="M503" s="333"/>
      <c r="N503" s="333"/>
      <c r="Q503" s="334"/>
      <c r="R503" s="335"/>
      <c r="S503" s="335"/>
      <c r="T503" s="335"/>
      <c r="U503" s="335"/>
      <c r="V503" s="335"/>
      <c r="W503" s="336"/>
      <c r="X503" s="337"/>
      <c r="Y503" s="338"/>
    </row>
    <row r="504" spans="3:25" s="330" customFormat="1" hidden="1" x14ac:dyDescent="0.25">
      <c r="C504" s="331"/>
      <c r="D504" s="331"/>
      <c r="E504" s="331"/>
      <c r="H504" s="332"/>
      <c r="K504" s="333"/>
      <c r="L504" s="333"/>
      <c r="M504" s="333"/>
      <c r="N504" s="333"/>
      <c r="Q504" s="334"/>
      <c r="R504" s="335"/>
      <c r="S504" s="335"/>
      <c r="T504" s="335"/>
      <c r="U504" s="335"/>
      <c r="V504" s="335"/>
      <c r="W504" s="336"/>
      <c r="X504" s="337"/>
      <c r="Y504" s="338"/>
    </row>
    <row r="505" spans="3:25" s="330" customFormat="1" hidden="1" x14ac:dyDescent="0.25">
      <c r="C505" s="331"/>
      <c r="D505" s="331"/>
      <c r="E505" s="331"/>
      <c r="H505" s="332"/>
      <c r="K505" s="333"/>
      <c r="L505" s="333"/>
      <c r="M505" s="333"/>
      <c r="N505" s="333"/>
      <c r="Q505" s="334"/>
      <c r="R505" s="335"/>
      <c r="S505" s="335"/>
      <c r="T505" s="335"/>
      <c r="U505" s="335"/>
      <c r="V505" s="335"/>
      <c r="W505" s="336"/>
      <c r="X505" s="337"/>
      <c r="Y505" s="338"/>
    </row>
    <row r="506" spans="3:25" s="330" customFormat="1" hidden="1" x14ac:dyDescent="0.25">
      <c r="C506" s="331"/>
      <c r="D506" s="331"/>
      <c r="E506" s="331"/>
      <c r="H506" s="332"/>
      <c r="K506" s="333"/>
      <c r="L506" s="333"/>
      <c r="M506" s="333"/>
      <c r="N506" s="333"/>
      <c r="Q506" s="334"/>
      <c r="R506" s="335"/>
      <c r="S506" s="335"/>
      <c r="T506" s="335"/>
      <c r="U506" s="335"/>
      <c r="V506" s="335"/>
      <c r="W506" s="336"/>
      <c r="X506" s="337"/>
      <c r="Y506" s="338"/>
    </row>
    <row r="507" spans="3:25" s="330" customFormat="1" hidden="1" x14ac:dyDescent="0.25">
      <c r="C507" s="331"/>
      <c r="D507" s="331"/>
      <c r="E507" s="331"/>
      <c r="H507" s="332"/>
      <c r="K507" s="333"/>
      <c r="L507" s="333"/>
      <c r="M507" s="333"/>
      <c r="N507" s="333"/>
      <c r="Q507" s="334"/>
      <c r="R507" s="335"/>
      <c r="S507" s="335"/>
      <c r="T507" s="335"/>
      <c r="U507" s="335"/>
      <c r="V507" s="335"/>
      <c r="W507" s="336"/>
      <c r="X507" s="337"/>
      <c r="Y507" s="338"/>
    </row>
    <row r="508" spans="3:25" s="330" customFormat="1" hidden="1" x14ac:dyDescent="0.25">
      <c r="C508" s="331"/>
      <c r="D508" s="331"/>
      <c r="E508" s="331"/>
      <c r="H508" s="332"/>
      <c r="K508" s="333"/>
      <c r="L508" s="333"/>
      <c r="M508" s="333"/>
      <c r="N508" s="333"/>
      <c r="Q508" s="334"/>
      <c r="R508" s="335"/>
      <c r="S508" s="335"/>
      <c r="T508" s="335"/>
      <c r="U508" s="335"/>
      <c r="V508" s="335"/>
      <c r="W508" s="336"/>
      <c r="X508" s="337"/>
      <c r="Y508" s="338"/>
    </row>
    <row r="509" spans="3:25" s="330" customFormat="1" hidden="1" x14ac:dyDescent="0.25">
      <c r="C509" s="331"/>
      <c r="D509" s="331"/>
      <c r="E509" s="331"/>
      <c r="H509" s="332"/>
      <c r="K509" s="333"/>
      <c r="L509" s="333"/>
      <c r="M509" s="333"/>
      <c r="N509" s="333"/>
      <c r="Q509" s="334"/>
      <c r="R509" s="335"/>
      <c r="S509" s="335"/>
      <c r="T509" s="335"/>
      <c r="U509" s="335"/>
      <c r="V509" s="335"/>
      <c r="W509" s="336"/>
      <c r="X509" s="337"/>
      <c r="Y509" s="338"/>
    </row>
    <row r="510" spans="3:25" s="330" customFormat="1" hidden="1" x14ac:dyDescent="0.25">
      <c r="C510" s="331"/>
      <c r="D510" s="331"/>
      <c r="E510" s="331"/>
      <c r="H510" s="332"/>
      <c r="K510" s="333"/>
      <c r="L510" s="333"/>
      <c r="M510" s="333"/>
      <c r="N510" s="333"/>
      <c r="Q510" s="334"/>
      <c r="R510" s="335"/>
      <c r="S510" s="335"/>
      <c r="T510" s="335"/>
      <c r="U510" s="335"/>
      <c r="V510" s="335"/>
      <c r="W510" s="336"/>
      <c r="X510" s="337"/>
      <c r="Y510" s="338"/>
    </row>
    <row r="511" spans="3:25" s="330" customFormat="1" hidden="1" x14ac:dyDescent="0.25">
      <c r="C511" s="331"/>
      <c r="D511" s="331"/>
      <c r="E511" s="331"/>
      <c r="H511" s="332"/>
      <c r="K511" s="333"/>
      <c r="L511" s="333"/>
      <c r="M511" s="333"/>
      <c r="N511" s="333"/>
      <c r="Q511" s="334"/>
      <c r="R511" s="335"/>
      <c r="S511" s="335"/>
      <c r="T511" s="335"/>
      <c r="U511" s="335"/>
      <c r="V511" s="335"/>
      <c r="W511" s="336"/>
      <c r="X511" s="337"/>
      <c r="Y511" s="338"/>
    </row>
    <row r="512" spans="3:25" s="330" customFormat="1" hidden="1" x14ac:dyDescent="0.25">
      <c r="C512" s="331"/>
      <c r="D512" s="331"/>
      <c r="E512" s="331"/>
      <c r="H512" s="332"/>
      <c r="K512" s="333"/>
      <c r="L512" s="333"/>
      <c r="M512" s="333"/>
      <c r="N512" s="333"/>
      <c r="Q512" s="334"/>
      <c r="R512" s="335"/>
      <c r="S512" s="335"/>
      <c r="T512" s="335"/>
      <c r="U512" s="335"/>
      <c r="V512" s="335"/>
      <c r="W512" s="336"/>
      <c r="X512" s="337"/>
      <c r="Y512" s="338"/>
    </row>
    <row r="513" spans="3:25" s="330" customFormat="1" hidden="1" x14ac:dyDescent="0.25">
      <c r="C513" s="331"/>
      <c r="D513" s="331"/>
      <c r="E513" s="331"/>
      <c r="H513" s="332"/>
      <c r="K513" s="333"/>
      <c r="L513" s="333"/>
      <c r="M513" s="333"/>
      <c r="N513" s="333"/>
      <c r="Q513" s="334"/>
      <c r="R513" s="335"/>
      <c r="S513" s="335"/>
      <c r="T513" s="335"/>
      <c r="U513" s="335"/>
      <c r="V513" s="335"/>
      <c r="W513" s="336"/>
      <c r="X513" s="337"/>
      <c r="Y513" s="338"/>
    </row>
    <row r="514" spans="3:25" s="330" customFormat="1" hidden="1" x14ac:dyDescent="0.25">
      <c r="C514" s="331"/>
      <c r="D514" s="331"/>
      <c r="E514" s="331"/>
      <c r="H514" s="332"/>
      <c r="K514" s="333"/>
      <c r="L514" s="333"/>
      <c r="M514" s="333"/>
      <c r="N514" s="333"/>
      <c r="Q514" s="334"/>
      <c r="R514" s="335"/>
      <c r="S514" s="335"/>
      <c r="T514" s="335"/>
      <c r="U514" s="335"/>
      <c r="V514" s="335"/>
      <c r="W514" s="336"/>
      <c r="X514" s="337"/>
      <c r="Y514" s="338"/>
    </row>
    <row r="515" spans="3:25" s="330" customFormat="1" hidden="1" x14ac:dyDescent="0.25">
      <c r="C515" s="331"/>
      <c r="D515" s="331"/>
      <c r="E515" s="331"/>
      <c r="H515" s="332"/>
      <c r="K515" s="333"/>
      <c r="L515" s="333"/>
      <c r="M515" s="333"/>
      <c r="N515" s="333"/>
      <c r="Q515" s="334"/>
      <c r="R515" s="335"/>
      <c r="S515" s="335"/>
      <c r="T515" s="335"/>
      <c r="U515" s="335"/>
      <c r="V515" s="335"/>
      <c r="W515" s="336"/>
      <c r="X515" s="337"/>
      <c r="Y515" s="338"/>
    </row>
    <row r="516" spans="3:25" s="330" customFormat="1" hidden="1" x14ac:dyDescent="0.25">
      <c r="C516" s="331"/>
      <c r="D516" s="331"/>
      <c r="E516" s="331"/>
      <c r="H516" s="332"/>
      <c r="K516" s="333"/>
      <c r="L516" s="333"/>
      <c r="M516" s="333"/>
      <c r="N516" s="333"/>
      <c r="Q516" s="334"/>
      <c r="R516" s="335"/>
      <c r="S516" s="335"/>
      <c r="T516" s="335"/>
      <c r="U516" s="335"/>
      <c r="V516" s="335"/>
      <c r="W516" s="336"/>
      <c r="X516" s="337"/>
      <c r="Y516" s="338"/>
    </row>
    <row r="517" spans="3:25" s="330" customFormat="1" hidden="1" x14ac:dyDescent="0.25">
      <c r="C517" s="331"/>
      <c r="D517" s="331"/>
      <c r="E517" s="331"/>
      <c r="H517" s="332"/>
      <c r="K517" s="333"/>
      <c r="L517" s="333"/>
      <c r="M517" s="333"/>
      <c r="N517" s="333"/>
      <c r="Q517" s="334"/>
      <c r="R517" s="335"/>
      <c r="S517" s="335"/>
      <c r="T517" s="335"/>
      <c r="U517" s="335"/>
      <c r="V517" s="335"/>
      <c r="W517" s="336"/>
      <c r="X517" s="337"/>
      <c r="Y517" s="338"/>
    </row>
    <row r="518" spans="3:25" s="330" customFormat="1" hidden="1" x14ac:dyDescent="0.25">
      <c r="C518" s="331"/>
      <c r="D518" s="331"/>
      <c r="E518" s="331"/>
      <c r="H518" s="332"/>
      <c r="K518" s="333"/>
      <c r="L518" s="333"/>
      <c r="M518" s="333"/>
      <c r="N518" s="333"/>
      <c r="Q518" s="334"/>
      <c r="R518" s="335"/>
      <c r="S518" s="335"/>
      <c r="T518" s="335"/>
      <c r="U518" s="335"/>
      <c r="V518" s="335"/>
      <c r="W518" s="336"/>
      <c r="X518" s="337"/>
      <c r="Y518" s="338"/>
    </row>
    <row r="519" spans="3:25" s="330" customFormat="1" hidden="1" x14ac:dyDescent="0.25">
      <c r="C519" s="331"/>
      <c r="D519" s="331"/>
      <c r="E519" s="331"/>
      <c r="H519" s="332"/>
      <c r="K519" s="333"/>
      <c r="L519" s="333"/>
      <c r="M519" s="333"/>
      <c r="N519" s="333"/>
      <c r="Q519" s="334"/>
      <c r="R519" s="335"/>
      <c r="S519" s="335"/>
      <c r="T519" s="335"/>
      <c r="U519" s="335"/>
      <c r="V519" s="335"/>
      <c r="W519" s="336"/>
      <c r="X519" s="337"/>
      <c r="Y519" s="338"/>
    </row>
    <row r="520" spans="3:25" s="330" customFormat="1" hidden="1" x14ac:dyDescent="0.25">
      <c r="C520" s="331"/>
      <c r="D520" s="331"/>
      <c r="E520" s="331"/>
      <c r="H520" s="332"/>
      <c r="K520" s="333"/>
      <c r="L520" s="333"/>
      <c r="M520" s="333"/>
      <c r="N520" s="333"/>
      <c r="Q520" s="334"/>
      <c r="R520" s="335"/>
      <c r="S520" s="335"/>
      <c r="T520" s="335"/>
      <c r="U520" s="335"/>
      <c r="V520" s="335"/>
      <c r="W520" s="336"/>
      <c r="X520" s="337"/>
      <c r="Y520" s="338"/>
    </row>
    <row r="521" spans="3:25" s="330" customFormat="1" hidden="1" x14ac:dyDescent="0.25">
      <c r="C521" s="331"/>
      <c r="D521" s="331"/>
      <c r="E521" s="331"/>
      <c r="H521" s="332"/>
      <c r="K521" s="333"/>
      <c r="L521" s="333"/>
      <c r="M521" s="333"/>
      <c r="N521" s="333"/>
      <c r="Q521" s="334"/>
      <c r="R521" s="335"/>
      <c r="S521" s="335"/>
      <c r="T521" s="335"/>
      <c r="U521" s="335"/>
      <c r="V521" s="335"/>
      <c r="W521" s="336"/>
      <c r="X521" s="337"/>
      <c r="Y521" s="338"/>
    </row>
    <row r="522" spans="3:25" s="330" customFormat="1" hidden="1" x14ac:dyDescent="0.25">
      <c r="C522" s="331"/>
      <c r="D522" s="331"/>
      <c r="E522" s="331"/>
      <c r="H522" s="332"/>
      <c r="K522" s="333"/>
      <c r="L522" s="333"/>
      <c r="M522" s="333"/>
      <c r="N522" s="333"/>
      <c r="Q522" s="334"/>
      <c r="R522" s="335"/>
      <c r="S522" s="335"/>
      <c r="T522" s="335"/>
      <c r="U522" s="335"/>
      <c r="V522" s="335"/>
      <c r="W522" s="336"/>
      <c r="X522" s="337"/>
      <c r="Y522" s="338"/>
    </row>
    <row r="523" spans="3:25" s="330" customFormat="1" hidden="1" x14ac:dyDescent="0.25">
      <c r="C523" s="331"/>
      <c r="D523" s="331"/>
      <c r="E523" s="331"/>
      <c r="H523" s="332"/>
      <c r="K523" s="333"/>
      <c r="L523" s="333"/>
      <c r="M523" s="333"/>
      <c r="N523" s="333"/>
      <c r="Q523" s="334"/>
      <c r="R523" s="335"/>
      <c r="S523" s="335"/>
      <c r="T523" s="335"/>
      <c r="U523" s="335"/>
      <c r="V523" s="335"/>
      <c r="W523" s="336"/>
      <c r="X523" s="337"/>
      <c r="Y523" s="338"/>
    </row>
    <row r="524" spans="3:25" s="330" customFormat="1" hidden="1" x14ac:dyDescent="0.25">
      <c r="C524" s="331"/>
      <c r="D524" s="331"/>
      <c r="E524" s="331"/>
      <c r="H524" s="332"/>
      <c r="K524" s="333"/>
      <c r="L524" s="333"/>
      <c r="M524" s="333"/>
      <c r="N524" s="333"/>
      <c r="Q524" s="334"/>
      <c r="R524" s="335"/>
      <c r="S524" s="335"/>
      <c r="T524" s="335"/>
      <c r="U524" s="335"/>
      <c r="V524" s="335"/>
      <c r="W524" s="336"/>
      <c r="X524" s="337"/>
      <c r="Y524" s="338"/>
    </row>
    <row r="525" spans="3:25" s="330" customFormat="1" hidden="1" x14ac:dyDescent="0.25">
      <c r="C525" s="331"/>
      <c r="D525" s="331"/>
      <c r="E525" s="331"/>
      <c r="H525" s="332"/>
      <c r="K525" s="333"/>
      <c r="L525" s="333"/>
      <c r="M525" s="333"/>
      <c r="N525" s="333"/>
      <c r="Q525" s="334"/>
      <c r="R525" s="335"/>
      <c r="S525" s="335"/>
      <c r="T525" s="335"/>
      <c r="U525" s="335"/>
      <c r="V525" s="335"/>
      <c r="W525" s="336"/>
      <c r="X525" s="337"/>
      <c r="Y525" s="338"/>
    </row>
    <row r="526" spans="3:25" s="330" customFormat="1" hidden="1" x14ac:dyDescent="0.25">
      <c r="C526" s="331"/>
      <c r="D526" s="331"/>
      <c r="E526" s="331"/>
      <c r="H526" s="332"/>
      <c r="K526" s="333"/>
      <c r="L526" s="333"/>
      <c r="M526" s="333"/>
      <c r="N526" s="333"/>
      <c r="Q526" s="334"/>
      <c r="R526" s="335"/>
      <c r="S526" s="335"/>
      <c r="T526" s="335"/>
      <c r="U526" s="335"/>
      <c r="V526" s="335"/>
      <c r="W526" s="336"/>
      <c r="X526" s="337"/>
      <c r="Y526" s="338"/>
    </row>
    <row r="527" spans="3:25" s="330" customFormat="1" hidden="1" x14ac:dyDescent="0.25">
      <c r="C527" s="331"/>
      <c r="D527" s="331"/>
      <c r="E527" s="331"/>
      <c r="H527" s="332"/>
      <c r="K527" s="333"/>
      <c r="L527" s="333"/>
      <c r="M527" s="333"/>
      <c r="N527" s="333"/>
      <c r="Q527" s="334"/>
      <c r="R527" s="335"/>
      <c r="S527" s="335"/>
      <c r="T527" s="335"/>
      <c r="U527" s="335"/>
      <c r="V527" s="335"/>
      <c r="W527" s="336"/>
      <c r="X527" s="337"/>
      <c r="Y527" s="338"/>
    </row>
    <row r="528" spans="3:25" s="330" customFormat="1" hidden="1" x14ac:dyDescent="0.25">
      <c r="C528" s="331"/>
      <c r="D528" s="331"/>
      <c r="E528" s="331"/>
      <c r="H528" s="332"/>
      <c r="K528" s="333"/>
      <c r="L528" s="333"/>
      <c r="M528" s="333"/>
      <c r="N528" s="333"/>
      <c r="Q528" s="334"/>
      <c r="R528" s="335"/>
      <c r="S528" s="335"/>
      <c r="T528" s="335"/>
      <c r="U528" s="335"/>
      <c r="V528" s="335"/>
      <c r="W528" s="336"/>
      <c r="X528" s="337"/>
      <c r="Y528" s="338"/>
    </row>
    <row r="529" spans="3:25" s="330" customFormat="1" hidden="1" x14ac:dyDescent="0.25">
      <c r="C529" s="331"/>
      <c r="D529" s="331"/>
      <c r="E529" s="331"/>
      <c r="H529" s="332"/>
      <c r="K529" s="333"/>
      <c r="L529" s="333"/>
      <c r="M529" s="333"/>
      <c r="N529" s="333"/>
      <c r="Q529" s="334"/>
      <c r="R529" s="335"/>
      <c r="S529" s="335"/>
      <c r="T529" s="335"/>
      <c r="U529" s="335"/>
      <c r="V529" s="335"/>
      <c r="W529" s="336"/>
      <c r="X529" s="337"/>
      <c r="Y529" s="338"/>
    </row>
    <row r="530" spans="3:25" s="330" customFormat="1" hidden="1" x14ac:dyDescent="0.25">
      <c r="C530" s="331"/>
      <c r="D530" s="331"/>
      <c r="E530" s="331"/>
      <c r="H530" s="332"/>
      <c r="K530" s="333"/>
      <c r="L530" s="333"/>
      <c r="M530" s="333"/>
      <c r="N530" s="333"/>
      <c r="Q530" s="334"/>
      <c r="R530" s="335"/>
      <c r="S530" s="335"/>
      <c r="T530" s="335"/>
      <c r="U530" s="335"/>
      <c r="V530" s="335"/>
      <c r="W530" s="336"/>
      <c r="X530" s="337"/>
      <c r="Y530" s="338"/>
    </row>
    <row r="531" spans="3:25" s="330" customFormat="1" hidden="1" x14ac:dyDescent="0.25">
      <c r="C531" s="331"/>
      <c r="D531" s="331"/>
      <c r="E531" s="331"/>
      <c r="H531" s="332"/>
      <c r="K531" s="333"/>
      <c r="L531" s="333"/>
      <c r="M531" s="333"/>
      <c r="N531" s="333"/>
      <c r="Q531" s="334"/>
      <c r="R531" s="335"/>
      <c r="S531" s="335"/>
      <c r="T531" s="335"/>
      <c r="U531" s="335"/>
      <c r="V531" s="335"/>
      <c r="W531" s="336"/>
      <c r="X531" s="337"/>
      <c r="Y531" s="338"/>
    </row>
    <row r="532" spans="3:25" s="330" customFormat="1" hidden="1" x14ac:dyDescent="0.25">
      <c r="C532" s="331"/>
      <c r="D532" s="331"/>
      <c r="E532" s="331"/>
      <c r="H532" s="332"/>
      <c r="K532" s="333"/>
      <c r="L532" s="333"/>
      <c r="M532" s="333"/>
      <c r="N532" s="333"/>
      <c r="Q532" s="334"/>
      <c r="R532" s="335"/>
      <c r="S532" s="335"/>
      <c r="T532" s="335"/>
      <c r="U532" s="335"/>
      <c r="V532" s="335"/>
      <c r="W532" s="336"/>
      <c r="X532" s="337"/>
      <c r="Y532" s="338"/>
    </row>
    <row r="533" spans="3:25" s="330" customFormat="1" hidden="1" x14ac:dyDescent="0.25">
      <c r="C533" s="331"/>
      <c r="D533" s="331"/>
      <c r="E533" s="331"/>
      <c r="H533" s="332"/>
      <c r="K533" s="333"/>
      <c r="L533" s="333"/>
      <c r="M533" s="333"/>
      <c r="N533" s="333"/>
      <c r="Q533" s="334"/>
      <c r="R533" s="335"/>
      <c r="S533" s="335"/>
      <c r="T533" s="335"/>
      <c r="U533" s="335"/>
      <c r="V533" s="335"/>
      <c r="W533" s="336"/>
      <c r="X533" s="337"/>
      <c r="Y533" s="338"/>
    </row>
    <row r="534" spans="3:25" s="330" customFormat="1" hidden="1" x14ac:dyDescent="0.25">
      <c r="C534" s="331"/>
      <c r="D534" s="331"/>
      <c r="E534" s="331"/>
      <c r="H534" s="332"/>
      <c r="K534" s="333"/>
      <c r="L534" s="333"/>
      <c r="M534" s="333"/>
      <c r="N534" s="333"/>
      <c r="Q534" s="334"/>
      <c r="R534" s="335"/>
      <c r="S534" s="335"/>
      <c r="T534" s="335"/>
      <c r="U534" s="335"/>
      <c r="V534" s="335"/>
      <c r="W534" s="336"/>
      <c r="X534" s="337"/>
      <c r="Y534" s="338"/>
    </row>
    <row r="535" spans="3:25" s="330" customFormat="1" hidden="1" x14ac:dyDescent="0.25">
      <c r="C535" s="331"/>
      <c r="D535" s="331"/>
      <c r="E535" s="331"/>
      <c r="H535" s="332"/>
      <c r="K535" s="333"/>
      <c r="L535" s="333"/>
      <c r="M535" s="333"/>
      <c r="N535" s="333"/>
      <c r="Q535" s="334"/>
      <c r="R535" s="335"/>
      <c r="S535" s="335"/>
      <c r="T535" s="335"/>
      <c r="U535" s="335"/>
      <c r="V535" s="335"/>
      <c r="W535" s="336"/>
      <c r="X535" s="337"/>
      <c r="Y535" s="338"/>
    </row>
    <row r="536" spans="3:25" s="330" customFormat="1" hidden="1" x14ac:dyDescent="0.25">
      <c r="C536" s="331"/>
      <c r="D536" s="331"/>
      <c r="E536" s="331"/>
      <c r="H536" s="332"/>
      <c r="K536" s="333"/>
      <c r="L536" s="333"/>
      <c r="M536" s="333"/>
      <c r="N536" s="333"/>
      <c r="Q536" s="334"/>
      <c r="R536" s="335"/>
      <c r="S536" s="335"/>
      <c r="T536" s="335"/>
      <c r="U536" s="335"/>
      <c r="V536" s="335"/>
      <c r="W536" s="336"/>
      <c r="X536" s="337"/>
      <c r="Y536" s="338"/>
    </row>
    <row r="537" spans="3:25" s="330" customFormat="1" hidden="1" x14ac:dyDescent="0.25">
      <c r="C537" s="331"/>
      <c r="D537" s="331"/>
      <c r="E537" s="331"/>
      <c r="H537" s="332"/>
      <c r="K537" s="333"/>
      <c r="L537" s="333"/>
      <c r="M537" s="333"/>
      <c r="N537" s="333"/>
      <c r="Q537" s="334"/>
      <c r="R537" s="335"/>
      <c r="S537" s="335"/>
      <c r="T537" s="335"/>
      <c r="U537" s="335"/>
      <c r="V537" s="335"/>
      <c r="W537" s="336"/>
      <c r="X537" s="337"/>
      <c r="Y537" s="338"/>
    </row>
    <row r="538" spans="3:25" s="330" customFormat="1" hidden="1" x14ac:dyDescent="0.25">
      <c r="C538" s="331"/>
      <c r="D538" s="331"/>
      <c r="E538" s="331"/>
      <c r="H538" s="332"/>
      <c r="K538" s="333"/>
      <c r="L538" s="333"/>
      <c r="M538" s="333"/>
      <c r="N538" s="333"/>
      <c r="Q538" s="334"/>
      <c r="R538" s="335"/>
      <c r="S538" s="335"/>
      <c r="T538" s="335"/>
      <c r="U538" s="335"/>
      <c r="V538" s="335"/>
      <c r="W538" s="336"/>
      <c r="X538" s="337"/>
      <c r="Y538" s="338"/>
    </row>
    <row r="539" spans="3:25" s="330" customFormat="1" hidden="1" x14ac:dyDescent="0.25">
      <c r="C539" s="331"/>
      <c r="D539" s="331"/>
      <c r="E539" s="331"/>
      <c r="H539" s="332"/>
      <c r="K539" s="333"/>
      <c r="L539" s="333"/>
      <c r="M539" s="333"/>
      <c r="N539" s="333"/>
      <c r="Q539" s="334"/>
      <c r="R539" s="335"/>
      <c r="S539" s="335"/>
      <c r="T539" s="335"/>
      <c r="U539" s="335"/>
      <c r="V539" s="335"/>
      <c r="W539" s="336"/>
      <c r="X539" s="337"/>
      <c r="Y539" s="338"/>
    </row>
    <row r="540" spans="3:25" s="330" customFormat="1" hidden="1" x14ac:dyDescent="0.25">
      <c r="C540" s="331"/>
      <c r="D540" s="331"/>
      <c r="E540" s="331"/>
      <c r="H540" s="332"/>
      <c r="K540" s="333"/>
      <c r="L540" s="333"/>
      <c r="M540" s="333"/>
      <c r="N540" s="333"/>
      <c r="Q540" s="334"/>
      <c r="R540" s="335"/>
      <c r="S540" s="335"/>
      <c r="T540" s="335"/>
      <c r="U540" s="335"/>
      <c r="V540" s="335"/>
      <c r="W540" s="336"/>
      <c r="X540" s="337"/>
      <c r="Y540" s="338"/>
    </row>
    <row r="541" spans="3:25" s="330" customFormat="1" hidden="1" x14ac:dyDescent="0.25">
      <c r="C541" s="331"/>
      <c r="D541" s="331"/>
      <c r="E541" s="331"/>
      <c r="H541" s="332"/>
      <c r="K541" s="333"/>
      <c r="L541" s="333"/>
      <c r="M541" s="333"/>
      <c r="N541" s="333"/>
      <c r="Q541" s="334"/>
      <c r="R541" s="335"/>
      <c r="S541" s="335"/>
      <c r="T541" s="335"/>
      <c r="U541" s="335"/>
      <c r="V541" s="335"/>
      <c r="W541" s="336"/>
      <c r="X541" s="337"/>
      <c r="Y541" s="338"/>
    </row>
    <row r="542" spans="3:25" s="330" customFormat="1" hidden="1" x14ac:dyDescent="0.25">
      <c r="C542" s="331"/>
      <c r="D542" s="331"/>
      <c r="E542" s="331"/>
      <c r="H542" s="332"/>
      <c r="K542" s="333"/>
      <c r="L542" s="333"/>
      <c r="M542" s="333"/>
      <c r="N542" s="333"/>
      <c r="Q542" s="334"/>
      <c r="R542" s="335"/>
      <c r="S542" s="335"/>
      <c r="T542" s="335"/>
      <c r="U542" s="335"/>
      <c r="V542" s="335"/>
      <c r="W542" s="336"/>
      <c r="X542" s="337"/>
      <c r="Y542" s="338"/>
    </row>
    <row r="543" spans="3:25" s="330" customFormat="1" hidden="1" x14ac:dyDescent="0.25">
      <c r="C543" s="331"/>
      <c r="D543" s="331"/>
      <c r="E543" s="331"/>
      <c r="H543" s="332"/>
      <c r="K543" s="333"/>
      <c r="L543" s="333"/>
      <c r="M543" s="333"/>
      <c r="N543" s="333"/>
      <c r="Q543" s="334"/>
      <c r="R543" s="335"/>
      <c r="S543" s="335"/>
      <c r="T543" s="335"/>
      <c r="U543" s="335"/>
      <c r="V543" s="335"/>
      <c r="W543" s="336"/>
      <c r="X543" s="337"/>
      <c r="Y543" s="338"/>
    </row>
    <row r="544" spans="3:25" s="330" customFormat="1" hidden="1" x14ac:dyDescent="0.25">
      <c r="C544" s="331"/>
      <c r="D544" s="331"/>
      <c r="E544" s="331"/>
      <c r="H544" s="332"/>
      <c r="K544" s="333"/>
      <c r="L544" s="333"/>
      <c r="M544" s="333"/>
      <c r="N544" s="333"/>
      <c r="Q544" s="334"/>
      <c r="R544" s="335"/>
      <c r="S544" s="335"/>
      <c r="T544" s="335"/>
      <c r="U544" s="335"/>
      <c r="V544" s="335"/>
      <c r="W544" s="336"/>
      <c r="X544" s="337"/>
      <c r="Y544" s="338"/>
    </row>
    <row r="545" spans="3:25" s="330" customFormat="1" hidden="1" x14ac:dyDescent="0.25">
      <c r="C545" s="331"/>
      <c r="D545" s="331"/>
      <c r="E545" s="331"/>
      <c r="H545" s="332"/>
      <c r="K545" s="333"/>
      <c r="L545" s="333"/>
      <c r="M545" s="333"/>
      <c r="N545" s="333"/>
      <c r="Q545" s="334"/>
      <c r="R545" s="335"/>
      <c r="S545" s="335"/>
      <c r="T545" s="335"/>
      <c r="U545" s="335"/>
      <c r="V545" s="335"/>
      <c r="W545" s="336"/>
      <c r="X545" s="337"/>
      <c r="Y545" s="338"/>
    </row>
    <row r="546" spans="3:25" s="330" customFormat="1" hidden="1" x14ac:dyDescent="0.25">
      <c r="C546" s="331"/>
      <c r="D546" s="331"/>
      <c r="E546" s="331"/>
      <c r="H546" s="332"/>
      <c r="K546" s="333"/>
      <c r="L546" s="333"/>
      <c r="M546" s="333"/>
      <c r="N546" s="333"/>
      <c r="Q546" s="334"/>
      <c r="R546" s="335"/>
      <c r="S546" s="335"/>
      <c r="T546" s="335"/>
      <c r="U546" s="335"/>
      <c r="V546" s="335"/>
      <c r="W546" s="336"/>
      <c r="X546" s="337"/>
      <c r="Y546" s="338"/>
    </row>
    <row r="547" spans="3:25" s="330" customFormat="1" hidden="1" x14ac:dyDescent="0.25">
      <c r="C547" s="331"/>
      <c r="D547" s="331"/>
      <c r="E547" s="331"/>
      <c r="H547" s="332"/>
      <c r="K547" s="333"/>
      <c r="L547" s="333"/>
      <c r="M547" s="333"/>
      <c r="N547" s="333"/>
      <c r="Q547" s="334"/>
      <c r="R547" s="335"/>
      <c r="S547" s="335"/>
      <c r="T547" s="335"/>
      <c r="U547" s="335"/>
      <c r="V547" s="335"/>
      <c r="W547" s="336"/>
      <c r="X547" s="337"/>
      <c r="Y547" s="338"/>
    </row>
    <row r="548" spans="3:25" s="330" customFormat="1" hidden="1" x14ac:dyDescent="0.25">
      <c r="C548" s="331"/>
      <c r="D548" s="331"/>
      <c r="E548" s="331"/>
      <c r="H548" s="332"/>
      <c r="K548" s="333"/>
      <c r="L548" s="333"/>
      <c r="M548" s="333"/>
      <c r="N548" s="333"/>
      <c r="Q548" s="334"/>
      <c r="R548" s="335"/>
      <c r="S548" s="335"/>
      <c r="T548" s="335"/>
      <c r="U548" s="335"/>
      <c r="V548" s="335"/>
      <c r="W548" s="336"/>
      <c r="X548" s="337"/>
      <c r="Y548" s="338"/>
    </row>
    <row r="549" spans="3:25" s="330" customFormat="1" hidden="1" x14ac:dyDescent="0.25">
      <c r="C549" s="331"/>
      <c r="D549" s="331"/>
      <c r="E549" s="331"/>
      <c r="H549" s="332"/>
      <c r="K549" s="333"/>
      <c r="L549" s="333"/>
      <c r="M549" s="333"/>
      <c r="N549" s="333"/>
      <c r="Q549" s="334"/>
      <c r="R549" s="335"/>
      <c r="S549" s="335"/>
      <c r="T549" s="335"/>
      <c r="U549" s="335"/>
      <c r="V549" s="335"/>
      <c r="W549" s="336"/>
      <c r="X549" s="337"/>
      <c r="Y549" s="338"/>
    </row>
    <row r="550" spans="3:25" s="330" customFormat="1" hidden="1" x14ac:dyDescent="0.25">
      <c r="C550" s="331"/>
      <c r="D550" s="331"/>
      <c r="E550" s="331"/>
      <c r="H550" s="332"/>
      <c r="K550" s="333"/>
      <c r="L550" s="333"/>
      <c r="M550" s="333"/>
      <c r="N550" s="333"/>
      <c r="Q550" s="334"/>
      <c r="R550" s="335"/>
      <c r="S550" s="335"/>
      <c r="T550" s="335"/>
      <c r="U550" s="335"/>
      <c r="V550" s="335"/>
      <c r="W550" s="336"/>
      <c r="X550" s="337"/>
      <c r="Y550" s="338"/>
    </row>
    <row r="551" spans="3:25" s="330" customFormat="1" hidden="1" x14ac:dyDescent="0.25">
      <c r="C551" s="331"/>
      <c r="D551" s="331"/>
      <c r="E551" s="331"/>
      <c r="H551" s="332"/>
      <c r="K551" s="333"/>
      <c r="L551" s="333"/>
      <c r="M551" s="333"/>
      <c r="N551" s="333"/>
      <c r="Q551" s="334"/>
      <c r="R551" s="335"/>
      <c r="S551" s="335"/>
      <c r="T551" s="335"/>
      <c r="U551" s="335"/>
      <c r="V551" s="335"/>
      <c r="W551" s="336"/>
      <c r="X551" s="337"/>
      <c r="Y551" s="338"/>
    </row>
    <row r="552" spans="3:25" s="330" customFormat="1" hidden="1" x14ac:dyDescent="0.25">
      <c r="C552" s="331"/>
      <c r="D552" s="331"/>
      <c r="E552" s="331"/>
      <c r="H552" s="332"/>
      <c r="K552" s="333"/>
      <c r="L552" s="333"/>
      <c r="M552" s="333"/>
      <c r="N552" s="333"/>
      <c r="Q552" s="334"/>
      <c r="R552" s="335"/>
      <c r="S552" s="335"/>
      <c r="T552" s="335"/>
      <c r="U552" s="335"/>
      <c r="V552" s="335"/>
      <c r="W552" s="336"/>
      <c r="X552" s="337"/>
      <c r="Y552" s="338"/>
    </row>
    <row r="553" spans="3:25" s="330" customFormat="1" hidden="1" x14ac:dyDescent="0.25">
      <c r="C553" s="331"/>
      <c r="D553" s="331"/>
      <c r="E553" s="331"/>
      <c r="H553" s="332"/>
      <c r="K553" s="333"/>
      <c r="L553" s="333"/>
      <c r="M553" s="333"/>
      <c r="N553" s="333"/>
      <c r="Q553" s="334"/>
      <c r="R553" s="335"/>
      <c r="S553" s="335"/>
      <c r="T553" s="335"/>
      <c r="U553" s="335"/>
      <c r="V553" s="335"/>
      <c r="W553" s="336"/>
      <c r="X553" s="337"/>
      <c r="Y553" s="338"/>
    </row>
    <row r="554" spans="3:25" s="330" customFormat="1" hidden="1" x14ac:dyDescent="0.25">
      <c r="C554" s="331"/>
      <c r="D554" s="331"/>
      <c r="E554" s="331"/>
      <c r="H554" s="332"/>
      <c r="K554" s="333"/>
      <c r="L554" s="333"/>
      <c r="M554" s="333"/>
      <c r="N554" s="333"/>
      <c r="Q554" s="334"/>
      <c r="R554" s="335"/>
      <c r="S554" s="335"/>
      <c r="T554" s="335"/>
      <c r="U554" s="335"/>
      <c r="V554" s="335"/>
      <c r="W554" s="336"/>
      <c r="X554" s="337"/>
      <c r="Y554" s="338"/>
    </row>
    <row r="555" spans="3:25" s="330" customFormat="1" hidden="1" x14ac:dyDescent="0.25">
      <c r="C555" s="331"/>
      <c r="D555" s="331"/>
      <c r="E555" s="331"/>
      <c r="H555" s="332"/>
      <c r="K555" s="333"/>
      <c r="L555" s="333"/>
      <c r="M555" s="333"/>
      <c r="N555" s="333"/>
      <c r="Q555" s="334"/>
      <c r="R555" s="335"/>
      <c r="S555" s="335"/>
      <c r="T555" s="335"/>
      <c r="U555" s="335"/>
      <c r="V555" s="335"/>
      <c r="W555" s="336"/>
      <c r="X555" s="337"/>
      <c r="Y555" s="338"/>
    </row>
    <row r="556" spans="3:25" s="330" customFormat="1" hidden="1" x14ac:dyDescent="0.25">
      <c r="C556" s="331"/>
      <c r="D556" s="331"/>
      <c r="E556" s="331"/>
      <c r="H556" s="332"/>
      <c r="K556" s="333"/>
      <c r="L556" s="333"/>
      <c r="M556" s="333"/>
      <c r="N556" s="333"/>
      <c r="Q556" s="334"/>
      <c r="R556" s="335"/>
      <c r="S556" s="335"/>
      <c r="T556" s="335"/>
      <c r="U556" s="335"/>
      <c r="V556" s="335"/>
      <c r="W556" s="336"/>
      <c r="X556" s="337"/>
      <c r="Y556" s="338"/>
    </row>
    <row r="557" spans="3:25" s="330" customFormat="1" hidden="1" x14ac:dyDescent="0.25">
      <c r="C557" s="331"/>
      <c r="D557" s="331"/>
      <c r="E557" s="331"/>
      <c r="H557" s="332"/>
      <c r="K557" s="333"/>
      <c r="L557" s="333"/>
      <c r="M557" s="333"/>
      <c r="N557" s="333"/>
      <c r="Q557" s="334"/>
      <c r="R557" s="335"/>
      <c r="S557" s="335"/>
      <c r="T557" s="335"/>
      <c r="U557" s="335"/>
      <c r="V557" s="335"/>
      <c r="W557" s="336"/>
      <c r="X557" s="337"/>
      <c r="Y557" s="338"/>
    </row>
    <row r="558" spans="3:25" s="330" customFormat="1" hidden="1" x14ac:dyDescent="0.25">
      <c r="C558" s="331"/>
      <c r="D558" s="331"/>
      <c r="E558" s="331"/>
      <c r="H558" s="332"/>
      <c r="K558" s="333"/>
      <c r="L558" s="333"/>
      <c r="M558" s="333"/>
      <c r="N558" s="333"/>
      <c r="Q558" s="334"/>
      <c r="R558" s="335"/>
      <c r="S558" s="335"/>
      <c r="T558" s="335"/>
      <c r="U558" s="335"/>
      <c r="V558" s="335"/>
      <c r="W558" s="336"/>
      <c r="X558" s="337"/>
      <c r="Y558" s="338"/>
    </row>
    <row r="559" spans="3:25" s="330" customFormat="1" hidden="1" x14ac:dyDescent="0.25">
      <c r="C559" s="331"/>
      <c r="D559" s="331"/>
      <c r="E559" s="331"/>
      <c r="H559" s="332"/>
      <c r="K559" s="333"/>
      <c r="L559" s="333"/>
      <c r="M559" s="333"/>
      <c r="N559" s="333"/>
      <c r="Q559" s="334"/>
      <c r="R559" s="335"/>
      <c r="S559" s="335"/>
      <c r="T559" s="335"/>
      <c r="U559" s="335"/>
      <c r="V559" s="335"/>
      <c r="W559" s="336"/>
      <c r="X559" s="337"/>
      <c r="Y559" s="338"/>
    </row>
    <row r="560" spans="3:25" s="330" customFormat="1" hidden="1" x14ac:dyDescent="0.25">
      <c r="C560" s="331"/>
      <c r="D560" s="331"/>
      <c r="E560" s="331"/>
      <c r="H560" s="332"/>
      <c r="K560" s="333"/>
      <c r="L560" s="333"/>
      <c r="M560" s="333"/>
      <c r="N560" s="333"/>
      <c r="Q560" s="334"/>
      <c r="R560" s="335"/>
      <c r="S560" s="335"/>
      <c r="T560" s="335"/>
      <c r="U560" s="335"/>
      <c r="V560" s="335"/>
      <c r="W560" s="336"/>
      <c r="X560" s="337"/>
      <c r="Y560" s="338"/>
    </row>
    <row r="561" spans="3:25" s="330" customFormat="1" hidden="1" x14ac:dyDescent="0.25">
      <c r="C561" s="331"/>
      <c r="D561" s="331"/>
      <c r="E561" s="331"/>
      <c r="H561" s="332"/>
      <c r="K561" s="333"/>
      <c r="L561" s="333"/>
      <c r="M561" s="333"/>
      <c r="N561" s="333"/>
      <c r="Q561" s="334"/>
      <c r="R561" s="335"/>
      <c r="S561" s="335"/>
      <c r="T561" s="335"/>
      <c r="U561" s="335"/>
      <c r="V561" s="335"/>
      <c r="W561" s="336"/>
      <c r="X561" s="337"/>
      <c r="Y561" s="338"/>
    </row>
    <row r="562" spans="3:25" s="330" customFormat="1" hidden="1" x14ac:dyDescent="0.25">
      <c r="C562" s="331"/>
      <c r="D562" s="331"/>
      <c r="E562" s="331"/>
      <c r="H562" s="332"/>
      <c r="K562" s="333"/>
      <c r="L562" s="333"/>
      <c r="M562" s="333"/>
      <c r="N562" s="333"/>
      <c r="Q562" s="334"/>
      <c r="R562" s="335"/>
      <c r="S562" s="335"/>
      <c r="T562" s="335"/>
      <c r="U562" s="335"/>
      <c r="V562" s="335"/>
      <c r="W562" s="336"/>
      <c r="X562" s="337"/>
      <c r="Y562" s="338"/>
    </row>
    <row r="563" spans="3:25" s="330" customFormat="1" hidden="1" x14ac:dyDescent="0.25">
      <c r="C563" s="331"/>
      <c r="D563" s="331"/>
      <c r="E563" s="331"/>
      <c r="H563" s="332"/>
      <c r="K563" s="333"/>
      <c r="L563" s="333"/>
      <c r="M563" s="333"/>
      <c r="N563" s="333"/>
      <c r="Q563" s="334"/>
      <c r="R563" s="335"/>
      <c r="S563" s="335"/>
      <c r="T563" s="335"/>
      <c r="U563" s="335"/>
      <c r="V563" s="335"/>
      <c r="W563" s="336"/>
      <c r="X563" s="337"/>
      <c r="Y563" s="338"/>
    </row>
    <row r="564" spans="3:25" s="330" customFormat="1" hidden="1" x14ac:dyDescent="0.25">
      <c r="C564" s="331"/>
      <c r="D564" s="331"/>
      <c r="E564" s="331"/>
      <c r="H564" s="332"/>
      <c r="K564" s="333"/>
      <c r="L564" s="333"/>
      <c r="M564" s="333"/>
      <c r="N564" s="333"/>
      <c r="Q564" s="334"/>
      <c r="R564" s="335"/>
      <c r="S564" s="335"/>
      <c r="T564" s="335"/>
      <c r="U564" s="335"/>
      <c r="V564" s="335"/>
      <c r="W564" s="336"/>
      <c r="X564" s="337"/>
      <c r="Y564" s="338"/>
    </row>
    <row r="565" spans="3:25" s="330" customFormat="1" hidden="1" x14ac:dyDescent="0.25">
      <c r="C565" s="331"/>
      <c r="D565" s="331"/>
      <c r="E565" s="331"/>
      <c r="H565" s="332"/>
      <c r="K565" s="333"/>
      <c r="L565" s="333"/>
      <c r="M565" s="333"/>
      <c r="N565" s="333"/>
      <c r="Q565" s="334"/>
      <c r="R565" s="335"/>
      <c r="S565" s="335"/>
      <c r="T565" s="335"/>
      <c r="U565" s="335"/>
      <c r="V565" s="335"/>
      <c r="W565" s="336"/>
      <c r="X565" s="337"/>
      <c r="Y565" s="338"/>
    </row>
    <row r="566" spans="3:25" s="330" customFormat="1" hidden="1" x14ac:dyDescent="0.25">
      <c r="C566" s="331"/>
      <c r="D566" s="331"/>
      <c r="E566" s="331"/>
      <c r="H566" s="332"/>
      <c r="K566" s="333"/>
      <c r="L566" s="333"/>
      <c r="M566" s="333"/>
      <c r="N566" s="333"/>
      <c r="Q566" s="334"/>
      <c r="R566" s="335"/>
      <c r="S566" s="335"/>
      <c r="T566" s="335"/>
      <c r="U566" s="335"/>
      <c r="V566" s="335"/>
      <c r="W566" s="336"/>
      <c r="X566" s="337"/>
      <c r="Y566" s="338"/>
    </row>
    <row r="567" spans="3:25" s="330" customFormat="1" hidden="1" x14ac:dyDescent="0.25">
      <c r="C567" s="331"/>
      <c r="D567" s="331"/>
      <c r="E567" s="331"/>
      <c r="H567" s="332"/>
      <c r="K567" s="333"/>
      <c r="L567" s="333"/>
      <c r="M567" s="333"/>
      <c r="N567" s="333"/>
      <c r="Q567" s="334"/>
      <c r="R567" s="335"/>
      <c r="S567" s="335"/>
      <c r="T567" s="335"/>
      <c r="U567" s="335"/>
      <c r="V567" s="335"/>
      <c r="W567" s="336"/>
      <c r="X567" s="337"/>
      <c r="Y567" s="338"/>
    </row>
    <row r="568" spans="3:25" s="330" customFormat="1" hidden="1" x14ac:dyDescent="0.25">
      <c r="C568" s="331"/>
      <c r="D568" s="331"/>
      <c r="E568" s="331"/>
      <c r="H568" s="332"/>
      <c r="K568" s="333"/>
      <c r="L568" s="333"/>
      <c r="M568" s="333"/>
      <c r="N568" s="333"/>
      <c r="Q568" s="334"/>
      <c r="R568" s="335"/>
      <c r="S568" s="335"/>
      <c r="T568" s="335"/>
      <c r="U568" s="335"/>
      <c r="V568" s="335"/>
      <c r="W568" s="336"/>
      <c r="X568" s="337"/>
      <c r="Y568" s="338"/>
    </row>
    <row r="569" spans="3:25" s="330" customFormat="1" hidden="1" x14ac:dyDescent="0.25">
      <c r="C569" s="331"/>
      <c r="D569" s="331"/>
      <c r="E569" s="331"/>
      <c r="H569" s="332"/>
      <c r="K569" s="333"/>
      <c r="L569" s="333"/>
      <c r="M569" s="333"/>
      <c r="N569" s="333"/>
      <c r="Q569" s="334"/>
      <c r="R569" s="335"/>
      <c r="S569" s="335"/>
      <c r="T569" s="335"/>
      <c r="U569" s="335"/>
      <c r="V569" s="335"/>
      <c r="W569" s="336"/>
      <c r="X569" s="337"/>
      <c r="Y569" s="338"/>
    </row>
    <row r="570" spans="3:25" s="330" customFormat="1" hidden="1" x14ac:dyDescent="0.25">
      <c r="C570" s="331"/>
      <c r="D570" s="331"/>
      <c r="E570" s="331"/>
      <c r="H570" s="332"/>
      <c r="K570" s="333"/>
      <c r="L570" s="333"/>
      <c r="M570" s="333"/>
      <c r="N570" s="333"/>
      <c r="Q570" s="334"/>
      <c r="R570" s="335"/>
      <c r="S570" s="335"/>
      <c r="T570" s="335"/>
      <c r="U570" s="335"/>
      <c r="V570" s="335"/>
      <c r="W570" s="336"/>
      <c r="X570" s="337"/>
      <c r="Y570" s="338"/>
    </row>
    <row r="571" spans="3:25" s="330" customFormat="1" hidden="1" x14ac:dyDescent="0.25">
      <c r="C571" s="331"/>
      <c r="D571" s="331"/>
      <c r="E571" s="331"/>
      <c r="H571" s="332"/>
      <c r="K571" s="333"/>
      <c r="L571" s="333"/>
      <c r="M571" s="333"/>
      <c r="N571" s="333"/>
      <c r="Q571" s="334"/>
      <c r="R571" s="335"/>
      <c r="S571" s="335"/>
      <c r="T571" s="335"/>
      <c r="U571" s="335"/>
      <c r="V571" s="335"/>
      <c r="W571" s="336"/>
      <c r="X571" s="337"/>
      <c r="Y571" s="338"/>
    </row>
    <row r="572" spans="3:25" s="330" customFormat="1" hidden="1" x14ac:dyDescent="0.25">
      <c r="C572" s="331"/>
      <c r="D572" s="331"/>
      <c r="E572" s="331"/>
      <c r="H572" s="332"/>
      <c r="K572" s="333"/>
      <c r="L572" s="333"/>
      <c r="M572" s="333"/>
      <c r="N572" s="333"/>
      <c r="Q572" s="334"/>
      <c r="R572" s="335"/>
      <c r="S572" s="335"/>
      <c r="T572" s="335"/>
      <c r="U572" s="335"/>
      <c r="V572" s="335"/>
      <c r="W572" s="336"/>
      <c r="X572" s="337"/>
      <c r="Y572" s="338"/>
    </row>
    <row r="573" spans="3:25" s="330" customFormat="1" hidden="1" x14ac:dyDescent="0.25">
      <c r="C573" s="331"/>
      <c r="D573" s="331"/>
      <c r="E573" s="331"/>
      <c r="H573" s="332"/>
      <c r="K573" s="333"/>
      <c r="L573" s="333"/>
      <c r="M573" s="333"/>
      <c r="N573" s="333"/>
      <c r="Q573" s="334"/>
      <c r="R573" s="335"/>
      <c r="S573" s="335"/>
      <c r="T573" s="335"/>
      <c r="U573" s="335"/>
      <c r="V573" s="335"/>
      <c r="W573" s="336"/>
      <c r="X573" s="337"/>
      <c r="Y573" s="338"/>
    </row>
    <row r="574" spans="3:25" s="330" customFormat="1" hidden="1" x14ac:dyDescent="0.25">
      <c r="C574" s="331"/>
      <c r="D574" s="331"/>
      <c r="E574" s="331"/>
      <c r="H574" s="332"/>
      <c r="K574" s="333"/>
      <c r="L574" s="333"/>
      <c r="M574" s="333"/>
      <c r="N574" s="333"/>
      <c r="Q574" s="334"/>
      <c r="R574" s="335"/>
      <c r="S574" s="335"/>
      <c r="T574" s="335"/>
      <c r="U574" s="335"/>
      <c r="V574" s="335"/>
      <c r="W574" s="336"/>
      <c r="X574" s="337"/>
      <c r="Y574" s="338"/>
    </row>
    <row r="575" spans="3:25" s="330" customFormat="1" hidden="1" x14ac:dyDescent="0.25">
      <c r="C575" s="331"/>
      <c r="D575" s="331"/>
      <c r="E575" s="331"/>
      <c r="H575" s="332"/>
      <c r="K575" s="333"/>
      <c r="L575" s="333"/>
      <c r="M575" s="333"/>
      <c r="N575" s="333"/>
      <c r="Q575" s="334"/>
      <c r="R575" s="335"/>
      <c r="S575" s="335"/>
      <c r="T575" s="335"/>
      <c r="U575" s="335"/>
      <c r="V575" s="335"/>
      <c r="W575" s="336"/>
      <c r="X575" s="337"/>
      <c r="Y575" s="338"/>
    </row>
    <row r="576" spans="3:25" s="330" customFormat="1" hidden="1" x14ac:dyDescent="0.25">
      <c r="C576" s="331"/>
      <c r="D576" s="331"/>
      <c r="E576" s="331"/>
      <c r="H576" s="332"/>
      <c r="K576" s="333"/>
      <c r="L576" s="333"/>
      <c r="M576" s="333"/>
      <c r="N576" s="333"/>
      <c r="Q576" s="334"/>
      <c r="R576" s="335"/>
      <c r="S576" s="335"/>
      <c r="T576" s="335"/>
      <c r="U576" s="335"/>
      <c r="V576" s="335"/>
      <c r="W576" s="336"/>
      <c r="X576" s="337"/>
      <c r="Y576" s="338"/>
    </row>
    <row r="577" spans="3:25" s="330" customFormat="1" hidden="1" x14ac:dyDescent="0.25">
      <c r="C577" s="331"/>
      <c r="D577" s="331"/>
      <c r="E577" s="331"/>
      <c r="H577" s="332"/>
      <c r="K577" s="333"/>
      <c r="L577" s="333"/>
      <c r="M577" s="333"/>
      <c r="N577" s="333"/>
      <c r="Q577" s="334"/>
      <c r="R577" s="335"/>
      <c r="S577" s="335"/>
      <c r="T577" s="335"/>
      <c r="U577" s="335"/>
      <c r="V577" s="335"/>
      <c r="W577" s="336"/>
      <c r="X577" s="337"/>
      <c r="Y577" s="338"/>
    </row>
    <row r="578" spans="3:25" s="330" customFormat="1" hidden="1" x14ac:dyDescent="0.25">
      <c r="C578" s="331"/>
      <c r="D578" s="331"/>
      <c r="E578" s="331"/>
      <c r="H578" s="332"/>
      <c r="K578" s="333"/>
      <c r="L578" s="333"/>
      <c r="M578" s="333"/>
      <c r="N578" s="333"/>
      <c r="Q578" s="334"/>
      <c r="R578" s="335"/>
      <c r="S578" s="335"/>
      <c r="T578" s="335"/>
      <c r="U578" s="335"/>
      <c r="V578" s="335"/>
      <c r="W578" s="336"/>
      <c r="X578" s="337"/>
      <c r="Y578" s="338"/>
    </row>
    <row r="579" spans="3:25" s="330" customFormat="1" hidden="1" x14ac:dyDescent="0.25">
      <c r="C579" s="331"/>
      <c r="D579" s="331"/>
      <c r="E579" s="331"/>
      <c r="H579" s="332"/>
      <c r="K579" s="333"/>
      <c r="L579" s="333"/>
      <c r="M579" s="333"/>
      <c r="N579" s="333"/>
      <c r="Q579" s="334"/>
      <c r="R579" s="335"/>
      <c r="S579" s="335"/>
      <c r="T579" s="335"/>
      <c r="U579" s="335"/>
      <c r="V579" s="335"/>
      <c r="W579" s="336"/>
      <c r="X579" s="337"/>
      <c r="Y579" s="338"/>
    </row>
    <row r="580" spans="3:25" s="330" customFormat="1" hidden="1" x14ac:dyDescent="0.25">
      <c r="C580" s="331"/>
      <c r="D580" s="331"/>
      <c r="E580" s="331"/>
      <c r="H580" s="332"/>
      <c r="K580" s="333"/>
      <c r="L580" s="333"/>
      <c r="M580" s="333"/>
      <c r="N580" s="333"/>
      <c r="Q580" s="334"/>
      <c r="R580" s="335"/>
      <c r="S580" s="335"/>
      <c r="T580" s="335"/>
      <c r="U580" s="335"/>
      <c r="V580" s="335"/>
      <c r="W580" s="336"/>
      <c r="X580" s="337"/>
      <c r="Y580" s="338"/>
    </row>
    <row r="581" spans="3:25" s="330" customFormat="1" hidden="1" x14ac:dyDescent="0.25">
      <c r="C581" s="331"/>
      <c r="D581" s="331"/>
      <c r="E581" s="331"/>
      <c r="H581" s="332"/>
      <c r="K581" s="333"/>
      <c r="L581" s="333"/>
      <c r="M581" s="333"/>
      <c r="N581" s="333"/>
      <c r="Q581" s="334"/>
      <c r="R581" s="335"/>
      <c r="S581" s="335"/>
      <c r="T581" s="335"/>
      <c r="U581" s="335"/>
      <c r="V581" s="335"/>
      <c r="W581" s="336"/>
      <c r="X581" s="337"/>
      <c r="Y581" s="338"/>
    </row>
    <row r="582" spans="3:25" s="330" customFormat="1" hidden="1" x14ac:dyDescent="0.25">
      <c r="C582" s="331"/>
      <c r="D582" s="331"/>
      <c r="E582" s="331"/>
      <c r="H582" s="332"/>
      <c r="K582" s="333"/>
      <c r="L582" s="333"/>
      <c r="M582" s="333"/>
      <c r="N582" s="333"/>
      <c r="Q582" s="334"/>
      <c r="R582" s="335"/>
      <c r="S582" s="335"/>
      <c r="T582" s="335"/>
      <c r="U582" s="335"/>
      <c r="V582" s="335"/>
      <c r="W582" s="336"/>
      <c r="X582" s="337"/>
      <c r="Y582" s="338"/>
    </row>
    <row r="583" spans="3:25" s="330" customFormat="1" hidden="1" x14ac:dyDescent="0.25">
      <c r="C583" s="331"/>
      <c r="D583" s="331"/>
      <c r="E583" s="331"/>
      <c r="H583" s="332"/>
      <c r="K583" s="333"/>
      <c r="L583" s="333"/>
      <c r="M583" s="333"/>
      <c r="N583" s="333"/>
      <c r="Q583" s="334"/>
      <c r="R583" s="335"/>
      <c r="S583" s="335"/>
      <c r="T583" s="335"/>
      <c r="U583" s="335"/>
      <c r="V583" s="335"/>
      <c r="W583" s="336"/>
      <c r="X583" s="337"/>
      <c r="Y583" s="338"/>
    </row>
    <row r="584" spans="3:25" s="330" customFormat="1" hidden="1" x14ac:dyDescent="0.25">
      <c r="C584" s="331"/>
      <c r="D584" s="331"/>
      <c r="E584" s="331"/>
      <c r="H584" s="332"/>
      <c r="K584" s="333"/>
      <c r="L584" s="333"/>
      <c r="M584" s="333"/>
      <c r="N584" s="333"/>
      <c r="Q584" s="334"/>
      <c r="R584" s="335"/>
      <c r="S584" s="335"/>
      <c r="T584" s="335"/>
      <c r="U584" s="335"/>
      <c r="V584" s="335"/>
      <c r="W584" s="336"/>
      <c r="X584" s="337"/>
      <c r="Y584" s="338"/>
    </row>
    <row r="585" spans="3:25" s="330" customFormat="1" hidden="1" x14ac:dyDescent="0.25">
      <c r="C585" s="331"/>
      <c r="D585" s="331"/>
      <c r="E585" s="331"/>
      <c r="H585" s="332"/>
      <c r="K585" s="333"/>
      <c r="L585" s="333"/>
      <c r="M585" s="333"/>
      <c r="N585" s="333"/>
      <c r="Q585" s="334"/>
      <c r="R585" s="335"/>
      <c r="S585" s="335"/>
      <c r="T585" s="335"/>
      <c r="U585" s="335"/>
      <c r="V585" s="335"/>
      <c r="W585" s="336"/>
      <c r="X585" s="337"/>
      <c r="Y585" s="338"/>
    </row>
    <row r="586" spans="3:25" s="330" customFormat="1" hidden="1" x14ac:dyDescent="0.25">
      <c r="C586" s="331"/>
      <c r="D586" s="331"/>
      <c r="E586" s="331"/>
      <c r="H586" s="332"/>
      <c r="K586" s="333"/>
      <c r="L586" s="333"/>
      <c r="M586" s="333"/>
      <c r="N586" s="333"/>
      <c r="Q586" s="334"/>
      <c r="R586" s="335"/>
      <c r="S586" s="335"/>
      <c r="T586" s="335"/>
      <c r="U586" s="335"/>
      <c r="V586" s="335"/>
      <c r="W586" s="336"/>
      <c r="X586" s="337"/>
      <c r="Y586" s="338"/>
    </row>
    <row r="587" spans="3:25" s="330" customFormat="1" hidden="1" x14ac:dyDescent="0.25">
      <c r="C587" s="331"/>
      <c r="D587" s="331"/>
      <c r="E587" s="331"/>
      <c r="H587" s="332"/>
      <c r="K587" s="333"/>
      <c r="L587" s="333"/>
      <c r="M587" s="333"/>
      <c r="N587" s="333"/>
      <c r="Q587" s="334"/>
      <c r="R587" s="335"/>
      <c r="S587" s="335"/>
      <c r="T587" s="335"/>
      <c r="U587" s="335"/>
      <c r="V587" s="335"/>
      <c r="W587" s="336"/>
      <c r="X587" s="337"/>
      <c r="Y587" s="338"/>
    </row>
    <row r="588" spans="3:25" s="330" customFormat="1" hidden="1" x14ac:dyDescent="0.25">
      <c r="C588" s="331"/>
      <c r="D588" s="331"/>
      <c r="E588" s="331"/>
      <c r="H588" s="332"/>
      <c r="K588" s="333"/>
      <c r="L588" s="333"/>
      <c r="M588" s="333"/>
      <c r="N588" s="333"/>
      <c r="Q588" s="334"/>
      <c r="R588" s="335"/>
      <c r="S588" s="335"/>
      <c r="T588" s="335"/>
      <c r="U588" s="335"/>
      <c r="V588" s="335"/>
      <c r="W588" s="336"/>
      <c r="X588" s="337"/>
      <c r="Y588" s="338"/>
    </row>
    <row r="589" spans="3:25" s="330" customFormat="1" hidden="1" x14ac:dyDescent="0.25">
      <c r="C589" s="331"/>
      <c r="D589" s="331"/>
      <c r="E589" s="331"/>
      <c r="H589" s="332"/>
      <c r="K589" s="333"/>
      <c r="L589" s="333"/>
      <c r="M589" s="333"/>
      <c r="N589" s="333"/>
      <c r="Q589" s="334"/>
      <c r="R589" s="335"/>
      <c r="S589" s="335"/>
      <c r="T589" s="335"/>
      <c r="U589" s="335"/>
      <c r="V589" s="335"/>
      <c r="W589" s="336"/>
      <c r="X589" s="337"/>
      <c r="Y589" s="338"/>
    </row>
    <row r="590" spans="3:25" s="330" customFormat="1" hidden="1" x14ac:dyDescent="0.25">
      <c r="C590" s="331"/>
      <c r="D590" s="331"/>
      <c r="E590" s="331"/>
      <c r="H590" s="332"/>
      <c r="K590" s="333"/>
      <c r="L590" s="333"/>
      <c r="M590" s="333"/>
      <c r="N590" s="333"/>
      <c r="Q590" s="334"/>
      <c r="R590" s="335"/>
      <c r="S590" s="335"/>
      <c r="T590" s="335"/>
      <c r="U590" s="335"/>
      <c r="V590" s="335"/>
      <c r="W590" s="336"/>
      <c r="X590" s="337"/>
      <c r="Y590" s="338"/>
    </row>
    <row r="591" spans="3:25" s="330" customFormat="1" hidden="1" x14ac:dyDescent="0.25">
      <c r="C591" s="331"/>
      <c r="D591" s="331"/>
      <c r="E591" s="331"/>
      <c r="H591" s="332"/>
      <c r="K591" s="333"/>
      <c r="L591" s="333"/>
      <c r="M591" s="333"/>
      <c r="N591" s="333"/>
      <c r="Q591" s="334"/>
      <c r="R591" s="335"/>
      <c r="S591" s="335"/>
      <c r="T591" s="335"/>
      <c r="U591" s="335"/>
      <c r="V591" s="335"/>
      <c r="W591" s="336"/>
      <c r="X591" s="337"/>
      <c r="Y591" s="338"/>
    </row>
    <row r="592" spans="3:25" s="330" customFormat="1" hidden="1" x14ac:dyDescent="0.25">
      <c r="C592" s="331"/>
      <c r="D592" s="331"/>
      <c r="E592" s="331"/>
      <c r="H592" s="332"/>
      <c r="K592" s="333"/>
      <c r="L592" s="333"/>
      <c r="M592" s="333"/>
      <c r="N592" s="333"/>
      <c r="Q592" s="334"/>
      <c r="R592" s="335"/>
      <c r="S592" s="335"/>
      <c r="T592" s="335"/>
      <c r="U592" s="335"/>
      <c r="V592" s="335"/>
      <c r="W592" s="336"/>
      <c r="X592" s="337"/>
      <c r="Y592" s="338"/>
    </row>
    <row r="593" spans="3:25" s="330" customFormat="1" hidden="1" x14ac:dyDescent="0.25">
      <c r="C593" s="331"/>
      <c r="D593" s="331"/>
      <c r="E593" s="331"/>
      <c r="H593" s="332"/>
      <c r="K593" s="333"/>
      <c r="L593" s="333"/>
      <c r="M593" s="333"/>
      <c r="N593" s="333"/>
      <c r="Q593" s="334"/>
      <c r="R593" s="335"/>
      <c r="S593" s="335"/>
      <c r="T593" s="335"/>
      <c r="U593" s="335"/>
      <c r="V593" s="335"/>
      <c r="W593" s="336"/>
      <c r="X593" s="337"/>
      <c r="Y593" s="338"/>
    </row>
    <row r="594" spans="3:25" s="330" customFormat="1" hidden="1" x14ac:dyDescent="0.25">
      <c r="C594" s="331"/>
      <c r="D594" s="331"/>
      <c r="E594" s="331"/>
      <c r="H594" s="332"/>
      <c r="K594" s="333"/>
      <c r="L594" s="333"/>
      <c r="M594" s="333"/>
      <c r="N594" s="333"/>
      <c r="Q594" s="334"/>
      <c r="R594" s="335"/>
      <c r="S594" s="335"/>
      <c r="T594" s="335"/>
      <c r="U594" s="335"/>
      <c r="V594" s="335"/>
      <c r="W594" s="336"/>
      <c r="X594" s="337"/>
      <c r="Y594" s="338"/>
    </row>
    <row r="595" spans="3:25" s="330" customFormat="1" hidden="1" x14ac:dyDescent="0.25">
      <c r="C595" s="331"/>
      <c r="D595" s="331"/>
      <c r="E595" s="331"/>
      <c r="H595" s="332"/>
      <c r="K595" s="333"/>
      <c r="L595" s="333"/>
      <c r="M595" s="333"/>
      <c r="N595" s="333"/>
      <c r="Q595" s="334"/>
      <c r="R595" s="335"/>
      <c r="S595" s="335"/>
      <c r="T595" s="335"/>
      <c r="U595" s="335"/>
      <c r="V595" s="335"/>
      <c r="W595" s="336"/>
      <c r="X595" s="337"/>
      <c r="Y595" s="338"/>
    </row>
    <row r="596" spans="3:25" s="330" customFormat="1" hidden="1" x14ac:dyDescent="0.25">
      <c r="C596" s="331"/>
      <c r="D596" s="331"/>
      <c r="E596" s="331"/>
      <c r="H596" s="332"/>
      <c r="K596" s="333"/>
      <c r="L596" s="333"/>
      <c r="M596" s="333"/>
      <c r="N596" s="333"/>
      <c r="Q596" s="334"/>
      <c r="R596" s="335"/>
      <c r="S596" s="335"/>
      <c r="T596" s="335"/>
      <c r="U596" s="335"/>
      <c r="V596" s="335"/>
      <c r="W596" s="336"/>
      <c r="X596" s="337"/>
      <c r="Y596" s="338"/>
    </row>
    <row r="597" spans="3:25" s="330" customFormat="1" hidden="1" x14ac:dyDescent="0.25">
      <c r="C597" s="331"/>
      <c r="D597" s="331"/>
      <c r="E597" s="331"/>
      <c r="H597" s="332"/>
      <c r="K597" s="333"/>
      <c r="L597" s="333"/>
      <c r="M597" s="333"/>
      <c r="N597" s="333"/>
      <c r="Q597" s="334"/>
      <c r="R597" s="335"/>
      <c r="S597" s="335"/>
      <c r="T597" s="335"/>
      <c r="U597" s="335"/>
      <c r="V597" s="335"/>
      <c r="W597" s="336"/>
      <c r="X597" s="337"/>
      <c r="Y597" s="338"/>
    </row>
    <row r="598" spans="3:25" s="330" customFormat="1" hidden="1" x14ac:dyDescent="0.25">
      <c r="C598" s="331"/>
      <c r="D598" s="331"/>
      <c r="E598" s="331"/>
      <c r="H598" s="332"/>
      <c r="K598" s="333"/>
      <c r="L598" s="333"/>
      <c r="M598" s="333"/>
      <c r="N598" s="333"/>
      <c r="Q598" s="334"/>
      <c r="R598" s="335"/>
      <c r="S598" s="335"/>
      <c r="T598" s="335"/>
      <c r="U598" s="335"/>
      <c r="V598" s="335"/>
      <c r="W598" s="336"/>
      <c r="X598" s="337"/>
      <c r="Y598" s="338"/>
    </row>
    <row r="599" spans="3:25" s="330" customFormat="1" hidden="1" x14ac:dyDescent="0.25">
      <c r="C599" s="331"/>
      <c r="D599" s="331"/>
      <c r="E599" s="331"/>
      <c r="H599" s="332"/>
      <c r="K599" s="333"/>
      <c r="L599" s="333"/>
      <c r="M599" s="333"/>
      <c r="N599" s="333"/>
      <c r="Q599" s="334"/>
      <c r="R599" s="335"/>
      <c r="S599" s="335"/>
      <c r="T599" s="335"/>
      <c r="U599" s="335"/>
      <c r="V599" s="335"/>
      <c r="W599" s="336"/>
      <c r="X599" s="337"/>
      <c r="Y599" s="338"/>
    </row>
    <row r="600" spans="3:25" s="330" customFormat="1" hidden="1" x14ac:dyDescent="0.25">
      <c r="C600" s="331"/>
      <c r="D600" s="331"/>
      <c r="E600" s="331"/>
      <c r="H600" s="332"/>
      <c r="K600" s="333"/>
      <c r="L600" s="333"/>
      <c r="M600" s="333"/>
      <c r="N600" s="333"/>
      <c r="Q600" s="334"/>
      <c r="R600" s="335"/>
      <c r="S600" s="335"/>
      <c r="T600" s="335"/>
      <c r="U600" s="335"/>
      <c r="V600" s="335"/>
      <c r="W600" s="336"/>
      <c r="X600" s="337"/>
      <c r="Y600" s="338"/>
    </row>
    <row r="601" spans="3:25" s="330" customFormat="1" hidden="1" x14ac:dyDescent="0.25">
      <c r="C601" s="331"/>
      <c r="D601" s="331"/>
      <c r="E601" s="331"/>
      <c r="H601" s="332"/>
      <c r="K601" s="333"/>
      <c r="L601" s="333"/>
      <c r="M601" s="333"/>
      <c r="N601" s="333"/>
      <c r="Q601" s="334"/>
      <c r="R601" s="335"/>
      <c r="S601" s="335"/>
      <c r="T601" s="335"/>
      <c r="U601" s="335"/>
      <c r="V601" s="335"/>
      <c r="W601" s="336"/>
      <c r="X601" s="337"/>
      <c r="Y601" s="338"/>
    </row>
    <row r="602" spans="3:25" s="330" customFormat="1" hidden="1" x14ac:dyDescent="0.25">
      <c r="C602" s="331"/>
      <c r="D602" s="331"/>
      <c r="E602" s="331"/>
      <c r="H602" s="332"/>
      <c r="K602" s="333"/>
      <c r="L602" s="333"/>
      <c r="M602" s="333"/>
      <c r="N602" s="333"/>
      <c r="Q602" s="334"/>
      <c r="R602" s="335"/>
      <c r="S602" s="335"/>
      <c r="T602" s="335"/>
      <c r="U602" s="335"/>
      <c r="V602" s="335"/>
      <c r="W602" s="336"/>
      <c r="X602" s="337"/>
      <c r="Y602" s="338"/>
    </row>
    <row r="603" spans="3:25" s="330" customFormat="1" hidden="1" x14ac:dyDescent="0.25">
      <c r="C603" s="331"/>
      <c r="D603" s="331"/>
      <c r="E603" s="331"/>
      <c r="H603" s="332"/>
      <c r="K603" s="333"/>
      <c r="L603" s="333"/>
      <c r="M603" s="333"/>
      <c r="N603" s="333"/>
      <c r="Q603" s="334"/>
      <c r="R603" s="335"/>
      <c r="S603" s="335"/>
      <c r="T603" s="335"/>
      <c r="U603" s="335"/>
      <c r="V603" s="335"/>
      <c r="W603" s="336"/>
      <c r="X603" s="337"/>
      <c r="Y603" s="338"/>
    </row>
    <row r="604" spans="3:25" s="330" customFormat="1" hidden="1" x14ac:dyDescent="0.25">
      <c r="C604" s="331"/>
      <c r="D604" s="331"/>
      <c r="E604" s="331"/>
      <c r="H604" s="332"/>
      <c r="K604" s="333"/>
      <c r="L604" s="333"/>
      <c r="M604" s="333"/>
      <c r="N604" s="333"/>
      <c r="Q604" s="334"/>
      <c r="R604" s="335"/>
      <c r="S604" s="335"/>
      <c r="T604" s="335"/>
      <c r="U604" s="335"/>
      <c r="V604" s="335"/>
      <c r="W604" s="336"/>
      <c r="X604" s="337"/>
      <c r="Y604" s="338"/>
    </row>
    <row r="605" spans="3:25" s="330" customFormat="1" hidden="1" x14ac:dyDescent="0.25">
      <c r="C605" s="331"/>
      <c r="D605" s="331"/>
      <c r="E605" s="331"/>
      <c r="H605" s="332"/>
      <c r="K605" s="333"/>
      <c r="L605" s="333"/>
      <c r="M605" s="333"/>
      <c r="N605" s="333"/>
      <c r="Q605" s="334"/>
      <c r="R605" s="335"/>
      <c r="S605" s="335"/>
      <c r="T605" s="335"/>
      <c r="U605" s="335"/>
      <c r="V605" s="335"/>
      <c r="W605" s="336"/>
      <c r="X605" s="337"/>
      <c r="Y605" s="338"/>
    </row>
    <row r="606" spans="3:25" s="330" customFormat="1" hidden="1" x14ac:dyDescent="0.25">
      <c r="C606" s="331"/>
      <c r="D606" s="331"/>
      <c r="E606" s="331"/>
      <c r="H606" s="332"/>
      <c r="K606" s="333"/>
      <c r="L606" s="333"/>
      <c r="M606" s="333"/>
      <c r="N606" s="333"/>
      <c r="Q606" s="334"/>
      <c r="R606" s="335"/>
      <c r="S606" s="335"/>
      <c r="T606" s="335"/>
      <c r="U606" s="335"/>
      <c r="V606" s="335"/>
      <c r="W606" s="336"/>
      <c r="X606" s="337"/>
      <c r="Y606" s="338"/>
    </row>
    <row r="607" spans="3:25" s="330" customFormat="1" hidden="1" x14ac:dyDescent="0.25">
      <c r="C607" s="331"/>
      <c r="D607" s="331"/>
      <c r="E607" s="331"/>
      <c r="H607" s="332"/>
      <c r="K607" s="333"/>
      <c r="L607" s="333"/>
      <c r="M607" s="333"/>
      <c r="N607" s="333"/>
      <c r="Q607" s="334"/>
      <c r="R607" s="335"/>
      <c r="S607" s="335"/>
      <c r="T607" s="335"/>
      <c r="U607" s="335"/>
      <c r="V607" s="335"/>
      <c r="W607" s="336"/>
      <c r="X607" s="337"/>
      <c r="Y607" s="338"/>
    </row>
    <row r="608" spans="3:25" s="330" customFormat="1" hidden="1" x14ac:dyDescent="0.25">
      <c r="C608" s="331"/>
      <c r="D608" s="331"/>
      <c r="E608" s="331"/>
      <c r="H608" s="332"/>
      <c r="K608" s="333"/>
      <c r="L608" s="333"/>
      <c r="M608" s="333"/>
      <c r="N608" s="333"/>
      <c r="Q608" s="334"/>
      <c r="R608" s="335"/>
      <c r="S608" s="335"/>
      <c r="T608" s="335"/>
      <c r="U608" s="335"/>
      <c r="V608" s="335"/>
      <c r="W608" s="336"/>
      <c r="X608" s="337"/>
      <c r="Y608" s="338"/>
    </row>
    <row r="609" spans="3:25" s="330" customFormat="1" hidden="1" x14ac:dyDescent="0.25">
      <c r="C609" s="331"/>
      <c r="D609" s="331"/>
      <c r="E609" s="331"/>
      <c r="H609" s="332"/>
      <c r="K609" s="333"/>
      <c r="L609" s="333"/>
      <c r="M609" s="333"/>
      <c r="N609" s="333"/>
      <c r="Q609" s="334"/>
      <c r="R609" s="335"/>
      <c r="S609" s="335"/>
      <c r="T609" s="335"/>
      <c r="U609" s="335"/>
      <c r="V609" s="335"/>
      <c r="W609" s="336"/>
      <c r="X609" s="337"/>
      <c r="Y609" s="338"/>
    </row>
    <row r="610" spans="3:25" s="330" customFormat="1" hidden="1" x14ac:dyDescent="0.25">
      <c r="C610" s="331"/>
      <c r="D610" s="331"/>
      <c r="E610" s="331"/>
      <c r="H610" s="332"/>
      <c r="K610" s="333"/>
      <c r="L610" s="333"/>
      <c r="M610" s="333"/>
      <c r="N610" s="333"/>
      <c r="Q610" s="334"/>
      <c r="R610" s="335"/>
      <c r="S610" s="335"/>
      <c r="T610" s="335"/>
      <c r="U610" s="335"/>
      <c r="V610" s="335"/>
      <c r="W610" s="336"/>
      <c r="X610" s="337"/>
      <c r="Y610" s="338"/>
    </row>
    <row r="611" spans="3:25" s="330" customFormat="1" hidden="1" x14ac:dyDescent="0.25">
      <c r="C611" s="331"/>
      <c r="D611" s="331"/>
      <c r="E611" s="331"/>
      <c r="H611" s="332"/>
      <c r="K611" s="333"/>
      <c r="L611" s="333"/>
      <c r="M611" s="333"/>
      <c r="N611" s="333"/>
      <c r="Q611" s="334"/>
      <c r="R611" s="335"/>
      <c r="S611" s="335"/>
      <c r="T611" s="335"/>
      <c r="U611" s="335"/>
      <c r="V611" s="335"/>
      <c r="W611" s="336"/>
      <c r="X611" s="337"/>
      <c r="Y611" s="338"/>
    </row>
    <row r="612" spans="3:25" s="330" customFormat="1" hidden="1" x14ac:dyDescent="0.25">
      <c r="C612" s="331"/>
      <c r="D612" s="331"/>
      <c r="E612" s="331"/>
      <c r="H612" s="332"/>
      <c r="K612" s="333"/>
      <c r="L612" s="333"/>
      <c r="M612" s="333"/>
      <c r="N612" s="333"/>
      <c r="Q612" s="334"/>
      <c r="R612" s="335"/>
      <c r="S612" s="335"/>
      <c r="T612" s="335"/>
      <c r="U612" s="335"/>
      <c r="V612" s="335"/>
      <c r="W612" s="336"/>
      <c r="X612" s="337"/>
      <c r="Y612" s="338"/>
    </row>
    <row r="613" spans="3:25" s="330" customFormat="1" hidden="1" x14ac:dyDescent="0.25">
      <c r="C613" s="331"/>
      <c r="D613" s="331"/>
      <c r="E613" s="331"/>
      <c r="H613" s="332"/>
      <c r="K613" s="333"/>
      <c r="L613" s="333"/>
      <c r="M613" s="333"/>
      <c r="N613" s="333"/>
      <c r="Q613" s="334"/>
      <c r="R613" s="335"/>
      <c r="S613" s="335"/>
      <c r="T613" s="335"/>
      <c r="U613" s="335"/>
      <c r="V613" s="335"/>
      <c r="W613" s="336"/>
      <c r="X613" s="337"/>
      <c r="Y613" s="338"/>
    </row>
    <row r="614" spans="3:25" s="330" customFormat="1" hidden="1" x14ac:dyDescent="0.25">
      <c r="C614" s="331"/>
      <c r="D614" s="331"/>
      <c r="E614" s="331"/>
      <c r="H614" s="332"/>
      <c r="K614" s="333"/>
      <c r="L614" s="333"/>
      <c r="M614" s="333"/>
      <c r="N614" s="333"/>
      <c r="Q614" s="334"/>
      <c r="R614" s="335"/>
      <c r="S614" s="335"/>
      <c r="T614" s="335"/>
      <c r="U614" s="335"/>
      <c r="V614" s="335"/>
      <c r="W614" s="336"/>
      <c r="X614" s="337"/>
      <c r="Y614" s="338"/>
    </row>
    <row r="615" spans="3:25" s="330" customFormat="1" hidden="1" x14ac:dyDescent="0.25">
      <c r="C615" s="331"/>
      <c r="D615" s="331"/>
      <c r="E615" s="331"/>
      <c r="H615" s="332"/>
      <c r="K615" s="333"/>
      <c r="L615" s="333"/>
      <c r="M615" s="333"/>
      <c r="N615" s="333"/>
      <c r="Q615" s="334"/>
      <c r="R615" s="335"/>
      <c r="S615" s="335"/>
      <c r="T615" s="335"/>
      <c r="U615" s="335"/>
      <c r="V615" s="335"/>
      <c r="W615" s="336"/>
      <c r="X615" s="337"/>
      <c r="Y615" s="338"/>
    </row>
    <row r="616" spans="3:25" s="330" customFormat="1" hidden="1" x14ac:dyDescent="0.25">
      <c r="C616" s="331"/>
      <c r="D616" s="331"/>
      <c r="E616" s="331"/>
      <c r="H616" s="332"/>
      <c r="K616" s="333"/>
      <c r="L616" s="333"/>
      <c r="M616" s="333"/>
      <c r="N616" s="333"/>
      <c r="Q616" s="334"/>
      <c r="R616" s="335"/>
      <c r="S616" s="335"/>
      <c r="T616" s="335"/>
      <c r="U616" s="335"/>
      <c r="V616" s="335"/>
      <c r="W616" s="336"/>
      <c r="X616" s="337"/>
      <c r="Y616" s="338"/>
    </row>
    <row r="617" spans="3:25" s="330" customFormat="1" hidden="1" x14ac:dyDescent="0.25">
      <c r="C617" s="331"/>
      <c r="D617" s="331"/>
      <c r="E617" s="331"/>
      <c r="H617" s="332"/>
      <c r="K617" s="333"/>
      <c r="L617" s="333"/>
      <c r="M617" s="333"/>
      <c r="N617" s="333"/>
      <c r="Q617" s="334"/>
      <c r="R617" s="335"/>
      <c r="S617" s="335"/>
      <c r="T617" s="335"/>
      <c r="U617" s="335"/>
      <c r="V617" s="335"/>
      <c r="W617" s="336"/>
      <c r="X617" s="337"/>
      <c r="Y617" s="338"/>
    </row>
    <row r="618" spans="3:25" s="330" customFormat="1" hidden="1" x14ac:dyDescent="0.25">
      <c r="C618" s="331"/>
      <c r="D618" s="331"/>
      <c r="E618" s="331"/>
      <c r="H618" s="332"/>
      <c r="K618" s="333"/>
      <c r="L618" s="333"/>
      <c r="M618" s="333"/>
      <c r="N618" s="333"/>
      <c r="Q618" s="334"/>
      <c r="R618" s="335"/>
      <c r="S618" s="335"/>
      <c r="T618" s="335"/>
      <c r="U618" s="335"/>
      <c r="V618" s="335"/>
      <c r="W618" s="336"/>
      <c r="X618" s="337"/>
      <c r="Y618" s="338"/>
    </row>
    <row r="619" spans="3:25" s="330" customFormat="1" hidden="1" x14ac:dyDescent="0.25">
      <c r="C619" s="331"/>
      <c r="D619" s="331"/>
      <c r="E619" s="331"/>
      <c r="H619" s="332"/>
      <c r="K619" s="333"/>
      <c r="L619" s="333"/>
      <c r="M619" s="333"/>
      <c r="N619" s="333"/>
      <c r="Q619" s="334"/>
      <c r="R619" s="335"/>
      <c r="S619" s="335"/>
      <c r="T619" s="335"/>
      <c r="U619" s="335"/>
      <c r="V619" s="335"/>
      <c r="W619" s="336"/>
      <c r="X619" s="337"/>
      <c r="Y619" s="338"/>
    </row>
    <row r="620" spans="3:25" s="330" customFormat="1" hidden="1" x14ac:dyDescent="0.25">
      <c r="C620" s="331"/>
      <c r="D620" s="331"/>
      <c r="E620" s="331"/>
      <c r="H620" s="332"/>
      <c r="K620" s="333"/>
      <c r="L620" s="333"/>
      <c r="M620" s="333"/>
      <c r="N620" s="333"/>
      <c r="Q620" s="334"/>
      <c r="R620" s="335"/>
      <c r="S620" s="335"/>
      <c r="T620" s="335"/>
      <c r="U620" s="335"/>
      <c r="V620" s="335"/>
      <c r="W620" s="336"/>
      <c r="X620" s="337"/>
      <c r="Y620" s="338"/>
    </row>
    <row r="621" spans="3:25" s="330" customFormat="1" hidden="1" x14ac:dyDescent="0.25">
      <c r="C621" s="331"/>
      <c r="D621" s="331"/>
      <c r="E621" s="331"/>
      <c r="H621" s="332"/>
      <c r="K621" s="333"/>
      <c r="L621" s="333"/>
      <c r="M621" s="333"/>
      <c r="N621" s="333"/>
      <c r="Q621" s="334"/>
      <c r="R621" s="335"/>
      <c r="S621" s="335"/>
      <c r="T621" s="335"/>
      <c r="U621" s="335"/>
      <c r="V621" s="335"/>
      <c r="W621" s="336"/>
      <c r="X621" s="337"/>
      <c r="Y621" s="338"/>
    </row>
    <row r="622" spans="3:25" s="330" customFormat="1" hidden="1" x14ac:dyDescent="0.25">
      <c r="C622" s="331"/>
      <c r="D622" s="331"/>
      <c r="E622" s="331"/>
      <c r="H622" s="332"/>
      <c r="K622" s="333"/>
      <c r="L622" s="333"/>
      <c r="M622" s="333"/>
      <c r="N622" s="333"/>
      <c r="Q622" s="334"/>
      <c r="R622" s="335"/>
      <c r="S622" s="335"/>
      <c r="T622" s="335"/>
      <c r="U622" s="335"/>
      <c r="V622" s="335"/>
      <c r="W622" s="336"/>
      <c r="X622" s="337"/>
      <c r="Y622" s="338"/>
    </row>
    <row r="623" spans="3:25" s="330" customFormat="1" hidden="1" x14ac:dyDescent="0.25">
      <c r="C623" s="331"/>
      <c r="D623" s="331"/>
      <c r="E623" s="331"/>
      <c r="H623" s="332"/>
      <c r="K623" s="333"/>
      <c r="L623" s="333"/>
      <c r="M623" s="333"/>
      <c r="N623" s="333"/>
      <c r="Q623" s="334"/>
      <c r="R623" s="335"/>
      <c r="S623" s="335"/>
      <c r="T623" s="335"/>
      <c r="U623" s="335"/>
      <c r="V623" s="335"/>
      <c r="W623" s="336"/>
      <c r="X623" s="337"/>
      <c r="Y623" s="338"/>
    </row>
    <row r="624" spans="3:25" s="330" customFormat="1" hidden="1" x14ac:dyDescent="0.25">
      <c r="C624" s="331"/>
      <c r="D624" s="331"/>
      <c r="E624" s="331"/>
      <c r="H624" s="332"/>
      <c r="K624" s="333"/>
      <c r="L624" s="333"/>
      <c r="M624" s="333"/>
      <c r="N624" s="333"/>
      <c r="Q624" s="334"/>
      <c r="R624" s="335"/>
      <c r="S624" s="335"/>
      <c r="T624" s="335"/>
      <c r="U624" s="335"/>
      <c r="V624" s="335"/>
      <c r="W624" s="336"/>
      <c r="X624" s="337"/>
      <c r="Y624" s="338"/>
    </row>
    <row r="625" spans="3:25" s="330" customFormat="1" hidden="1" x14ac:dyDescent="0.25">
      <c r="C625" s="331"/>
      <c r="D625" s="331"/>
      <c r="E625" s="331"/>
      <c r="H625" s="332"/>
      <c r="K625" s="333"/>
      <c r="L625" s="333"/>
      <c r="M625" s="333"/>
      <c r="N625" s="333"/>
      <c r="Q625" s="334"/>
      <c r="R625" s="335"/>
      <c r="S625" s="335"/>
      <c r="T625" s="335"/>
      <c r="U625" s="335"/>
      <c r="V625" s="335"/>
      <c r="W625" s="336"/>
      <c r="X625" s="337"/>
      <c r="Y625" s="338"/>
    </row>
    <row r="626" spans="3:25" s="330" customFormat="1" hidden="1" x14ac:dyDescent="0.25">
      <c r="C626" s="331"/>
      <c r="D626" s="331"/>
      <c r="E626" s="331"/>
      <c r="H626" s="332"/>
      <c r="K626" s="333"/>
      <c r="L626" s="333"/>
      <c r="M626" s="333"/>
      <c r="N626" s="333"/>
      <c r="Q626" s="334"/>
      <c r="R626" s="335"/>
      <c r="S626" s="335"/>
      <c r="T626" s="335"/>
      <c r="U626" s="335"/>
      <c r="V626" s="335"/>
      <c r="W626" s="336"/>
      <c r="X626" s="337"/>
      <c r="Y626" s="338"/>
    </row>
    <row r="627" spans="3:25" s="330" customFormat="1" hidden="1" x14ac:dyDescent="0.25">
      <c r="C627" s="331"/>
      <c r="D627" s="331"/>
      <c r="E627" s="331"/>
      <c r="H627" s="332"/>
      <c r="K627" s="333"/>
      <c r="L627" s="333"/>
      <c r="M627" s="333"/>
      <c r="N627" s="333"/>
      <c r="Q627" s="334"/>
      <c r="R627" s="335"/>
      <c r="S627" s="335"/>
      <c r="T627" s="335"/>
      <c r="U627" s="335"/>
      <c r="V627" s="335"/>
      <c r="W627" s="336"/>
      <c r="X627" s="337"/>
      <c r="Y627" s="338"/>
    </row>
    <row r="628" spans="3:25" s="330" customFormat="1" hidden="1" x14ac:dyDescent="0.25">
      <c r="C628" s="331"/>
      <c r="D628" s="331"/>
      <c r="E628" s="331"/>
      <c r="H628" s="332"/>
      <c r="K628" s="333"/>
      <c r="L628" s="333"/>
      <c r="M628" s="333"/>
      <c r="N628" s="333"/>
      <c r="Q628" s="334"/>
      <c r="R628" s="335"/>
      <c r="S628" s="335"/>
      <c r="T628" s="335"/>
      <c r="U628" s="335"/>
      <c r="V628" s="335"/>
      <c r="W628" s="336"/>
      <c r="X628" s="337"/>
      <c r="Y628" s="338"/>
    </row>
    <row r="629" spans="3:25" s="330" customFormat="1" hidden="1" x14ac:dyDescent="0.25">
      <c r="C629" s="331"/>
      <c r="D629" s="331"/>
      <c r="E629" s="331"/>
      <c r="H629" s="332"/>
      <c r="K629" s="333"/>
      <c r="L629" s="333"/>
      <c r="M629" s="333"/>
      <c r="N629" s="333"/>
      <c r="Q629" s="334"/>
      <c r="R629" s="335"/>
      <c r="S629" s="335"/>
      <c r="T629" s="335"/>
      <c r="U629" s="335"/>
      <c r="V629" s="335"/>
      <c r="W629" s="336"/>
      <c r="X629" s="337"/>
      <c r="Y629" s="338"/>
    </row>
    <row r="630" spans="3:25" s="330" customFormat="1" hidden="1" x14ac:dyDescent="0.25">
      <c r="C630" s="331"/>
      <c r="D630" s="331"/>
      <c r="E630" s="331"/>
      <c r="H630" s="332"/>
      <c r="K630" s="333"/>
      <c r="L630" s="333"/>
      <c r="M630" s="333"/>
      <c r="N630" s="333"/>
      <c r="Q630" s="334"/>
      <c r="R630" s="335"/>
      <c r="S630" s="335"/>
      <c r="T630" s="335"/>
      <c r="U630" s="335"/>
      <c r="V630" s="335"/>
      <c r="W630" s="336"/>
      <c r="X630" s="337"/>
      <c r="Y630" s="338"/>
    </row>
    <row r="631" spans="3:25" s="330" customFormat="1" hidden="1" x14ac:dyDescent="0.25">
      <c r="C631" s="331"/>
      <c r="D631" s="331"/>
      <c r="E631" s="331"/>
      <c r="H631" s="332"/>
      <c r="K631" s="333"/>
      <c r="L631" s="333"/>
      <c r="M631" s="333"/>
      <c r="N631" s="333"/>
      <c r="Q631" s="334"/>
      <c r="R631" s="335"/>
      <c r="S631" s="335"/>
      <c r="T631" s="335"/>
      <c r="U631" s="335"/>
      <c r="V631" s="335"/>
      <c r="W631" s="336"/>
      <c r="X631" s="337"/>
      <c r="Y631" s="338"/>
    </row>
    <row r="632" spans="3:25" s="330" customFormat="1" hidden="1" x14ac:dyDescent="0.25">
      <c r="C632" s="331"/>
      <c r="D632" s="331"/>
      <c r="E632" s="331"/>
      <c r="H632" s="332"/>
      <c r="K632" s="333"/>
      <c r="L632" s="333"/>
      <c r="M632" s="333"/>
      <c r="N632" s="333"/>
      <c r="Q632" s="334"/>
      <c r="R632" s="335"/>
      <c r="S632" s="335"/>
      <c r="T632" s="335"/>
      <c r="U632" s="335"/>
      <c r="V632" s="335"/>
      <c r="W632" s="336"/>
      <c r="X632" s="337"/>
      <c r="Y632" s="338"/>
    </row>
    <row r="633" spans="3:25" s="330" customFormat="1" hidden="1" x14ac:dyDescent="0.25">
      <c r="C633" s="331"/>
      <c r="D633" s="331"/>
      <c r="E633" s="331"/>
      <c r="H633" s="332"/>
      <c r="K633" s="333"/>
      <c r="L633" s="333"/>
      <c r="M633" s="333"/>
      <c r="N633" s="333"/>
      <c r="Q633" s="334"/>
      <c r="R633" s="335"/>
      <c r="S633" s="335"/>
      <c r="T633" s="335"/>
      <c r="U633" s="335"/>
      <c r="V633" s="335"/>
      <c r="W633" s="336"/>
      <c r="X633" s="337"/>
      <c r="Y633" s="338"/>
    </row>
    <row r="634" spans="3:25" s="330" customFormat="1" hidden="1" x14ac:dyDescent="0.25">
      <c r="C634" s="331"/>
      <c r="D634" s="331"/>
      <c r="E634" s="331"/>
      <c r="H634" s="332"/>
      <c r="K634" s="333"/>
      <c r="L634" s="333"/>
      <c r="M634" s="333"/>
      <c r="N634" s="333"/>
      <c r="Q634" s="334"/>
      <c r="R634" s="335"/>
      <c r="S634" s="335"/>
      <c r="T634" s="335"/>
      <c r="U634" s="335"/>
      <c r="V634" s="335"/>
      <c r="W634" s="336"/>
      <c r="X634" s="337"/>
      <c r="Y634" s="338"/>
    </row>
    <row r="635" spans="3:25" s="330" customFormat="1" hidden="1" x14ac:dyDescent="0.25">
      <c r="C635" s="331"/>
      <c r="D635" s="331"/>
      <c r="E635" s="331"/>
      <c r="H635" s="332"/>
      <c r="K635" s="333"/>
      <c r="L635" s="333"/>
      <c r="M635" s="333"/>
      <c r="N635" s="333"/>
      <c r="Q635" s="334"/>
      <c r="R635" s="335"/>
      <c r="S635" s="335"/>
      <c r="T635" s="335"/>
      <c r="U635" s="335"/>
      <c r="V635" s="335"/>
      <c r="W635" s="336"/>
      <c r="X635" s="337"/>
      <c r="Y635" s="338"/>
    </row>
    <row r="636" spans="3:25" s="330" customFormat="1" hidden="1" x14ac:dyDescent="0.25">
      <c r="C636" s="331"/>
      <c r="D636" s="331"/>
      <c r="E636" s="331"/>
      <c r="H636" s="332"/>
      <c r="K636" s="333"/>
      <c r="L636" s="333"/>
      <c r="M636" s="333"/>
      <c r="N636" s="333"/>
      <c r="Q636" s="334"/>
      <c r="R636" s="335"/>
      <c r="S636" s="335"/>
      <c r="T636" s="335"/>
      <c r="U636" s="335"/>
      <c r="V636" s="335"/>
      <c r="W636" s="336"/>
      <c r="X636" s="337"/>
      <c r="Y636" s="338"/>
    </row>
    <row r="637" spans="3:25" s="330" customFormat="1" hidden="1" x14ac:dyDescent="0.25">
      <c r="C637" s="331"/>
      <c r="D637" s="331"/>
      <c r="E637" s="331"/>
      <c r="H637" s="332"/>
      <c r="K637" s="333"/>
      <c r="L637" s="333"/>
      <c r="M637" s="333"/>
      <c r="N637" s="333"/>
      <c r="Q637" s="334"/>
      <c r="R637" s="335"/>
      <c r="S637" s="335"/>
      <c r="T637" s="335"/>
      <c r="U637" s="335"/>
      <c r="V637" s="335"/>
      <c r="W637" s="336"/>
      <c r="X637" s="337"/>
      <c r="Y637" s="338"/>
    </row>
    <row r="638" spans="3:25" s="330" customFormat="1" hidden="1" x14ac:dyDescent="0.25">
      <c r="C638" s="331"/>
      <c r="D638" s="331"/>
      <c r="E638" s="331"/>
      <c r="H638" s="332"/>
      <c r="K638" s="333"/>
      <c r="L638" s="333"/>
      <c r="M638" s="333"/>
      <c r="N638" s="333"/>
      <c r="Q638" s="334"/>
      <c r="R638" s="335"/>
      <c r="S638" s="335"/>
      <c r="T638" s="335"/>
      <c r="U638" s="335"/>
      <c r="V638" s="335"/>
      <c r="W638" s="336"/>
      <c r="X638" s="337"/>
      <c r="Y638" s="338"/>
    </row>
    <row r="639" spans="3:25" s="330" customFormat="1" hidden="1" x14ac:dyDescent="0.25">
      <c r="C639" s="331"/>
      <c r="D639" s="331"/>
      <c r="E639" s="331"/>
      <c r="H639" s="332"/>
      <c r="K639" s="333"/>
      <c r="L639" s="333"/>
      <c r="M639" s="333"/>
      <c r="N639" s="333"/>
      <c r="Q639" s="334"/>
      <c r="R639" s="335"/>
      <c r="S639" s="335"/>
      <c r="T639" s="335"/>
      <c r="U639" s="335"/>
      <c r="V639" s="335"/>
      <c r="W639" s="336"/>
      <c r="X639" s="337"/>
      <c r="Y639" s="338"/>
    </row>
    <row r="640" spans="3:25" s="330" customFormat="1" hidden="1" x14ac:dyDescent="0.25">
      <c r="C640" s="331"/>
      <c r="D640" s="331"/>
      <c r="E640" s="331"/>
      <c r="H640" s="332"/>
      <c r="K640" s="333"/>
      <c r="L640" s="333"/>
      <c r="M640" s="333"/>
      <c r="N640" s="333"/>
      <c r="Q640" s="334"/>
      <c r="R640" s="335"/>
      <c r="S640" s="335"/>
      <c r="T640" s="335"/>
      <c r="U640" s="335"/>
      <c r="V640" s="335"/>
      <c r="W640" s="336"/>
      <c r="X640" s="337"/>
      <c r="Y640" s="338"/>
    </row>
    <row r="641" spans="3:25" s="330" customFormat="1" hidden="1" x14ac:dyDescent="0.25">
      <c r="C641" s="331"/>
      <c r="D641" s="331"/>
      <c r="E641" s="331"/>
      <c r="H641" s="332"/>
      <c r="K641" s="333"/>
      <c r="L641" s="333"/>
      <c r="M641" s="333"/>
      <c r="N641" s="333"/>
      <c r="Q641" s="334"/>
      <c r="R641" s="335"/>
      <c r="S641" s="335"/>
      <c r="T641" s="335"/>
      <c r="U641" s="335"/>
      <c r="V641" s="335"/>
      <c r="W641" s="336"/>
      <c r="X641" s="337"/>
      <c r="Y641" s="338"/>
    </row>
    <row r="642" spans="3:25" s="330" customFormat="1" hidden="1" x14ac:dyDescent="0.25">
      <c r="C642" s="331"/>
      <c r="D642" s="331"/>
      <c r="E642" s="331"/>
      <c r="H642" s="332"/>
      <c r="K642" s="333"/>
      <c r="L642" s="333"/>
      <c r="M642" s="333"/>
      <c r="N642" s="333"/>
      <c r="Q642" s="334"/>
      <c r="R642" s="335"/>
      <c r="S642" s="335"/>
      <c r="T642" s="335"/>
      <c r="U642" s="335"/>
      <c r="V642" s="335"/>
      <c r="W642" s="336"/>
      <c r="X642" s="337"/>
      <c r="Y642" s="338"/>
    </row>
    <row r="643" spans="3:25" s="330" customFormat="1" hidden="1" x14ac:dyDescent="0.25">
      <c r="C643" s="331"/>
      <c r="D643" s="331"/>
      <c r="E643" s="331"/>
      <c r="H643" s="332"/>
      <c r="K643" s="333"/>
      <c r="L643" s="333"/>
      <c r="M643" s="333"/>
      <c r="N643" s="333"/>
      <c r="Q643" s="334"/>
      <c r="R643" s="335"/>
      <c r="S643" s="335"/>
      <c r="T643" s="335"/>
      <c r="U643" s="335"/>
      <c r="V643" s="335"/>
      <c r="W643" s="336"/>
      <c r="X643" s="337"/>
      <c r="Y643" s="338"/>
    </row>
    <row r="644" spans="3:25" s="330" customFormat="1" hidden="1" x14ac:dyDescent="0.25">
      <c r="C644" s="331"/>
      <c r="D644" s="331"/>
      <c r="E644" s="331"/>
      <c r="H644" s="332"/>
      <c r="K644" s="333"/>
      <c r="L644" s="333"/>
      <c r="M644" s="333"/>
      <c r="N644" s="333"/>
      <c r="Q644" s="334"/>
      <c r="R644" s="335"/>
      <c r="S644" s="335"/>
      <c r="T644" s="335"/>
      <c r="U644" s="335"/>
      <c r="V644" s="335"/>
      <c r="W644" s="336"/>
      <c r="X644" s="337"/>
      <c r="Y644" s="338"/>
    </row>
    <row r="645" spans="3:25" s="330" customFormat="1" hidden="1" x14ac:dyDescent="0.25">
      <c r="C645" s="331"/>
      <c r="D645" s="331"/>
      <c r="E645" s="331"/>
      <c r="H645" s="332"/>
      <c r="K645" s="333"/>
      <c r="L645" s="333"/>
      <c r="M645" s="333"/>
      <c r="N645" s="333"/>
      <c r="Q645" s="334"/>
      <c r="R645" s="335"/>
      <c r="S645" s="335"/>
      <c r="T645" s="335"/>
      <c r="U645" s="335"/>
      <c r="V645" s="335"/>
      <c r="W645" s="336"/>
      <c r="X645" s="337"/>
      <c r="Y645" s="338"/>
    </row>
    <row r="646" spans="3:25" s="330" customFormat="1" hidden="1" x14ac:dyDescent="0.25">
      <c r="C646" s="331"/>
      <c r="D646" s="331"/>
      <c r="E646" s="331"/>
      <c r="H646" s="332"/>
      <c r="K646" s="333"/>
      <c r="L646" s="333"/>
      <c r="M646" s="333"/>
      <c r="N646" s="333"/>
      <c r="Q646" s="334"/>
      <c r="R646" s="335"/>
      <c r="S646" s="335"/>
      <c r="T646" s="335"/>
      <c r="U646" s="335"/>
      <c r="V646" s="335"/>
      <c r="W646" s="336"/>
      <c r="X646" s="337"/>
      <c r="Y646" s="338"/>
    </row>
    <row r="647" spans="3:25" s="330" customFormat="1" hidden="1" x14ac:dyDescent="0.25">
      <c r="C647" s="331"/>
      <c r="D647" s="331"/>
      <c r="E647" s="331"/>
      <c r="H647" s="332"/>
      <c r="K647" s="333"/>
      <c r="L647" s="333"/>
      <c r="M647" s="333"/>
      <c r="N647" s="333"/>
      <c r="Q647" s="334"/>
      <c r="R647" s="335"/>
      <c r="S647" s="335"/>
      <c r="T647" s="335"/>
      <c r="U647" s="335"/>
      <c r="V647" s="335"/>
      <c r="W647" s="336"/>
      <c r="X647" s="337"/>
      <c r="Y647" s="338"/>
    </row>
    <row r="648" spans="3:25" s="330" customFormat="1" hidden="1" x14ac:dyDescent="0.25">
      <c r="C648" s="331"/>
      <c r="D648" s="331"/>
      <c r="E648" s="331"/>
      <c r="H648" s="332"/>
      <c r="K648" s="333"/>
      <c r="L648" s="333"/>
      <c r="M648" s="333"/>
      <c r="N648" s="333"/>
      <c r="Q648" s="334"/>
      <c r="R648" s="335"/>
      <c r="S648" s="335"/>
      <c r="T648" s="335"/>
      <c r="U648" s="335"/>
      <c r="V648" s="335"/>
      <c r="W648" s="336"/>
      <c r="X648" s="337"/>
      <c r="Y648" s="338"/>
    </row>
    <row r="649" spans="3:25" s="330" customFormat="1" hidden="1" x14ac:dyDescent="0.25">
      <c r="C649" s="331"/>
      <c r="D649" s="331"/>
      <c r="E649" s="331"/>
      <c r="H649" s="332"/>
      <c r="K649" s="333"/>
      <c r="L649" s="333"/>
      <c r="M649" s="333"/>
      <c r="N649" s="333"/>
      <c r="Q649" s="334"/>
      <c r="R649" s="335"/>
      <c r="S649" s="335"/>
      <c r="T649" s="335"/>
      <c r="U649" s="335"/>
      <c r="V649" s="335"/>
      <c r="W649" s="336"/>
      <c r="X649" s="337"/>
      <c r="Y649" s="338"/>
    </row>
    <row r="650" spans="3:25" s="330" customFormat="1" hidden="1" x14ac:dyDescent="0.25">
      <c r="C650" s="331"/>
      <c r="D650" s="331"/>
      <c r="E650" s="331"/>
      <c r="H650" s="332"/>
      <c r="K650" s="333"/>
      <c r="L650" s="333"/>
      <c r="M650" s="333"/>
      <c r="N650" s="333"/>
      <c r="Q650" s="334"/>
      <c r="R650" s="335"/>
      <c r="S650" s="335"/>
      <c r="T650" s="335"/>
      <c r="U650" s="335"/>
      <c r="V650" s="335"/>
      <c r="W650" s="336"/>
      <c r="X650" s="337"/>
      <c r="Y650" s="338"/>
    </row>
    <row r="651" spans="3:25" s="330" customFormat="1" hidden="1" x14ac:dyDescent="0.25">
      <c r="C651" s="331"/>
      <c r="D651" s="331"/>
      <c r="E651" s="331"/>
      <c r="H651" s="332"/>
      <c r="K651" s="333"/>
      <c r="L651" s="333"/>
      <c r="M651" s="333"/>
      <c r="N651" s="333"/>
      <c r="Q651" s="334"/>
      <c r="R651" s="335"/>
      <c r="S651" s="335"/>
      <c r="T651" s="335"/>
      <c r="U651" s="335"/>
      <c r="V651" s="335"/>
      <c r="W651" s="336"/>
      <c r="X651" s="337"/>
      <c r="Y651" s="338"/>
    </row>
    <row r="652" spans="3:25" s="330" customFormat="1" hidden="1" x14ac:dyDescent="0.25">
      <c r="C652" s="331"/>
      <c r="D652" s="331"/>
      <c r="E652" s="331"/>
      <c r="H652" s="332"/>
      <c r="K652" s="333"/>
      <c r="L652" s="333"/>
      <c r="M652" s="333"/>
      <c r="N652" s="333"/>
      <c r="Q652" s="334"/>
      <c r="R652" s="335"/>
      <c r="S652" s="335"/>
      <c r="T652" s="335"/>
      <c r="U652" s="335"/>
      <c r="V652" s="335"/>
      <c r="W652" s="336"/>
      <c r="X652" s="337"/>
      <c r="Y652" s="338"/>
    </row>
    <row r="653" spans="3:25" s="330" customFormat="1" hidden="1" x14ac:dyDescent="0.25">
      <c r="C653" s="331"/>
      <c r="D653" s="331"/>
      <c r="E653" s="331"/>
      <c r="H653" s="332"/>
      <c r="K653" s="333"/>
      <c r="L653" s="333"/>
      <c r="M653" s="333"/>
      <c r="N653" s="333"/>
      <c r="Q653" s="334"/>
      <c r="R653" s="335"/>
      <c r="S653" s="335"/>
      <c r="T653" s="335"/>
      <c r="U653" s="335"/>
      <c r="V653" s="335"/>
      <c r="W653" s="336"/>
      <c r="X653" s="337"/>
      <c r="Y653" s="338"/>
    </row>
    <row r="654" spans="3:25" s="330" customFormat="1" hidden="1" x14ac:dyDescent="0.25">
      <c r="C654" s="331"/>
      <c r="D654" s="331"/>
      <c r="E654" s="331"/>
      <c r="H654" s="332"/>
      <c r="K654" s="333"/>
      <c r="L654" s="333"/>
      <c r="M654" s="333"/>
      <c r="N654" s="333"/>
      <c r="Q654" s="334"/>
      <c r="R654" s="335"/>
      <c r="S654" s="335"/>
      <c r="T654" s="335"/>
      <c r="U654" s="335"/>
      <c r="V654" s="335"/>
      <c r="W654" s="336"/>
      <c r="X654" s="337"/>
      <c r="Y654" s="338"/>
    </row>
    <row r="655" spans="3:25" s="330" customFormat="1" hidden="1" x14ac:dyDescent="0.25">
      <c r="C655" s="331"/>
      <c r="D655" s="331"/>
      <c r="E655" s="331"/>
      <c r="H655" s="332"/>
      <c r="K655" s="333"/>
      <c r="L655" s="333"/>
      <c r="M655" s="333"/>
      <c r="N655" s="333"/>
      <c r="Q655" s="334"/>
      <c r="R655" s="335"/>
      <c r="S655" s="335"/>
      <c r="T655" s="335"/>
      <c r="U655" s="335"/>
      <c r="V655" s="335"/>
      <c r="W655" s="336"/>
      <c r="X655" s="337"/>
      <c r="Y655" s="338"/>
    </row>
    <row r="656" spans="3:25" s="330" customFormat="1" hidden="1" x14ac:dyDescent="0.25">
      <c r="C656" s="331"/>
      <c r="D656" s="331"/>
      <c r="E656" s="331"/>
      <c r="H656" s="332"/>
      <c r="K656" s="333"/>
      <c r="L656" s="333"/>
      <c r="M656" s="333"/>
      <c r="N656" s="333"/>
      <c r="Q656" s="334"/>
      <c r="R656" s="335"/>
      <c r="S656" s="335"/>
      <c r="T656" s="335"/>
      <c r="U656" s="335"/>
      <c r="V656" s="335"/>
      <c r="W656" s="336"/>
      <c r="X656" s="337"/>
      <c r="Y656" s="338"/>
    </row>
    <row r="657" spans="3:25" s="330" customFormat="1" hidden="1" x14ac:dyDescent="0.25">
      <c r="C657" s="331"/>
      <c r="D657" s="331"/>
      <c r="E657" s="331"/>
      <c r="H657" s="332"/>
      <c r="K657" s="333"/>
      <c r="L657" s="333"/>
      <c r="M657" s="333"/>
      <c r="N657" s="333"/>
      <c r="Q657" s="334"/>
      <c r="R657" s="335"/>
      <c r="S657" s="335"/>
      <c r="T657" s="335"/>
      <c r="U657" s="335"/>
      <c r="V657" s="335"/>
      <c r="W657" s="336"/>
      <c r="X657" s="337"/>
      <c r="Y657" s="338"/>
    </row>
    <row r="658" spans="3:25" s="330" customFormat="1" hidden="1" x14ac:dyDescent="0.25">
      <c r="C658" s="331"/>
      <c r="D658" s="331"/>
      <c r="E658" s="331"/>
      <c r="H658" s="332"/>
      <c r="K658" s="333"/>
      <c r="L658" s="333"/>
      <c r="M658" s="333"/>
      <c r="N658" s="333"/>
      <c r="Q658" s="334"/>
      <c r="R658" s="335"/>
      <c r="S658" s="335"/>
      <c r="T658" s="335"/>
      <c r="U658" s="335"/>
      <c r="V658" s="335"/>
      <c r="W658" s="336"/>
      <c r="X658" s="337"/>
      <c r="Y658" s="338"/>
    </row>
    <row r="659" spans="3:25" s="330" customFormat="1" hidden="1" x14ac:dyDescent="0.25">
      <c r="C659" s="331"/>
      <c r="D659" s="331"/>
      <c r="E659" s="331"/>
      <c r="H659" s="332"/>
      <c r="K659" s="333"/>
      <c r="L659" s="333"/>
      <c r="M659" s="333"/>
      <c r="N659" s="333"/>
      <c r="Q659" s="334"/>
      <c r="R659" s="335"/>
      <c r="S659" s="335"/>
      <c r="T659" s="335"/>
      <c r="U659" s="335"/>
      <c r="V659" s="335"/>
      <c r="W659" s="336"/>
      <c r="X659" s="337"/>
      <c r="Y659" s="338"/>
    </row>
    <row r="660" spans="3:25" s="330" customFormat="1" hidden="1" x14ac:dyDescent="0.25">
      <c r="C660" s="331"/>
      <c r="D660" s="331"/>
      <c r="E660" s="331"/>
      <c r="H660" s="332"/>
      <c r="K660" s="333"/>
      <c r="L660" s="333"/>
      <c r="M660" s="333"/>
      <c r="N660" s="333"/>
      <c r="Q660" s="334"/>
      <c r="R660" s="335"/>
      <c r="S660" s="335"/>
      <c r="T660" s="335"/>
      <c r="U660" s="335"/>
      <c r="V660" s="335"/>
      <c r="W660" s="336"/>
      <c r="X660" s="337"/>
      <c r="Y660" s="338"/>
    </row>
    <row r="661" spans="3:25" s="330" customFormat="1" hidden="1" x14ac:dyDescent="0.25">
      <c r="C661" s="331"/>
      <c r="D661" s="331"/>
      <c r="E661" s="331"/>
      <c r="H661" s="332"/>
      <c r="K661" s="333"/>
      <c r="L661" s="333"/>
      <c r="M661" s="333"/>
      <c r="N661" s="333"/>
      <c r="Q661" s="334"/>
      <c r="R661" s="335"/>
      <c r="S661" s="335"/>
      <c r="T661" s="335"/>
      <c r="U661" s="335"/>
      <c r="V661" s="335"/>
      <c r="W661" s="336"/>
      <c r="X661" s="337"/>
      <c r="Y661" s="338"/>
    </row>
    <row r="662" spans="3:25" s="330" customFormat="1" hidden="1" x14ac:dyDescent="0.25">
      <c r="C662" s="331"/>
      <c r="D662" s="331"/>
      <c r="E662" s="331"/>
      <c r="H662" s="332"/>
      <c r="K662" s="333"/>
      <c r="L662" s="333"/>
      <c r="M662" s="333"/>
      <c r="N662" s="333"/>
      <c r="Q662" s="334"/>
      <c r="R662" s="335"/>
      <c r="S662" s="335"/>
      <c r="T662" s="335"/>
      <c r="U662" s="335"/>
      <c r="V662" s="335"/>
      <c r="W662" s="336"/>
      <c r="X662" s="337"/>
      <c r="Y662" s="338"/>
    </row>
    <row r="663" spans="3:25" s="330" customFormat="1" hidden="1" x14ac:dyDescent="0.25">
      <c r="C663" s="331"/>
      <c r="D663" s="331"/>
      <c r="E663" s="331"/>
      <c r="H663" s="332"/>
      <c r="K663" s="333"/>
      <c r="L663" s="333"/>
      <c r="M663" s="333"/>
      <c r="N663" s="333"/>
      <c r="Q663" s="334"/>
      <c r="R663" s="335"/>
      <c r="S663" s="335"/>
      <c r="T663" s="335"/>
      <c r="U663" s="335"/>
      <c r="V663" s="335"/>
      <c r="W663" s="336"/>
      <c r="X663" s="337"/>
      <c r="Y663" s="338"/>
    </row>
    <row r="664" spans="3:25" s="330" customFormat="1" hidden="1" x14ac:dyDescent="0.25">
      <c r="C664" s="331"/>
      <c r="D664" s="331"/>
      <c r="E664" s="331"/>
      <c r="H664" s="332"/>
      <c r="K664" s="333"/>
      <c r="L664" s="333"/>
      <c r="M664" s="333"/>
      <c r="N664" s="333"/>
      <c r="Q664" s="334"/>
      <c r="R664" s="335"/>
      <c r="S664" s="335"/>
      <c r="T664" s="335"/>
      <c r="U664" s="335"/>
      <c r="V664" s="335"/>
      <c r="W664" s="336"/>
      <c r="X664" s="337"/>
      <c r="Y664" s="338"/>
    </row>
    <row r="665" spans="3:25" s="330" customFormat="1" hidden="1" x14ac:dyDescent="0.25">
      <c r="C665" s="331"/>
      <c r="D665" s="331"/>
      <c r="E665" s="331"/>
      <c r="H665" s="332"/>
      <c r="K665" s="333"/>
      <c r="L665" s="333"/>
      <c r="M665" s="333"/>
      <c r="N665" s="333"/>
      <c r="Q665" s="334"/>
      <c r="R665" s="335"/>
      <c r="S665" s="335"/>
      <c r="T665" s="335"/>
      <c r="U665" s="335"/>
      <c r="V665" s="335"/>
      <c r="W665" s="336"/>
      <c r="X665" s="337"/>
      <c r="Y665" s="338"/>
    </row>
    <row r="666" spans="3:25" s="330" customFormat="1" hidden="1" x14ac:dyDescent="0.25">
      <c r="C666" s="331"/>
      <c r="D666" s="331"/>
      <c r="E666" s="331"/>
      <c r="H666" s="332"/>
      <c r="K666" s="333"/>
      <c r="L666" s="333"/>
      <c r="M666" s="333"/>
      <c r="N666" s="333"/>
      <c r="Q666" s="334"/>
      <c r="R666" s="335"/>
      <c r="S666" s="335"/>
      <c r="T666" s="335"/>
      <c r="U666" s="335"/>
      <c r="V666" s="335"/>
      <c r="W666" s="336"/>
      <c r="X666" s="337"/>
      <c r="Y666" s="338"/>
    </row>
    <row r="667" spans="3:25" s="330" customFormat="1" hidden="1" x14ac:dyDescent="0.25">
      <c r="C667" s="331"/>
      <c r="D667" s="331"/>
      <c r="E667" s="331"/>
      <c r="H667" s="332"/>
      <c r="K667" s="333"/>
      <c r="L667" s="333"/>
      <c r="M667" s="333"/>
      <c r="N667" s="333"/>
      <c r="Q667" s="334"/>
      <c r="R667" s="335"/>
      <c r="S667" s="335"/>
      <c r="T667" s="335"/>
      <c r="U667" s="335"/>
      <c r="V667" s="335"/>
      <c r="W667" s="336"/>
      <c r="X667" s="337"/>
      <c r="Y667" s="338"/>
    </row>
    <row r="668" spans="3:25" s="330" customFormat="1" hidden="1" x14ac:dyDescent="0.25">
      <c r="C668" s="331"/>
      <c r="D668" s="331"/>
      <c r="E668" s="331"/>
      <c r="H668" s="332"/>
      <c r="K668" s="333"/>
      <c r="L668" s="333"/>
      <c r="M668" s="333"/>
      <c r="N668" s="333"/>
      <c r="Q668" s="334"/>
      <c r="R668" s="335"/>
      <c r="S668" s="335"/>
      <c r="T668" s="335"/>
      <c r="U668" s="335"/>
      <c r="V668" s="335"/>
      <c r="W668" s="336"/>
      <c r="X668" s="337"/>
      <c r="Y668" s="338"/>
    </row>
    <row r="669" spans="3:25" s="330" customFormat="1" hidden="1" x14ac:dyDescent="0.25">
      <c r="C669" s="331"/>
      <c r="D669" s="331"/>
      <c r="E669" s="331"/>
      <c r="H669" s="332"/>
      <c r="K669" s="333"/>
      <c r="L669" s="333"/>
      <c r="M669" s="333"/>
      <c r="N669" s="333"/>
      <c r="Q669" s="334"/>
      <c r="R669" s="335"/>
      <c r="S669" s="335"/>
      <c r="T669" s="335"/>
      <c r="U669" s="335"/>
      <c r="V669" s="335"/>
      <c r="W669" s="336"/>
      <c r="X669" s="337"/>
      <c r="Y669" s="338"/>
    </row>
    <row r="670" spans="3:25" s="330" customFormat="1" hidden="1" x14ac:dyDescent="0.25">
      <c r="C670" s="331"/>
      <c r="D670" s="331"/>
      <c r="E670" s="331"/>
      <c r="H670" s="332"/>
      <c r="K670" s="333"/>
      <c r="L670" s="333"/>
      <c r="M670" s="333"/>
      <c r="N670" s="333"/>
      <c r="Q670" s="334"/>
      <c r="R670" s="335"/>
      <c r="S670" s="335"/>
      <c r="T670" s="335"/>
      <c r="U670" s="335"/>
      <c r="V670" s="335"/>
      <c r="W670" s="336"/>
      <c r="X670" s="337"/>
      <c r="Y670" s="338"/>
    </row>
    <row r="671" spans="3:25" s="330" customFormat="1" hidden="1" x14ac:dyDescent="0.25">
      <c r="C671" s="331"/>
      <c r="D671" s="331"/>
      <c r="E671" s="331"/>
      <c r="H671" s="332"/>
      <c r="K671" s="333"/>
      <c r="L671" s="333"/>
      <c r="M671" s="333"/>
      <c r="N671" s="333"/>
      <c r="Q671" s="334"/>
      <c r="R671" s="335"/>
      <c r="S671" s="335"/>
      <c r="T671" s="335"/>
      <c r="U671" s="335"/>
      <c r="V671" s="335"/>
      <c r="W671" s="336"/>
      <c r="X671" s="337"/>
      <c r="Y671" s="338"/>
    </row>
    <row r="672" spans="3:25" s="330" customFormat="1" hidden="1" x14ac:dyDescent="0.25">
      <c r="C672" s="331"/>
      <c r="D672" s="331"/>
      <c r="E672" s="331"/>
      <c r="H672" s="332"/>
      <c r="K672" s="333"/>
      <c r="L672" s="333"/>
      <c r="M672" s="333"/>
      <c r="N672" s="333"/>
      <c r="Q672" s="334"/>
      <c r="R672" s="335"/>
      <c r="S672" s="335"/>
      <c r="T672" s="335"/>
      <c r="U672" s="335"/>
      <c r="V672" s="335"/>
      <c r="W672" s="336"/>
      <c r="X672" s="337"/>
      <c r="Y672" s="338"/>
    </row>
    <row r="673" spans="3:25" s="330" customFormat="1" hidden="1" x14ac:dyDescent="0.25">
      <c r="C673" s="331"/>
      <c r="D673" s="331"/>
      <c r="E673" s="331"/>
      <c r="H673" s="332"/>
      <c r="K673" s="333"/>
      <c r="L673" s="333"/>
      <c r="M673" s="333"/>
      <c r="N673" s="333"/>
      <c r="Q673" s="334"/>
      <c r="R673" s="335"/>
      <c r="S673" s="335"/>
      <c r="T673" s="335"/>
      <c r="U673" s="335"/>
      <c r="V673" s="335"/>
      <c r="W673" s="336"/>
      <c r="X673" s="337"/>
      <c r="Y673" s="338"/>
    </row>
    <row r="674" spans="3:25" s="330" customFormat="1" hidden="1" x14ac:dyDescent="0.25">
      <c r="C674" s="331"/>
      <c r="D674" s="331"/>
      <c r="E674" s="331"/>
      <c r="H674" s="332"/>
      <c r="K674" s="333"/>
      <c r="L674" s="333"/>
      <c r="M674" s="333"/>
      <c r="N674" s="333"/>
      <c r="Q674" s="334"/>
      <c r="R674" s="335"/>
      <c r="S674" s="335"/>
      <c r="T674" s="335"/>
      <c r="U674" s="335"/>
      <c r="V674" s="335"/>
      <c r="W674" s="336"/>
      <c r="X674" s="337"/>
      <c r="Y674" s="338"/>
    </row>
    <row r="675" spans="3:25" s="330" customFormat="1" hidden="1" x14ac:dyDescent="0.25">
      <c r="C675" s="331"/>
      <c r="D675" s="331"/>
      <c r="E675" s="331"/>
      <c r="H675" s="332"/>
      <c r="K675" s="333"/>
      <c r="L675" s="333"/>
      <c r="M675" s="333"/>
      <c r="N675" s="333"/>
      <c r="Q675" s="334"/>
      <c r="R675" s="335"/>
      <c r="S675" s="335"/>
      <c r="T675" s="335"/>
      <c r="U675" s="335"/>
      <c r="V675" s="335"/>
      <c r="W675" s="336"/>
      <c r="X675" s="337"/>
      <c r="Y675" s="338"/>
    </row>
    <row r="676" spans="3:25" s="330" customFormat="1" hidden="1" x14ac:dyDescent="0.25">
      <c r="C676" s="331"/>
      <c r="D676" s="331"/>
      <c r="E676" s="331"/>
      <c r="H676" s="332"/>
      <c r="K676" s="333"/>
      <c r="L676" s="333"/>
      <c r="M676" s="333"/>
      <c r="N676" s="333"/>
      <c r="Q676" s="334"/>
      <c r="R676" s="335"/>
      <c r="S676" s="335"/>
      <c r="T676" s="335"/>
      <c r="U676" s="335"/>
      <c r="V676" s="335"/>
      <c r="W676" s="336"/>
      <c r="X676" s="337"/>
      <c r="Y676" s="338"/>
    </row>
    <row r="677" spans="3:25" s="330" customFormat="1" hidden="1" x14ac:dyDescent="0.25">
      <c r="C677" s="331"/>
      <c r="D677" s="331"/>
      <c r="E677" s="331"/>
      <c r="H677" s="332"/>
      <c r="K677" s="333"/>
      <c r="L677" s="333"/>
      <c r="M677" s="333"/>
      <c r="N677" s="333"/>
      <c r="Q677" s="334"/>
      <c r="R677" s="335"/>
      <c r="S677" s="335"/>
      <c r="T677" s="335"/>
      <c r="U677" s="335"/>
      <c r="V677" s="335"/>
      <c r="W677" s="336"/>
      <c r="X677" s="337"/>
      <c r="Y677" s="338"/>
    </row>
    <row r="678" spans="3:25" s="330" customFormat="1" hidden="1" x14ac:dyDescent="0.25">
      <c r="C678" s="331"/>
      <c r="D678" s="331"/>
      <c r="E678" s="331"/>
      <c r="H678" s="332"/>
      <c r="K678" s="333"/>
      <c r="L678" s="333"/>
      <c r="M678" s="333"/>
      <c r="N678" s="333"/>
      <c r="Q678" s="334"/>
      <c r="R678" s="335"/>
      <c r="S678" s="335"/>
      <c r="T678" s="335"/>
      <c r="U678" s="335"/>
      <c r="V678" s="335"/>
      <c r="W678" s="336"/>
      <c r="X678" s="337"/>
      <c r="Y678" s="338"/>
    </row>
    <row r="679" spans="3:25" s="330" customFormat="1" hidden="1" x14ac:dyDescent="0.25">
      <c r="C679" s="331"/>
      <c r="D679" s="331"/>
      <c r="E679" s="331"/>
      <c r="H679" s="332"/>
      <c r="K679" s="333"/>
      <c r="L679" s="333"/>
      <c r="M679" s="333"/>
      <c r="N679" s="333"/>
      <c r="Q679" s="334"/>
      <c r="R679" s="335"/>
      <c r="S679" s="335"/>
      <c r="T679" s="335"/>
      <c r="U679" s="335"/>
      <c r="V679" s="335"/>
      <c r="W679" s="336"/>
      <c r="X679" s="337"/>
      <c r="Y679" s="338"/>
    </row>
    <row r="680" spans="3:25" s="330" customFormat="1" hidden="1" x14ac:dyDescent="0.25">
      <c r="C680" s="331"/>
      <c r="D680" s="331"/>
      <c r="E680" s="331"/>
      <c r="H680" s="332"/>
      <c r="K680" s="333"/>
      <c r="L680" s="333"/>
      <c r="M680" s="333"/>
      <c r="N680" s="333"/>
      <c r="Q680" s="334"/>
      <c r="R680" s="335"/>
      <c r="S680" s="335"/>
      <c r="T680" s="335"/>
      <c r="U680" s="335"/>
      <c r="V680" s="335"/>
      <c r="W680" s="336"/>
      <c r="X680" s="337"/>
      <c r="Y680" s="338"/>
    </row>
    <row r="681" spans="3:25" s="330" customFormat="1" hidden="1" x14ac:dyDescent="0.25">
      <c r="C681" s="331"/>
      <c r="D681" s="331"/>
      <c r="E681" s="331"/>
      <c r="H681" s="332"/>
      <c r="K681" s="333"/>
      <c r="L681" s="333"/>
      <c r="M681" s="333"/>
      <c r="N681" s="333"/>
      <c r="Q681" s="334"/>
      <c r="R681" s="335"/>
      <c r="S681" s="335"/>
      <c r="T681" s="335"/>
      <c r="U681" s="335"/>
      <c r="V681" s="335"/>
      <c r="W681" s="336"/>
      <c r="X681" s="337"/>
      <c r="Y681" s="338"/>
    </row>
    <row r="682" spans="3:25" s="330" customFormat="1" hidden="1" x14ac:dyDescent="0.25">
      <c r="C682" s="331"/>
      <c r="D682" s="331"/>
      <c r="E682" s="331"/>
      <c r="H682" s="332"/>
      <c r="K682" s="333"/>
      <c r="L682" s="333"/>
      <c r="M682" s="333"/>
      <c r="N682" s="333"/>
      <c r="Q682" s="334"/>
      <c r="R682" s="335"/>
      <c r="S682" s="335"/>
      <c r="T682" s="335"/>
      <c r="U682" s="335"/>
      <c r="V682" s="335"/>
      <c r="W682" s="336"/>
      <c r="X682" s="337"/>
      <c r="Y682" s="338"/>
    </row>
    <row r="683" spans="3:25" s="330" customFormat="1" hidden="1" x14ac:dyDescent="0.25">
      <c r="C683" s="331"/>
      <c r="D683" s="331"/>
      <c r="E683" s="331"/>
      <c r="H683" s="332"/>
      <c r="K683" s="333"/>
      <c r="L683" s="333"/>
      <c r="M683" s="333"/>
      <c r="N683" s="333"/>
      <c r="Q683" s="334"/>
      <c r="R683" s="335"/>
      <c r="S683" s="335"/>
      <c r="T683" s="335"/>
      <c r="U683" s="335"/>
      <c r="V683" s="335"/>
      <c r="W683" s="336"/>
      <c r="X683" s="337"/>
      <c r="Y683" s="338"/>
    </row>
    <row r="684" spans="3:25" s="330" customFormat="1" hidden="1" x14ac:dyDescent="0.25">
      <c r="C684" s="331"/>
      <c r="D684" s="331"/>
      <c r="E684" s="331"/>
      <c r="H684" s="332"/>
      <c r="K684" s="333"/>
      <c r="L684" s="333"/>
      <c r="M684" s="333"/>
      <c r="N684" s="333"/>
      <c r="Q684" s="334"/>
      <c r="R684" s="335"/>
      <c r="S684" s="335"/>
      <c r="T684" s="335"/>
      <c r="U684" s="335"/>
      <c r="V684" s="335"/>
      <c r="W684" s="336"/>
      <c r="X684" s="337"/>
      <c r="Y684" s="338"/>
    </row>
    <row r="685" spans="3:25" s="330" customFormat="1" hidden="1" x14ac:dyDescent="0.25">
      <c r="C685" s="331"/>
      <c r="D685" s="331"/>
      <c r="E685" s="331"/>
      <c r="H685" s="332"/>
      <c r="K685" s="333"/>
      <c r="L685" s="333"/>
      <c r="M685" s="333"/>
      <c r="N685" s="333"/>
      <c r="Q685" s="334"/>
      <c r="R685" s="335"/>
      <c r="S685" s="335"/>
      <c r="T685" s="335"/>
      <c r="U685" s="335"/>
      <c r="V685" s="335"/>
      <c r="W685" s="336"/>
      <c r="X685" s="337"/>
      <c r="Y685" s="338"/>
    </row>
    <row r="686" spans="3:25" s="330" customFormat="1" hidden="1" x14ac:dyDescent="0.25">
      <c r="C686" s="331"/>
      <c r="D686" s="331"/>
      <c r="E686" s="331"/>
      <c r="H686" s="332"/>
      <c r="K686" s="333"/>
      <c r="L686" s="333"/>
      <c r="M686" s="333"/>
      <c r="N686" s="333"/>
      <c r="Q686" s="334"/>
      <c r="R686" s="335"/>
      <c r="S686" s="335"/>
      <c r="T686" s="335"/>
      <c r="U686" s="335"/>
      <c r="V686" s="335"/>
      <c r="W686" s="336"/>
      <c r="X686" s="337"/>
      <c r="Y686" s="338"/>
    </row>
    <row r="687" spans="3:25" s="330" customFormat="1" hidden="1" x14ac:dyDescent="0.25">
      <c r="C687" s="331"/>
      <c r="D687" s="331"/>
      <c r="E687" s="331"/>
      <c r="H687" s="332"/>
      <c r="K687" s="333"/>
      <c r="L687" s="333"/>
      <c r="M687" s="333"/>
      <c r="N687" s="333"/>
      <c r="Q687" s="334"/>
      <c r="R687" s="335"/>
      <c r="S687" s="335"/>
      <c r="T687" s="335"/>
      <c r="U687" s="335"/>
      <c r="V687" s="335"/>
      <c r="W687" s="336"/>
      <c r="X687" s="337"/>
      <c r="Y687" s="338"/>
    </row>
    <row r="688" spans="3:25" s="330" customFormat="1" hidden="1" x14ac:dyDescent="0.25">
      <c r="C688" s="331"/>
      <c r="D688" s="331"/>
      <c r="E688" s="331"/>
      <c r="H688" s="332"/>
      <c r="K688" s="333"/>
      <c r="L688" s="333"/>
      <c r="M688" s="333"/>
      <c r="N688" s="333"/>
      <c r="Q688" s="334"/>
      <c r="R688" s="335"/>
      <c r="S688" s="335"/>
      <c r="T688" s="335"/>
      <c r="U688" s="335"/>
      <c r="V688" s="335"/>
      <c r="W688" s="336"/>
      <c r="X688" s="337"/>
      <c r="Y688" s="338"/>
    </row>
    <row r="689" spans="3:25" s="330" customFormat="1" hidden="1" x14ac:dyDescent="0.25">
      <c r="C689" s="331"/>
      <c r="D689" s="331"/>
      <c r="E689" s="331"/>
      <c r="H689" s="332"/>
      <c r="K689" s="333"/>
      <c r="L689" s="333"/>
      <c r="M689" s="333"/>
      <c r="N689" s="333"/>
      <c r="Q689" s="334"/>
      <c r="R689" s="335"/>
      <c r="S689" s="335"/>
      <c r="T689" s="335"/>
      <c r="U689" s="335"/>
      <c r="V689" s="335"/>
      <c r="W689" s="336"/>
      <c r="X689" s="337"/>
      <c r="Y689" s="338"/>
    </row>
    <row r="690" spans="3:25" s="330" customFormat="1" hidden="1" x14ac:dyDescent="0.25">
      <c r="C690" s="331"/>
      <c r="D690" s="331"/>
      <c r="E690" s="331"/>
      <c r="H690" s="332"/>
      <c r="K690" s="333"/>
      <c r="L690" s="333"/>
      <c r="M690" s="333"/>
      <c r="N690" s="333"/>
      <c r="Q690" s="334"/>
      <c r="R690" s="335"/>
      <c r="S690" s="335"/>
      <c r="T690" s="335"/>
      <c r="U690" s="335"/>
      <c r="V690" s="335"/>
      <c r="W690" s="336"/>
      <c r="X690" s="337"/>
      <c r="Y690" s="338"/>
    </row>
    <row r="691" spans="3:25" s="330" customFormat="1" hidden="1" x14ac:dyDescent="0.25">
      <c r="C691" s="331"/>
      <c r="D691" s="331"/>
      <c r="E691" s="331"/>
      <c r="H691" s="332"/>
      <c r="K691" s="333"/>
      <c r="L691" s="333"/>
      <c r="M691" s="333"/>
      <c r="N691" s="333"/>
      <c r="Q691" s="334"/>
      <c r="R691" s="335"/>
      <c r="S691" s="335"/>
      <c r="T691" s="335"/>
      <c r="U691" s="335"/>
      <c r="V691" s="335"/>
      <c r="W691" s="336"/>
      <c r="X691" s="337"/>
      <c r="Y691" s="338"/>
    </row>
    <row r="692" spans="3:25" s="330" customFormat="1" hidden="1" x14ac:dyDescent="0.25">
      <c r="C692" s="331"/>
      <c r="D692" s="331"/>
      <c r="E692" s="331"/>
      <c r="H692" s="332"/>
      <c r="K692" s="333"/>
      <c r="L692" s="333"/>
      <c r="M692" s="333"/>
      <c r="N692" s="333"/>
      <c r="Q692" s="334"/>
      <c r="R692" s="335"/>
      <c r="S692" s="335"/>
      <c r="T692" s="335"/>
      <c r="U692" s="335"/>
      <c r="V692" s="335"/>
      <c r="W692" s="336"/>
      <c r="X692" s="337"/>
      <c r="Y692" s="338"/>
    </row>
    <row r="693" spans="3:25" s="330" customFormat="1" hidden="1" x14ac:dyDescent="0.25">
      <c r="C693" s="331"/>
      <c r="D693" s="331"/>
      <c r="E693" s="331"/>
      <c r="H693" s="332"/>
      <c r="K693" s="333"/>
      <c r="L693" s="333"/>
      <c r="M693" s="333"/>
      <c r="N693" s="333"/>
      <c r="Q693" s="334"/>
      <c r="R693" s="335"/>
      <c r="S693" s="335"/>
      <c r="T693" s="335"/>
      <c r="U693" s="335"/>
      <c r="V693" s="335"/>
      <c r="W693" s="336"/>
      <c r="X693" s="337"/>
      <c r="Y693" s="338"/>
    </row>
    <row r="694" spans="3:25" s="330" customFormat="1" hidden="1" x14ac:dyDescent="0.25">
      <c r="C694" s="331"/>
      <c r="D694" s="331"/>
      <c r="E694" s="331"/>
      <c r="H694" s="332"/>
      <c r="K694" s="333"/>
      <c r="L694" s="333"/>
      <c r="M694" s="333"/>
      <c r="N694" s="333"/>
      <c r="Q694" s="334"/>
      <c r="R694" s="335"/>
      <c r="S694" s="335"/>
      <c r="T694" s="335"/>
      <c r="U694" s="335"/>
      <c r="V694" s="335"/>
      <c r="W694" s="336"/>
      <c r="X694" s="337"/>
      <c r="Y694" s="338"/>
    </row>
    <row r="695" spans="3:25" s="330" customFormat="1" hidden="1" x14ac:dyDescent="0.25">
      <c r="C695" s="331"/>
      <c r="D695" s="331"/>
      <c r="E695" s="331"/>
      <c r="H695" s="332"/>
      <c r="K695" s="333"/>
      <c r="L695" s="333"/>
      <c r="M695" s="333"/>
      <c r="N695" s="333"/>
      <c r="Q695" s="334"/>
      <c r="R695" s="335"/>
      <c r="S695" s="335"/>
      <c r="T695" s="335"/>
      <c r="U695" s="335"/>
      <c r="V695" s="335"/>
      <c r="W695" s="336"/>
      <c r="X695" s="337"/>
      <c r="Y695" s="338"/>
    </row>
    <row r="696" spans="3:25" s="330" customFormat="1" hidden="1" x14ac:dyDescent="0.25">
      <c r="C696" s="331"/>
      <c r="D696" s="331"/>
      <c r="E696" s="331"/>
      <c r="H696" s="332"/>
      <c r="K696" s="333"/>
      <c r="L696" s="333"/>
      <c r="M696" s="333"/>
      <c r="N696" s="333"/>
      <c r="Q696" s="334"/>
      <c r="R696" s="335"/>
      <c r="S696" s="335"/>
      <c r="T696" s="335"/>
      <c r="U696" s="335"/>
      <c r="V696" s="335"/>
      <c r="W696" s="336"/>
      <c r="X696" s="337"/>
      <c r="Y696" s="338"/>
    </row>
    <row r="697" spans="3:25" s="330" customFormat="1" hidden="1" x14ac:dyDescent="0.25">
      <c r="C697" s="331"/>
      <c r="D697" s="331"/>
      <c r="E697" s="331"/>
      <c r="H697" s="332"/>
      <c r="K697" s="333"/>
      <c r="L697" s="333"/>
      <c r="M697" s="333"/>
      <c r="N697" s="333"/>
      <c r="Q697" s="334"/>
      <c r="R697" s="335"/>
      <c r="S697" s="335"/>
      <c r="T697" s="335"/>
      <c r="U697" s="335"/>
      <c r="V697" s="335"/>
      <c r="W697" s="336"/>
      <c r="X697" s="337"/>
      <c r="Y697" s="338"/>
    </row>
    <row r="698" spans="3:25" s="330" customFormat="1" hidden="1" x14ac:dyDescent="0.25">
      <c r="C698" s="331"/>
      <c r="D698" s="331"/>
      <c r="E698" s="331"/>
      <c r="H698" s="332"/>
      <c r="K698" s="333"/>
      <c r="L698" s="333"/>
      <c r="M698" s="333"/>
      <c r="N698" s="333"/>
      <c r="Q698" s="334"/>
      <c r="R698" s="335"/>
      <c r="S698" s="335"/>
      <c r="T698" s="335"/>
      <c r="U698" s="335"/>
      <c r="V698" s="335"/>
      <c r="W698" s="336"/>
      <c r="X698" s="337"/>
      <c r="Y698" s="338"/>
    </row>
    <row r="699" spans="3:25" s="330" customFormat="1" hidden="1" x14ac:dyDescent="0.25">
      <c r="C699" s="331"/>
      <c r="D699" s="331"/>
      <c r="E699" s="331"/>
      <c r="H699" s="332"/>
      <c r="K699" s="333"/>
      <c r="L699" s="333"/>
      <c r="M699" s="333"/>
      <c r="N699" s="333"/>
      <c r="Q699" s="334"/>
      <c r="R699" s="335"/>
      <c r="S699" s="335"/>
      <c r="T699" s="335"/>
      <c r="U699" s="335"/>
      <c r="V699" s="335"/>
      <c r="W699" s="336"/>
      <c r="X699" s="337"/>
      <c r="Y699" s="338"/>
    </row>
    <row r="700" spans="3:25" s="330" customFormat="1" hidden="1" x14ac:dyDescent="0.25">
      <c r="C700" s="331"/>
      <c r="D700" s="331"/>
      <c r="E700" s="331"/>
      <c r="H700" s="332"/>
      <c r="K700" s="333"/>
      <c r="L700" s="333"/>
      <c r="M700" s="333"/>
      <c r="N700" s="333"/>
      <c r="Q700" s="334"/>
      <c r="R700" s="335"/>
      <c r="S700" s="335"/>
      <c r="T700" s="335"/>
      <c r="U700" s="335"/>
      <c r="V700" s="335"/>
      <c r="W700" s="336"/>
      <c r="X700" s="337"/>
      <c r="Y700" s="338"/>
    </row>
    <row r="701" spans="3:25" s="330" customFormat="1" hidden="1" x14ac:dyDescent="0.25">
      <c r="C701" s="331"/>
      <c r="D701" s="331"/>
      <c r="E701" s="331"/>
      <c r="H701" s="332"/>
      <c r="K701" s="333"/>
      <c r="L701" s="333"/>
      <c r="M701" s="333"/>
      <c r="N701" s="333"/>
      <c r="Q701" s="334"/>
      <c r="R701" s="335"/>
      <c r="S701" s="335"/>
      <c r="T701" s="335"/>
      <c r="U701" s="335"/>
      <c r="V701" s="335"/>
      <c r="W701" s="336"/>
      <c r="X701" s="337"/>
      <c r="Y701" s="338"/>
    </row>
    <row r="702" spans="3:25" s="330" customFormat="1" hidden="1" x14ac:dyDescent="0.25">
      <c r="C702" s="331"/>
      <c r="D702" s="331"/>
      <c r="E702" s="331"/>
      <c r="H702" s="332"/>
      <c r="K702" s="333"/>
      <c r="L702" s="333"/>
      <c r="M702" s="333"/>
      <c r="N702" s="333"/>
      <c r="Q702" s="334"/>
      <c r="R702" s="335"/>
      <c r="S702" s="335"/>
      <c r="T702" s="335"/>
      <c r="U702" s="335"/>
      <c r="V702" s="335"/>
      <c r="W702" s="336"/>
      <c r="X702" s="337"/>
      <c r="Y702" s="338"/>
    </row>
    <row r="703" spans="3:25" s="330" customFormat="1" hidden="1" x14ac:dyDescent="0.25">
      <c r="C703" s="331"/>
      <c r="D703" s="331"/>
      <c r="E703" s="331"/>
      <c r="H703" s="332"/>
      <c r="K703" s="333"/>
      <c r="L703" s="333"/>
      <c r="M703" s="333"/>
      <c r="N703" s="333"/>
      <c r="Q703" s="334"/>
      <c r="R703" s="335"/>
      <c r="S703" s="335"/>
      <c r="T703" s="335"/>
      <c r="U703" s="335"/>
      <c r="V703" s="335"/>
      <c r="W703" s="336"/>
      <c r="X703" s="337"/>
      <c r="Y703" s="338"/>
    </row>
    <row r="704" spans="3:25" s="330" customFormat="1" hidden="1" x14ac:dyDescent="0.25">
      <c r="C704" s="331"/>
      <c r="D704" s="331"/>
      <c r="E704" s="331"/>
      <c r="H704" s="332"/>
      <c r="K704" s="333"/>
      <c r="L704" s="333"/>
      <c r="M704" s="333"/>
      <c r="N704" s="333"/>
      <c r="Q704" s="334"/>
      <c r="R704" s="335"/>
      <c r="S704" s="335"/>
      <c r="T704" s="335"/>
      <c r="U704" s="335"/>
      <c r="V704" s="335"/>
      <c r="W704" s="336"/>
      <c r="X704" s="337"/>
      <c r="Y704" s="338"/>
    </row>
    <row r="705" spans="3:25" s="330" customFormat="1" hidden="1" x14ac:dyDescent="0.25">
      <c r="C705" s="331"/>
      <c r="D705" s="331"/>
      <c r="E705" s="331"/>
      <c r="H705" s="332"/>
      <c r="K705" s="333"/>
      <c r="L705" s="333"/>
      <c r="M705" s="333"/>
      <c r="N705" s="333"/>
      <c r="Q705" s="334"/>
      <c r="R705" s="335"/>
      <c r="S705" s="335"/>
      <c r="T705" s="335"/>
      <c r="U705" s="335"/>
      <c r="V705" s="335"/>
      <c r="W705" s="336"/>
      <c r="X705" s="337"/>
      <c r="Y705" s="338"/>
    </row>
    <row r="706" spans="3:25" s="330" customFormat="1" hidden="1" x14ac:dyDescent="0.25">
      <c r="C706" s="331"/>
      <c r="D706" s="331"/>
      <c r="E706" s="331"/>
      <c r="H706" s="332"/>
      <c r="K706" s="333"/>
      <c r="L706" s="333"/>
      <c r="M706" s="333"/>
      <c r="N706" s="333"/>
      <c r="Q706" s="334"/>
      <c r="R706" s="335"/>
      <c r="S706" s="335"/>
      <c r="T706" s="335"/>
      <c r="U706" s="335"/>
      <c r="V706" s="335"/>
      <c r="W706" s="336"/>
      <c r="X706" s="337"/>
      <c r="Y706" s="338"/>
    </row>
    <row r="707" spans="3:25" s="330" customFormat="1" hidden="1" x14ac:dyDescent="0.25">
      <c r="C707" s="331"/>
      <c r="D707" s="331"/>
      <c r="E707" s="331"/>
      <c r="H707" s="332"/>
      <c r="K707" s="333"/>
      <c r="L707" s="333"/>
      <c r="M707" s="333"/>
      <c r="N707" s="333"/>
      <c r="Q707" s="334"/>
      <c r="R707" s="335"/>
      <c r="S707" s="335"/>
      <c r="T707" s="335"/>
      <c r="U707" s="335"/>
      <c r="V707" s="335"/>
      <c r="W707" s="336"/>
      <c r="X707" s="337"/>
      <c r="Y707" s="338"/>
    </row>
    <row r="708" spans="3:25" s="330" customFormat="1" hidden="1" x14ac:dyDescent="0.25">
      <c r="C708" s="331"/>
      <c r="D708" s="331"/>
      <c r="E708" s="331"/>
      <c r="H708" s="332"/>
      <c r="K708" s="333"/>
      <c r="L708" s="333"/>
      <c r="M708" s="333"/>
      <c r="N708" s="333"/>
      <c r="Q708" s="334"/>
      <c r="R708" s="335"/>
      <c r="S708" s="335"/>
      <c r="T708" s="335"/>
      <c r="U708" s="335"/>
      <c r="V708" s="335"/>
      <c r="W708" s="336"/>
      <c r="X708" s="337"/>
      <c r="Y708" s="338"/>
    </row>
    <row r="709" spans="3:25" s="330" customFormat="1" hidden="1" x14ac:dyDescent="0.25">
      <c r="C709" s="331"/>
      <c r="D709" s="331"/>
      <c r="E709" s="331"/>
      <c r="H709" s="332"/>
      <c r="K709" s="333"/>
      <c r="L709" s="333"/>
      <c r="M709" s="333"/>
      <c r="N709" s="333"/>
      <c r="Q709" s="334"/>
      <c r="R709" s="335"/>
      <c r="S709" s="335"/>
      <c r="T709" s="335"/>
      <c r="U709" s="335"/>
      <c r="V709" s="335"/>
      <c r="W709" s="336"/>
      <c r="X709" s="337"/>
      <c r="Y709" s="338"/>
    </row>
    <row r="710" spans="3:25" s="330" customFormat="1" hidden="1" x14ac:dyDescent="0.25">
      <c r="C710" s="331"/>
      <c r="D710" s="331"/>
      <c r="E710" s="331"/>
      <c r="H710" s="332"/>
      <c r="K710" s="333"/>
      <c r="L710" s="333"/>
      <c r="M710" s="333"/>
      <c r="N710" s="333"/>
      <c r="Q710" s="334"/>
      <c r="R710" s="335"/>
      <c r="S710" s="335"/>
      <c r="T710" s="335"/>
      <c r="U710" s="335"/>
      <c r="V710" s="335"/>
      <c r="W710" s="336"/>
      <c r="X710" s="337"/>
      <c r="Y710" s="338"/>
    </row>
    <row r="711" spans="3:25" s="330" customFormat="1" hidden="1" x14ac:dyDescent="0.25">
      <c r="C711" s="331"/>
      <c r="D711" s="331"/>
      <c r="E711" s="331"/>
      <c r="H711" s="332"/>
      <c r="K711" s="333"/>
      <c r="L711" s="333"/>
      <c r="M711" s="333"/>
      <c r="N711" s="333"/>
      <c r="Q711" s="334"/>
      <c r="R711" s="335"/>
      <c r="S711" s="335"/>
      <c r="T711" s="335"/>
      <c r="U711" s="335"/>
      <c r="V711" s="335"/>
      <c r="W711" s="336"/>
      <c r="X711" s="337"/>
      <c r="Y711" s="338"/>
    </row>
    <row r="712" spans="3:25" s="330" customFormat="1" hidden="1" x14ac:dyDescent="0.25">
      <c r="C712" s="331"/>
      <c r="D712" s="331"/>
      <c r="E712" s="331"/>
      <c r="H712" s="332"/>
      <c r="K712" s="333"/>
      <c r="L712" s="333"/>
      <c r="M712" s="333"/>
      <c r="N712" s="333"/>
      <c r="Q712" s="334"/>
      <c r="R712" s="335"/>
      <c r="S712" s="335"/>
      <c r="T712" s="335"/>
      <c r="U712" s="335"/>
      <c r="V712" s="335"/>
      <c r="W712" s="336"/>
      <c r="X712" s="337"/>
      <c r="Y712" s="338"/>
    </row>
    <row r="713" spans="3:25" s="330" customFormat="1" hidden="1" x14ac:dyDescent="0.25">
      <c r="C713" s="331"/>
      <c r="D713" s="331"/>
      <c r="E713" s="331"/>
      <c r="H713" s="332"/>
      <c r="K713" s="333"/>
      <c r="L713" s="333"/>
      <c r="M713" s="333"/>
      <c r="N713" s="333"/>
      <c r="Q713" s="334"/>
      <c r="R713" s="335"/>
      <c r="S713" s="335"/>
      <c r="T713" s="335"/>
      <c r="U713" s="335"/>
      <c r="V713" s="335"/>
      <c r="W713" s="336"/>
      <c r="X713" s="337"/>
      <c r="Y713" s="338"/>
    </row>
    <row r="714" spans="3:25" s="330" customFormat="1" hidden="1" x14ac:dyDescent="0.25">
      <c r="C714" s="331"/>
      <c r="D714" s="331"/>
      <c r="E714" s="331"/>
      <c r="H714" s="332"/>
      <c r="K714" s="333"/>
      <c r="L714" s="333"/>
      <c r="M714" s="333"/>
      <c r="N714" s="333"/>
      <c r="Q714" s="334"/>
      <c r="R714" s="335"/>
      <c r="S714" s="335"/>
      <c r="T714" s="335"/>
      <c r="U714" s="335"/>
      <c r="V714" s="335"/>
      <c r="W714" s="336"/>
      <c r="X714" s="337"/>
      <c r="Y714" s="338"/>
    </row>
    <row r="715" spans="3:25" s="330" customFormat="1" hidden="1" x14ac:dyDescent="0.25">
      <c r="C715" s="331"/>
      <c r="D715" s="331"/>
      <c r="E715" s="331"/>
      <c r="H715" s="332"/>
      <c r="K715" s="333"/>
      <c r="L715" s="333"/>
      <c r="M715" s="333"/>
      <c r="N715" s="333"/>
      <c r="Q715" s="334"/>
      <c r="R715" s="335"/>
      <c r="S715" s="335"/>
      <c r="T715" s="335"/>
      <c r="U715" s="335"/>
      <c r="V715" s="335"/>
      <c r="W715" s="336"/>
      <c r="X715" s="337"/>
      <c r="Y715" s="338"/>
    </row>
    <row r="716" spans="3:25" s="330" customFormat="1" hidden="1" x14ac:dyDescent="0.25">
      <c r="C716" s="331"/>
      <c r="D716" s="331"/>
      <c r="E716" s="331"/>
      <c r="H716" s="332"/>
      <c r="K716" s="333"/>
      <c r="L716" s="333"/>
      <c r="M716" s="333"/>
      <c r="N716" s="333"/>
      <c r="Q716" s="334"/>
      <c r="R716" s="335"/>
      <c r="S716" s="335"/>
      <c r="T716" s="335"/>
      <c r="U716" s="335"/>
      <c r="V716" s="335"/>
      <c r="W716" s="336"/>
      <c r="X716" s="337"/>
      <c r="Y716" s="338"/>
    </row>
    <row r="717" spans="3:25" s="330" customFormat="1" hidden="1" x14ac:dyDescent="0.25">
      <c r="C717" s="331"/>
      <c r="D717" s="331"/>
      <c r="E717" s="331"/>
      <c r="H717" s="332"/>
      <c r="K717" s="333"/>
      <c r="L717" s="333"/>
      <c r="M717" s="333"/>
      <c r="N717" s="333"/>
      <c r="Q717" s="334"/>
      <c r="R717" s="335"/>
      <c r="S717" s="335"/>
      <c r="T717" s="335"/>
      <c r="U717" s="335"/>
      <c r="V717" s="335"/>
      <c r="W717" s="336"/>
      <c r="X717" s="337"/>
      <c r="Y717" s="338"/>
    </row>
    <row r="718" spans="3:25" s="330" customFormat="1" hidden="1" x14ac:dyDescent="0.25">
      <c r="C718" s="331"/>
      <c r="D718" s="331"/>
      <c r="E718" s="331"/>
      <c r="H718" s="332"/>
      <c r="K718" s="333"/>
      <c r="L718" s="333"/>
      <c r="M718" s="333"/>
      <c r="N718" s="333"/>
      <c r="Q718" s="334"/>
      <c r="R718" s="335"/>
      <c r="S718" s="335"/>
      <c r="T718" s="335"/>
      <c r="U718" s="335"/>
      <c r="V718" s="335"/>
      <c r="W718" s="336"/>
      <c r="X718" s="337"/>
      <c r="Y718" s="338"/>
    </row>
    <row r="719" spans="3:25" s="330" customFormat="1" hidden="1" x14ac:dyDescent="0.25">
      <c r="C719" s="331"/>
      <c r="D719" s="331"/>
      <c r="E719" s="331"/>
      <c r="H719" s="332"/>
      <c r="K719" s="333"/>
      <c r="L719" s="333"/>
      <c r="M719" s="333"/>
      <c r="N719" s="333"/>
      <c r="Q719" s="334"/>
      <c r="R719" s="335"/>
      <c r="S719" s="335"/>
      <c r="T719" s="335"/>
      <c r="U719" s="335"/>
      <c r="V719" s="335"/>
      <c r="W719" s="336"/>
      <c r="X719" s="337"/>
      <c r="Y719" s="338"/>
    </row>
    <row r="720" spans="3:25" s="330" customFormat="1" hidden="1" x14ac:dyDescent="0.25">
      <c r="C720" s="331"/>
      <c r="D720" s="331"/>
      <c r="E720" s="331"/>
      <c r="H720" s="332"/>
      <c r="K720" s="333"/>
      <c r="L720" s="333"/>
      <c r="M720" s="333"/>
      <c r="N720" s="333"/>
      <c r="Q720" s="334"/>
      <c r="R720" s="335"/>
      <c r="S720" s="335"/>
      <c r="T720" s="335"/>
      <c r="U720" s="335"/>
      <c r="V720" s="335"/>
      <c r="W720" s="336"/>
      <c r="X720" s="337"/>
      <c r="Y720" s="338"/>
    </row>
    <row r="721" spans="3:25" s="330" customFormat="1" hidden="1" x14ac:dyDescent="0.25">
      <c r="C721" s="331"/>
      <c r="D721" s="331"/>
      <c r="E721" s="331"/>
      <c r="H721" s="332"/>
      <c r="K721" s="333"/>
      <c r="L721" s="333"/>
      <c r="M721" s="333"/>
      <c r="N721" s="333"/>
      <c r="Q721" s="334"/>
      <c r="R721" s="335"/>
      <c r="S721" s="335"/>
      <c r="T721" s="335"/>
      <c r="U721" s="335"/>
      <c r="V721" s="335"/>
      <c r="W721" s="336"/>
      <c r="X721" s="337"/>
      <c r="Y721" s="338"/>
    </row>
    <row r="722" spans="3:25" s="330" customFormat="1" hidden="1" x14ac:dyDescent="0.25">
      <c r="C722" s="331"/>
      <c r="D722" s="331"/>
      <c r="E722" s="331"/>
      <c r="H722" s="332"/>
      <c r="K722" s="333"/>
      <c r="L722" s="333"/>
      <c r="M722" s="333"/>
      <c r="N722" s="333"/>
      <c r="Q722" s="334"/>
      <c r="R722" s="335"/>
      <c r="S722" s="335"/>
      <c r="T722" s="335"/>
      <c r="U722" s="335"/>
      <c r="V722" s="335"/>
      <c r="W722" s="336"/>
      <c r="X722" s="337"/>
      <c r="Y722" s="338"/>
    </row>
    <row r="723" spans="3:25" s="330" customFormat="1" hidden="1" x14ac:dyDescent="0.25">
      <c r="C723" s="331"/>
      <c r="D723" s="331"/>
      <c r="E723" s="331"/>
      <c r="H723" s="332"/>
      <c r="K723" s="333"/>
      <c r="L723" s="333"/>
      <c r="M723" s="333"/>
      <c r="N723" s="333"/>
      <c r="Q723" s="334"/>
      <c r="R723" s="335"/>
      <c r="S723" s="335"/>
      <c r="T723" s="335"/>
      <c r="U723" s="335"/>
      <c r="V723" s="335"/>
      <c r="W723" s="336"/>
      <c r="X723" s="337"/>
      <c r="Y723" s="338"/>
    </row>
    <row r="724" spans="3:25" s="330" customFormat="1" hidden="1" x14ac:dyDescent="0.25">
      <c r="C724" s="331"/>
      <c r="D724" s="331"/>
      <c r="E724" s="331"/>
      <c r="H724" s="332"/>
      <c r="K724" s="333"/>
      <c r="L724" s="333"/>
      <c r="M724" s="333"/>
      <c r="N724" s="333"/>
      <c r="Q724" s="334"/>
      <c r="R724" s="335"/>
      <c r="S724" s="335"/>
      <c r="T724" s="335"/>
      <c r="U724" s="335"/>
      <c r="V724" s="335"/>
      <c r="W724" s="336"/>
      <c r="X724" s="337"/>
      <c r="Y724" s="338"/>
    </row>
    <row r="725" spans="3:25" s="330" customFormat="1" hidden="1" x14ac:dyDescent="0.25">
      <c r="C725" s="331"/>
      <c r="D725" s="331"/>
      <c r="E725" s="331"/>
      <c r="H725" s="332"/>
      <c r="K725" s="333"/>
      <c r="L725" s="333"/>
      <c r="M725" s="333"/>
      <c r="N725" s="333"/>
      <c r="Q725" s="334"/>
      <c r="R725" s="335"/>
      <c r="S725" s="335"/>
      <c r="T725" s="335"/>
      <c r="U725" s="335"/>
      <c r="V725" s="335"/>
      <c r="W725" s="336"/>
      <c r="X725" s="337"/>
      <c r="Y725" s="338"/>
    </row>
    <row r="726" spans="3:25" s="330" customFormat="1" hidden="1" x14ac:dyDescent="0.25">
      <c r="C726" s="331"/>
      <c r="D726" s="331"/>
      <c r="E726" s="331"/>
      <c r="H726" s="332"/>
      <c r="K726" s="333"/>
      <c r="L726" s="333"/>
      <c r="M726" s="333"/>
      <c r="N726" s="333"/>
      <c r="Q726" s="334"/>
      <c r="R726" s="335"/>
      <c r="S726" s="335"/>
      <c r="T726" s="335"/>
      <c r="U726" s="335"/>
      <c r="V726" s="335"/>
      <c r="W726" s="336"/>
      <c r="X726" s="337"/>
      <c r="Y726" s="338"/>
    </row>
    <row r="727" spans="3:25" s="330" customFormat="1" hidden="1" x14ac:dyDescent="0.25">
      <c r="C727" s="331"/>
      <c r="D727" s="331"/>
      <c r="E727" s="331"/>
      <c r="H727" s="332"/>
      <c r="K727" s="333"/>
      <c r="L727" s="333"/>
      <c r="M727" s="333"/>
      <c r="N727" s="333"/>
      <c r="Q727" s="334"/>
      <c r="R727" s="335"/>
      <c r="S727" s="335"/>
      <c r="T727" s="335"/>
      <c r="U727" s="335"/>
      <c r="V727" s="335"/>
      <c r="W727" s="336"/>
      <c r="X727" s="337"/>
      <c r="Y727" s="338"/>
    </row>
    <row r="728" spans="3:25" s="330" customFormat="1" hidden="1" x14ac:dyDescent="0.25">
      <c r="C728" s="331"/>
      <c r="D728" s="331"/>
      <c r="E728" s="331"/>
      <c r="H728" s="332"/>
      <c r="K728" s="333"/>
      <c r="L728" s="333"/>
      <c r="M728" s="333"/>
      <c r="N728" s="333"/>
      <c r="Q728" s="334"/>
      <c r="R728" s="335"/>
      <c r="S728" s="335"/>
      <c r="T728" s="335"/>
      <c r="U728" s="335"/>
      <c r="V728" s="335"/>
      <c r="W728" s="336"/>
      <c r="X728" s="337"/>
      <c r="Y728" s="338"/>
    </row>
    <row r="729" spans="3:25" s="330" customFormat="1" hidden="1" x14ac:dyDescent="0.25">
      <c r="C729" s="331"/>
      <c r="D729" s="331"/>
      <c r="E729" s="331"/>
      <c r="H729" s="332"/>
      <c r="K729" s="333"/>
      <c r="L729" s="333"/>
      <c r="M729" s="333"/>
      <c r="N729" s="333"/>
      <c r="Q729" s="334"/>
      <c r="R729" s="335"/>
      <c r="S729" s="335"/>
      <c r="T729" s="335"/>
      <c r="U729" s="335"/>
      <c r="V729" s="335"/>
      <c r="W729" s="336"/>
      <c r="X729" s="337"/>
      <c r="Y729" s="338"/>
    </row>
    <row r="730" spans="3:25" s="330" customFormat="1" hidden="1" x14ac:dyDescent="0.25">
      <c r="C730" s="331"/>
      <c r="D730" s="331"/>
      <c r="E730" s="331"/>
      <c r="H730" s="332"/>
      <c r="K730" s="333"/>
      <c r="L730" s="333"/>
      <c r="M730" s="333"/>
      <c r="N730" s="333"/>
      <c r="Q730" s="334"/>
      <c r="R730" s="335"/>
      <c r="S730" s="335"/>
      <c r="T730" s="335"/>
      <c r="U730" s="335"/>
      <c r="V730" s="335"/>
      <c r="W730" s="336"/>
      <c r="X730" s="337"/>
      <c r="Y730" s="338"/>
    </row>
    <row r="731" spans="3:25" s="330" customFormat="1" hidden="1" x14ac:dyDescent="0.25">
      <c r="C731" s="331"/>
      <c r="D731" s="331"/>
      <c r="E731" s="331"/>
      <c r="H731" s="332"/>
      <c r="K731" s="333"/>
      <c r="L731" s="333"/>
      <c r="M731" s="333"/>
      <c r="N731" s="333"/>
      <c r="Q731" s="334"/>
      <c r="R731" s="335"/>
      <c r="S731" s="335"/>
      <c r="T731" s="335"/>
      <c r="U731" s="335"/>
      <c r="V731" s="335"/>
      <c r="W731" s="336"/>
      <c r="X731" s="337"/>
      <c r="Y731" s="338"/>
    </row>
    <row r="732" spans="3:25" s="330" customFormat="1" hidden="1" x14ac:dyDescent="0.25">
      <c r="C732" s="331"/>
      <c r="D732" s="331"/>
      <c r="E732" s="331"/>
      <c r="H732" s="332"/>
      <c r="K732" s="333"/>
      <c r="L732" s="333"/>
      <c r="M732" s="333"/>
      <c r="N732" s="333"/>
      <c r="Q732" s="334"/>
      <c r="R732" s="335"/>
      <c r="S732" s="335"/>
      <c r="T732" s="335"/>
      <c r="U732" s="335"/>
      <c r="V732" s="335"/>
      <c r="W732" s="336"/>
      <c r="X732" s="337"/>
      <c r="Y732" s="338"/>
    </row>
    <row r="733" spans="3:25" s="330" customFormat="1" hidden="1" x14ac:dyDescent="0.25">
      <c r="C733" s="331"/>
      <c r="D733" s="331"/>
      <c r="E733" s="331"/>
      <c r="H733" s="332"/>
      <c r="K733" s="333"/>
      <c r="L733" s="333"/>
      <c r="M733" s="333"/>
      <c r="N733" s="333"/>
      <c r="Q733" s="334"/>
      <c r="R733" s="335"/>
      <c r="S733" s="335"/>
      <c r="T733" s="335"/>
      <c r="U733" s="335"/>
      <c r="V733" s="335"/>
      <c r="W733" s="336"/>
      <c r="X733" s="337"/>
      <c r="Y733" s="338"/>
    </row>
    <row r="734" spans="3:25" s="330" customFormat="1" hidden="1" x14ac:dyDescent="0.25">
      <c r="C734" s="331"/>
      <c r="D734" s="331"/>
      <c r="E734" s="331"/>
      <c r="H734" s="332"/>
      <c r="K734" s="333"/>
      <c r="L734" s="333"/>
      <c r="M734" s="333"/>
      <c r="N734" s="333"/>
      <c r="Q734" s="334"/>
      <c r="R734" s="335"/>
      <c r="S734" s="335"/>
      <c r="T734" s="335"/>
      <c r="U734" s="335"/>
      <c r="V734" s="335"/>
      <c r="W734" s="336"/>
      <c r="X734" s="337"/>
      <c r="Y734" s="338"/>
    </row>
    <row r="735" spans="3:25" s="330" customFormat="1" hidden="1" x14ac:dyDescent="0.25">
      <c r="C735" s="331"/>
      <c r="D735" s="331"/>
      <c r="E735" s="331"/>
      <c r="H735" s="332"/>
      <c r="K735" s="333"/>
      <c r="L735" s="333"/>
      <c r="M735" s="333"/>
      <c r="N735" s="333"/>
      <c r="Q735" s="334"/>
      <c r="R735" s="335"/>
      <c r="S735" s="335"/>
      <c r="T735" s="335"/>
      <c r="U735" s="335"/>
      <c r="V735" s="335"/>
      <c r="W735" s="336"/>
      <c r="X735" s="337"/>
      <c r="Y735" s="338"/>
    </row>
    <row r="736" spans="3:25" s="330" customFormat="1" hidden="1" x14ac:dyDescent="0.25">
      <c r="C736" s="331"/>
      <c r="D736" s="331"/>
      <c r="E736" s="331"/>
      <c r="H736" s="332"/>
      <c r="K736" s="333"/>
      <c r="L736" s="333"/>
      <c r="M736" s="333"/>
      <c r="N736" s="333"/>
      <c r="Q736" s="334"/>
      <c r="R736" s="335"/>
      <c r="S736" s="335"/>
      <c r="T736" s="335"/>
      <c r="U736" s="335"/>
      <c r="V736" s="335"/>
      <c r="W736" s="336"/>
      <c r="X736" s="337"/>
      <c r="Y736" s="338"/>
    </row>
    <row r="737" spans="3:25" s="330" customFormat="1" hidden="1" x14ac:dyDescent="0.25">
      <c r="C737" s="331"/>
      <c r="D737" s="331"/>
      <c r="E737" s="331"/>
      <c r="H737" s="332"/>
      <c r="K737" s="333"/>
      <c r="L737" s="333"/>
      <c r="M737" s="333"/>
      <c r="N737" s="333"/>
      <c r="Q737" s="334"/>
      <c r="R737" s="335"/>
      <c r="S737" s="335"/>
      <c r="T737" s="335"/>
      <c r="U737" s="335"/>
      <c r="V737" s="335"/>
      <c r="W737" s="336"/>
      <c r="X737" s="337"/>
      <c r="Y737" s="338"/>
    </row>
    <row r="738" spans="3:25" s="330" customFormat="1" hidden="1" x14ac:dyDescent="0.25">
      <c r="C738" s="331"/>
      <c r="D738" s="331"/>
      <c r="E738" s="331"/>
      <c r="H738" s="332"/>
      <c r="K738" s="333"/>
      <c r="L738" s="333"/>
      <c r="M738" s="333"/>
      <c r="N738" s="333"/>
      <c r="Q738" s="334"/>
      <c r="R738" s="335"/>
      <c r="S738" s="335"/>
      <c r="T738" s="335"/>
      <c r="U738" s="335"/>
      <c r="V738" s="335"/>
      <c r="W738" s="336"/>
      <c r="X738" s="337"/>
      <c r="Y738" s="338"/>
    </row>
    <row r="739" spans="3:25" s="330" customFormat="1" hidden="1" x14ac:dyDescent="0.25">
      <c r="C739" s="331"/>
      <c r="D739" s="331"/>
      <c r="E739" s="331"/>
      <c r="H739" s="332"/>
      <c r="K739" s="333"/>
      <c r="L739" s="333"/>
      <c r="M739" s="333"/>
      <c r="N739" s="333"/>
      <c r="Q739" s="334"/>
      <c r="R739" s="335"/>
      <c r="S739" s="335"/>
      <c r="T739" s="335"/>
      <c r="U739" s="335"/>
      <c r="V739" s="335"/>
      <c r="W739" s="336"/>
      <c r="X739" s="337"/>
      <c r="Y739" s="338"/>
    </row>
    <row r="740" spans="3:25" s="330" customFormat="1" hidden="1" x14ac:dyDescent="0.25">
      <c r="C740" s="331"/>
      <c r="D740" s="331"/>
      <c r="E740" s="331"/>
      <c r="H740" s="332"/>
      <c r="K740" s="333"/>
      <c r="L740" s="333"/>
      <c r="M740" s="333"/>
      <c r="N740" s="333"/>
      <c r="Q740" s="334"/>
      <c r="R740" s="335"/>
      <c r="S740" s="335"/>
      <c r="T740" s="335"/>
      <c r="U740" s="335"/>
      <c r="V740" s="335"/>
      <c r="W740" s="336"/>
      <c r="X740" s="337"/>
      <c r="Y740" s="338"/>
    </row>
    <row r="741" spans="3:25" s="330" customFormat="1" hidden="1" x14ac:dyDescent="0.25">
      <c r="C741" s="331"/>
      <c r="D741" s="331"/>
      <c r="E741" s="331"/>
      <c r="H741" s="332"/>
      <c r="K741" s="333"/>
      <c r="L741" s="333"/>
      <c r="M741" s="333"/>
      <c r="N741" s="333"/>
      <c r="Q741" s="334"/>
      <c r="R741" s="335"/>
      <c r="S741" s="335"/>
      <c r="T741" s="335"/>
      <c r="U741" s="335"/>
      <c r="V741" s="335"/>
      <c r="W741" s="336"/>
      <c r="X741" s="337"/>
      <c r="Y741" s="338"/>
    </row>
    <row r="742" spans="3:25" s="330" customFormat="1" hidden="1" x14ac:dyDescent="0.25">
      <c r="C742" s="331"/>
      <c r="D742" s="331"/>
      <c r="E742" s="331"/>
      <c r="H742" s="332"/>
      <c r="K742" s="333"/>
      <c r="L742" s="333"/>
      <c r="M742" s="333"/>
      <c r="N742" s="333"/>
      <c r="Q742" s="334"/>
      <c r="R742" s="335"/>
      <c r="S742" s="335"/>
      <c r="T742" s="335"/>
      <c r="U742" s="335"/>
      <c r="V742" s="335"/>
      <c r="W742" s="336"/>
      <c r="X742" s="337"/>
      <c r="Y742" s="338"/>
    </row>
    <row r="743" spans="3:25" s="330" customFormat="1" hidden="1" x14ac:dyDescent="0.25">
      <c r="C743" s="331"/>
      <c r="D743" s="331"/>
      <c r="E743" s="331"/>
      <c r="H743" s="332"/>
      <c r="K743" s="333"/>
      <c r="L743" s="333"/>
      <c r="M743" s="333"/>
      <c r="N743" s="333"/>
      <c r="Q743" s="334"/>
      <c r="R743" s="335"/>
      <c r="S743" s="335"/>
      <c r="T743" s="335"/>
      <c r="U743" s="335"/>
      <c r="V743" s="335"/>
      <c r="W743" s="336"/>
      <c r="X743" s="337"/>
      <c r="Y743" s="338"/>
    </row>
    <row r="744" spans="3:25" s="330" customFormat="1" hidden="1" x14ac:dyDescent="0.25">
      <c r="C744" s="331"/>
      <c r="D744" s="331"/>
      <c r="E744" s="331"/>
      <c r="H744" s="332"/>
      <c r="K744" s="333"/>
      <c r="L744" s="333"/>
      <c r="M744" s="333"/>
      <c r="N744" s="333"/>
      <c r="Q744" s="334"/>
      <c r="R744" s="335"/>
      <c r="S744" s="335"/>
      <c r="T744" s="335"/>
      <c r="U744" s="335"/>
      <c r="V744" s="335"/>
      <c r="W744" s="336"/>
      <c r="X744" s="337"/>
      <c r="Y744" s="338"/>
    </row>
    <row r="745" spans="3:25" s="330" customFormat="1" hidden="1" x14ac:dyDescent="0.25">
      <c r="C745" s="331"/>
      <c r="D745" s="331"/>
      <c r="E745" s="331"/>
      <c r="H745" s="332"/>
      <c r="K745" s="333"/>
      <c r="L745" s="333"/>
      <c r="M745" s="333"/>
      <c r="N745" s="333"/>
      <c r="Q745" s="334"/>
      <c r="R745" s="335"/>
      <c r="S745" s="335"/>
      <c r="T745" s="335"/>
      <c r="U745" s="335"/>
      <c r="V745" s="335"/>
      <c r="W745" s="336"/>
      <c r="X745" s="337"/>
      <c r="Y745" s="338"/>
    </row>
    <row r="746" spans="3:25" s="330" customFormat="1" hidden="1" x14ac:dyDescent="0.25">
      <c r="C746" s="331"/>
      <c r="D746" s="331"/>
      <c r="E746" s="331"/>
      <c r="H746" s="332"/>
      <c r="K746" s="333"/>
      <c r="L746" s="333"/>
      <c r="M746" s="333"/>
      <c r="N746" s="333"/>
      <c r="Q746" s="334"/>
      <c r="R746" s="335"/>
      <c r="S746" s="335"/>
      <c r="T746" s="335"/>
      <c r="U746" s="335"/>
      <c r="V746" s="335"/>
      <c r="W746" s="336"/>
      <c r="X746" s="337"/>
      <c r="Y746" s="338"/>
    </row>
    <row r="747" spans="3:25" s="330" customFormat="1" hidden="1" x14ac:dyDescent="0.25">
      <c r="C747" s="331"/>
      <c r="D747" s="331"/>
      <c r="E747" s="331"/>
      <c r="H747" s="332"/>
      <c r="K747" s="333"/>
      <c r="L747" s="333"/>
      <c r="M747" s="333"/>
      <c r="N747" s="333"/>
      <c r="Q747" s="334"/>
      <c r="R747" s="335"/>
      <c r="S747" s="335"/>
      <c r="T747" s="335"/>
      <c r="U747" s="335"/>
      <c r="V747" s="335"/>
      <c r="W747" s="336"/>
      <c r="X747" s="337"/>
      <c r="Y747" s="338"/>
    </row>
    <row r="748" spans="3:25" s="330" customFormat="1" hidden="1" x14ac:dyDescent="0.25">
      <c r="C748" s="331"/>
      <c r="D748" s="331"/>
      <c r="E748" s="331"/>
      <c r="H748" s="332"/>
      <c r="K748" s="333"/>
      <c r="L748" s="333"/>
      <c r="M748" s="333"/>
      <c r="N748" s="333"/>
      <c r="Q748" s="334"/>
      <c r="R748" s="335"/>
      <c r="S748" s="335"/>
      <c r="T748" s="335"/>
      <c r="U748" s="335"/>
      <c r="V748" s="335"/>
      <c r="W748" s="336"/>
      <c r="X748" s="337"/>
      <c r="Y748" s="338"/>
    </row>
    <row r="749" spans="3:25" s="330" customFormat="1" hidden="1" x14ac:dyDescent="0.25">
      <c r="C749" s="331"/>
      <c r="D749" s="331"/>
      <c r="E749" s="331"/>
      <c r="H749" s="332"/>
      <c r="K749" s="333"/>
      <c r="L749" s="333"/>
      <c r="M749" s="333"/>
      <c r="N749" s="333"/>
      <c r="Q749" s="334"/>
      <c r="R749" s="335"/>
      <c r="S749" s="335"/>
      <c r="T749" s="335"/>
      <c r="U749" s="335"/>
      <c r="V749" s="335"/>
      <c r="W749" s="336"/>
      <c r="X749" s="337"/>
      <c r="Y749" s="338"/>
    </row>
    <row r="750" spans="3:25" s="330" customFormat="1" hidden="1" x14ac:dyDescent="0.25">
      <c r="C750" s="331"/>
      <c r="D750" s="331"/>
      <c r="E750" s="331"/>
      <c r="H750" s="332"/>
      <c r="K750" s="333"/>
      <c r="L750" s="333"/>
      <c r="M750" s="333"/>
      <c r="N750" s="333"/>
      <c r="Q750" s="334"/>
      <c r="R750" s="335"/>
      <c r="S750" s="335"/>
      <c r="T750" s="335"/>
      <c r="U750" s="335"/>
      <c r="V750" s="335"/>
      <c r="W750" s="336"/>
      <c r="X750" s="337"/>
      <c r="Y750" s="338"/>
    </row>
    <row r="751" spans="3:25" s="330" customFormat="1" hidden="1" x14ac:dyDescent="0.25">
      <c r="C751" s="331"/>
      <c r="D751" s="331"/>
      <c r="E751" s="331"/>
      <c r="H751" s="332"/>
      <c r="K751" s="333"/>
      <c r="L751" s="333"/>
      <c r="M751" s="333"/>
      <c r="N751" s="333"/>
      <c r="Q751" s="334"/>
      <c r="R751" s="335"/>
      <c r="S751" s="335"/>
      <c r="T751" s="335"/>
      <c r="U751" s="335"/>
      <c r="V751" s="335"/>
      <c r="W751" s="336"/>
      <c r="X751" s="337"/>
      <c r="Y751" s="338"/>
    </row>
    <row r="752" spans="3:25" s="330" customFormat="1" hidden="1" x14ac:dyDescent="0.25">
      <c r="C752" s="331"/>
      <c r="D752" s="331"/>
      <c r="E752" s="331"/>
      <c r="H752" s="332"/>
      <c r="K752" s="333"/>
      <c r="L752" s="333"/>
      <c r="M752" s="333"/>
      <c r="N752" s="333"/>
      <c r="Q752" s="334"/>
      <c r="R752" s="335"/>
      <c r="S752" s="335"/>
      <c r="T752" s="335"/>
      <c r="U752" s="335"/>
      <c r="V752" s="335"/>
      <c r="W752" s="336"/>
      <c r="X752" s="337"/>
      <c r="Y752" s="338"/>
    </row>
    <row r="753" spans="3:25" s="330" customFormat="1" hidden="1" x14ac:dyDescent="0.25">
      <c r="C753" s="331"/>
      <c r="D753" s="331"/>
      <c r="E753" s="331"/>
      <c r="H753" s="332"/>
      <c r="K753" s="333"/>
      <c r="L753" s="333"/>
      <c r="M753" s="333"/>
      <c r="N753" s="333"/>
      <c r="Q753" s="334"/>
      <c r="R753" s="335"/>
      <c r="S753" s="335"/>
      <c r="T753" s="335"/>
      <c r="U753" s="335"/>
      <c r="V753" s="335"/>
      <c r="W753" s="336"/>
      <c r="X753" s="337"/>
      <c r="Y753" s="338"/>
    </row>
    <row r="754" spans="3:25" s="330" customFormat="1" hidden="1" x14ac:dyDescent="0.25">
      <c r="C754" s="331"/>
      <c r="D754" s="331"/>
      <c r="E754" s="331"/>
      <c r="H754" s="332"/>
      <c r="K754" s="333"/>
      <c r="L754" s="333"/>
      <c r="M754" s="333"/>
      <c r="N754" s="333"/>
      <c r="Q754" s="334"/>
      <c r="R754" s="335"/>
      <c r="S754" s="335"/>
      <c r="T754" s="335"/>
      <c r="U754" s="335"/>
      <c r="V754" s="335"/>
      <c r="W754" s="336"/>
      <c r="X754" s="337"/>
      <c r="Y754" s="338"/>
    </row>
    <row r="755" spans="3:25" s="330" customFormat="1" hidden="1" x14ac:dyDescent="0.25">
      <c r="C755" s="331"/>
      <c r="D755" s="331"/>
      <c r="E755" s="331"/>
      <c r="H755" s="332"/>
      <c r="K755" s="333"/>
      <c r="L755" s="333"/>
      <c r="M755" s="333"/>
      <c r="N755" s="333"/>
      <c r="Q755" s="334"/>
      <c r="R755" s="335"/>
      <c r="S755" s="335"/>
      <c r="T755" s="335"/>
      <c r="U755" s="335"/>
      <c r="V755" s="335"/>
      <c r="W755" s="336"/>
      <c r="X755" s="337"/>
      <c r="Y755" s="338"/>
    </row>
    <row r="756" spans="3:25" s="330" customFormat="1" hidden="1" x14ac:dyDescent="0.25">
      <c r="C756" s="331"/>
      <c r="D756" s="331"/>
      <c r="E756" s="331"/>
      <c r="H756" s="332"/>
      <c r="K756" s="333"/>
      <c r="L756" s="333"/>
      <c r="M756" s="333"/>
      <c r="N756" s="333"/>
      <c r="Q756" s="334"/>
      <c r="R756" s="335"/>
      <c r="S756" s="335"/>
      <c r="T756" s="335"/>
      <c r="U756" s="335"/>
      <c r="V756" s="335"/>
      <c r="W756" s="336"/>
      <c r="X756" s="337"/>
      <c r="Y756" s="338"/>
    </row>
    <row r="757" spans="3:25" s="330" customFormat="1" hidden="1" x14ac:dyDescent="0.25">
      <c r="C757" s="331"/>
      <c r="D757" s="331"/>
      <c r="E757" s="331"/>
      <c r="H757" s="332"/>
      <c r="K757" s="333"/>
      <c r="L757" s="333"/>
      <c r="M757" s="333"/>
      <c r="N757" s="333"/>
      <c r="Q757" s="334"/>
      <c r="R757" s="335"/>
      <c r="S757" s="335"/>
      <c r="T757" s="335"/>
      <c r="U757" s="335"/>
      <c r="V757" s="335"/>
      <c r="W757" s="336"/>
      <c r="X757" s="337"/>
      <c r="Y757" s="338"/>
    </row>
    <row r="758" spans="3:25" s="330" customFormat="1" hidden="1" x14ac:dyDescent="0.25">
      <c r="C758" s="331"/>
      <c r="D758" s="331"/>
      <c r="E758" s="331"/>
      <c r="H758" s="332"/>
      <c r="K758" s="333"/>
      <c r="L758" s="333"/>
      <c r="M758" s="333"/>
      <c r="N758" s="333"/>
      <c r="Q758" s="334"/>
      <c r="R758" s="335"/>
      <c r="S758" s="335"/>
      <c r="T758" s="335"/>
      <c r="U758" s="335"/>
      <c r="V758" s="335"/>
      <c r="W758" s="336"/>
      <c r="X758" s="337"/>
      <c r="Y758" s="338"/>
    </row>
    <row r="759" spans="3:25" s="330" customFormat="1" hidden="1" x14ac:dyDescent="0.25">
      <c r="C759" s="331"/>
      <c r="D759" s="331"/>
      <c r="E759" s="331"/>
      <c r="H759" s="332"/>
      <c r="K759" s="333"/>
      <c r="L759" s="333"/>
      <c r="M759" s="333"/>
      <c r="N759" s="333"/>
      <c r="Q759" s="334"/>
      <c r="R759" s="335"/>
      <c r="S759" s="335"/>
      <c r="T759" s="335"/>
      <c r="U759" s="335"/>
      <c r="V759" s="335"/>
      <c r="W759" s="336"/>
      <c r="X759" s="337"/>
      <c r="Y759" s="338"/>
    </row>
    <row r="760" spans="3:25" s="330" customFormat="1" hidden="1" x14ac:dyDescent="0.25">
      <c r="C760" s="331"/>
      <c r="D760" s="331"/>
      <c r="E760" s="331"/>
      <c r="H760" s="332"/>
      <c r="K760" s="333"/>
      <c r="L760" s="333"/>
      <c r="M760" s="333"/>
      <c r="N760" s="333"/>
      <c r="Q760" s="334"/>
      <c r="R760" s="335"/>
      <c r="S760" s="335"/>
      <c r="T760" s="335"/>
      <c r="U760" s="335"/>
      <c r="V760" s="335"/>
      <c r="W760" s="336"/>
      <c r="X760" s="337"/>
      <c r="Y760" s="338"/>
    </row>
    <row r="761" spans="3:25" s="330" customFormat="1" hidden="1" x14ac:dyDescent="0.25">
      <c r="C761" s="331"/>
      <c r="D761" s="331"/>
      <c r="E761" s="331"/>
      <c r="H761" s="332"/>
      <c r="K761" s="333"/>
      <c r="L761" s="333"/>
      <c r="M761" s="333"/>
      <c r="N761" s="333"/>
      <c r="Q761" s="334"/>
      <c r="R761" s="335"/>
      <c r="S761" s="335"/>
      <c r="T761" s="335"/>
      <c r="U761" s="335"/>
      <c r="V761" s="335"/>
      <c r="W761" s="336"/>
      <c r="X761" s="337"/>
      <c r="Y761" s="338"/>
    </row>
    <row r="762" spans="3:25" s="330" customFormat="1" hidden="1" x14ac:dyDescent="0.25">
      <c r="C762" s="331"/>
      <c r="D762" s="331"/>
      <c r="E762" s="331"/>
      <c r="H762" s="332"/>
      <c r="K762" s="333"/>
      <c r="L762" s="333"/>
      <c r="M762" s="333"/>
      <c r="N762" s="333"/>
      <c r="Q762" s="334"/>
      <c r="R762" s="335"/>
      <c r="S762" s="335"/>
      <c r="T762" s="335"/>
      <c r="U762" s="335"/>
      <c r="V762" s="335"/>
      <c r="W762" s="336"/>
      <c r="X762" s="337"/>
      <c r="Y762" s="338"/>
    </row>
    <row r="763" spans="3:25" s="330" customFormat="1" hidden="1" x14ac:dyDescent="0.25">
      <c r="C763" s="331"/>
      <c r="D763" s="331"/>
      <c r="E763" s="331"/>
      <c r="H763" s="332"/>
      <c r="K763" s="333"/>
      <c r="L763" s="333"/>
      <c r="M763" s="333"/>
      <c r="N763" s="333"/>
      <c r="Q763" s="334"/>
      <c r="R763" s="335"/>
      <c r="S763" s="335"/>
      <c r="T763" s="335"/>
      <c r="U763" s="335"/>
      <c r="V763" s="335"/>
      <c r="W763" s="336"/>
      <c r="X763" s="337"/>
      <c r="Y763" s="338"/>
    </row>
    <row r="764" spans="3:25" s="330" customFormat="1" hidden="1" x14ac:dyDescent="0.25">
      <c r="C764" s="331"/>
      <c r="D764" s="331"/>
      <c r="E764" s="331"/>
      <c r="H764" s="332"/>
      <c r="K764" s="333"/>
      <c r="L764" s="333"/>
      <c r="M764" s="333"/>
      <c r="N764" s="333"/>
      <c r="Q764" s="334"/>
      <c r="R764" s="335"/>
      <c r="S764" s="335"/>
      <c r="T764" s="335"/>
      <c r="U764" s="335"/>
      <c r="V764" s="335"/>
      <c r="W764" s="336"/>
      <c r="X764" s="337"/>
      <c r="Y764" s="338"/>
    </row>
    <row r="765" spans="3:25" s="330" customFormat="1" hidden="1" x14ac:dyDescent="0.25">
      <c r="C765" s="331"/>
      <c r="D765" s="331"/>
      <c r="E765" s="331"/>
      <c r="H765" s="332"/>
      <c r="K765" s="333"/>
      <c r="L765" s="333"/>
      <c r="M765" s="333"/>
      <c r="N765" s="333"/>
      <c r="Q765" s="334"/>
      <c r="R765" s="335"/>
      <c r="S765" s="335"/>
      <c r="T765" s="335"/>
      <c r="U765" s="335"/>
      <c r="V765" s="335"/>
      <c r="W765" s="336"/>
      <c r="X765" s="337"/>
      <c r="Y765" s="338"/>
    </row>
    <row r="766" spans="3:25" s="330" customFormat="1" hidden="1" x14ac:dyDescent="0.25">
      <c r="C766" s="331"/>
      <c r="D766" s="331"/>
      <c r="E766" s="331"/>
      <c r="H766" s="332"/>
      <c r="K766" s="333"/>
      <c r="L766" s="333"/>
      <c r="M766" s="333"/>
      <c r="N766" s="333"/>
      <c r="Q766" s="334"/>
      <c r="R766" s="335"/>
      <c r="S766" s="335"/>
      <c r="T766" s="335"/>
      <c r="U766" s="335"/>
      <c r="V766" s="335"/>
      <c r="W766" s="336"/>
      <c r="X766" s="337"/>
      <c r="Y766" s="338"/>
    </row>
    <row r="767" spans="3:25" s="330" customFormat="1" hidden="1" x14ac:dyDescent="0.25">
      <c r="C767" s="331"/>
      <c r="D767" s="331"/>
      <c r="E767" s="331"/>
      <c r="H767" s="332"/>
      <c r="K767" s="333"/>
      <c r="L767" s="333"/>
      <c r="M767" s="333"/>
      <c r="N767" s="333"/>
      <c r="Q767" s="334"/>
      <c r="R767" s="335"/>
      <c r="S767" s="335"/>
      <c r="T767" s="335"/>
      <c r="U767" s="335"/>
      <c r="V767" s="335"/>
      <c r="W767" s="336"/>
      <c r="X767" s="337"/>
      <c r="Y767" s="338"/>
    </row>
    <row r="768" spans="3:25" s="330" customFormat="1" hidden="1" x14ac:dyDescent="0.25">
      <c r="C768" s="331"/>
      <c r="D768" s="331"/>
      <c r="E768" s="331"/>
      <c r="H768" s="332"/>
      <c r="K768" s="333"/>
      <c r="L768" s="333"/>
      <c r="M768" s="333"/>
      <c r="N768" s="333"/>
      <c r="Q768" s="334"/>
      <c r="R768" s="335"/>
      <c r="S768" s="335"/>
      <c r="T768" s="335"/>
      <c r="U768" s="335"/>
      <c r="V768" s="335"/>
      <c r="W768" s="336"/>
      <c r="X768" s="337"/>
      <c r="Y768" s="338"/>
    </row>
    <row r="769" spans="3:25" s="330" customFormat="1" hidden="1" x14ac:dyDescent="0.25">
      <c r="C769" s="331"/>
      <c r="D769" s="331"/>
      <c r="E769" s="331"/>
      <c r="H769" s="332"/>
      <c r="K769" s="333"/>
      <c r="L769" s="333"/>
      <c r="M769" s="333"/>
      <c r="N769" s="333"/>
      <c r="Q769" s="334"/>
      <c r="R769" s="335"/>
      <c r="S769" s="335"/>
      <c r="T769" s="335"/>
      <c r="U769" s="335"/>
      <c r="V769" s="335"/>
      <c r="W769" s="336"/>
      <c r="X769" s="337"/>
      <c r="Y769" s="338"/>
    </row>
    <row r="770" spans="3:25" s="330" customFormat="1" hidden="1" x14ac:dyDescent="0.25">
      <c r="C770" s="331"/>
      <c r="D770" s="331"/>
      <c r="E770" s="331"/>
      <c r="H770" s="332"/>
      <c r="K770" s="333"/>
      <c r="L770" s="333"/>
      <c r="M770" s="333"/>
      <c r="N770" s="333"/>
      <c r="Q770" s="334"/>
      <c r="R770" s="335"/>
      <c r="S770" s="335"/>
      <c r="T770" s="335"/>
      <c r="U770" s="335"/>
      <c r="V770" s="335"/>
      <c r="W770" s="336"/>
      <c r="X770" s="337"/>
      <c r="Y770" s="338"/>
    </row>
    <row r="771" spans="3:25" s="330" customFormat="1" hidden="1" x14ac:dyDescent="0.25">
      <c r="C771" s="331"/>
      <c r="D771" s="331"/>
      <c r="E771" s="331"/>
      <c r="H771" s="332"/>
      <c r="K771" s="333"/>
      <c r="L771" s="333"/>
      <c r="M771" s="333"/>
      <c r="N771" s="333"/>
      <c r="Q771" s="334"/>
      <c r="R771" s="335"/>
      <c r="S771" s="335"/>
      <c r="T771" s="335"/>
      <c r="U771" s="335"/>
      <c r="V771" s="335"/>
      <c r="W771" s="336"/>
      <c r="X771" s="337"/>
      <c r="Y771" s="338"/>
    </row>
    <row r="772" spans="3:25" s="330" customFormat="1" hidden="1" x14ac:dyDescent="0.25">
      <c r="C772" s="331"/>
      <c r="D772" s="331"/>
      <c r="E772" s="331"/>
      <c r="H772" s="332"/>
      <c r="K772" s="333"/>
      <c r="L772" s="333"/>
      <c r="M772" s="333"/>
      <c r="N772" s="333"/>
      <c r="Q772" s="334"/>
      <c r="R772" s="335"/>
      <c r="S772" s="335"/>
      <c r="T772" s="335"/>
      <c r="U772" s="335"/>
      <c r="V772" s="335"/>
      <c r="W772" s="336"/>
      <c r="X772" s="337"/>
      <c r="Y772" s="338"/>
    </row>
    <row r="773" spans="3:25" s="330" customFormat="1" hidden="1" x14ac:dyDescent="0.25">
      <c r="C773" s="331"/>
      <c r="D773" s="331"/>
      <c r="E773" s="331"/>
      <c r="H773" s="332"/>
      <c r="K773" s="333"/>
      <c r="L773" s="333"/>
      <c r="M773" s="333"/>
      <c r="N773" s="333"/>
      <c r="Q773" s="334"/>
      <c r="R773" s="335"/>
      <c r="S773" s="335"/>
      <c r="T773" s="335"/>
      <c r="U773" s="335"/>
      <c r="V773" s="335"/>
      <c r="W773" s="336"/>
      <c r="X773" s="337"/>
      <c r="Y773" s="338"/>
    </row>
    <row r="774" spans="3:25" s="330" customFormat="1" hidden="1" x14ac:dyDescent="0.25">
      <c r="C774" s="331"/>
      <c r="D774" s="331"/>
      <c r="E774" s="331"/>
      <c r="H774" s="332"/>
      <c r="K774" s="333"/>
      <c r="L774" s="333"/>
      <c r="M774" s="333"/>
      <c r="N774" s="333"/>
      <c r="Q774" s="334"/>
      <c r="R774" s="335"/>
      <c r="S774" s="335"/>
      <c r="T774" s="335"/>
      <c r="U774" s="335"/>
      <c r="V774" s="335"/>
      <c r="W774" s="336"/>
      <c r="X774" s="337"/>
      <c r="Y774" s="338"/>
    </row>
    <row r="775" spans="3:25" s="330" customFormat="1" hidden="1" x14ac:dyDescent="0.25">
      <c r="C775" s="331"/>
      <c r="D775" s="331"/>
      <c r="E775" s="331"/>
      <c r="H775" s="332"/>
      <c r="K775" s="333"/>
      <c r="L775" s="333"/>
      <c r="M775" s="333"/>
      <c r="N775" s="333"/>
      <c r="Q775" s="334"/>
      <c r="R775" s="335"/>
      <c r="S775" s="335"/>
      <c r="T775" s="335"/>
      <c r="U775" s="335"/>
      <c r="V775" s="335"/>
      <c r="W775" s="336"/>
      <c r="X775" s="337"/>
      <c r="Y775" s="338"/>
    </row>
    <row r="776" spans="3:25" s="330" customFormat="1" hidden="1" x14ac:dyDescent="0.25">
      <c r="C776" s="331"/>
      <c r="D776" s="331"/>
      <c r="E776" s="331"/>
      <c r="H776" s="332"/>
      <c r="K776" s="333"/>
      <c r="L776" s="333"/>
      <c r="M776" s="333"/>
      <c r="N776" s="333"/>
      <c r="Q776" s="334"/>
      <c r="R776" s="335"/>
      <c r="S776" s="335"/>
      <c r="T776" s="335"/>
      <c r="U776" s="335"/>
      <c r="V776" s="335"/>
      <c r="W776" s="336"/>
      <c r="X776" s="337"/>
      <c r="Y776" s="338"/>
    </row>
    <row r="777" spans="3:25" s="330" customFormat="1" hidden="1" x14ac:dyDescent="0.25">
      <c r="C777" s="331"/>
      <c r="D777" s="331"/>
      <c r="E777" s="331"/>
      <c r="H777" s="332"/>
      <c r="K777" s="333"/>
      <c r="L777" s="333"/>
      <c r="M777" s="333"/>
      <c r="N777" s="333"/>
      <c r="Q777" s="334"/>
      <c r="R777" s="335"/>
      <c r="S777" s="335"/>
      <c r="T777" s="335"/>
      <c r="U777" s="335"/>
      <c r="V777" s="335"/>
      <c r="W777" s="336"/>
      <c r="X777" s="337"/>
      <c r="Y777" s="338"/>
    </row>
    <row r="778" spans="3:25" s="330" customFormat="1" hidden="1" x14ac:dyDescent="0.25">
      <c r="C778" s="331"/>
      <c r="D778" s="331"/>
      <c r="E778" s="331"/>
      <c r="H778" s="332"/>
      <c r="K778" s="333"/>
      <c r="L778" s="333"/>
      <c r="M778" s="333"/>
      <c r="N778" s="333"/>
      <c r="Q778" s="334"/>
      <c r="R778" s="335"/>
      <c r="S778" s="335"/>
      <c r="T778" s="335"/>
      <c r="U778" s="335"/>
      <c r="V778" s="335"/>
      <c r="W778" s="336"/>
      <c r="X778" s="337"/>
      <c r="Y778" s="338"/>
    </row>
    <row r="779" spans="3:25" s="330" customFormat="1" hidden="1" x14ac:dyDescent="0.25">
      <c r="C779" s="331"/>
      <c r="D779" s="331"/>
      <c r="E779" s="331"/>
      <c r="H779" s="332"/>
      <c r="K779" s="333"/>
      <c r="L779" s="333"/>
      <c r="M779" s="333"/>
      <c r="N779" s="333"/>
      <c r="Q779" s="334"/>
      <c r="R779" s="335"/>
      <c r="S779" s="335"/>
      <c r="T779" s="335"/>
      <c r="U779" s="335"/>
      <c r="V779" s="335"/>
      <c r="W779" s="336"/>
      <c r="X779" s="337"/>
      <c r="Y779" s="338"/>
    </row>
    <row r="780" spans="3:25" s="330" customFormat="1" hidden="1" x14ac:dyDescent="0.25">
      <c r="C780" s="331"/>
      <c r="D780" s="331"/>
      <c r="E780" s="331"/>
      <c r="H780" s="332"/>
      <c r="K780" s="333"/>
      <c r="L780" s="333"/>
      <c r="M780" s="333"/>
      <c r="N780" s="333"/>
      <c r="Q780" s="334"/>
      <c r="R780" s="335"/>
      <c r="S780" s="335"/>
      <c r="T780" s="335"/>
      <c r="U780" s="335"/>
      <c r="V780" s="335"/>
      <c r="W780" s="336"/>
      <c r="X780" s="337"/>
      <c r="Y780" s="338"/>
    </row>
    <row r="781" spans="3:25" s="330" customFormat="1" hidden="1" x14ac:dyDescent="0.25">
      <c r="C781" s="331"/>
      <c r="D781" s="331"/>
      <c r="E781" s="331"/>
      <c r="H781" s="332"/>
      <c r="K781" s="333"/>
      <c r="L781" s="333"/>
      <c r="M781" s="333"/>
      <c r="N781" s="333"/>
      <c r="Q781" s="334"/>
      <c r="R781" s="335"/>
      <c r="S781" s="335"/>
      <c r="T781" s="335"/>
      <c r="U781" s="335"/>
      <c r="V781" s="335"/>
      <c r="W781" s="336"/>
      <c r="X781" s="337"/>
      <c r="Y781" s="338"/>
    </row>
    <row r="782" spans="3:25" s="330" customFormat="1" hidden="1" x14ac:dyDescent="0.25">
      <c r="C782" s="331"/>
      <c r="D782" s="331"/>
      <c r="E782" s="331"/>
      <c r="H782" s="332"/>
      <c r="K782" s="333"/>
      <c r="L782" s="333"/>
      <c r="M782" s="333"/>
      <c r="N782" s="333"/>
      <c r="Q782" s="334"/>
      <c r="R782" s="335"/>
      <c r="S782" s="335"/>
      <c r="T782" s="335"/>
      <c r="U782" s="335"/>
      <c r="V782" s="335"/>
      <c r="W782" s="336"/>
      <c r="X782" s="337"/>
      <c r="Y782" s="338"/>
    </row>
    <row r="783" spans="3:25" s="330" customFormat="1" hidden="1" x14ac:dyDescent="0.25">
      <c r="C783" s="331"/>
      <c r="D783" s="331"/>
      <c r="E783" s="331"/>
      <c r="H783" s="332"/>
      <c r="K783" s="333"/>
      <c r="L783" s="333"/>
      <c r="M783" s="333"/>
      <c r="N783" s="333"/>
      <c r="Q783" s="334"/>
      <c r="R783" s="335"/>
      <c r="S783" s="335"/>
      <c r="T783" s="335"/>
      <c r="U783" s="335"/>
      <c r="V783" s="335"/>
      <c r="W783" s="336"/>
      <c r="X783" s="337"/>
      <c r="Y783" s="338"/>
    </row>
    <row r="784" spans="3:25" s="330" customFormat="1" hidden="1" x14ac:dyDescent="0.25">
      <c r="C784" s="331"/>
      <c r="D784" s="331"/>
      <c r="E784" s="331"/>
      <c r="H784" s="332"/>
      <c r="K784" s="333"/>
      <c r="L784" s="333"/>
      <c r="M784" s="333"/>
      <c r="N784" s="333"/>
      <c r="Q784" s="334"/>
      <c r="R784" s="335"/>
      <c r="S784" s="335"/>
      <c r="T784" s="335"/>
      <c r="U784" s="335"/>
      <c r="V784" s="335"/>
      <c r="W784" s="336"/>
      <c r="X784" s="337"/>
      <c r="Y784" s="338"/>
    </row>
    <row r="785" spans="3:25" s="330" customFormat="1" hidden="1" x14ac:dyDescent="0.25">
      <c r="C785" s="331"/>
      <c r="D785" s="331"/>
      <c r="E785" s="331"/>
      <c r="H785" s="332"/>
      <c r="K785" s="333"/>
      <c r="L785" s="333"/>
      <c r="M785" s="333"/>
      <c r="N785" s="333"/>
      <c r="Q785" s="334"/>
      <c r="R785" s="335"/>
      <c r="S785" s="335"/>
      <c r="T785" s="335"/>
      <c r="U785" s="335"/>
      <c r="V785" s="335"/>
      <c r="W785" s="336"/>
      <c r="X785" s="337"/>
      <c r="Y785" s="338"/>
    </row>
    <row r="786" spans="3:25" s="330" customFormat="1" hidden="1" x14ac:dyDescent="0.25">
      <c r="C786" s="331"/>
      <c r="D786" s="331"/>
      <c r="E786" s="331"/>
      <c r="H786" s="332"/>
      <c r="K786" s="333"/>
      <c r="L786" s="333"/>
      <c r="M786" s="333"/>
      <c r="N786" s="333"/>
      <c r="Q786" s="334"/>
      <c r="R786" s="335"/>
      <c r="S786" s="335"/>
      <c r="T786" s="335"/>
      <c r="U786" s="335"/>
      <c r="V786" s="335"/>
      <c r="W786" s="336"/>
      <c r="X786" s="337"/>
      <c r="Y786" s="338"/>
    </row>
    <row r="787" spans="3:25" s="330" customFormat="1" hidden="1" x14ac:dyDescent="0.25">
      <c r="C787" s="331"/>
      <c r="D787" s="331"/>
      <c r="E787" s="331"/>
      <c r="H787" s="332"/>
      <c r="K787" s="333"/>
      <c r="L787" s="333"/>
      <c r="M787" s="333"/>
      <c r="N787" s="333"/>
      <c r="Q787" s="334"/>
      <c r="R787" s="335"/>
      <c r="S787" s="335"/>
      <c r="T787" s="335"/>
      <c r="U787" s="335"/>
      <c r="V787" s="335"/>
      <c r="W787" s="336"/>
      <c r="X787" s="337"/>
      <c r="Y787" s="338"/>
    </row>
    <row r="788" spans="3:25" s="330" customFormat="1" hidden="1" x14ac:dyDescent="0.25">
      <c r="C788" s="331"/>
      <c r="D788" s="331"/>
      <c r="E788" s="331"/>
      <c r="H788" s="332"/>
      <c r="K788" s="333"/>
      <c r="L788" s="333"/>
      <c r="M788" s="333"/>
      <c r="N788" s="333"/>
      <c r="Q788" s="334"/>
      <c r="R788" s="335"/>
      <c r="S788" s="335"/>
      <c r="T788" s="335"/>
      <c r="U788" s="335"/>
      <c r="V788" s="335"/>
      <c r="W788" s="336"/>
      <c r="X788" s="337"/>
      <c r="Y788" s="338"/>
    </row>
    <row r="789" spans="3:25" s="330" customFormat="1" hidden="1" x14ac:dyDescent="0.25">
      <c r="C789" s="331"/>
      <c r="D789" s="331"/>
      <c r="E789" s="331"/>
      <c r="H789" s="332"/>
      <c r="K789" s="333"/>
      <c r="L789" s="333"/>
      <c r="M789" s="333"/>
      <c r="N789" s="333"/>
      <c r="Q789" s="334"/>
      <c r="R789" s="335"/>
      <c r="S789" s="335"/>
      <c r="T789" s="335"/>
      <c r="U789" s="335"/>
      <c r="V789" s="335"/>
      <c r="W789" s="336"/>
      <c r="X789" s="337"/>
      <c r="Y789" s="338"/>
    </row>
    <row r="790" spans="3:25" s="330" customFormat="1" hidden="1" x14ac:dyDescent="0.25">
      <c r="C790" s="331"/>
      <c r="D790" s="331"/>
      <c r="E790" s="331"/>
      <c r="H790" s="332"/>
      <c r="K790" s="333"/>
      <c r="L790" s="333"/>
      <c r="M790" s="333"/>
      <c r="N790" s="333"/>
      <c r="Q790" s="334"/>
      <c r="R790" s="335"/>
      <c r="S790" s="335"/>
      <c r="T790" s="335"/>
      <c r="U790" s="335"/>
      <c r="V790" s="335"/>
      <c r="W790" s="336"/>
      <c r="X790" s="337"/>
      <c r="Y790" s="338"/>
    </row>
    <row r="791" spans="3:25" s="330" customFormat="1" hidden="1" x14ac:dyDescent="0.25">
      <c r="C791" s="331"/>
      <c r="D791" s="331"/>
      <c r="E791" s="331"/>
      <c r="H791" s="332"/>
      <c r="K791" s="333"/>
      <c r="L791" s="333"/>
      <c r="M791" s="333"/>
      <c r="N791" s="333"/>
      <c r="Q791" s="334"/>
      <c r="R791" s="335"/>
      <c r="S791" s="335"/>
      <c r="T791" s="335"/>
      <c r="U791" s="335"/>
      <c r="V791" s="335"/>
      <c r="W791" s="336"/>
      <c r="X791" s="337"/>
      <c r="Y791" s="338"/>
    </row>
    <row r="792" spans="3:25" s="330" customFormat="1" hidden="1" x14ac:dyDescent="0.25">
      <c r="C792" s="331"/>
      <c r="D792" s="331"/>
      <c r="E792" s="331"/>
      <c r="H792" s="332"/>
      <c r="K792" s="333"/>
      <c r="L792" s="333"/>
      <c r="M792" s="333"/>
      <c r="N792" s="333"/>
      <c r="Q792" s="334"/>
      <c r="R792" s="335"/>
      <c r="S792" s="335"/>
      <c r="T792" s="335"/>
      <c r="U792" s="335"/>
      <c r="V792" s="335"/>
      <c r="W792" s="336"/>
      <c r="X792" s="337"/>
      <c r="Y792" s="338"/>
    </row>
    <row r="793" spans="3:25" s="330" customFormat="1" hidden="1" x14ac:dyDescent="0.25">
      <c r="C793" s="331"/>
      <c r="D793" s="331"/>
      <c r="E793" s="331"/>
      <c r="H793" s="332"/>
      <c r="K793" s="333"/>
      <c r="L793" s="333"/>
      <c r="M793" s="333"/>
      <c r="N793" s="333"/>
      <c r="Q793" s="334"/>
      <c r="R793" s="335"/>
      <c r="S793" s="335"/>
      <c r="T793" s="335"/>
      <c r="U793" s="335"/>
      <c r="V793" s="335"/>
      <c r="W793" s="336"/>
      <c r="X793" s="337"/>
      <c r="Y793" s="338"/>
    </row>
    <row r="794" spans="3:25" s="330" customFormat="1" hidden="1" x14ac:dyDescent="0.25">
      <c r="C794" s="331"/>
      <c r="D794" s="331"/>
      <c r="E794" s="331"/>
      <c r="H794" s="332"/>
      <c r="K794" s="333"/>
      <c r="L794" s="333"/>
      <c r="M794" s="333"/>
      <c r="N794" s="333"/>
      <c r="Q794" s="334"/>
      <c r="R794" s="335"/>
      <c r="S794" s="335"/>
      <c r="T794" s="335"/>
      <c r="U794" s="335"/>
      <c r="V794" s="335"/>
      <c r="W794" s="336"/>
      <c r="X794" s="337"/>
      <c r="Y794" s="338"/>
    </row>
    <row r="795" spans="3:25" s="330" customFormat="1" hidden="1" x14ac:dyDescent="0.25">
      <c r="C795" s="331"/>
      <c r="D795" s="331"/>
      <c r="E795" s="331"/>
      <c r="H795" s="332"/>
      <c r="K795" s="333"/>
      <c r="L795" s="333"/>
      <c r="M795" s="333"/>
      <c r="N795" s="333"/>
      <c r="Q795" s="334"/>
      <c r="R795" s="335"/>
      <c r="S795" s="335"/>
      <c r="T795" s="335"/>
      <c r="U795" s="335"/>
      <c r="V795" s="335"/>
      <c r="W795" s="336"/>
      <c r="X795" s="337"/>
      <c r="Y795" s="338"/>
    </row>
    <row r="796" spans="3:25" s="330" customFormat="1" hidden="1" x14ac:dyDescent="0.25">
      <c r="C796" s="331"/>
      <c r="D796" s="331"/>
      <c r="E796" s="331"/>
      <c r="H796" s="332"/>
      <c r="K796" s="333"/>
      <c r="L796" s="333"/>
      <c r="M796" s="333"/>
      <c r="N796" s="333"/>
      <c r="Q796" s="334"/>
      <c r="R796" s="335"/>
      <c r="S796" s="335"/>
      <c r="T796" s="335"/>
      <c r="U796" s="335"/>
      <c r="V796" s="335"/>
      <c r="W796" s="336"/>
      <c r="X796" s="337"/>
      <c r="Y796" s="338"/>
    </row>
    <row r="797" spans="3:25" s="330" customFormat="1" hidden="1" x14ac:dyDescent="0.25">
      <c r="C797" s="331"/>
      <c r="D797" s="331"/>
      <c r="E797" s="331"/>
      <c r="H797" s="332"/>
      <c r="K797" s="333"/>
      <c r="L797" s="333"/>
      <c r="M797" s="333"/>
      <c r="N797" s="333"/>
      <c r="Q797" s="334"/>
      <c r="R797" s="335"/>
      <c r="S797" s="335"/>
      <c r="T797" s="335"/>
      <c r="U797" s="335"/>
      <c r="V797" s="335"/>
      <c r="W797" s="336"/>
      <c r="X797" s="337"/>
      <c r="Y797" s="338"/>
    </row>
    <row r="798" spans="3:25" s="330" customFormat="1" hidden="1" x14ac:dyDescent="0.25">
      <c r="C798" s="331"/>
      <c r="D798" s="331"/>
      <c r="E798" s="331"/>
      <c r="H798" s="332"/>
      <c r="K798" s="333"/>
      <c r="L798" s="333"/>
      <c r="M798" s="333"/>
      <c r="N798" s="333"/>
      <c r="Q798" s="334"/>
      <c r="R798" s="335"/>
      <c r="S798" s="335"/>
      <c r="T798" s="335"/>
      <c r="U798" s="335"/>
      <c r="V798" s="335"/>
      <c r="W798" s="336"/>
      <c r="X798" s="337"/>
      <c r="Y798" s="338"/>
    </row>
    <row r="799" spans="3:25" s="330" customFormat="1" hidden="1" x14ac:dyDescent="0.25">
      <c r="C799" s="331"/>
      <c r="D799" s="331"/>
      <c r="E799" s="331"/>
      <c r="H799" s="332"/>
      <c r="K799" s="333"/>
      <c r="L799" s="333"/>
      <c r="M799" s="333"/>
      <c r="N799" s="333"/>
      <c r="Q799" s="334"/>
      <c r="R799" s="335"/>
      <c r="S799" s="335"/>
      <c r="T799" s="335"/>
      <c r="U799" s="335"/>
      <c r="V799" s="335"/>
      <c r="W799" s="336"/>
      <c r="X799" s="337"/>
      <c r="Y799" s="338"/>
    </row>
    <row r="800" spans="3:25" s="330" customFormat="1" hidden="1" x14ac:dyDescent="0.25">
      <c r="C800" s="331"/>
      <c r="D800" s="331"/>
      <c r="E800" s="331"/>
      <c r="H800" s="332"/>
      <c r="K800" s="333"/>
      <c r="L800" s="333"/>
      <c r="M800" s="333"/>
      <c r="N800" s="333"/>
      <c r="Q800" s="334"/>
      <c r="R800" s="335"/>
      <c r="S800" s="335"/>
      <c r="T800" s="335"/>
      <c r="U800" s="335"/>
      <c r="V800" s="335"/>
      <c r="W800" s="336"/>
      <c r="X800" s="337"/>
      <c r="Y800" s="338"/>
    </row>
    <row r="801" spans="3:25" s="330" customFormat="1" hidden="1" x14ac:dyDescent="0.25">
      <c r="C801" s="331"/>
      <c r="D801" s="331"/>
      <c r="E801" s="331"/>
      <c r="H801" s="332"/>
      <c r="K801" s="333"/>
      <c r="L801" s="333"/>
      <c r="M801" s="333"/>
      <c r="N801" s="333"/>
      <c r="Q801" s="334"/>
      <c r="R801" s="335"/>
      <c r="S801" s="335"/>
      <c r="T801" s="335"/>
      <c r="U801" s="335"/>
      <c r="V801" s="335"/>
      <c r="W801" s="336"/>
      <c r="X801" s="337"/>
      <c r="Y801" s="338"/>
    </row>
    <row r="802" spans="3:25" s="330" customFormat="1" hidden="1" x14ac:dyDescent="0.25">
      <c r="C802" s="331"/>
      <c r="D802" s="331"/>
      <c r="E802" s="331"/>
      <c r="H802" s="332"/>
      <c r="K802" s="333"/>
      <c r="L802" s="333"/>
      <c r="M802" s="333"/>
      <c r="N802" s="333"/>
      <c r="Q802" s="334"/>
      <c r="R802" s="335"/>
      <c r="S802" s="335"/>
      <c r="T802" s="335"/>
      <c r="U802" s="335"/>
      <c r="V802" s="335"/>
      <c r="W802" s="336"/>
      <c r="X802" s="337"/>
      <c r="Y802" s="338"/>
    </row>
    <row r="803" spans="3:25" s="330" customFormat="1" hidden="1" x14ac:dyDescent="0.25">
      <c r="C803" s="331"/>
      <c r="D803" s="331"/>
      <c r="E803" s="331"/>
      <c r="H803" s="332"/>
      <c r="K803" s="333"/>
      <c r="L803" s="333"/>
      <c r="M803" s="333"/>
      <c r="N803" s="333"/>
      <c r="Q803" s="334"/>
      <c r="R803" s="335"/>
      <c r="S803" s="335"/>
      <c r="T803" s="335"/>
      <c r="U803" s="335"/>
      <c r="V803" s="335"/>
      <c r="W803" s="336"/>
      <c r="X803" s="337"/>
      <c r="Y803" s="338"/>
    </row>
    <row r="804" spans="3:25" s="330" customFormat="1" hidden="1" x14ac:dyDescent="0.25">
      <c r="C804" s="331"/>
      <c r="D804" s="331"/>
      <c r="E804" s="331"/>
      <c r="H804" s="332"/>
      <c r="K804" s="333"/>
      <c r="L804" s="333"/>
      <c r="M804" s="333"/>
      <c r="N804" s="333"/>
      <c r="Q804" s="334"/>
      <c r="R804" s="335"/>
      <c r="S804" s="335"/>
      <c r="T804" s="335"/>
      <c r="U804" s="335"/>
      <c r="V804" s="335"/>
      <c r="W804" s="336"/>
      <c r="X804" s="337"/>
      <c r="Y804" s="338"/>
    </row>
    <row r="805" spans="3:25" s="330" customFormat="1" hidden="1" x14ac:dyDescent="0.25">
      <c r="C805" s="331"/>
      <c r="D805" s="331"/>
      <c r="E805" s="331"/>
      <c r="H805" s="332"/>
      <c r="K805" s="333"/>
      <c r="L805" s="333"/>
      <c r="M805" s="333"/>
      <c r="N805" s="333"/>
      <c r="Q805" s="334"/>
      <c r="R805" s="335"/>
      <c r="S805" s="335"/>
      <c r="T805" s="335"/>
      <c r="U805" s="335"/>
      <c r="V805" s="335"/>
      <c r="W805" s="336"/>
      <c r="X805" s="337"/>
      <c r="Y805" s="338"/>
    </row>
    <row r="806" spans="3:25" s="330" customFormat="1" hidden="1" x14ac:dyDescent="0.25">
      <c r="C806" s="331"/>
      <c r="D806" s="331"/>
      <c r="E806" s="331"/>
      <c r="H806" s="332"/>
      <c r="K806" s="333"/>
      <c r="L806" s="333"/>
      <c r="M806" s="333"/>
      <c r="N806" s="333"/>
      <c r="Q806" s="334"/>
      <c r="R806" s="335"/>
      <c r="S806" s="335"/>
      <c r="T806" s="335"/>
      <c r="U806" s="335"/>
      <c r="V806" s="335"/>
      <c r="W806" s="336"/>
      <c r="X806" s="337"/>
      <c r="Y806" s="338"/>
    </row>
    <row r="807" spans="3:25" s="330" customFormat="1" hidden="1" x14ac:dyDescent="0.25">
      <c r="C807" s="331"/>
      <c r="D807" s="331"/>
      <c r="E807" s="331"/>
      <c r="H807" s="332"/>
      <c r="K807" s="333"/>
      <c r="L807" s="333"/>
      <c r="M807" s="333"/>
      <c r="N807" s="333"/>
      <c r="Q807" s="334"/>
      <c r="R807" s="335"/>
      <c r="S807" s="335"/>
      <c r="T807" s="335"/>
      <c r="U807" s="335"/>
      <c r="V807" s="335"/>
      <c r="W807" s="336"/>
      <c r="X807" s="337"/>
      <c r="Y807" s="338"/>
    </row>
    <row r="808" spans="3:25" s="330" customFormat="1" hidden="1" x14ac:dyDescent="0.25">
      <c r="C808" s="331"/>
      <c r="D808" s="331"/>
      <c r="E808" s="331"/>
      <c r="H808" s="332"/>
      <c r="K808" s="333"/>
      <c r="L808" s="333"/>
      <c r="M808" s="333"/>
      <c r="N808" s="333"/>
      <c r="Q808" s="334"/>
      <c r="R808" s="335"/>
      <c r="S808" s="335"/>
      <c r="T808" s="335"/>
      <c r="U808" s="335"/>
      <c r="V808" s="335"/>
      <c r="W808" s="336"/>
      <c r="X808" s="337"/>
      <c r="Y808" s="338"/>
    </row>
    <row r="809" spans="3:25" s="330" customFormat="1" hidden="1" x14ac:dyDescent="0.25">
      <c r="C809" s="331"/>
      <c r="D809" s="331"/>
      <c r="E809" s="331"/>
      <c r="H809" s="332"/>
      <c r="K809" s="333"/>
      <c r="L809" s="333"/>
      <c r="M809" s="333"/>
      <c r="N809" s="333"/>
      <c r="Q809" s="334"/>
      <c r="R809" s="335"/>
      <c r="S809" s="335"/>
      <c r="T809" s="335"/>
      <c r="U809" s="335"/>
      <c r="V809" s="335"/>
      <c r="W809" s="336"/>
      <c r="X809" s="337"/>
      <c r="Y809" s="338"/>
    </row>
    <row r="810" spans="3:25" s="330" customFormat="1" hidden="1" x14ac:dyDescent="0.25">
      <c r="C810" s="331"/>
      <c r="D810" s="331"/>
      <c r="E810" s="331"/>
      <c r="H810" s="332"/>
      <c r="K810" s="333"/>
      <c r="L810" s="333"/>
      <c r="M810" s="333"/>
      <c r="N810" s="333"/>
      <c r="Q810" s="334"/>
      <c r="R810" s="335"/>
      <c r="S810" s="335"/>
      <c r="T810" s="335"/>
      <c r="U810" s="335"/>
      <c r="V810" s="335"/>
      <c r="W810" s="336"/>
      <c r="X810" s="337"/>
      <c r="Y810" s="338"/>
    </row>
    <row r="811" spans="3:25" s="330" customFormat="1" hidden="1" x14ac:dyDescent="0.25">
      <c r="C811" s="331"/>
      <c r="D811" s="331"/>
      <c r="E811" s="331"/>
      <c r="H811" s="332"/>
      <c r="K811" s="333"/>
      <c r="L811" s="333"/>
      <c r="M811" s="333"/>
      <c r="N811" s="333"/>
      <c r="Q811" s="334"/>
      <c r="R811" s="335"/>
      <c r="S811" s="335"/>
      <c r="T811" s="335"/>
      <c r="U811" s="335"/>
      <c r="V811" s="335"/>
      <c r="W811" s="336"/>
      <c r="X811" s="337"/>
      <c r="Y811" s="338"/>
    </row>
    <row r="812" spans="3:25" s="330" customFormat="1" hidden="1" x14ac:dyDescent="0.25">
      <c r="C812" s="331"/>
      <c r="D812" s="331"/>
      <c r="E812" s="331"/>
      <c r="H812" s="332"/>
      <c r="K812" s="333"/>
      <c r="L812" s="333"/>
      <c r="M812" s="333"/>
      <c r="N812" s="333"/>
      <c r="Q812" s="334"/>
      <c r="R812" s="335"/>
      <c r="S812" s="335"/>
      <c r="T812" s="335"/>
      <c r="U812" s="335"/>
      <c r="V812" s="335"/>
      <c r="W812" s="336"/>
      <c r="X812" s="337"/>
      <c r="Y812" s="338"/>
    </row>
    <row r="813" spans="3:25" s="330" customFormat="1" hidden="1" x14ac:dyDescent="0.25">
      <c r="C813" s="331"/>
      <c r="D813" s="331"/>
      <c r="E813" s="331"/>
      <c r="H813" s="332"/>
      <c r="K813" s="333"/>
      <c r="L813" s="333"/>
      <c r="M813" s="333"/>
      <c r="N813" s="333"/>
      <c r="Q813" s="334"/>
      <c r="R813" s="335"/>
      <c r="S813" s="335"/>
      <c r="T813" s="335"/>
      <c r="U813" s="335"/>
      <c r="V813" s="335"/>
      <c r="W813" s="336"/>
      <c r="X813" s="337"/>
      <c r="Y813" s="338"/>
    </row>
    <row r="814" spans="3:25" s="330" customFormat="1" hidden="1" x14ac:dyDescent="0.25">
      <c r="C814" s="331"/>
      <c r="D814" s="331"/>
      <c r="E814" s="331"/>
      <c r="H814" s="332"/>
      <c r="K814" s="333"/>
      <c r="L814" s="333"/>
      <c r="M814" s="333"/>
      <c r="N814" s="333"/>
      <c r="Q814" s="334"/>
      <c r="R814" s="335"/>
      <c r="S814" s="335"/>
      <c r="T814" s="335"/>
      <c r="U814" s="335"/>
      <c r="V814" s="335"/>
      <c r="W814" s="336"/>
      <c r="X814" s="337"/>
      <c r="Y814" s="338"/>
    </row>
    <row r="815" spans="3:25" s="330" customFormat="1" hidden="1" x14ac:dyDescent="0.25">
      <c r="C815" s="331"/>
      <c r="D815" s="331"/>
      <c r="E815" s="331"/>
      <c r="H815" s="332"/>
      <c r="K815" s="333"/>
      <c r="L815" s="333"/>
      <c r="M815" s="333"/>
      <c r="N815" s="333"/>
      <c r="Q815" s="334"/>
      <c r="R815" s="335"/>
      <c r="S815" s="335"/>
      <c r="T815" s="335"/>
      <c r="U815" s="335"/>
      <c r="V815" s="335"/>
      <c r="W815" s="336"/>
      <c r="X815" s="337"/>
      <c r="Y815" s="338"/>
    </row>
    <row r="816" spans="3:25" s="330" customFormat="1" hidden="1" x14ac:dyDescent="0.25">
      <c r="C816" s="331"/>
      <c r="D816" s="331"/>
      <c r="E816" s="331"/>
      <c r="H816" s="332"/>
      <c r="K816" s="333"/>
      <c r="L816" s="333"/>
      <c r="M816" s="333"/>
      <c r="N816" s="333"/>
      <c r="Q816" s="334"/>
      <c r="R816" s="335"/>
      <c r="S816" s="335"/>
      <c r="T816" s="335"/>
      <c r="U816" s="335"/>
      <c r="V816" s="335"/>
      <c r="W816" s="336"/>
      <c r="X816" s="337"/>
      <c r="Y816" s="338"/>
    </row>
    <row r="817" spans="3:25" s="330" customFormat="1" hidden="1" x14ac:dyDescent="0.25">
      <c r="C817" s="331"/>
      <c r="D817" s="331"/>
      <c r="E817" s="331"/>
      <c r="H817" s="332"/>
      <c r="K817" s="333"/>
      <c r="L817" s="333"/>
      <c r="M817" s="333"/>
      <c r="N817" s="333"/>
      <c r="Q817" s="334"/>
      <c r="R817" s="335"/>
      <c r="S817" s="335"/>
      <c r="T817" s="335"/>
      <c r="U817" s="335"/>
      <c r="V817" s="335"/>
      <c r="W817" s="336"/>
      <c r="X817" s="337"/>
      <c r="Y817" s="338"/>
    </row>
    <row r="818" spans="3:25" s="330" customFormat="1" hidden="1" x14ac:dyDescent="0.25">
      <c r="C818" s="331"/>
      <c r="D818" s="331"/>
      <c r="E818" s="331"/>
      <c r="H818" s="332"/>
      <c r="K818" s="333"/>
      <c r="L818" s="333"/>
      <c r="M818" s="333"/>
      <c r="N818" s="333"/>
      <c r="Q818" s="334"/>
      <c r="R818" s="335"/>
      <c r="S818" s="335"/>
      <c r="T818" s="335"/>
      <c r="U818" s="335"/>
      <c r="V818" s="335"/>
      <c r="W818" s="336"/>
      <c r="X818" s="337"/>
      <c r="Y818" s="338"/>
    </row>
    <row r="819" spans="3:25" s="330" customFormat="1" hidden="1" x14ac:dyDescent="0.25">
      <c r="C819" s="331"/>
      <c r="D819" s="331"/>
      <c r="E819" s="331"/>
      <c r="H819" s="332"/>
      <c r="K819" s="333"/>
      <c r="L819" s="333"/>
      <c r="M819" s="333"/>
      <c r="N819" s="333"/>
      <c r="Q819" s="334"/>
      <c r="R819" s="335"/>
      <c r="S819" s="335"/>
      <c r="T819" s="335"/>
      <c r="U819" s="335"/>
      <c r="V819" s="335"/>
      <c r="W819" s="336"/>
      <c r="X819" s="337"/>
      <c r="Y819" s="338"/>
    </row>
    <row r="820" spans="3:25" s="330" customFormat="1" hidden="1" x14ac:dyDescent="0.25">
      <c r="C820" s="331"/>
      <c r="D820" s="331"/>
      <c r="E820" s="331"/>
      <c r="H820" s="332"/>
      <c r="K820" s="333"/>
      <c r="L820" s="333"/>
      <c r="M820" s="333"/>
      <c r="N820" s="333"/>
      <c r="Q820" s="334"/>
      <c r="R820" s="335"/>
      <c r="S820" s="335"/>
      <c r="T820" s="335"/>
      <c r="U820" s="335"/>
      <c r="V820" s="335"/>
      <c r="W820" s="336"/>
      <c r="X820" s="337"/>
      <c r="Y820" s="338"/>
    </row>
    <row r="821" spans="3:25" s="330" customFormat="1" hidden="1" x14ac:dyDescent="0.25">
      <c r="C821" s="331"/>
      <c r="D821" s="331"/>
      <c r="E821" s="331"/>
      <c r="H821" s="332"/>
      <c r="K821" s="333"/>
      <c r="L821" s="333"/>
      <c r="M821" s="333"/>
      <c r="N821" s="333"/>
      <c r="Q821" s="334"/>
      <c r="R821" s="335"/>
      <c r="S821" s="335"/>
      <c r="T821" s="335"/>
      <c r="U821" s="335"/>
      <c r="V821" s="335"/>
      <c r="W821" s="336"/>
      <c r="X821" s="337"/>
      <c r="Y821" s="338"/>
    </row>
    <row r="822" spans="3:25" s="330" customFormat="1" hidden="1" x14ac:dyDescent="0.25">
      <c r="C822" s="331"/>
      <c r="D822" s="331"/>
      <c r="E822" s="331"/>
      <c r="H822" s="332"/>
      <c r="K822" s="333"/>
      <c r="L822" s="333"/>
      <c r="M822" s="333"/>
      <c r="N822" s="333"/>
      <c r="Q822" s="334"/>
      <c r="R822" s="335"/>
      <c r="S822" s="335"/>
      <c r="T822" s="335"/>
      <c r="U822" s="335"/>
      <c r="V822" s="335"/>
      <c r="W822" s="336"/>
      <c r="X822" s="337"/>
      <c r="Y822" s="338"/>
    </row>
    <row r="823" spans="3:25" s="330" customFormat="1" hidden="1" x14ac:dyDescent="0.25">
      <c r="C823" s="331"/>
      <c r="D823" s="331"/>
      <c r="E823" s="331"/>
      <c r="H823" s="332"/>
      <c r="K823" s="333"/>
      <c r="L823" s="333"/>
      <c r="M823" s="333"/>
      <c r="N823" s="333"/>
      <c r="Q823" s="334"/>
      <c r="R823" s="335"/>
      <c r="S823" s="335"/>
      <c r="T823" s="335"/>
      <c r="U823" s="335"/>
      <c r="V823" s="335"/>
      <c r="W823" s="336"/>
      <c r="X823" s="337"/>
      <c r="Y823" s="338"/>
    </row>
    <row r="824" spans="3:25" s="330" customFormat="1" hidden="1" x14ac:dyDescent="0.25">
      <c r="C824" s="331"/>
      <c r="D824" s="331"/>
      <c r="E824" s="331"/>
      <c r="H824" s="332"/>
      <c r="K824" s="333"/>
      <c r="L824" s="333"/>
      <c r="M824" s="333"/>
      <c r="N824" s="333"/>
      <c r="Q824" s="334"/>
      <c r="R824" s="335"/>
      <c r="S824" s="335"/>
      <c r="T824" s="335"/>
      <c r="U824" s="335"/>
      <c r="V824" s="335"/>
      <c r="W824" s="336"/>
      <c r="X824" s="337"/>
      <c r="Y824" s="338"/>
    </row>
    <row r="825" spans="3:25" s="330" customFormat="1" hidden="1" x14ac:dyDescent="0.25">
      <c r="C825" s="331"/>
      <c r="D825" s="331"/>
      <c r="E825" s="331"/>
      <c r="H825" s="332"/>
      <c r="K825" s="333"/>
      <c r="L825" s="333"/>
      <c r="M825" s="333"/>
      <c r="N825" s="333"/>
      <c r="Q825" s="334"/>
      <c r="R825" s="335"/>
      <c r="S825" s="335"/>
      <c r="T825" s="335"/>
      <c r="U825" s="335"/>
      <c r="V825" s="335"/>
      <c r="W825" s="336"/>
      <c r="X825" s="337"/>
      <c r="Y825" s="338"/>
    </row>
    <row r="826" spans="3:25" s="330" customFormat="1" hidden="1" x14ac:dyDescent="0.25">
      <c r="C826" s="331"/>
      <c r="D826" s="331"/>
      <c r="E826" s="331"/>
      <c r="H826" s="332"/>
      <c r="K826" s="333"/>
      <c r="L826" s="333"/>
      <c r="M826" s="333"/>
      <c r="N826" s="333"/>
      <c r="Q826" s="334"/>
      <c r="R826" s="335"/>
      <c r="S826" s="335"/>
      <c r="T826" s="335"/>
      <c r="U826" s="335"/>
      <c r="V826" s="335"/>
      <c r="W826" s="336"/>
      <c r="X826" s="337"/>
      <c r="Y826" s="338"/>
    </row>
    <row r="827" spans="3:25" s="330" customFormat="1" hidden="1" x14ac:dyDescent="0.25">
      <c r="C827" s="331"/>
      <c r="D827" s="331"/>
      <c r="E827" s="331"/>
      <c r="H827" s="332"/>
      <c r="K827" s="333"/>
      <c r="L827" s="333"/>
      <c r="M827" s="333"/>
      <c r="N827" s="333"/>
      <c r="Q827" s="334"/>
      <c r="R827" s="335"/>
      <c r="S827" s="335"/>
      <c r="T827" s="335"/>
      <c r="U827" s="335"/>
      <c r="V827" s="335"/>
      <c r="W827" s="336"/>
      <c r="X827" s="337"/>
      <c r="Y827" s="338"/>
    </row>
    <row r="828" spans="3:25" s="330" customFormat="1" hidden="1" x14ac:dyDescent="0.25">
      <c r="C828" s="331"/>
      <c r="D828" s="331"/>
      <c r="E828" s="331"/>
      <c r="H828" s="332"/>
      <c r="K828" s="333"/>
      <c r="L828" s="333"/>
      <c r="M828" s="333"/>
      <c r="N828" s="333"/>
      <c r="Q828" s="334"/>
      <c r="R828" s="335"/>
      <c r="S828" s="335"/>
      <c r="T828" s="335"/>
      <c r="U828" s="335"/>
      <c r="V828" s="335"/>
      <c r="W828" s="336"/>
      <c r="X828" s="337"/>
      <c r="Y828" s="338"/>
    </row>
    <row r="829" spans="3:25" s="330" customFormat="1" hidden="1" x14ac:dyDescent="0.25">
      <c r="C829" s="331"/>
      <c r="D829" s="331"/>
      <c r="E829" s="331"/>
      <c r="H829" s="332"/>
      <c r="K829" s="333"/>
      <c r="L829" s="333"/>
      <c r="M829" s="333"/>
      <c r="N829" s="333"/>
      <c r="Q829" s="334"/>
      <c r="R829" s="335"/>
      <c r="S829" s="335"/>
      <c r="T829" s="335"/>
      <c r="U829" s="335"/>
      <c r="V829" s="335"/>
      <c r="W829" s="336"/>
      <c r="X829" s="337"/>
      <c r="Y829" s="338"/>
    </row>
    <row r="830" spans="3:25" s="330" customFormat="1" hidden="1" x14ac:dyDescent="0.25">
      <c r="C830" s="331"/>
      <c r="D830" s="331"/>
      <c r="E830" s="331"/>
      <c r="H830" s="332"/>
      <c r="K830" s="333"/>
      <c r="L830" s="333"/>
      <c r="M830" s="333"/>
      <c r="N830" s="333"/>
      <c r="Q830" s="334"/>
      <c r="R830" s="335"/>
      <c r="S830" s="335"/>
      <c r="T830" s="335"/>
      <c r="U830" s="335"/>
      <c r="V830" s="335"/>
      <c r="W830" s="336"/>
      <c r="X830" s="337"/>
      <c r="Y830" s="338"/>
    </row>
    <row r="831" spans="3:25" s="330" customFormat="1" hidden="1" x14ac:dyDescent="0.25">
      <c r="C831" s="331"/>
      <c r="D831" s="331"/>
      <c r="E831" s="331"/>
      <c r="H831" s="332"/>
      <c r="K831" s="333"/>
      <c r="L831" s="333"/>
      <c r="M831" s="333"/>
      <c r="N831" s="333"/>
      <c r="Q831" s="334"/>
      <c r="R831" s="335"/>
      <c r="S831" s="335"/>
      <c r="T831" s="335"/>
      <c r="U831" s="335"/>
      <c r="V831" s="335"/>
      <c r="W831" s="336"/>
      <c r="X831" s="337"/>
      <c r="Y831" s="338"/>
    </row>
    <row r="832" spans="3:25" s="330" customFormat="1" hidden="1" x14ac:dyDescent="0.25">
      <c r="C832" s="331"/>
      <c r="D832" s="331"/>
      <c r="E832" s="331"/>
      <c r="H832" s="332"/>
      <c r="K832" s="333"/>
      <c r="L832" s="333"/>
      <c r="M832" s="333"/>
      <c r="N832" s="333"/>
      <c r="Q832" s="334"/>
      <c r="R832" s="335"/>
      <c r="S832" s="335"/>
      <c r="T832" s="335"/>
      <c r="U832" s="335"/>
      <c r="V832" s="335"/>
      <c r="W832" s="336"/>
      <c r="X832" s="337"/>
      <c r="Y832" s="338"/>
    </row>
    <row r="833" spans="3:25" s="330" customFormat="1" hidden="1" x14ac:dyDescent="0.25">
      <c r="C833" s="331"/>
      <c r="D833" s="331"/>
      <c r="E833" s="331"/>
      <c r="H833" s="332"/>
      <c r="K833" s="333"/>
      <c r="L833" s="333"/>
      <c r="M833" s="333"/>
      <c r="N833" s="333"/>
      <c r="Q833" s="334"/>
      <c r="R833" s="335"/>
      <c r="S833" s="335"/>
      <c r="T833" s="335"/>
      <c r="U833" s="335"/>
      <c r="V833" s="335"/>
      <c r="W833" s="336"/>
      <c r="X833" s="337"/>
      <c r="Y833" s="338"/>
    </row>
    <row r="834" spans="3:25" s="330" customFormat="1" hidden="1" x14ac:dyDescent="0.25">
      <c r="C834" s="331"/>
      <c r="D834" s="331"/>
      <c r="E834" s="331"/>
      <c r="H834" s="332"/>
      <c r="K834" s="333"/>
      <c r="L834" s="333"/>
      <c r="M834" s="333"/>
      <c r="N834" s="333"/>
      <c r="Q834" s="334"/>
      <c r="R834" s="335"/>
      <c r="S834" s="335"/>
      <c r="T834" s="335"/>
      <c r="U834" s="335"/>
      <c r="V834" s="335"/>
      <c r="W834" s="336"/>
      <c r="X834" s="337"/>
      <c r="Y834" s="338"/>
    </row>
    <row r="835" spans="3:25" s="330" customFormat="1" hidden="1" x14ac:dyDescent="0.25">
      <c r="C835" s="331"/>
      <c r="D835" s="331"/>
      <c r="E835" s="331"/>
      <c r="H835" s="332"/>
      <c r="K835" s="333"/>
      <c r="L835" s="333"/>
      <c r="M835" s="333"/>
      <c r="N835" s="333"/>
      <c r="Q835" s="334"/>
      <c r="R835" s="335"/>
      <c r="S835" s="335"/>
      <c r="T835" s="335"/>
      <c r="U835" s="335"/>
      <c r="V835" s="335"/>
      <c r="W835" s="336"/>
      <c r="X835" s="337"/>
      <c r="Y835" s="338"/>
    </row>
    <row r="836" spans="3:25" s="330" customFormat="1" hidden="1" x14ac:dyDescent="0.25">
      <c r="C836" s="331"/>
      <c r="D836" s="331"/>
      <c r="E836" s="331"/>
      <c r="H836" s="332"/>
      <c r="K836" s="333"/>
      <c r="L836" s="333"/>
      <c r="M836" s="333"/>
      <c r="N836" s="333"/>
      <c r="Q836" s="334"/>
      <c r="R836" s="335"/>
      <c r="S836" s="335"/>
      <c r="T836" s="335"/>
      <c r="U836" s="335"/>
      <c r="V836" s="335"/>
      <c r="W836" s="336"/>
      <c r="X836" s="337"/>
      <c r="Y836" s="338"/>
    </row>
    <row r="837" spans="3:25" s="330" customFormat="1" hidden="1" x14ac:dyDescent="0.25">
      <c r="C837" s="331"/>
      <c r="D837" s="331"/>
      <c r="E837" s="331"/>
      <c r="H837" s="332"/>
      <c r="K837" s="333"/>
      <c r="L837" s="333"/>
      <c r="M837" s="333"/>
      <c r="N837" s="333"/>
      <c r="Q837" s="334"/>
      <c r="R837" s="335"/>
      <c r="S837" s="335"/>
      <c r="T837" s="335"/>
      <c r="U837" s="335"/>
      <c r="V837" s="335"/>
      <c r="W837" s="336"/>
      <c r="X837" s="337"/>
      <c r="Y837" s="338"/>
    </row>
    <row r="838" spans="3:25" s="330" customFormat="1" hidden="1" x14ac:dyDescent="0.25">
      <c r="C838" s="331"/>
      <c r="D838" s="331"/>
      <c r="E838" s="331"/>
      <c r="H838" s="332"/>
      <c r="K838" s="333"/>
      <c r="L838" s="333"/>
      <c r="M838" s="333"/>
      <c r="N838" s="333"/>
      <c r="Q838" s="334"/>
      <c r="R838" s="335"/>
      <c r="S838" s="335"/>
      <c r="T838" s="335"/>
      <c r="U838" s="335"/>
      <c r="V838" s="335"/>
      <c r="W838" s="336"/>
      <c r="X838" s="337"/>
      <c r="Y838" s="338"/>
    </row>
    <row r="839" spans="3:25" s="330" customFormat="1" hidden="1" x14ac:dyDescent="0.25">
      <c r="C839" s="331"/>
      <c r="D839" s="331"/>
      <c r="E839" s="331"/>
      <c r="H839" s="332"/>
      <c r="K839" s="333"/>
      <c r="L839" s="333"/>
      <c r="M839" s="333"/>
      <c r="N839" s="333"/>
      <c r="Q839" s="334"/>
      <c r="R839" s="335"/>
      <c r="S839" s="335"/>
      <c r="T839" s="335"/>
      <c r="U839" s="335"/>
      <c r="V839" s="335"/>
      <c r="W839" s="336"/>
      <c r="X839" s="337"/>
      <c r="Y839" s="338"/>
    </row>
    <row r="840" spans="3:25" s="330" customFormat="1" hidden="1" x14ac:dyDescent="0.25">
      <c r="C840" s="331"/>
      <c r="D840" s="331"/>
      <c r="E840" s="331"/>
      <c r="H840" s="332"/>
      <c r="K840" s="333"/>
      <c r="L840" s="333"/>
      <c r="M840" s="333"/>
      <c r="N840" s="333"/>
      <c r="Q840" s="334"/>
      <c r="R840" s="335"/>
      <c r="S840" s="335"/>
      <c r="T840" s="335"/>
      <c r="U840" s="335"/>
      <c r="V840" s="335"/>
      <c r="W840" s="336"/>
      <c r="X840" s="337"/>
      <c r="Y840" s="338"/>
    </row>
    <row r="841" spans="3:25" s="330" customFormat="1" hidden="1" x14ac:dyDescent="0.25">
      <c r="C841" s="331"/>
      <c r="D841" s="331"/>
      <c r="E841" s="331"/>
      <c r="H841" s="332"/>
      <c r="K841" s="333"/>
      <c r="L841" s="333"/>
      <c r="M841" s="333"/>
      <c r="N841" s="333"/>
      <c r="Q841" s="334"/>
      <c r="R841" s="335"/>
      <c r="S841" s="335"/>
      <c r="T841" s="335"/>
      <c r="U841" s="335"/>
      <c r="V841" s="335"/>
      <c r="W841" s="336"/>
      <c r="X841" s="337"/>
      <c r="Y841" s="338"/>
    </row>
    <row r="842" spans="3:25" s="330" customFormat="1" hidden="1" x14ac:dyDescent="0.25">
      <c r="C842" s="331"/>
      <c r="D842" s="331"/>
      <c r="E842" s="331"/>
      <c r="H842" s="332"/>
      <c r="K842" s="333"/>
      <c r="L842" s="333"/>
      <c r="M842" s="333"/>
      <c r="N842" s="333"/>
      <c r="Q842" s="334"/>
      <c r="R842" s="335"/>
      <c r="S842" s="335"/>
      <c r="T842" s="335"/>
      <c r="U842" s="335"/>
      <c r="V842" s="335"/>
      <c r="W842" s="336"/>
      <c r="X842" s="337"/>
      <c r="Y842" s="338"/>
    </row>
    <row r="843" spans="3:25" s="330" customFormat="1" hidden="1" x14ac:dyDescent="0.25">
      <c r="C843" s="331"/>
      <c r="D843" s="331"/>
      <c r="E843" s="331"/>
      <c r="H843" s="332"/>
      <c r="K843" s="333"/>
      <c r="L843" s="333"/>
      <c r="M843" s="333"/>
      <c r="N843" s="333"/>
      <c r="Q843" s="334"/>
      <c r="R843" s="335"/>
      <c r="S843" s="335"/>
      <c r="T843" s="335"/>
      <c r="U843" s="335"/>
      <c r="V843" s="335"/>
      <c r="W843" s="336"/>
      <c r="X843" s="337"/>
      <c r="Y843" s="338"/>
    </row>
    <row r="844" spans="3:25" s="330" customFormat="1" hidden="1" x14ac:dyDescent="0.25">
      <c r="C844" s="331"/>
      <c r="D844" s="331"/>
      <c r="E844" s="331"/>
      <c r="H844" s="332"/>
      <c r="K844" s="333"/>
      <c r="L844" s="333"/>
      <c r="M844" s="333"/>
      <c r="N844" s="333"/>
      <c r="Q844" s="334"/>
      <c r="R844" s="335"/>
      <c r="S844" s="335"/>
      <c r="T844" s="335"/>
      <c r="U844" s="335"/>
      <c r="V844" s="335"/>
      <c r="W844" s="336"/>
      <c r="X844" s="337"/>
      <c r="Y844" s="338"/>
    </row>
    <row r="845" spans="3:25" s="330" customFormat="1" hidden="1" x14ac:dyDescent="0.25">
      <c r="C845" s="331"/>
      <c r="D845" s="331"/>
      <c r="E845" s="331"/>
      <c r="H845" s="332"/>
      <c r="K845" s="333"/>
      <c r="L845" s="333"/>
      <c r="M845" s="333"/>
      <c r="N845" s="333"/>
      <c r="Q845" s="334"/>
      <c r="R845" s="335"/>
      <c r="S845" s="335"/>
      <c r="T845" s="335"/>
      <c r="U845" s="335"/>
      <c r="V845" s="335"/>
      <c r="W845" s="336"/>
      <c r="X845" s="337"/>
      <c r="Y845" s="338"/>
    </row>
    <row r="846" spans="3:25" s="330" customFormat="1" hidden="1" x14ac:dyDescent="0.25">
      <c r="C846" s="331"/>
      <c r="D846" s="331"/>
      <c r="E846" s="331"/>
      <c r="H846" s="332"/>
      <c r="K846" s="333"/>
      <c r="L846" s="333"/>
      <c r="M846" s="333"/>
      <c r="N846" s="333"/>
      <c r="Q846" s="334"/>
      <c r="R846" s="335"/>
      <c r="S846" s="335"/>
      <c r="T846" s="335"/>
      <c r="U846" s="335"/>
      <c r="V846" s="335"/>
      <c r="W846" s="336"/>
      <c r="X846" s="337"/>
      <c r="Y846" s="338"/>
    </row>
    <row r="847" spans="3:25" s="330" customFormat="1" hidden="1" x14ac:dyDescent="0.25">
      <c r="C847" s="331"/>
      <c r="D847" s="331"/>
      <c r="E847" s="331"/>
      <c r="H847" s="332"/>
      <c r="K847" s="333"/>
      <c r="L847" s="333"/>
      <c r="M847" s="333"/>
      <c r="N847" s="333"/>
      <c r="Q847" s="334"/>
      <c r="R847" s="335"/>
      <c r="S847" s="335"/>
      <c r="T847" s="335"/>
      <c r="U847" s="335"/>
      <c r="V847" s="335"/>
      <c r="W847" s="336"/>
      <c r="X847" s="337"/>
      <c r="Y847" s="338"/>
    </row>
    <row r="848" spans="3:25" s="330" customFormat="1" hidden="1" x14ac:dyDescent="0.25">
      <c r="C848" s="331"/>
      <c r="D848" s="331"/>
      <c r="E848" s="331"/>
      <c r="H848" s="332"/>
      <c r="K848" s="333"/>
      <c r="L848" s="333"/>
      <c r="M848" s="333"/>
      <c r="N848" s="333"/>
      <c r="Q848" s="334"/>
      <c r="R848" s="335"/>
      <c r="S848" s="335"/>
      <c r="T848" s="335"/>
      <c r="U848" s="335"/>
      <c r="V848" s="335"/>
      <c r="W848" s="336"/>
      <c r="X848" s="337"/>
      <c r="Y848" s="338"/>
    </row>
    <row r="849" spans="3:25" s="330" customFormat="1" hidden="1" x14ac:dyDescent="0.25">
      <c r="C849" s="331"/>
      <c r="D849" s="331"/>
      <c r="E849" s="331"/>
      <c r="H849" s="332"/>
      <c r="K849" s="333"/>
      <c r="L849" s="333"/>
      <c r="M849" s="333"/>
      <c r="N849" s="333"/>
      <c r="Q849" s="334"/>
      <c r="R849" s="335"/>
      <c r="S849" s="335"/>
      <c r="T849" s="335"/>
      <c r="U849" s="335"/>
      <c r="V849" s="335"/>
      <c r="W849" s="336"/>
      <c r="X849" s="337"/>
      <c r="Y849" s="338"/>
    </row>
    <row r="850" spans="3:25" s="330" customFormat="1" hidden="1" x14ac:dyDescent="0.25">
      <c r="C850" s="331"/>
      <c r="D850" s="331"/>
      <c r="E850" s="331"/>
      <c r="H850" s="332"/>
      <c r="K850" s="333"/>
      <c r="L850" s="333"/>
      <c r="M850" s="333"/>
      <c r="N850" s="333"/>
      <c r="Q850" s="334"/>
      <c r="R850" s="335"/>
      <c r="S850" s="335"/>
      <c r="T850" s="335"/>
      <c r="U850" s="335"/>
      <c r="V850" s="335"/>
      <c r="W850" s="336"/>
      <c r="X850" s="337"/>
      <c r="Y850" s="338"/>
    </row>
    <row r="851" spans="3:25" s="330" customFormat="1" hidden="1" x14ac:dyDescent="0.25">
      <c r="C851" s="331"/>
      <c r="D851" s="331"/>
      <c r="E851" s="331"/>
      <c r="H851" s="332"/>
      <c r="K851" s="333"/>
      <c r="L851" s="333"/>
      <c r="M851" s="333"/>
      <c r="N851" s="333"/>
      <c r="Q851" s="334"/>
      <c r="R851" s="335"/>
      <c r="S851" s="335"/>
      <c r="T851" s="335"/>
      <c r="U851" s="335"/>
      <c r="V851" s="335"/>
      <c r="W851" s="336"/>
      <c r="X851" s="337"/>
      <c r="Y851" s="338"/>
    </row>
    <row r="852" spans="3:25" s="330" customFormat="1" hidden="1" x14ac:dyDescent="0.25">
      <c r="C852" s="331"/>
      <c r="D852" s="331"/>
      <c r="E852" s="331"/>
      <c r="H852" s="332"/>
      <c r="K852" s="333"/>
      <c r="L852" s="333"/>
      <c r="M852" s="333"/>
      <c r="N852" s="333"/>
      <c r="Q852" s="334"/>
      <c r="R852" s="335"/>
      <c r="S852" s="335"/>
      <c r="T852" s="335"/>
      <c r="U852" s="335"/>
      <c r="V852" s="335"/>
      <c r="W852" s="336"/>
      <c r="X852" s="337"/>
      <c r="Y852" s="338"/>
    </row>
    <row r="853" spans="3:25" s="330" customFormat="1" hidden="1" x14ac:dyDescent="0.25">
      <c r="C853" s="331"/>
      <c r="D853" s="331"/>
      <c r="E853" s="331"/>
      <c r="H853" s="332"/>
      <c r="K853" s="333"/>
      <c r="L853" s="333"/>
      <c r="M853" s="333"/>
      <c r="N853" s="333"/>
      <c r="Q853" s="334"/>
      <c r="R853" s="335"/>
      <c r="S853" s="335"/>
      <c r="T853" s="335"/>
      <c r="U853" s="335"/>
      <c r="V853" s="335"/>
      <c r="W853" s="336"/>
      <c r="X853" s="337"/>
      <c r="Y853" s="338"/>
    </row>
    <row r="854" spans="3:25" s="330" customFormat="1" hidden="1" x14ac:dyDescent="0.25">
      <c r="C854" s="331"/>
      <c r="D854" s="331"/>
      <c r="E854" s="331"/>
      <c r="H854" s="332"/>
      <c r="K854" s="333"/>
      <c r="L854" s="333"/>
      <c r="M854" s="333"/>
      <c r="N854" s="333"/>
      <c r="Q854" s="334"/>
      <c r="R854" s="335"/>
      <c r="S854" s="335"/>
      <c r="T854" s="335"/>
      <c r="U854" s="335"/>
      <c r="V854" s="335"/>
      <c r="W854" s="336"/>
      <c r="X854" s="337"/>
      <c r="Y854" s="338"/>
    </row>
    <row r="855" spans="3:25" s="330" customFormat="1" hidden="1" x14ac:dyDescent="0.25">
      <c r="C855" s="331"/>
      <c r="D855" s="331"/>
      <c r="E855" s="331"/>
      <c r="H855" s="332"/>
      <c r="K855" s="333"/>
      <c r="L855" s="333"/>
      <c r="M855" s="333"/>
      <c r="N855" s="333"/>
      <c r="Q855" s="334"/>
      <c r="R855" s="335"/>
      <c r="S855" s="335"/>
      <c r="T855" s="335"/>
      <c r="U855" s="335"/>
      <c r="V855" s="335"/>
      <c r="W855" s="336"/>
      <c r="X855" s="337"/>
      <c r="Y855" s="338"/>
    </row>
    <row r="856" spans="3:25" s="330" customFormat="1" hidden="1" x14ac:dyDescent="0.25">
      <c r="C856" s="331"/>
      <c r="D856" s="331"/>
      <c r="E856" s="331"/>
      <c r="H856" s="332"/>
      <c r="K856" s="333"/>
      <c r="L856" s="333"/>
      <c r="M856" s="333"/>
      <c r="N856" s="333"/>
      <c r="Q856" s="334"/>
      <c r="R856" s="335"/>
      <c r="S856" s="335"/>
      <c r="T856" s="335"/>
      <c r="U856" s="335"/>
      <c r="V856" s="335"/>
      <c r="W856" s="336"/>
      <c r="X856" s="337"/>
      <c r="Y856" s="338"/>
    </row>
    <row r="857" spans="3:25" s="330" customFormat="1" hidden="1" x14ac:dyDescent="0.25">
      <c r="C857" s="331"/>
      <c r="D857" s="331"/>
      <c r="E857" s="331"/>
      <c r="H857" s="332"/>
      <c r="K857" s="333"/>
      <c r="L857" s="333"/>
      <c r="M857" s="333"/>
      <c r="N857" s="333"/>
      <c r="Q857" s="334"/>
      <c r="R857" s="335"/>
      <c r="S857" s="335"/>
      <c r="T857" s="335"/>
      <c r="U857" s="335"/>
      <c r="V857" s="335"/>
      <c r="W857" s="336"/>
      <c r="X857" s="337"/>
      <c r="Y857" s="338"/>
    </row>
    <row r="858" spans="3:25" s="330" customFormat="1" hidden="1" x14ac:dyDescent="0.25">
      <c r="C858" s="331"/>
      <c r="D858" s="331"/>
      <c r="E858" s="331"/>
      <c r="H858" s="332"/>
      <c r="K858" s="333"/>
      <c r="L858" s="333"/>
      <c r="M858" s="333"/>
      <c r="N858" s="333"/>
      <c r="Q858" s="334"/>
      <c r="R858" s="335"/>
      <c r="S858" s="335"/>
      <c r="T858" s="335"/>
      <c r="U858" s="335"/>
      <c r="V858" s="335"/>
      <c r="W858" s="336"/>
      <c r="X858" s="337"/>
      <c r="Y858" s="338"/>
    </row>
    <row r="859" spans="3:25" s="330" customFormat="1" hidden="1" x14ac:dyDescent="0.25">
      <c r="C859" s="331"/>
      <c r="D859" s="331"/>
      <c r="E859" s="331"/>
      <c r="H859" s="332"/>
      <c r="K859" s="333"/>
      <c r="L859" s="333"/>
      <c r="M859" s="333"/>
      <c r="N859" s="333"/>
      <c r="Q859" s="334"/>
      <c r="R859" s="335"/>
      <c r="S859" s="335"/>
      <c r="T859" s="335"/>
      <c r="U859" s="335"/>
      <c r="V859" s="335"/>
      <c r="W859" s="336"/>
      <c r="X859" s="337"/>
      <c r="Y859" s="338"/>
    </row>
    <row r="860" spans="3:25" s="330" customFormat="1" hidden="1" x14ac:dyDescent="0.25">
      <c r="C860" s="331"/>
      <c r="D860" s="331"/>
      <c r="E860" s="331"/>
      <c r="H860" s="332"/>
      <c r="K860" s="333"/>
      <c r="L860" s="333"/>
      <c r="M860" s="333"/>
      <c r="N860" s="333"/>
      <c r="Q860" s="334"/>
      <c r="R860" s="335"/>
      <c r="S860" s="335"/>
      <c r="T860" s="335"/>
      <c r="U860" s="335"/>
      <c r="V860" s="335"/>
      <c r="W860" s="336"/>
      <c r="X860" s="337"/>
      <c r="Y860" s="338"/>
    </row>
    <row r="861" spans="3:25" s="330" customFormat="1" hidden="1" x14ac:dyDescent="0.25">
      <c r="C861" s="331"/>
      <c r="D861" s="331"/>
      <c r="E861" s="331"/>
      <c r="H861" s="332"/>
      <c r="K861" s="333"/>
      <c r="L861" s="333"/>
      <c r="M861" s="333"/>
      <c r="N861" s="333"/>
      <c r="Q861" s="334"/>
      <c r="R861" s="335"/>
      <c r="S861" s="335"/>
      <c r="T861" s="335"/>
      <c r="U861" s="335"/>
      <c r="V861" s="335"/>
      <c r="W861" s="336"/>
      <c r="X861" s="337"/>
      <c r="Y861" s="338"/>
    </row>
    <row r="862" spans="3:25" s="330" customFormat="1" hidden="1" x14ac:dyDescent="0.25">
      <c r="C862" s="331"/>
      <c r="D862" s="331"/>
      <c r="E862" s="331"/>
      <c r="H862" s="332"/>
      <c r="K862" s="333"/>
      <c r="L862" s="333"/>
      <c r="M862" s="333"/>
      <c r="N862" s="333"/>
      <c r="Q862" s="334"/>
      <c r="R862" s="335"/>
      <c r="S862" s="335"/>
      <c r="T862" s="335"/>
      <c r="U862" s="335"/>
      <c r="V862" s="335"/>
      <c r="W862" s="336"/>
      <c r="X862" s="337"/>
      <c r="Y862" s="338"/>
    </row>
    <row r="863" spans="3:25" s="330" customFormat="1" hidden="1" x14ac:dyDescent="0.25">
      <c r="C863" s="331"/>
      <c r="D863" s="331"/>
      <c r="E863" s="331"/>
      <c r="H863" s="332"/>
      <c r="K863" s="333"/>
      <c r="L863" s="333"/>
      <c r="M863" s="333"/>
      <c r="N863" s="333"/>
      <c r="Q863" s="334"/>
      <c r="R863" s="335"/>
      <c r="S863" s="335"/>
      <c r="T863" s="335"/>
      <c r="U863" s="335"/>
      <c r="V863" s="335"/>
      <c r="W863" s="336"/>
      <c r="X863" s="337"/>
      <c r="Y863" s="338"/>
    </row>
    <row r="864" spans="3:25" s="330" customFormat="1" hidden="1" x14ac:dyDescent="0.25">
      <c r="C864" s="331"/>
      <c r="D864" s="331"/>
      <c r="E864" s="331"/>
      <c r="H864" s="332"/>
      <c r="K864" s="333"/>
      <c r="L864" s="333"/>
      <c r="M864" s="333"/>
      <c r="N864" s="333"/>
      <c r="Q864" s="334"/>
      <c r="R864" s="335"/>
      <c r="S864" s="335"/>
      <c r="T864" s="335"/>
      <c r="U864" s="335"/>
      <c r="V864" s="335"/>
      <c r="W864" s="336"/>
      <c r="X864" s="337"/>
      <c r="Y864" s="338"/>
    </row>
    <row r="865" spans="3:25" s="330" customFormat="1" hidden="1" x14ac:dyDescent="0.25">
      <c r="C865" s="331"/>
      <c r="D865" s="331"/>
      <c r="E865" s="331"/>
      <c r="H865" s="332"/>
      <c r="K865" s="333"/>
      <c r="L865" s="333"/>
      <c r="M865" s="333"/>
      <c r="N865" s="333"/>
      <c r="Q865" s="334"/>
      <c r="R865" s="335"/>
      <c r="S865" s="335"/>
      <c r="T865" s="335"/>
      <c r="U865" s="335"/>
      <c r="V865" s="335"/>
      <c r="W865" s="336"/>
      <c r="X865" s="337"/>
      <c r="Y865" s="338"/>
    </row>
    <row r="866" spans="3:25" s="330" customFormat="1" hidden="1" x14ac:dyDescent="0.25">
      <c r="C866" s="331"/>
      <c r="D866" s="331"/>
      <c r="E866" s="331"/>
      <c r="H866" s="332"/>
      <c r="K866" s="333"/>
      <c r="L866" s="333"/>
      <c r="M866" s="333"/>
      <c r="N866" s="333"/>
      <c r="Q866" s="334"/>
      <c r="R866" s="335"/>
      <c r="S866" s="335"/>
      <c r="T866" s="335"/>
      <c r="U866" s="335"/>
      <c r="V866" s="335"/>
      <c r="W866" s="336"/>
      <c r="X866" s="337"/>
      <c r="Y866" s="338"/>
    </row>
    <row r="867" spans="3:25" s="330" customFormat="1" hidden="1" x14ac:dyDescent="0.25">
      <c r="C867" s="331"/>
      <c r="D867" s="331"/>
      <c r="E867" s="331"/>
      <c r="H867" s="332"/>
      <c r="K867" s="333"/>
      <c r="L867" s="333"/>
      <c r="M867" s="333"/>
      <c r="N867" s="333"/>
      <c r="Q867" s="334"/>
      <c r="R867" s="335"/>
      <c r="S867" s="335"/>
      <c r="T867" s="335"/>
      <c r="U867" s="335"/>
      <c r="V867" s="335"/>
      <c r="W867" s="336"/>
      <c r="X867" s="337"/>
      <c r="Y867" s="338"/>
    </row>
    <row r="868" spans="3:25" s="330" customFormat="1" hidden="1" x14ac:dyDescent="0.25">
      <c r="C868" s="331"/>
      <c r="D868" s="331"/>
      <c r="E868" s="331"/>
      <c r="H868" s="332"/>
      <c r="K868" s="333"/>
      <c r="L868" s="333"/>
      <c r="M868" s="333"/>
      <c r="N868" s="333"/>
      <c r="Q868" s="334"/>
      <c r="R868" s="335"/>
      <c r="S868" s="335"/>
      <c r="T868" s="335"/>
      <c r="U868" s="335"/>
      <c r="V868" s="335"/>
      <c r="W868" s="336"/>
      <c r="X868" s="337"/>
      <c r="Y868" s="338"/>
    </row>
    <row r="869" spans="3:25" s="330" customFormat="1" hidden="1" x14ac:dyDescent="0.25">
      <c r="C869" s="331"/>
      <c r="D869" s="331"/>
      <c r="E869" s="331"/>
      <c r="H869" s="332"/>
      <c r="K869" s="333"/>
      <c r="L869" s="333"/>
      <c r="M869" s="333"/>
      <c r="N869" s="333"/>
      <c r="Q869" s="334"/>
      <c r="R869" s="335"/>
      <c r="S869" s="335"/>
      <c r="T869" s="335"/>
      <c r="U869" s="335"/>
      <c r="V869" s="335"/>
      <c r="W869" s="336"/>
      <c r="X869" s="337"/>
      <c r="Y869" s="338"/>
    </row>
    <row r="870" spans="3:25" s="330" customFormat="1" hidden="1" x14ac:dyDescent="0.25">
      <c r="C870" s="331"/>
      <c r="D870" s="331"/>
      <c r="E870" s="331"/>
      <c r="H870" s="332"/>
      <c r="K870" s="333"/>
      <c r="L870" s="333"/>
      <c r="M870" s="333"/>
      <c r="N870" s="333"/>
      <c r="Q870" s="334"/>
      <c r="R870" s="335"/>
      <c r="S870" s="335"/>
      <c r="T870" s="335"/>
      <c r="U870" s="335"/>
      <c r="V870" s="335"/>
      <c r="W870" s="336"/>
      <c r="X870" s="337"/>
      <c r="Y870" s="338"/>
    </row>
    <row r="871" spans="3:25" s="330" customFormat="1" hidden="1" x14ac:dyDescent="0.25">
      <c r="C871" s="331"/>
      <c r="D871" s="331"/>
      <c r="E871" s="331"/>
      <c r="H871" s="332"/>
      <c r="K871" s="333"/>
      <c r="L871" s="333"/>
      <c r="M871" s="333"/>
      <c r="N871" s="333"/>
      <c r="Q871" s="334"/>
      <c r="R871" s="335"/>
      <c r="S871" s="335"/>
      <c r="T871" s="335"/>
      <c r="U871" s="335"/>
      <c r="V871" s="335"/>
      <c r="W871" s="336"/>
      <c r="X871" s="337"/>
      <c r="Y871" s="338"/>
    </row>
    <row r="872" spans="3:25" s="330" customFormat="1" hidden="1" x14ac:dyDescent="0.25">
      <c r="C872" s="331"/>
      <c r="D872" s="331"/>
      <c r="E872" s="331"/>
      <c r="H872" s="332"/>
      <c r="K872" s="333"/>
      <c r="L872" s="333"/>
      <c r="M872" s="333"/>
      <c r="N872" s="333"/>
      <c r="Q872" s="334"/>
      <c r="R872" s="335"/>
      <c r="S872" s="335"/>
      <c r="T872" s="335"/>
      <c r="U872" s="335"/>
      <c r="V872" s="335"/>
      <c r="W872" s="336"/>
      <c r="X872" s="337"/>
      <c r="Y872" s="338"/>
    </row>
    <row r="873" spans="3:25" s="330" customFormat="1" hidden="1" x14ac:dyDescent="0.25">
      <c r="C873" s="331"/>
      <c r="D873" s="331"/>
      <c r="E873" s="331"/>
      <c r="H873" s="332"/>
      <c r="K873" s="333"/>
      <c r="L873" s="333"/>
      <c r="M873" s="333"/>
      <c r="N873" s="333"/>
      <c r="Q873" s="334"/>
      <c r="R873" s="335"/>
      <c r="S873" s="335"/>
      <c r="T873" s="335"/>
      <c r="U873" s="335"/>
      <c r="V873" s="335"/>
      <c r="W873" s="336"/>
      <c r="X873" s="337"/>
      <c r="Y873" s="338"/>
    </row>
    <row r="874" spans="3:25" s="330" customFormat="1" hidden="1" x14ac:dyDescent="0.25">
      <c r="C874" s="331"/>
      <c r="D874" s="331"/>
      <c r="E874" s="331"/>
      <c r="H874" s="332"/>
      <c r="K874" s="333"/>
      <c r="L874" s="333"/>
      <c r="M874" s="333"/>
      <c r="N874" s="333"/>
      <c r="Q874" s="334"/>
      <c r="R874" s="335"/>
      <c r="S874" s="335"/>
      <c r="T874" s="335"/>
      <c r="U874" s="335"/>
      <c r="V874" s="335"/>
      <c r="W874" s="336"/>
      <c r="X874" s="337"/>
      <c r="Y874" s="338"/>
    </row>
    <row r="875" spans="3:25" s="330" customFormat="1" hidden="1" x14ac:dyDescent="0.25">
      <c r="C875" s="331"/>
      <c r="D875" s="331"/>
      <c r="E875" s="331"/>
      <c r="H875" s="332"/>
      <c r="K875" s="333"/>
      <c r="L875" s="333"/>
      <c r="M875" s="333"/>
      <c r="N875" s="333"/>
      <c r="Q875" s="334"/>
      <c r="R875" s="335"/>
      <c r="S875" s="335"/>
      <c r="T875" s="335"/>
      <c r="U875" s="335"/>
      <c r="V875" s="335"/>
      <c r="W875" s="336"/>
      <c r="X875" s="337"/>
      <c r="Y875" s="338"/>
    </row>
    <row r="876" spans="3:25" s="330" customFormat="1" hidden="1" x14ac:dyDescent="0.25">
      <c r="C876" s="331"/>
      <c r="D876" s="331"/>
      <c r="E876" s="331"/>
      <c r="H876" s="332"/>
      <c r="K876" s="333"/>
      <c r="L876" s="333"/>
      <c r="M876" s="333"/>
      <c r="N876" s="333"/>
      <c r="Q876" s="334"/>
      <c r="R876" s="335"/>
      <c r="S876" s="335"/>
      <c r="T876" s="335"/>
      <c r="U876" s="335"/>
      <c r="V876" s="335"/>
      <c r="W876" s="336"/>
      <c r="X876" s="337"/>
      <c r="Y876" s="338"/>
    </row>
    <row r="877" spans="3:25" s="330" customFormat="1" hidden="1" x14ac:dyDescent="0.25">
      <c r="C877" s="331"/>
      <c r="D877" s="331"/>
      <c r="E877" s="331"/>
      <c r="H877" s="332"/>
      <c r="K877" s="333"/>
      <c r="L877" s="333"/>
      <c r="M877" s="333"/>
      <c r="N877" s="333"/>
      <c r="Q877" s="334"/>
      <c r="R877" s="335"/>
      <c r="S877" s="335"/>
      <c r="T877" s="335"/>
      <c r="U877" s="335"/>
      <c r="V877" s="335"/>
      <c r="W877" s="336"/>
      <c r="X877" s="337"/>
      <c r="Y877" s="338"/>
    </row>
    <row r="878" spans="3:25" s="330" customFormat="1" hidden="1" x14ac:dyDescent="0.25">
      <c r="C878" s="331"/>
      <c r="D878" s="331"/>
      <c r="E878" s="331"/>
      <c r="H878" s="332"/>
      <c r="K878" s="333"/>
      <c r="L878" s="333"/>
      <c r="M878" s="333"/>
      <c r="N878" s="333"/>
      <c r="Q878" s="334"/>
      <c r="R878" s="335"/>
      <c r="S878" s="335"/>
      <c r="T878" s="335"/>
      <c r="U878" s="335"/>
      <c r="V878" s="335"/>
      <c r="W878" s="336"/>
      <c r="X878" s="337"/>
      <c r="Y878" s="338"/>
    </row>
    <row r="879" spans="3:25" s="330" customFormat="1" hidden="1" x14ac:dyDescent="0.25">
      <c r="C879" s="331"/>
      <c r="D879" s="331"/>
      <c r="E879" s="331"/>
      <c r="H879" s="332"/>
      <c r="K879" s="333"/>
      <c r="L879" s="333"/>
      <c r="M879" s="333"/>
      <c r="N879" s="333"/>
      <c r="Q879" s="334"/>
      <c r="R879" s="335"/>
      <c r="S879" s="335"/>
      <c r="T879" s="335"/>
      <c r="U879" s="335"/>
      <c r="V879" s="335"/>
      <c r="W879" s="336"/>
      <c r="X879" s="337"/>
      <c r="Y879" s="338"/>
    </row>
    <row r="880" spans="3:25" s="330" customFormat="1" hidden="1" x14ac:dyDescent="0.25">
      <c r="C880" s="331"/>
      <c r="D880" s="331"/>
      <c r="E880" s="331"/>
      <c r="H880" s="332"/>
      <c r="K880" s="333"/>
      <c r="L880" s="333"/>
      <c r="M880" s="333"/>
      <c r="N880" s="333"/>
      <c r="Q880" s="334"/>
      <c r="R880" s="335"/>
      <c r="S880" s="335"/>
      <c r="T880" s="335"/>
      <c r="U880" s="335"/>
      <c r="V880" s="335"/>
      <c r="W880" s="336"/>
      <c r="X880" s="337"/>
      <c r="Y880" s="338"/>
    </row>
    <row r="881" spans="3:25" s="330" customFormat="1" hidden="1" x14ac:dyDescent="0.25">
      <c r="C881" s="331"/>
      <c r="D881" s="331"/>
      <c r="E881" s="331"/>
      <c r="H881" s="332"/>
      <c r="K881" s="333"/>
      <c r="L881" s="333"/>
      <c r="M881" s="333"/>
      <c r="N881" s="333"/>
      <c r="Q881" s="334"/>
      <c r="R881" s="335"/>
      <c r="S881" s="335"/>
      <c r="T881" s="335"/>
      <c r="U881" s="335"/>
      <c r="V881" s="335"/>
      <c r="W881" s="336"/>
      <c r="X881" s="337"/>
      <c r="Y881" s="338"/>
    </row>
    <row r="882" spans="3:25" s="330" customFormat="1" hidden="1" x14ac:dyDescent="0.25">
      <c r="C882" s="331"/>
      <c r="D882" s="331"/>
      <c r="E882" s="331"/>
      <c r="H882" s="332"/>
      <c r="K882" s="333"/>
      <c r="L882" s="333"/>
      <c r="M882" s="333"/>
      <c r="N882" s="333"/>
      <c r="Q882" s="334"/>
      <c r="R882" s="335"/>
      <c r="S882" s="335"/>
      <c r="T882" s="335"/>
      <c r="U882" s="335"/>
      <c r="V882" s="335"/>
      <c r="W882" s="336"/>
      <c r="X882" s="337"/>
      <c r="Y882" s="338"/>
    </row>
    <row r="883" spans="3:25" s="330" customFormat="1" hidden="1" x14ac:dyDescent="0.25">
      <c r="C883" s="331"/>
      <c r="D883" s="331"/>
      <c r="E883" s="331"/>
      <c r="H883" s="332"/>
      <c r="K883" s="333"/>
      <c r="L883" s="333"/>
      <c r="M883" s="333"/>
      <c r="N883" s="333"/>
      <c r="Q883" s="334"/>
      <c r="R883" s="335"/>
      <c r="S883" s="335"/>
      <c r="T883" s="335"/>
      <c r="U883" s="335"/>
      <c r="V883" s="335"/>
      <c r="W883" s="336"/>
      <c r="X883" s="337"/>
      <c r="Y883" s="338"/>
    </row>
    <row r="884" spans="3:25" s="330" customFormat="1" hidden="1" x14ac:dyDescent="0.25">
      <c r="C884" s="331"/>
      <c r="D884" s="331"/>
      <c r="E884" s="331"/>
      <c r="H884" s="332"/>
      <c r="K884" s="333"/>
      <c r="L884" s="333"/>
      <c r="M884" s="333"/>
      <c r="N884" s="333"/>
      <c r="Q884" s="334"/>
      <c r="R884" s="335"/>
      <c r="S884" s="335"/>
      <c r="T884" s="335"/>
      <c r="U884" s="335"/>
      <c r="V884" s="335"/>
      <c r="W884" s="336"/>
      <c r="X884" s="337"/>
      <c r="Y884" s="338"/>
    </row>
    <row r="885" spans="3:25" s="330" customFormat="1" hidden="1" x14ac:dyDescent="0.25">
      <c r="C885" s="331"/>
      <c r="D885" s="331"/>
      <c r="E885" s="331"/>
      <c r="H885" s="332"/>
      <c r="K885" s="333"/>
      <c r="L885" s="333"/>
      <c r="M885" s="333"/>
      <c r="N885" s="333"/>
      <c r="Q885" s="334"/>
      <c r="R885" s="335"/>
      <c r="S885" s="335"/>
      <c r="T885" s="335"/>
      <c r="U885" s="335"/>
      <c r="V885" s="335"/>
      <c r="W885" s="336"/>
      <c r="X885" s="337"/>
      <c r="Y885" s="338"/>
    </row>
    <row r="886" spans="3:25" s="330" customFormat="1" hidden="1" x14ac:dyDescent="0.25">
      <c r="C886" s="331"/>
      <c r="D886" s="331"/>
      <c r="E886" s="331"/>
      <c r="H886" s="332"/>
      <c r="K886" s="333"/>
      <c r="L886" s="333"/>
      <c r="M886" s="333"/>
      <c r="N886" s="333"/>
      <c r="Q886" s="334"/>
      <c r="R886" s="335"/>
      <c r="S886" s="335"/>
      <c r="T886" s="335"/>
      <c r="U886" s="335"/>
      <c r="V886" s="335"/>
      <c r="W886" s="336"/>
      <c r="X886" s="337"/>
      <c r="Y886" s="338"/>
    </row>
    <row r="887" spans="3:25" s="330" customFormat="1" hidden="1" x14ac:dyDescent="0.25">
      <c r="C887" s="331"/>
      <c r="D887" s="331"/>
      <c r="E887" s="331"/>
      <c r="H887" s="332"/>
      <c r="K887" s="333"/>
      <c r="L887" s="333"/>
      <c r="M887" s="333"/>
      <c r="N887" s="333"/>
      <c r="Q887" s="334"/>
      <c r="R887" s="335"/>
      <c r="S887" s="335"/>
      <c r="T887" s="335"/>
      <c r="U887" s="335"/>
      <c r="V887" s="335"/>
      <c r="W887" s="336"/>
      <c r="X887" s="337"/>
      <c r="Y887" s="338"/>
    </row>
    <row r="888" spans="3:25" s="330" customFormat="1" hidden="1" x14ac:dyDescent="0.25">
      <c r="C888" s="331"/>
      <c r="D888" s="331"/>
      <c r="E888" s="331"/>
      <c r="H888" s="332"/>
      <c r="K888" s="333"/>
      <c r="L888" s="333"/>
      <c r="M888" s="333"/>
      <c r="N888" s="333"/>
      <c r="Q888" s="334"/>
      <c r="R888" s="335"/>
      <c r="S888" s="335"/>
      <c r="T888" s="335"/>
      <c r="U888" s="335"/>
      <c r="V888" s="335"/>
      <c r="W888" s="336"/>
      <c r="X888" s="337"/>
      <c r="Y888" s="338"/>
    </row>
    <row r="889" spans="3:25" s="330" customFormat="1" hidden="1" x14ac:dyDescent="0.25">
      <c r="C889" s="331"/>
      <c r="D889" s="331"/>
      <c r="E889" s="331"/>
      <c r="H889" s="332"/>
      <c r="K889" s="333"/>
      <c r="L889" s="333"/>
      <c r="M889" s="333"/>
      <c r="N889" s="333"/>
      <c r="Q889" s="334"/>
      <c r="R889" s="335"/>
      <c r="S889" s="335"/>
      <c r="T889" s="335"/>
      <c r="U889" s="335"/>
      <c r="V889" s="335"/>
      <c r="W889" s="336"/>
      <c r="X889" s="337"/>
      <c r="Y889" s="338"/>
    </row>
    <row r="890" spans="3:25" s="330" customFormat="1" hidden="1" x14ac:dyDescent="0.25">
      <c r="C890" s="331"/>
      <c r="D890" s="331"/>
      <c r="E890" s="331"/>
      <c r="H890" s="332"/>
      <c r="K890" s="333"/>
      <c r="L890" s="333"/>
      <c r="M890" s="333"/>
      <c r="N890" s="333"/>
      <c r="Q890" s="334"/>
      <c r="R890" s="335"/>
      <c r="S890" s="335"/>
      <c r="T890" s="335"/>
      <c r="U890" s="335"/>
      <c r="V890" s="335"/>
      <c r="W890" s="336"/>
      <c r="X890" s="337"/>
      <c r="Y890" s="338"/>
    </row>
    <row r="891" spans="3:25" s="330" customFormat="1" hidden="1" x14ac:dyDescent="0.25">
      <c r="C891" s="331"/>
      <c r="D891" s="331"/>
      <c r="E891" s="331"/>
      <c r="H891" s="332"/>
      <c r="K891" s="333"/>
      <c r="L891" s="333"/>
      <c r="M891" s="333"/>
      <c r="N891" s="333"/>
      <c r="Q891" s="334"/>
      <c r="R891" s="335"/>
      <c r="S891" s="335"/>
      <c r="T891" s="335"/>
      <c r="U891" s="335"/>
      <c r="V891" s="335"/>
      <c r="W891" s="336"/>
      <c r="X891" s="337"/>
      <c r="Y891" s="338"/>
    </row>
    <row r="892" spans="3:25" s="330" customFormat="1" hidden="1" x14ac:dyDescent="0.25">
      <c r="C892" s="331"/>
      <c r="D892" s="331"/>
      <c r="E892" s="331"/>
      <c r="H892" s="332"/>
      <c r="K892" s="333"/>
      <c r="L892" s="333"/>
      <c r="M892" s="333"/>
      <c r="N892" s="333"/>
      <c r="Q892" s="334"/>
      <c r="R892" s="335"/>
      <c r="S892" s="335"/>
      <c r="T892" s="335"/>
      <c r="U892" s="335"/>
      <c r="V892" s="335"/>
      <c r="W892" s="336"/>
      <c r="X892" s="337"/>
      <c r="Y892" s="338"/>
    </row>
    <row r="893" spans="3:25" s="330" customFormat="1" hidden="1" x14ac:dyDescent="0.25">
      <c r="C893" s="331"/>
      <c r="D893" s="331"/>
      <c r="E893" s="331"/>
      <c r="H893" s="332"/>
      <c r="K893" s="333"/>
      <c r="L893" s="333"/>
      <c r="M893" s="333"/>
      <c r="N893" s="333"/>
      <c r="Q893" s="334"/>
      <c r="R893" s="335"/>
      <c r="S893" s="335"/>
      <c r="T893" s="335"/>
      <c r="U893" s="335"/>
      <c r="V893" s="335"/>
      <c r="W893" s="336"/>
      <c r="X893" s="337"/>
      <c r="Y893" s="338"/>
    </row>
    <row r="894" spans="3:25" s="330" customFormat="1" hidden="1" x14ac:dyDescent="0.25">
      <c r="C894" s="331"/>
      <c r="D894" s="331"/>
      <c r="E894" s="331"/>
      <c r="H894" s="332"/>
      <c r="K894" s="333"/>
      <c r="L894" s="333"/>
      <c r="M894" s="333"/>
      <c r="N894" s="333"/>
      <c r="Q894" s="334"/>
      <c r="R894" s="335"/>
      <c r="S894" s="335"/>
      <c r="T894" s="335"/>
      <c r="U894" s="335"/>
      <c r="V894" s="335"/>
      <c r="W894" s="336"/>
      <c r="X894" s="337"/>
      <c r="Y894" s="338"/>
    </row>
    <row r="895" spans="3:25" s="330" customFormat="1" hidden="1" x14ac:dyDescent="0.25">
      <c r="C895" s="331"/>
      <c r="D895" s="331"/>
      <c r="E895" s="331"/>
      <c r="H895" s="332"/>
      <c r="K895" s="333"/>
      <c r="L895" s="333"/>
      <c r="M895" s="333"/>
      <c r="N895" s="333"/>
      <c r="Q895" s="334"/>
      <c r="R895" s="335"/>
      <c r="S895" s="335"/>
      <c r="T895" s="335"/>
      <c r="U895" s="335"/>
      <c r="V895" s="335"/>
      <c r="W895" s="336"/>
      <c r="X895" s="337"/>
      <c r="Y895" s="338"/>
    </row>
    <row r="896" spans="3:25" s="330" customFormat="1" hidden="1" x14ac:dyDescent="0.25">
      <c r="C896" s="331"/>
      <c r="D896" s="331"/>
      <c r="E896" s="331"/>
      <c r="H896" s="332"/>
      <c r="K896" s="333"/>
      <c r="L896" s="333"/>
      <c r="M896" s="333"/>
      <c r="N896" s="333"/>
      <c r="Q896" s="334"/>
      <c r="R896" s="335"/>
      <c r="S896" s="335"/>
      <c r="T896" s="335"/>
      <c r="U896" s="335"/>
      <c r="V896" s="335"/>
      <c r="W896" s="336"/>
      <c r="X896" s="337"/>
      <c r="Y896" s="338"/>
    </row>
    <row r="897" spans="3:25" s="330" customFormat="1" hidden="1" x14ac:dyDescent="0.25">
      <c r="C897" s="331"/>
      <c r="D897" s="331"/>
      <c r="E897" s="331"/>
      <c r="H897" s="332"/>
      <c r="K897" s="333"/>
      <c r="L897" s="333"/>
      <c r="M897" s="333"/>
      <c r="N897" s="333"/>
      <c r="Q897" s="334"/>
      <c r="R897" s="335"/>
      <c r="S897" s="335"/>
      <c r="T897" s="335"/>
      <c r="U897" s="335"/>
      <c r="V897" s="335"/>
      <c r="W897" s="336"/>
      <c r="X897" s="337"/>
      <c r="Y897" s="338"/>
    </row>
    <row r="898" spans="3:25" s="330" customFormat="1" hidden="1" x14ac:dyDescent="0.25">
      <c r="C898" s="331"/>
      <c r="D898" s="331"/>
      <c r="E898" s="331"/>
      <c r="H898" s="332"/>
      <c r="K898" s="333"/>
      <c r="L898" s="333"/>
      <c r="M898" s="333"/>
      <c r="N898" s="333"/>
      <c r="Q898" s="334"/>
      <c r="R898" s="335"/>
      <c r="S898" s="335"/>
      <c r="T898" s="335"/>
      <c r="U898" s="335"/>
      <c r="V898" s="335"/>
      <c r="W898" s="336"/>
      <c r="X898" s="337"/>
      <c r="Y898" s="338"/>
    </row>
    <row r="899" spans="3:25" s="330" customFormat="1" hidden="1" x14ac:dyDescent="0.25">
      <c r="C899" s="331"/>
      <c r="D899" s="331"/>
      <c r="E899" s="331"/>
      <c r="H899" s="332"/>
      <c r="K899" s="333"/>
      <c r="L899" s="333"/>
      <c r="M899" s="333"/>
      <c r="N899" s="333"/>
      <c r="Q899" s="334"/>
      <c r="R899" s="335"/>
      <c r="S899" s="335"/>
      <c r="T899" s="335"/>
      <c r="U899" s="335"/>
      <c r="V899" s="335"/>
      <c r="W899" s="336"/>
      <c r="X899" s="337"/>
      <c r="Y899" s="338"/>
    </row>
    <row r="900" spans="3:25" s="330" customFormat="1" hidden="1" x14ac:dyDescent="0.25">
      <c r="C900" s="331"/>
      <c r="D900" s="331"/>
      <c r="E900" s="331"/>
      <c r="H900" s="332"/>
      <c r="K900" s="333"/>
      <c r="L900" s="333"/>
      <c r="M900" s="333"/>
      <c r="N900" s="333"/>
      <c r="Q900" s="334"/>
      <c r="R900" s="335"/>
      <c r="S900" s="335"/>
      <c r="T900" s="335"/>
      <c r="U900" s="335"/>
      <c r="V900" s="335"/>
      <c r="W900" s="336"/>
      <c r="X900" s="337"/>
      <c r="Y900" s="338"/>
    </row>
    <row r="901" spans="3:25" s="330" customFormat="1" hidden="1" x14ac:dyDescent="0.25">
      <c r="C901" s="331"/>
      <c r="D901" s="331"/>
      <c r="E901" s="331"/>
      <c r="H901" s="332"/>
      <c r="K901" s="333"/>
      <c r="L901" s="333"/>
      <c r="M901" s="333"/>
      <c r="N901" s="333"/>
      <c r="Q901" s="334"/>
      <c r="R901" s="335"/>
      <c r="S901" s="335"/>
      <c r="T901" s="335"/>
      <c r="U901" s="335"/>
      <c r="V901" s="335"/>
      <c r="W901" s="336"/>
      <c r="X901" s="337"/>
      <c r="Y901" s="338"/>
    </row>
    <row r="902" spans="3:25" s="330" customFormat="1" hidden="1" x14ac:dyDescent="0.25">
      <c r="C902" s="331"/>
      <c r="D902" s="331"/>
      <c r="E902" s="331"/>
      <c r="H902" s="332"/>
      <c r="K902" s="333"/>
      <c r="L902" s="333"/>
      <c r="M902" s="333"/>
      <c r="N902" s="333"/>
      <c r="Q902" s="334"/>
      <c r="R902" s="335"/>
      <c r="S902" s="335"/>
      <c r="T902" s="335"/>
      <c r="U902" s="335"/>
      <c r="V902" s="335"/>
      <c r="W902" s="336"/>
      <c r="X902" s="337"/>
      <c r="Y902" s="338"/>
    </row>
    <row r="903" spans="3:25" s="330" customFormat="1" hidden="1" x14ac:dyDescent="0.25">
      <c r="C903" s="331"/>
      <c r="D903" s="331"/>
      <c r="E903" s="331"/>
      <c r="H903" s="332"/>
      <c r="K903" s="333"/>
      <c r="L903" s="333"/>
      <c r="M903" s="333"/>
      <c r="N903" s="333"/>
      <c r="Q903" s="334"/>
      <c r="R903" s="335"/>
      <c r="S903" s="335"/>
      <c r="T903" s="335"/>
      <c r="U903" s="335"/>
      <c r="V903" s="335"/>
      <c r="W903" s="336"/>
      <c r="X903" s="337"/>
      <c r="Y903" s="338"/>
    </row>
    <row r="904" spans="3:25" s="330" customFormat="1" hidden="1" x14ac:dyDescent="0.25">
      <c r="C904" s="331"/>
      <c r="D904" s="331"/>
      <c r="E904" s="331"/>
      <c r="H904" s="332"/>
      <c r="K904" s="333"/>
      <c r="L904" s="333"/>
      <c r="M904" s="333"/>
      <c r="N904" s="333"/>
      <c r="Q904" s="334"/>
      <c r="R904" s="335"/>
      <c r="S904" s="335"/>
      <c r="T904" s="335"/>
      <c r="U904" s="335"/>
      <c r="V904" s="335"/>
      <c r="W904" s="336"/>
      <c r="X904" s="337"/>
      <c r="Y904" s="338"/>
    </row>
    <row r="905" spans="3:25" s="330" customFormat="1" hidden="1" x14ac:dyDescent="0.25">
      <c r="C905" s="331"/>
      <c r="D905" s="331"/>
      <c r="E905" s="331"/>
      <c r="H905" s="332"/>
      <c r="K905" s="333"/>
      <c r="L905" s="333"/>
      <c r="M905" s="333"/>
      <c r="N905" s="333"/>
      <c r="Q905" s="334"/>
      <c r="R905" s="335"/>
      <c r="S905" s="335"/>
      <c r="T905" s="335"/>
      <c r="U905" s="335"/>
      <c r="V905" s="335"/>
      <c r="W905" s="336"/>
      <c r="X905" s="337"/>
      <c r="Y905" s="338"/>
    </row>
    <row r="906" spans="3:25" s="330" customFormat="1" hidden="1" x14ac:dyDescent="0.25">
      <c r="C906" s="331"/>
      <c r="D906" s="331"/>
      <c r="E906" s="331"/>
      <c r="H906" s="332"/>
      <c r="K906" s="333"/>
      <c r="L906" s="333"/>
      <c r="M906" s="333"/>
      <c r="N906" s="333"/>
      <c r="Q906" s="334"/>
      <c r="R906" s="335"/>
      <c r="S906" s="335"/>
      <c r="T906" s="335"/>
      <c r="U906" s="335"/>
      <c r="V906" s="335"/>
      <c r="W906" s="336"/>
      <c r="X906" s="337"/>
      <c r="Y906" s="338"/>
    </row>
    <row r="907" spans="3:25" s="330" customFormat="1" hidden="1" x14ac:dyDescent="0.25">
      <c r="C907" s="331"/>
      <c r="D907" s="331"/>
      <c r="E907" s="331"/>
      <c r="H907" s="332"/>
      <c r="K907" s="333"/>
      <c r="L907" s="333"/>
      <c r="M907" s="333"/>
      <c r="N907" s="333"/>
      <c r="Q907" s="334"/>
      <c r="R907" s="335"/>
      <c r="S907" s="335"/>
      <c r="T907" s="335"/>
      <c r="U907" s="335"/>
      <c r="V907" s="335"/>
      <c r="W907" s="336"/>
      <c r="X907" s="337"/>
      <c r="Y907" s="338"/>
    </row>
    <row r="908" spans="3:25" s="330" customFormat="1" hidden="1" x14ac:dyDescent="0.25">
      <c r="C908" s="331"/>
      <c r="D908" s="331"/>
      <c r="E908" s="331"/>
      <c r="H908" s="332"/>
      <c r="K908" s="333"/>
      <c r="L908" s="333"/>
      <c r="M908" s="333"/>
      <c r="N908" s="333"/>
      <c r="Q908" s="334"/>
      <c r="R908" s="335"/>
      <c r="S908" s="335"/>
      <c r="T908" s="335"/>
      <c r="U908" s="335"/>
      <c r="V908" s="335"/>
      <c r="W908" s="336"/>
      <c r="X908" s="337"/>
      <c r="Y908" s="338"/>
    </row>
    <row r="909" spans="3:25" s="330" customFormat="1" hidden="1" x14ac:dyDescent="0.25">
      <c r="C909" s="331"/>
      <c r="D909" s="331"/>
      <c r="E909" s="331"/>
      <c r="H909" s="332"/>
      <c r="K909" s="333"/>
      <c r="L909" s="333"/>
      <c r="M909" s="333"/>
      <c r="N909" s="333"/>
      <c r="Q909" s="334"/>
      <c r="R909" s="335"/>
      <c r="S909" s="335"/>
      <c r="T909" s="335"/>
      <c r="U909" s="335"/>
      <c r="V909" s="335"/>
      <c r="W909" s="336"/>
      <c r="X909" s="337"/>
      <c r="Y909" s="338"/>
    </row>
    <row r="910" spans="3:25" s="330" customFormat="1" hidden="1" x14ac:dyDescent="0.25">
      <c r="C910" s="331"/>
      <c r="D910" s="331"/>
      <c r="E910" s="331"/>
      <c r="H910" s="332"/>
      <c r="K910" s="333"/>
      <c r="L910" s="333"/>
      <c r="M910" s="333"/>
      <c r="N910" s="333"/>
      <c r="Q910" s="334"/>
      <c r="R910" s="335"/>
      <c r="S910" s="335"/>
      <c r="T910" s="335"/>
      <c r="U910" s="335"/>
      <c r="V910" s="335"/>
      <c r="W910" s="336"/>
      <c r="X910" s="337"/>
      <c r="Y910" s="338"/>
    </row>
    <row r="911" spans="3:25" s="330" customFormat="1" hidden="1" x14ac:dyDescent="0.25">
      <c r="C911" s="331"/>
      <c r="D911" s="331"/>
      <c r="E911" s="331"/>
      <c r="H911" s="332"/>
      <c r="K911" s="333"/>
      <c r="L911" s="333"/>
      <c r="M911" s="333"/>
      <c r="N911" s="333"/>
      <c r="Q911" s="334"/>
      <c r="R911" s="335"/>
      <c r="S911" s="335"/>
      <c r="T911" s="335"/>
      <c r="U911" s="335"/>
      <c r="V911" s="335"/>
      <c r="W911" s="336"/>
      <c r="X911" s="337"/>
      <c r="Y911" s="338"/>
    </row>
    <row r="912" spans="3:25" s="330" customFormat="1" hidden="1" x14ac:dyDescent="0.25">
      <c r="C912" s="331"/>
      <c r="D912" s="331"/>
      <c r="E912" s="331"/>
      <c r="H912" s="332"/>
      <c r="K912" s="333"/>
      <c r="L912" s="333"/>
      <c r="M912" s="333"/>
      <c r="N912" s="333"/>
      <c r="Q912" s="334"/>
      <c r="R912" s="335"/>
      <c r="S912" s="335"/>
      <c r="T912" s="335"/>
      <c r="U912" s="335"/>
      <c r="V912" s="335"/>
      <c r="W912" s="336"/>
      <c r="X912" s="337"/>
      <c r="Y912" s="338"/>
    </row>
    <row r="913" spans="3:25" s="330" customFormat="1" hidden="1" x14ac:dyDescent="0.25">
      <c r="C913" s="331"/>
      <c r="D913" s="331"/>
      <c r="E913" s="331"/>
      <c r="H913" s="332"/>
      <c r="K913" s="333"/>
      <c r="L913" s="333"/>
      <c r="M913" s="333"/>
      <c r="N913" s="333"/>
      <c r="Q913" s="334"/>
      <c r="R913" s="335"/>
      <c r="S913" s="335"/>
      <c r="T913" s="335"/>
      <c r="U913" s="335"/>
      <c r="V913" s="335"/>
      <c r="W913" s="336"/>
      <c r="X913" s="337"/>
      <c r="Y913" s="338"/>
    </row>
    <row r="914" spans="3:25" s="330" customFormat="1" hidden="1" x14ac:dyDescent="0.25">
      <c r="C914" s="331"/>
      <c r="D914" s="331"/>
      <c r="E914" s="331"/>
      <c r="H914" s="332"/>
      <c r="K914" s="333"/>
      <c r="L914" s="333"/>
      <c r="M914" s="333"/>
      <c r="N914" s="333"/>
      <c r="Q914" s="334"/>
      <c r="R914" s="335"/>
      <c r="S914" s="335"/>
      <c r="T914" s="335"/>
      <c r="U914" s="335"/>
      <c r="V914" s="335"/>
      <c r="W914" s="336"/>
      <c r="X914" s="337"/>
      <c r="Y914" s="338"/>
    </row>
    <row r="915" spans="3:25" s="330" customFormat="1" hidden="1" x14ac:dyDescent="0.25">
      <c r="C915" s="331"/>
      <c r="D915" s="331"/>
      <c r="E915" s="331"/>
      <c r="H915" s="332"/>
      <c r="K915" s="333"/>
      <c r="L915" s="333"/>
      <c r="M915" s="333"/>
      <c r="N915" s="333"/>
      <c r="Q915" s="334"/>
      <c r="R915" s="335"/>
      <c r="S915" s="335"/>
      <c r="T915" s="335"/>
      <c r="U915" s="335"/>
      <c r="V915" s="335"/>
      <c r="W915" s="336"/>
      <c r="X915" s="337"/>
      <c r="Y915" s="338"/>
    </row>
    <row r="916" spans="3:25" s="330" customFormat="1" hidden="1" x14ac:dyDescent="0.25">
      <c r="C916" s="331"/>
      <c r="D916" s="331"/>
      <c r="E916" s="331"/>
      <c r="H916" s="332"/>
      <c r="K916" s="333"/>
      <c r="L916" s="333"/>
      <c r="M916" s="333"/>
      <c r="N916" s="333"/>
      <c r="Q916" s="334"/>
      <c r="R916" s="335"/>
      <c r="S916" s="335"/>
      <c r="T916" s="335"/>
      <c r="U916" s="335"/>
      <c r="V916" s="335"/>
      <c r="W916" s="336"/>
      <c r="X916" s="337"/>
      <c r="Y916" s="338"/>
    </row>
    <row r="917" spans="3:25" s="330" customFormat="1" hidden="1" x14ac:dyDescent="0.25">
      <c r="C917" s="331"/>
      <c r="D917" s="331"/>
      <c r="E917" s="331"/>
      <c r="H917" s="332"/>
      <c r="K917" s="333"/>
      <c r="L917" s="333"/>
      <c r="M917" s="333"/>
      <c r="N917" s="333"/>
      <c r="Q917" s="334"/>
      <c r="R917" s="335"/>
      <c r="S917" s="335"/>
      <c r="T917" s="335"/>
      <c r="U917" s="335"/>
      <c r="V917" s="335"/>
      <c r="W917" s="336"/>
      <c r="X917" s="337"/>
      <c r="Y917" s="338"/>
    </row>
    <row r="918" spans="3:25" s="330" customFormat="1" hidden="1" x14ac:dyDescent="0.25">
      <c r="C918" s="331"/>
      <c r="D918" s="331"/>
      <c r="E918" s="331"/>
      <c r="H918" s="332"/>
      <c r="K918" s="333"/>
      <c r="L918" s="333"/>
      <c r="M918" s="333"/>
      <c r="N918" s="333"/>
      <c r="Q918" s="334"/>
      <c r="R918" s="335"/>
      <c r="S918" s="335"/>
      <c r="T918" s="335"/>
      <c r="U918" s="335"/>
      <c r="V918" s="335"/>
      <c r="W918" s="336"/>
      <c r="X918" s="337"/>
      <c r="Y918" s="338"/>
    </row>
    <row r="919" spans="3:25" s="330" customFormat="1" hidden="1" x14ac:dyDescent="0.25">
      <c r="C919" s="331"/>
      <c r="D919" s="331"/>
      <c r="E919" s="331"/>
      <c r="H919" s="332"/>
      <c r="K919" s="333"/>
      <c r="L919" s="333"/>
      <c r="M919" s="333"/>
      <c r="N919" s="333"/>
      <c r="Q919" s="334"/>
      <c r="R919" s="335"/>
      <c r="S919" s="335"/>
      <c r="T919" s="335"/>
      <c r="U919" s="335"/>
      <c r="V919" s="335"/>
      <c r="W919" s="336"/>
      <c r="X919" s="337"/>
      <c r="Y919" s="338"/>
    </row>
    <row r="920" spans="3:25" s="330" customFormat="1" hidden="1" x14ac:dyDescent="0.25">
      <c r="C920" s="331"/>
      <c r="D920" s="331"/>
      <c r="E920" s="331"/>
      <c r="H920" s="332"/>
      <c r="K920" s="333"/>
      <c r="L920" s="333"/>
      <c r="M920" s="333"/>
      <c r="N920" s="333"/>
      <c r="Q920" s="334"/>
      <c r="R920" s="335"/>
      <c r="S920" s="335"/>
      <c r="T920" s="335"/>
      <c r="U920" s="335"/>
      <c r="V920" s="335"/>
      <c r="W920" s="336"/>
      <c r="X920" s="337"/>
      <c r="Y920" s="338"/>
    </row>
    <row r="921" spans="3:25" s="330" customFormat="1" hidden="1" x14ac:dyDescent="0.25">
      <c r="C921" s="331"/>
      <c r="D921" s="331"/>
      <c r="E921" s="331"/>
      <c r="H921" s="332"/>
      <c r="K921" s="333"/>
      <c r="L921" s="333"/>
      <c r="M921" s="333"/>
      <c r="N921" s="333"/>
      <c r="Q921" s="334"/>
      <c r="R921" s="335"/>
      <c r="S921" s="335"/>
      <c r="T921" s="335"/>
      <c r="U921" s="335"/>
      <c r="V921" s="335"/>
      <c r="W921" s="336"/>
      <c r="X921" s="337"/>
      <c r="Y921" s="338"/>
    </row>
    <row r="922" spans="3:25" s="330" customFormat="1" hidden="1" x14ac:dyDescent="0.25">
      <c r="C922" s="331"/>
      <c r="D922" s="331"/>
      <c r="E922" s="331"/>
      <c r="H922" s="332"/>
      <c r="K922" s="333"/>
      <c r="L922" s="333"/>
      <c r="M922" s="333"/>
      <c r="N922" s="333"/>
      <c r="Q922" s="334"/>
      <c r="R922" s="335"/>
      <c r="S922" s="335"/>
      <c r="T922" s="335"/>
      <c r="U922" s="335"/>
      <c r="V922" s="335"/>
      <c r="W922" s="336"/>
      <c r="X922" s="337"/>
      <c r="Y922" s="338"/>
    </row>
    <row r="923" spans="3:25" s="330" customFormat="1" hidden="1" x14ac:dyDescent="0.25">
      <c r="C923" s="331"/>
      <c r="D923" s="331"/>
      <c r="E923" s="331"/>
      <c r="H923" s="332"/>
      <c r="K923" s="333"/>
      <c r="L923" s="333"/>
      <c r="M923" s="333"/>
      <c r="N923" s="333"/>
      <c r="Q923" s="334"/>
      <c r="R923" s="335"/>
      <c r="S923" s="335"/>
      <c r="T923" s="335"/>
      <c r="U923" s="335"/>
      <c r="V923" s="335"/>
      <c r="W923" s="336"/>
      <c r="X923" s="337"/>
      <c r="Y923" s="338"/>
    </row>
    <row r="924" spans="3:25" s="330" customFormat="1" hidden="1" x14ac:dyDescent="0.25">
      <c r="C924" s="331"/>
      <c r="D924" s="331"/>
      <c r="E924" s="331"/>
      <c r="H924" s="332"/>
      <c r="K924" s="333"/>
      <c r="L924" s="333"/>
      <c r="M924" s="333"/>
      <c r="N924" s="333"/>
      <c r="Q924" s="334"/>
      <c r="R924" s="335"/>
      <c r="S924" s="335"/>
      <c r="T924" s="335"/>
      <c r="U924" s="335"/>
      <c r="V924" s="335"/>
      <c r="W924" s="336"/>
      <c r="X924" s="337"/>
      <c r="Y924" s="338"/>
    </row>
    <row r="925" spans="3:25" s="330" customFormat="1" hidden="1" x14ac:dyDescent="0.25">
      <c r="C925" s="331"/>
      <c r="D925" s="331"/>
      <c r="E925" s="331"/>
      <c r="H925" s="332"/>
      <c r="K925" s="333"/>
      <c r="L925" s="333"/>
      <c r="M925" s="333"/>
      <c r="N925" s="333"/>
      <c r="Q925" s="334"/>
      <c r="R925" s="335"/>
      <c r="S925" s="335"/>
      <c r="T925" s="335"/>
      <c r="U925" s="335"/>
      <c r="V925" s="335"/>
      <c r="W925" s="336"/>
      <c r="X925" s="337"/>
      <c r="Y925" s="338"/>
    </row>
    <row r="926" spans="3:25" s="330" customFormat="1" hidden="1" x14ac:dyDescent="0.25">
      <c r="C926" s="331"/>
      <c r="D926" s="331"/>
      <c r="E926" s="331"/>
      <c r="H926" s="332"/>
      <c r="K926" s="333"/>
      <c r="L926" s="333"/>
      <c r="M926" s="333"/>
      <c r="N926" s="333"/>
      <c r="Q926" s="334"/>
      <c r="R926" s="335"/>
      <c r="S926" s="335"/>
      <c r="T926" s="335"/>
      <c r="U926" s="335"/>
      <c r="V926" s="335"/>
      <c r="W926" s="336"/>
      <c r="X926" s="337"/>
      <c r="Y926" s="338"/>
    </row>
    <row r="927" spans="3:25" s="330" customFormat="1" hidden="1" x14ac:dyDescent="0.25">
      <c r="C927" s="331"/>
      <c r="D927" s="331"/>
      <c r="E927" s="331"/>
      <c r="H927" s="332"/>
      <c r="K927" s="333"/>
      <c r="L927" s="333"/>
      <c r="M927" s="333"/>
      <c r="N927" s="333"/>
      <c r="Q927" s="334"/>
      <c r="R927" s="335"/>
      <c r="S927" s="335"/>
      <c r="T927" s="335"/>
      <c r="U927" s="335"/>
      <c r="V927" s="335"/>
      <c r="W927" s="336"/>
      <c r="X927" s="337"/>
      <c r="Y927" s="338"/>
    </row>
    <row r="928" spans="3:25" s="330" customFormat="1" hidden="1" x14ac:dyDescent="0.25">
      <c r="C928" s="331"/>
      <c r="D928" s="331"/>
      <c r="E928" s="331"/>
      <c r="H928" s="332"/>
      <c r="K928" s="333"/>
      <c r="L928" s="333"/>
      <c r="M928" s="333"/>
      <c r="N928" s="333"/>
      <c r="Q928" s="334"/>
      <c r="R928" s="335"/>
      <c r="S928" s="335"/>
      <c r="T928" s="335"/>
      <c r="U928" s="335"/>
      <c r="V928" s="335"/>
      <c r="W928" s="336"/>
      <c r="X928" s="337"/>
      <c r="Y928" s="338"/>
    </row>
    <row r="929" spans="3:25" s="330" customFormat="1" hidden="1" x14ac:dyDescent="0.25">
      <c r="C929" s="331"/>
      <c r="D929" s="331"/>
      <c r="E929" s="331"/>
      <c r="H929" s="332"/>
      <c r="K929" s="333"/>
      <c r="L929" s="333"/>
      <c r="M929" s="333"/>
      <c r="N929" s="333"/>
      <c r="Q929" s="334"/>
      <c r="R929" s="335"/>
      <c r="S929" s="335"/>
      <c r="T929" s="335"/>
      <c r="U929" s="335"/>
      <c r="V929" s="335"/>
      <c r="W929" s="336"/>
      <c r="X929" s="337"/>
      <c r="Y929" s="338"/>
    </row>
    <row r="930" spans="3:25" s="330" customFormat="1" hidden="1" x14ac:dyDescent="0.25">
      <c r="C930" s="331"/>
      <c r="D930" s="331"/>
      <c r="E930" s="331"/>
      <c r="H930" s="332"/>
      <c r="K930" s="333"/>
      <c r="L930" s="333"/>
      <c r="M930" s="333"/>
      <c r="N930" s="333"/>
      <c r="Q930" s="334"/>
      <c r="R930" s="335"/>
      <c r="S930" s="335"/>
      <c r="T930" s="335"/>
      <c r="U930" s="335"/>
      <c r="V930" s="335"/>
      <c r="W930" s="336"/>
      <c r="X930" s="337"/>
      <c r="Y930" s="338"/>
    </row>
    <row r="931" spans="3:25" s="330" customFormat="1" hidden="1" x14ac:dyDescent="0.25">
      <c r="C931" s="331"/>
      <c r="D931" s="331"/>
      <c r="E931" s="331"/>
      <c r="H931" s="332"/>
      <c r="K931" s="333"/>
      <c r="L931" s="333"/>
      <c r="M931" s="333"/>
      <c r="N931" s="333"/>
      <c r="Q931" s="334"/>
      <c r="R931" s="335"/>
      <c r="S931" s="335"/>
      <c r="T931" s="335"/>
      <c r="U931" s="335"/>
      <c r="V931" s="335"/>
      <c r="W931" s="336"/>
      <c r="X931" s="337"/>
      <c r="Y931" s="338"/>
    </row>
    <row r="932" spans="3:25" s="330" customFormat="1" hidden="1" x14ac:dyDescent="0.25">
      <c r="C932" s="331"/>
      <c r="D932" s="331"/>
      <c r="E932" s="331"/>
      <c r="H932" s="332"/>
      <c r="K932" s="333"/>
      <c r="L932" s="333"/>
      <c r="M932" s="333"/>
      <c r="N932" s="333"/>
      <c r="Q932" s="334"/>
      <c r="R932" s="335"/>
      <c r="S932" s="335"/>
      <c r="T932" s="335"/>
      <c r="U932" s="335"/>
      <c r="V932" s="335"/>
      <c r="W932" s="336"/>
      <c r="X932" s="337"/>
      <c r="Y932" s="338"/>
    </row>
    <row r="933" spans="3:25" s="330" customFormat="1" hidden="1" x14ac:dyDescent="0.25">
      <c r="C933" s="331"/>
      <c r="D933" s="331"/>
      <c r="E933" s="331"/>
      <c r="H933" s="332"/>
      <c r="K933" s="333"/>
      <c r="L933" s="333"/>
      <c r="M933" s="333"/>
      <c r="N933" s="333"/>
      <c r="Q933" s="334"/>
      <c r="R933" s="335"/>
      <c r="S933" s="335"/>
      <c r="T933" s="335"/>
      <c r="U933" s="335"/>
      <c r="V933" s="335"/>
      <c r="W933" s="336"/>
      <c r="X933" s="337"/>
      <c r="Y933" s="338"/>
    </row>
    <row r="934" spans="3:25" s="330" customFormat="1" hidden="1" x14ac:dyDescent="0.25">
      <c r="C934" s="331"/>
      <c r="D934" s="331"/>
      <c r="E934" s="331"/>
      <c r="H934" s="332"/>
      <c r="K934" s="333"/>
      <c r="L934" s="333"/>
      <c r="M934" s="333"/>
      <c r="N934" s="333"/>
      <c r="Q934" s="334"/>
      <c r="R934" s="335"/>
      <c r="S934" s="335"/>
      <c r="T934" s="335"/>
      <c r="U934" s="335"/>
      <c r="V934" s="335"/>
      <c r="W934" s="336"/>
      <c r="X934" s="337"/>
      <c r="Y934" s="338"/>
    </row>
    <row r="935" spans="3:25" s="330" customFormat="1" hidden="1" x14ac:dyDescent="0.25">
      <c r="C935" s="331"/>
      <c r="D935" s="331"/>
      <c r="E935" s="331"/>
      <c r="H935" s="332"/>
      <c r="K935" s="333"/>
      <c r="L935" s="333"/>
      <c r="M935" s="333"/>
      <c r="N935" s="333"/>
      <c r="Q935" s="334"/>
      <c r="R935" s="335"/>
      <c r="S935" s="335"/>
      <c r="T935" s="335"/>
      <c r="U935" s="335"/>
      <c r="V935" s="335"/>
      <c r="W935" s="336"/>
      <c r="X935" s="337"/>
      <c r="Y935" s="338"/>
    </row>
    <row r="936" spans="3:25" s="330" customFormat="1" hidden="1" x14ac:dyDescent="0.25">
      <c r="C936" s="331"/>
      <c r="D936" s="331"/>
      <c r="E936" s="331"/>
      <c r="H936" s="332"/>
      <c r="K936" s="333"/>
      <c r="L936" s="333"/>
      <c r="M936" s="333"/>
      <c r="N936" s="333"/>
      <c r="Q936" s="334"/>
      <c r="R936" s="335"/>
      <c r="S936" s="335"/>
      <c r="T936" s="335"/>
      <c r="U936" s="335"/>
      <c r="V936" s="335"/>
      <c r="W936" s="336"/>
      <c r="X936" s="337"/>
      <c r="Y936" s="338"/>
    </row>
    <row r="937" spans="3:25" s="330" customFormat="1" hidden="1" x14ac:dyDescent="0.25">
      <c r="C937" s="331"/>
      <c r="D937" s="331"/>
      <c r="E937" s="331"/>
      <c r="H937" s="332"/>
      <c r="K937" s="333"/>
      <c r="L937" s="333"/>
      <c r="M937" s="333"/>
      <c r="N937" s="333"/>
      <c r="Q937" s="334"/>
      <c r="R937" s="335"/>
      <c r="S937" s="335"/>
      <c r="T937" s="335"/>
      <c r="U937" s="335"/>
      <c r="V937" s="335"/>
      <c r="W937" s="336"/>
      <c r="X937" s="337"/>
      <c r="Y937" s="338"/>
    </row>
    <row r="938" spans="3:25" s="330" customFormat="1" hidden="1" x14ac:dyDescent="0.25">
      <c r="C938" s="331"/>
      <c r="D938" s="331"/>
      <c r="E938" s="331"/>
      <c r="H938" s="332"/>
      <c r="K938" s="333"/>
      <c r="L938" s="333"/>
      <c r="M938" s="333"/>
      <c r="N938" s="333"/>
      <c r="Q938" s="334"/>
      <c r="R938" s="335"/>
      <c r="S938" s="335"/>
      <c r="T938" s="335"/>
      <c r="U938" s="335"/>
      <c r="V938" s="335"/>
      <c r="W938" s="336"/>
      <c r="X938" s="337"/>
      <c r="Y938" s="338"/>
    </row>
    <row r="939" spans="3:25" s="330" customFormat="1" hidden="1" x14ac:dyDescent="0.25">
      <c r="C939" s="331"/>
      <c r="D939" s="331"/>
      <c r="E939" s="331"/>
      <c r="H939" s="332"/>
      <c r="K939" s="333"/>
      <c r="L939" s="333"/>
      <c r="M939" s="333"/>
      <c r="N939" s="333"/>
      <c r="Q939" s="334"/>
      <c r="R939" s="335"/>
      <c r="S939" s="335"/>
      <c r="T939" s="335"/>
      <c r="U939" s="335"/>
      <c r="V939" s="335"/>
      <c r="W939" s="336"/>
      <c r="X939" s="337"/>
      <c r="Y939" s="338"/>
    </row>
    <row r="940" spans="3:25" s="330" customFormat="1" hidden="1" x14ac:dyDescent="0.25">
      <c r="C940" s="331"/>
      <c r="D940" s="331"/>
      <c r="E940" s="331"/>
      <c r="H940" s="332"/>
      <c r="K940" s="333"/>
      <c r="L940" s="333"/>
      <c r="M940" s="333"/>
      <c r="N940" s="333"/>
      <c r="Q940" s="334"/>
      <c r="R940" s="335"/>
      <c r="S940" s="335"/>
      <c r="T940" s="335"/>
      <c r="U940" s="335"/>
      <c r="V940" s="335"/>
      <c r="W940" s="336"/>
      <c r="X940" s="337"/>
      <c r="Y940" s="338"/>
    </row>
    <row r="941" spans="3:25" s="330" customFormat="1" hidden="1" x14ac:dyDescent="0.25">
      <c r="C941" s="331"/>
      <c r="D941" s="331"/>
      <c r="E941" s="331"/>
      <c r="H941" s="332"/>
      <c r="K941" s="333"/>
      <c r="L941" s="333"/>
      <c r="M941" s="333"/>
      <c r="N941" s="333"/>
      <c r="Q941" s="334"/>
      <c r="R941" s="335"/>
      <c r="S941" s="335"/>
      <c r="T941" s="335"/>
      <c r="U941" s="335"/>
      <c r="V941" s="335"/>
      <c r="W941" s="336"/>
      <c r="X941" s="337"/>
      <c r="Y941" s="338"/>
    </row>
    <row r="942" spans="3:25" s="330" customFormat="1" hidden="1" x14ac:dyDescent="0.25">
      <c r="C942" s="331"/>
      <c r="D942" s="331"/>
      <c r="E942" s="331"/>
      <c r="H942" s="332"/>
      <c r="K942" s="333"/>
      <c r="L942" s="333"/>
      <c r="M942" s="333"/>
      <c r="N942" s="333"/>
      <c r="Q942" s="334"/>
      <c r="R942" s="335"/>
      <c r="S942" s="335"/>
      <c r="T942" s="335"/>
      <c r="U942" s="335"/>
      <c r="V942" s="335"/>
      <c r="W942" s="336"/>
      <c r="X942" s="337"/>
      <c r="Y942" s="338"/>
    </row>
    <row r="943" spans="3:25" s="330" customFormat="1" hidden="1" x14ac:dyDescent="0.25">
      <c r="C943" s="331"/>
      <c r="D943" s="331"/>
      <c r="E943" s="331"/>
      <c r="H943" s="332"/>
      <c r="K943" s="333"/>
      <c r="L943" s="333"/>
      <c r="M943" s="333"/>
      <c r="N943" s="333"/>
      <c r="Q943" s="334"/>
      <c r="R943" s="335"/>
      <c r="S943" s="335"/>
      <c r="T943" s="335"/>
      <c r="U943" s="335"/>
      <c r="V943" s="335"/>
      <c r="W943" s="336"/>
      <c r="X943" s="337"/>
      <c r="Y943" s="338"/>
    </row>
    <row r="944" spans="3:25" s="330" customFormat="1" hidden="1" x14ac:dyDescent="0.25">
      <c r="C944" s="331"/>
      <c r="D944" s="331"/>
      <c r="E944" s="331"/>
      <c r="H944" s="332"/>
      <c r="K944" s="333"/>
      <c r="L944" s="333"/>
      <c r="M944" s="333"/>
      <c r="N944" s="333"/>
      <c r="Q944" s="334"/>
      <c r="R944" s="335"/>
      <c r="S944" s="335"/>
      <c r="T944" s="335"/>
      <c r="U944" s="335"/>
      <c r="V944" s="335"/>
      <c r="W944" s="336"/>
      <c r="X944" s="337"/>
      <c r="Y944" s="338"/>
    </row>
    <row r="945" spans="3:25" s="330" customFormat="1" hidden="1" x14ac:dyDescent="0.25">
      <c r="C945" s="331"/>
      <c r="D945" s="331"/>
      <c r="E945" s="331"/>
      <c r="H945" s="332"/>
      <c r="K945" s="333"/>
      <c r="L945" s="333"/>
      <c r="M945" s="333"/>
      <c r="N945" s="333"/>
      <c r="Q945" s="334"/>
      <c r="R945" s="335"/>
      <c r="S945" s="335"/>
      <c r="T945" s="335"/>
      <c r="U945" s="335"/>
      <c r="V945" s="335"/>
      <c r="W945" s="336"/>
      <c r="X945" s="337"/>
      <c r="Y945" s="338"/>
    </row>
    <row r="946" spans="3:25" s="330" customFormat="1" hidden="1" x14ac:dyDescent="0.25">
      <c r="C946" s="331"/>
      <c r="D946" s="331"/>
      <c r="E946" s="331"/>
      <c r="H946" s="332"/>
      <c r="K946" s="333"/>
      <c r="L946" s="333"/>
      <c r="M946" s="333"/>
      <c r="N946" s="333"/>
      <c r="Q946" s="334"/>
      <c r="R946" s="335"/>
      <c r="S946" s="335"/>
      <c r="T946" s="335"/>
      <c r="U946" s="335"/>
      <c r="V946" s="335"/>
      <c r="W946" s="336"/>
      <c r="X946" s="337"/>
      <c r="Y946" s="338"/>
    </row>
    <row r="947" spans="3:25" s="330" customFormat="1" hidden="1" x14ac:dyDescent="0.25">
      <c r="C947" s="331"/>
      <c r="D947" s="331"/>
      <c r="E947" s="331"/>
      <c r="H947" s="332"/>
      <c r="K947" s="333"/>
      <c r="L947" s="333"/>
      <c r="M947" s="333"/>
      <c r="N947" s="333"/>
      <c r="Q947" s="334"/>
      <c r="R947" s="335"/>
      <c r="S947" s="335"/>
      <c r="T947" s="335"/>
      <c r="U947" s="335"/>
      <c r="V947" s="335"/>
      <c r="W947" s="336"/>
      <c r="X947" s="337"/>
      <c r="Y947" s="338"/>
    </row>
    <row r="948" spans="3:25" s="330" customFormat="1" hidden="1" x14ac:dyDescent="0.25">
      <c r="C948" s="331"/>
      <c r="D948" s="331"/>
      <c r="E948" s="331"/>
      <c r="H948" s="332"/>
      <c r="K948" s="333"/>
      <c r="L948" s="333"/>
      <c r="M948" s="333"/>
      <c r="N948" s="333"/>
      <c r="Q948" s="334"/>
      <c r="R948" s="335"/>
      <c r="S948" s="335"/>
      <c r="T948" s="335"/>
      <c r="U948" s="335"/>
      <c r="V948" s="335"/>
      <c r="W948" s="336"/>
      <c r="X948" s="337"/>
      <c r="Y948" s="338"/>
    </row>
    <row r="949" spans="3:25" s="330" customFormat="1" hidden="1" x14ac:dyDescent="0.25">
      <c r="C949" s="331"/>
      <c r="D949" s="331"/>
      <c r="E949" s="331"/>
      <c r="H949" s="332"/>
      <c r="K949" s="333"/>
      <c r="L949" s="333"/>
      <c r="M949" s="333"/>
      <c r="N949" s="333"/>
      <c r="Q949" s="334"/>
      <c r="R949" s="335"/>
      <c r="S949" s="335"/>
      <c r="T949" s="335"/>
      <c r="U949" s="335"/>
      <c r="V949" s="335"/>
      <c r="W949" s="336"/>
      <c r="X949" s="337"/>
      <c r="Y949" s="338"/>
    </row>
    <row r="950" spans="3:25" s="330" customFormat="1" hidden="1" x14ac:dyDescent="0.25">
      <c r="C950" s="331"/>
      <c r="D950" s="331"/>
      <c r="E950" s="331"/>
      <c r="H950" s="332"/>
      <c r="K950" s="333"/>
      <c r="L950" s="333"/>
      <c r="M950" s="333"/>
      <c r="N950" s="333"/>
      <c r="Q950" s="334"/>
      <c r="R950" s="335"/>
      <c r="S950" s="335"/>
      <c r="T950" s="335"/>
      <c r="U950" s="335"/>
      <c r="V950" s="335"/>
      <c r="W950" s="336"/>
      <c r="X950" s="337"/>
      <c r="Y950" s="338"/>
    </row>
    <row r="951" spans="3:25" s="330" customFormat="1" hidden="1" x14ac:dyDescent="0.25">
      <c r="C951" s="331"/>
      <c r="D951" s="331"/>
      <c r="E951" s="331"/>
      <c r="H951" s="332"/>
      <c r="K951" s="333"/>
      <c r="L951" s="333"/>
      <c r="M951" s="333"/>
      <c r="N951" s="333"/>
      <c r="Q951" s="334"/>
      <c r="R951" s="335"/>
      <c r="S951" s="335"/>
      <c r="T951" s="335"/>
      <c r="U951" s="335"/>
      <c r="V951" s="335"/>
      <c r="W951" s="336"/>
      <c r="X951" s="337"/>
      <c r="Y951" s="338"/>
    </row>
    <row r="952" spans="3:25" s="330" customFormat="1" hidden="1" x14ac:dyDescent="0.25">
      <c r="C952" s="331"/>
      <c r="D952" s="331"/>
      <c r="E952" s="331"/>
      <c r="H952" s="332"/>
      <c r="K952" s="333"/>
      <c r="L952" s="333"/>
      <c r="M952" s="333"/>
      <c r="N952" s="333"/>
      <c r="Q952" s="334"/>
      <c r="R952" s="335"/>
      <c r="S952" s="335"/>
      <c r="T952" s="335"/>
      <c r="U952" s="335"/>
      <c r="V952" s="335"/>
      <c r="W952" s="336"/>
      <c r="X952" s="337"/>
      <c r="Y952" s="338"/>
    </row>
    <row r="953" spans="3:25" s="330" customFormat="1" hidden="1" x14ac:dyDescent="0.25">
      <c r="C953" s="331"/>
      <c r="D953" s="331"/>
      <c r="E953" s="331"/>
      <c r="H953" s="332"/>
      <c r="K953" s="333"/>
      <c r="L953" s="333"/>
      <c r="M953" s="333"/>
      <c r="N953" s="333"/>
      <c r="Q953" s="334"/>
      <c r="R953" s="335"/>
      <c r="S953" s="335"/>
      <c r="T953" s="335"/>
      <c r="U953" s="335"/>
      <c r="V953" s="335"/>
      <c r="W953" s="336"/>
      <c r="X953" s="337"/>
      <c r="Y953" s="338"/>
    </row>
    <row r="954" spans="3:25" s="330" customFormat="1" hidden="1" x14ac:dyDescent="0.25">
      <c r="C954" s="331"/>
      <c r="D954" s="331"/>
      <c r="E954" s="331"/>
      <c r="H954" s="332"/>
      <c r="K954" s="333"/>
      <c r="L954" s="333"/>
      <c r="M954" s="333"/>
      <c r="N954" s="333"/>
      <c r="Q954" s="334"/>
      <c r="R954" s="335"/>
      <c r="S954" s="335"/>
      <c r="T954" s="335"/>
      <c r="U954" s="335"/>
      <c r="V954" s="335"/>
      <c r="W954" s="336"/>
      <c r="X954" s="337"/>
      <c r="Y954" s="338"/>
    </row>
    <row r="955" spans="3:25" s="330" customFormat="1" hidden="1" x14ac:dyDescent="0.25">
      <c r="C955" s="331"/>
      <c r="D955" s="331"/>
      <c r="E955" s="331"/>
      <c r="H955" s="332"/>
      <c r="K955" s="333"/>
      <c r="L955" s="333"/>
      <c r="M955" s="333"/>
      <c r="N955" s="333"/>
      <c r="Q955" s="334"/>
      <c r="R955" s="335"/>
      <c r="S955" s="335"/>
      <c r="T955" s="335"/>
      <c r="U955" s="335"/>
      <c r="V955" s="335"/>
      <c r="W955" s="336"/>
      <c r="X955" s="337"/>
      <c r="Y955" s="338"/>
    </row>
    <row r="956" spans="3:25" s="330" customFormat="1" hidden="1" x14ac:dyDescent="0.25">
      <c r="C956" s="331"/>
      <c r="D956" s="331"/>
      <c r="E956" s="331"/>
      <c r="H956" s="332"/>
      <c r="K956" s="333"/>
      <c r="L956" s="333"/>
      <c r="M956" s="333"/>
      <c r="N956" s="333"/>
      <c r="Q956" s="334"/>
      <c r="R956" s="335"/>
      <c r="S956" s="335"/>
      <c r="T956" s="335"/>
      <c r="U956" s="335"/>
      <c r="V956" s="335"/>
      <c r="W956" s="336"/>
      <c r="X956" s="337"/>
      <c r="Y956" s="338"/>
    </row>
    <row r="957" spans="3:25" s="330" customFormat="1" hidden="1" x14ac:dyDescent="0.25">
      <c r="C957" s="331"/>
      <c r="D957" s="331"/>
      <c r="E957" s="331"/>
      <c r="H957" s="332"/>
      <c r="K957" s="333"/>
      <c r="L957" s="333"/>
      <c r="M957" s="333"/>
      <c r="N957" s="333"/>
      <c r="Q957" s="334"/>
      <c r="R957" s="335"/>
      <c r="S957" s="335"/>
      <c r="T957" s="335"/>
      <c r="U957" s="335"/>
      <c r="V957" s="335"/>
      <c r="W957" s="336"/>
      <c r="X957" s="337"/>
      <c r="Y957" s="338"/>
    </row>
    <row r="958" spans="3:25" s="330" customFormat="1" hidden="1" x14ac:dyDescent="0.25">
      <c r="C958" s="331"/>
      <c r="D958" s="331"/>
      <c r="E958" s="331"/>
      <c r="H958" s="332"/>
      <c r="K958" s="333"/>
      <c r="L958" s="333"/>
      <c r="M958" s="333"/>
      <c r="N958" s="333"/>
      <c r="Q958" s="334"/>
      <c r="R958" s="335"/>
      <c r="S958" s="335"/>
      <c r="T958" s="335"/>
      <c r="U958" s="335"/>
      <c r="V958" s="335"/>
      <c r="W958" s="336"/>
      <c r="X958" s="337"/>
      <c r="Y958" s="338"/>
    </row>
    <row r="959" spans="3:25" s="330" customFormat="1" hidden="1" x14ac:dyDescent="0.25">
      <c r="C959" s="331"/>
      <c r="D959" s="331"/>
      <c r="E959" s="331"/>
      <c r="H959" s="332"/>
      <c r="K959" s="333"/>
      <c r="L959" s="333"/>
      <c r="M959" s="333"/>
      <c r="N959" s="333"/>
      <c r="Q959" s="334"/>
      <c r="R959" s="335"/>
      <c r="S959" s="335"/>
      <c r="T959" s="335"/>
      <c r="U959" s="335"/>
      <c r="V959" s="335"/>
      <c r="W959" s="336"/>
      <c r="X959" s="337"/>
      <c r="Y959" s="338"/>
    </row>
    <row r="960" spans="3:25" s="330" customFormat="1" hidden="1" x14ac:dyDescent="0.25">
      <c r="C960" s="331"/>
      <c r="D960" s="331"/>
      <c r="E960" s="331"/>
      <c r="H960" s="332"/>
      <c r="K960" s="333"/>
      <c r="L960" s="333"/>
      <c r="M960" s="333"/>
      <c r="N960" s="333"/>
      <c r="Q960" s="334"/>
      <c r="R960" s="335"/>
      <c r="S960" s="335"/>
      <c r="T960" s="335"/>
      <c r="U960" s="335"/>
      <c r="V960" s="335"/>
      <c r="W960" s="336"/>
      <c r="X960" s="337"/>
      <c r="Y960" s="338"/>
    </row>
    <row r="961" spans="3:25" s="330" customFormat="1" hidden="1" x14ac:dyDescent="0.25">
      <c r="C961" s="331"/>
      <c r="D961" s="331"/>
      <c r="E961" s="331"/>
      <c r="H961" s="332"/>
      <c r="K961" s="333"/>
      <c r="L961" s="333"/>
      <c r="M961" s="333"/>
      <c r="N961" s="333"/>
      <c r="Q961" s="334"/>
      <c r="R961" s="335"/>
      <c r="S961" s="335"/>
      <c r="T961" s="335"/>
      <c r="U961" s="335"/>
      <c r="V961" s="335"/>
      <c r="W961" s="336"/>
      <c r="X961" s="337"/>
      <c r="Y961" s="338"/>
    </row>
    <row r="962" spans="3:25" s="330" customFormat="1" hidden="1" x14ac:dyDescent="0.25">
      <c r="C962" s="331"/>
      <c r="D962" s="331"/>
      <c r="E962" s="331"/>
      <c r="H962" s="332"/>
      <c r="K962" s="333"/>
      <c r="L962" s="333"/>
      <c r="M962" s="333"/>
      <c r="N962" s="333"/>
      <c r="Q962" s="334"/>
      <c r="R962" s="335"/>
      <c r="S962" s="335"/>
      <c r="T962" s="335"/>
      <c r="U962" s="335"/>
      <c r="V962" s="335"/>
      <c r="W962" s="336"/>
      <c r="X962" s="337"/>
      <c r="Y962" s="338"/>
    </row>
    <row r="963" spans="3:25" s="330" customFormat="1" hidden="1" x14ac:dyDescent="0.25">
      <c r="C963" s="331"/>
      <c r="D963" s="331"/>
      <c r="E963" s="331"/>
      <c r="H963" s="332"/>
      <c r="K963" s="333"/>
      <c r="L963" s="333"/>
      <c r="M963" s="333"/>
      <c r="N963" s="333"/>
      <c r="Q963" s="334"/>
      <c r="R963" s="335"/>
      <c r="S963" s="335"/>
      <c r="T963" s="335"/>
      <c r="U963" s="335"/>
      <c r="V963" s="335"/>
      <c r="W963" s="336"/>
      <c r="X963" s="337"/>
      <c r="Y963" s="338"/>
    </row>
    <row r="964" spans="3:25" s="330" customFormat="1" hidden="1" x14ac:dyDescent="0.25">
      <c r="C964" s="331"/>
      <c r="D964" s="331"/>
      <c r="E964" s="331"/>
      <c r="H964" s="332"/>
      <c r="K964" s="333"/>
      <c r="L964" s="333"/>
      <c r="M964" s="333"/>
      <c r="N964" s="333"/>
      <c r="Q964" s="334"/>
      <c r="R964" s="335"/>
      <c r="S964" s="335"/>
      <c r="T964" s="335"/>
      <c r="U964" s="335"/>
      <c r="V964" s="335"/>
      <c r="W964" s="336"/>
      <c r="X964" s="337"/>
      <c r="Y964" s="338"/>
    </row>
    <row r="965" spans="3:25" s="330" customFormat="1" hidden="1" x14ac:dyDescent="0.25">
      <c r="C965" s="331"/>
      <c r="D965" s="331"/>
      <c r="E965" s="331"/>
      <c r="H965" s="332"/>
      <c r="K965" s="333"/>
      <c r="L965" s="333"/>
      <c r="M965" s="333"/>
      <c r="N965" s="333"/>
      <c r="Q965" s="334"/>
      <c r="R965" s="335"/>
      <c r="S965" s="335"/>
      <c r="T965" s="335"/>
      <c r="U965" s="335"/>
      <c r="V965" s="335"/>
      <c r="W965" s="336"/>
      <c r="X965" s="337"/>
      <c r="Y965" s="338"/>
    </row>
    <row r="966" spans="3:25" s="330" customFormat="1" hidden="1" x14ac:dyDescent="0.25">
      <c r="C966" s="331"/>
      <c r="D966" s="331"/>
      <c r="E966" s="331"/>
      <c r="H966" s="332"/>
      <c r="K966" s="333"/>
      <c r="L966" s="333"/>
      <c r="M966" s="333"/>
      <c r="N966" s="333"/>
      <c r="Q966" s="334"/>
      <c r="R966" s="335"/>
      <c r="S966" s="335"/>
      <c r="T966" s="335"/>
      <c r="U966" s="335"/>
      <c r="V966" s="335"/>
      <c r="W966" s="336"/>
      <c r="X966" s="337"/>
      <c r="Y966" s="338"/>
    </row>
    <row r="967" spans="3:25" s="330" customFormat="1" hidden="1" x14ac:dyDescent="0.25">
      <c r="C967" s="331"/>
      <c r="D967" s="331"/>
      <c r="E967" s="331"/>
      <c r="H967" s="332"/>
      <c r="K967" s="333"/>
      <c r="L967" s="333"/>
      <c r="M967" s="333"/>
      <c r="N967" s="333"/>
      <c r="Q967" s="334"/>
      <c r="R967" s="335"/>
      <c r="S967" s="335"/>
      <c r="T967" s="335"/>
      <c r="U967" s="335"/>
      <c r="V967" s="335"/>
      <c r="W967" s="336"/>
      <c r="X967" s="337"/>
      <c r="Y967" s="338"/>
    </row>
    <row r="968" spans="3:25" s="330" customFormat="1" hidden="1" x14ac:dyDescent="0.25">
      <c r="C968" s="331"/>
      <c r="D968" s="331"/>
      <c r="E968" s="331"/>
      <c r="H968" s="332"/>
      <c r="K968" s="333"/>
      <c r="L968" s="333"/>
      <c r="M968" s="333"/>
      <c r="N968" s="333"/>
      <c r="Q968" s="334"/>
      <c r="R968" s="335"/>
      <c r="S968" s="335"/>
      <c r="T968" s="335"/>
      <c r="U968" s="335"/>
      <c r="V968" s="335"/>
      <c r="W968" s="336"/>
      <c r="X968" s="337"/>
      <c r="Y968" s="338"/>
    </row>
    <row r="969" spans="3:25" s="330" customFormat="1" hidden="1" x14ac:dyDescent="0.25">
      <c r="C969" s="331"/>
      <c r="D969" s="331"/>
      <c r="E969" s="331"/>
      <c r="H969" s="332"/>
      <c r="K969" s="333"/>
      <c r="L969" s="333"/>
      <c r="M969" s="333"/>
      <c r="N969" s="333"/>
      <c r="Q969" s="334"/>
      <c r="R969" s="335"/>
      <c r="S969" s="335"/>
      <c r="T969" s="335"/>
      <c r="U969" s="335"/>
      <c r="V969" s="335"/>
      <c r="W969" s="336"/>
      <c r="X969" s="337"/>
      <c r="Y969" s="338"/>
    </row>
    <row r="970" spans="3:25" s="330" customFormat="1" hidden="1" x14ac:dyDescent="0.25">
      <c r="C970" s="331"/>
      <c r="D970" s="331"/>
      <c r="E970" s="331"/>
      <c r="H970" s="332"/>
      <c r="K970" s="333"/>
      <c r="L970" s="333"/>
      <c r="M970" s="333"/>
      <c r="N970" s="333"/>
      <c r="Q970" s="334"/>
      <c r="R970" s="335"/>
      <c r="S970" s="335"/>
      <c r="T970" s="335"/>
      <c r="U970" s="335"/>
      <c r="V970" s="335"/>
      <c r="W970" s="336"/>
      <c r="X970" s="337"/>
      <c r="Y970" s="338"/>
    </row>
    <row r="971" spans="3:25" s="330" customFormat="1" hidden="1" x14ac:dyDescent="0.25">
      <c r="C971" s="331"/>
      <c r="D971" s="331"/>
      <c r="E971" s="331"/>
      <c r="H971" s="332"/>
      <c r="K971" s="333"/>
      <c r="L971" s="333"/>
      <c r="M971" s="333"/>
      <c r="N971" s="333"/>
      <c r="Q971" s="334"/>
      <c r="R971" s="335"/>
      <c r="S971" s="335"/>
      <c r="T971" s="335"/>
      <c r="U971" s="335"/>
      <c r="V971" s="335"/>
      <c r="W971" s="336"/>
      <c r="X971" s="337"/>
      <c r="Y971" s="338"/>
    </row>
    <row r="972" spans="3:25" s="330" customFormat="1" hidden="1" x14ac:dyDescent="0.25">
      <c r="C972" s="331"/>
      <c r="D972" s="331"/>
      <c r="E972" s="331"/>
      <c r="H972" s="332"/>
      <c r="K972" s="333"/>
      <c r="L972" s="333"/>
      <c r="M972" s="333"/>
      <c r="N972" s="333"/>
      <c r="Q972" s="334"/>
      <c r="R972" s="335"/>
      <c r="S972" s="335"/>
      <c r="T972" s="335"/>
      <c r="U972" s="335"/>
      <c r="V972" s="335"/>
      <c r="W972" s="336"/>
      <c r="X972" s="337"/>
      <c r="Y972" s="338"/>
    </row>
    <row r="973" spans="3:25" s="330" customFormat="1" hidden="1" x14ac:dyDescent="0.25">
      <c r="C973" s="331"/>
      <c r="D973" s="331"/>
      <c r="E973" s="331"/>
      <c r="H973" s="332"/>
      <c r="K973" s="333"/>
      <c r="L973" s="333"/>
      <c r="M973" s="333"/>
      <c r="N973" s="333"/>
      <c r="Q973" s="334"/>
      <c r="R973" s="335"/>
      <c r="S973" s="335"/>
      <c r="T973" s="335"/>
      <c r="U973" s="335"/>
      <c r="V973" s="335"/>
      <c r="W973" s="336"/>
      <c r="X973" s="337"/>
      <c r="Y973" s="338"/>
    </row>
    <row r="974" spans="3:25" s="330" customFormat="1" hidden="1" x14ac:dyDescent="0.25">
      <c r="C974" s="331"/>
      <c r="D974" s="331"/>
      <c r="E974" s="331"/>
      <c r="H974" s="332"/>
      <c r="K974" s="333"/>
      <c r="L974" s="333"/>
      <c r="M974" s="333"/>
      <c r="N974" s="333"/>
      <c r="Q974" s="334"/>
      <c r="R974" s="335"/>
      <c r="S974" s="335"/>
      <c r="T974" s="335"/>
      <c r="U974" s="335"/>
      <c r="V974" s="335"/>
      <c r="W974" s="336"/>
      <c r="X974" s="337"/>
      <c r="Y974" s="338"/>
    </row>
    <row r="975" spans="3:25" s="330" customFormat="1" hidden="1" x14ac:dyDescent="0.25">
      <c r="C975" s="331"/>
      <c r="D975" s="331"/>
      <c r="E975" s="331"/>
      <c r="H975" s="332"/>
      <c r="K975" s="333"/>
      <c r="L975" s="333"/>
      <c r="M975" s="333"/>
      <c r="N975" s="333"/>
      <c r="Q975" s="334"/>
      <c r="R975" s="335"/>
      <c r="S975" s="335"/>
      <c r="T975" s="335"/>
      <c r="U975" s="335"/>
      <c r="V975" s="335"/>
      <c r="W975" s="336"/>
      <c r="X975" s="337"/>
      <c r="Y975" s="338"/>
    </row>
    <row r="976" spans="3:25" s="330" customFormat="1" hidden="1" x14ac:dyDescent="0.25">
      <c r="C976" s="331"/>
      <c r="D976" s="331"/>
      <c r="E976" s="331"/>
      <c r="H976" s="332"/>
      <c r="K976" s="333"/>
      <c r="L976" s="333"/>
      <c r="M976" s="333"/>
      <c r="N976" s="333"/>
      <c r="Q976" s="334"/>
      <c r="R976" s="335"/>
      <c r="S976" s="335"/>
      <c r="T976" s="335"/>
      <c r="U976" s="335"/>
      <c r="V976" s="335"/>
      <c r="W976" s="336"/>
      <c r="X976" s="337"/>
      <c r="Y976" s="338"/>
    </row>
    <row r="977" spans="3:25" s="330" customFormat="1" hidden="1" x14ac:dyDescent="0.25">
      <c r="C977" s="331"/>
      <c r="D977" s="331"/>
      <c r="E977" s="331"/>
      <c r="H977" s="332"/>
      <c r="K977" s="333"/>
      <c r="L977" s="333"/>
      <c r="M977" s="333"/>
      <c r="N977" s="333"/>
      <c r="Q977" s="334"/>
      <c r="R977" s="335"/>
      <c r="S977" s="335"/>
      <c r="T977" s="335"/>
      <c r="U977" s="335"/>
      <c r="V977" s="335"/>
      <c r="W977" s="336"/>
      <c r="X977" s="337"/>
      <c r="Y977" s="338"/>
    </row>
    <row r="978" spans="3:25" s="330" customFormat="1" hidden="1" x14ac:dyDescent="0.25">
      <c r="C978" s="331"/>
      <c r="D978" s="331"/>
      <c r="E978" s="331"/>
      <c r="H978" s="332"/>
      <c r="K978" s="333"/>
      <c r="L978" s="333"/>
      <c r="M978" s="333"/>
      <c r="N978" s="333"/>
      <c r="Q978" s="334"/>
      <c r="R978" s="335"/>
      <c r="S978" s="335"/>
      <c r="T978" s="335"/>
      <c r="U978" s="335"/>
      <c r="V978" s="335"/>
      <c r="W978" s="336"/>
      <c r="X978" s="337"/>
      <c r="Y978" s="338"/>
    </row>
    <row r="979" spans="3:25" s="330" customFormat="1" hidden="1" x14ac:dyDescent="0.25">
      <c r="C979" s="331"/>
      <c r="D979" s="331"/>
      <c r="E979" s="331"/>
      <c r="H979" s="332"/>
      <c r="K979" s="333"/>
      <c r="L979" s="333"/>
      <c r="M979" s="333"/>
      <c r="N979" s="333"/>
      <c r="Q979" s="334"/>
      <c r="R979" s="335"/>
      <c r="S979" s="335"/>
      <c r="T979" s="335"/>
      <c r="U979" s="335"/>
      <c r="V979" s="335"/>
      <c r="W979" s="336"/>
      <c r="X979" s="337"/>
      <c r="Y979" s="338"/>
    </row>
    <row r="980" spans="3:25" s="330" customFormat="1" hidden="1" x14ac:dyDescent="0.25">
      <c r="C980" s="331"/>
      <c r="D980" s="331"/>
      <c r="E980" s="331"/>
      <c r="H980" s="332"/>
      <c r="K980" s="333"/>
      <c r="L980" s="333"/>
      <c r="M980" s="333"/>
      <c r="N980" s="333"/>
      <c r="Q980" s="334"/>
      <c r="R980" s="335"/>
      <c r="S980" s="335"/>
      <c r="T980" s="335"/>
      <c r="U980" s="335"/>
      <c r="V980" s="335"/>
      <c r="W980" s="336"/>
      <c r="X980" s="337"/>
      <c r="Y980" s="338"/>
    </row>
    <row r="981" spans="3:25" s="330" customFormat="1" hidden="1" x14ac:dyDescent="0.25">
      <c r="C981" s="331"/>
      <c r="D981" s="331"/>
      <c r="E981" s="331"/>
      <c r="H981" s="332"/>
      <c r="K981" s="333"/>
      <c r="L981" s="333"/>
      <c r="M981" s="333"/>
      <c r="N981" s="333"/>
      <c r="Q981" s="334"/>
      <c r="R981" s="335"/>
      <c r="S981" s="335"/>
      <c r="T981" s="335"/>
      <c r="U981" s="335"/>
      <c r="V981" s="335"/>
      <c r="W981" s="336"/>
      <c r="X981" s="337"/>
      <c r="Y981" s="338"/>
    </row>
    <row r="982" spans="3:25" s="330" customFormat="1" hidden="1" x14ac:dyDescent="0.25">
      <c r="C982" s="331"/>
      <c r="D982" s="331"/>
      <c r="E982" s="331"/>
      <c r="H982" s="332"/>
      <c r="K982" s="333"/>
      <c r="L982" s="333"/>
      <c r="M982" s="333"/>
      <c r="N982" s="333"/>
      <c r="Q982" s="334"/>
      <c r="R982" s="335"/>
      <c r="S982" s="335"/>
      <c r="T982" s="335"/>
      <c r="U982" s="335"/>
      <c r="V982" s="335"/>
      <c r="W982" s="336"/>
      <c r="X982" s="337"/>
      <c r="Y982" s="338"/>
    </row>
    <row r="983" spans="3:25" s="330" customFormat="1" hidden="1" x14ac:dyDescent="0.25">
      <c r="C983" s="331"/>
      <c r="D983" s="331"/>
      <c r="E983" s="331"/>
      <c r="H983" s="332"/>
      <c r="K983" s="333"/>
      <c r="L983" s="333"/>
      <c r="M983" s="333"/>
      <c r="N983" s="333"/>
      <c r="Q983" s="334"/>
      <c r="R983" s="335"/>
      <c r="S983" s="335"/>
      <c r="T983" s="335"/>
      <c r="U983" s="335"/>
      <c r="V983" s="335"/>
      <c r="W983" s="336"/>
      <c r="X983" s="337"/>
      <c r="Y983" s="338"/>
    </row>
    <row r="984" spans="3:25" s="330" customFormat="1" hidden="1" x14ac:dyDescent="0.25">
      <c r="C984" s="331"/>
      <c r="D984" s="331"/>
      <c r="E984" s="331"/>
      <c r="H984" s="332"/>
      <c r="K984" s="333"/>
      <c r="L984" s="333"/>
      <c r="M984" s="333"/>
      <c r="N984" s="333"/>
      <c r="Q984" s="334"/>
      <c r="R984" s="335"/>
      <c r="S984" s="335"/>
      <c r="T984" s="335"/>
      <c r="U984" s="335"/>
      <c r="V984" s="335"/>
      <c r="W984" s="336"/>
      <c r="X984" s="337"/>
      <c r="Y984" s="338"/>
    </row>
    <row r="985" spans="3:25" s="330" customFormat="1" hidden="1" x14ac:dyDescent="0.25">
      <c r="C985" s="331"/>
      <c r="D985" s="331"/>
      <c r="E985" s="331"/>
      <c r="H985" s="332"/>
      <c r="K985" s="333"/>
      <c r="L985" s="333"/>
      <c r="M985" s="333"/>
      <c r="N985" s="333"/>
      <c r="Q985" s="334"/>
      <c r="R985" s="335"/>
      <c r="S985" s="335"/>
      <c r="T985" s="335"/>
      <c r="U985" s="335"/>
      <c r="V985" s="335"/>
      <c r="W985" s="336"/>
      <c r="X985" s="337"/>
      <c r="Y985" s="338"/>
    </row>
    <row r="986" spans="3:25" s="330" customFormat="1" hidden="1" x14ac:dyDescent="0.25">
      <c r="C986" s="331"/>
      <c r="D986" s="331"/>
      <c r="E986" s="331"/>
      <c r="H986" s="332"/>
      <c r="K986" s="333"/>
      <c r="L986" s="333"/>
      <c r="M986" s="333"/>
      <c r="N986" s="333"/>
      <c r="Q986" s="334"/>
      <c r="R986" s="335"/>
      <c r="S986" s="335"/>
      <c r="T986" s="335"/>
      <c r="U986" s="335"/>
      <c r="V986" s="335"/>
      <c r="W986" s="336"/>
      <c r="X986" s="337"/>
      <c r="Y986" s="338"/>
    </row>
    <row r="987" spans="3:25" s="330" customFormat="1" hidden="1" x14ac:dyDescent="0.25">
      <c r="C987" s="331"/>
      <c r="D987" s="331"/>
      <c r="E987" s="331"/>
      <c r="H987" s="332"/>
      <c r="K987" s="333"/>
      <c r="L987" s="333"/>
      <c r="M987" s="333"/>
      <c r="N987" s="333"/>
      <c r="Q987" s="334"/>
      <c r="R987" s="335"/>
      <c r="S987" s="335"/>
      <c r="T987" s="335"/>
      <c r="U987" s="335"/>
      <c r="V987" s="335"/>
      <c r="W987" s="336"/>
      <c r="X987" s="337"/>
      <c r="Y987" s="338"/>
    </row>
    <row r="988" spans="3:25" s="330" customFormat="1" hidden="1" x14ac:dyDescent="0.25">
      <c r="C988" s="331"/>
      <c r="D988" s="331"/>
      <c r="E988" s="331"/>
      <c r="H988" s="332"/>
      <c r="K988" s="333"/>
      <c r="L988" s="333"/>
      <c r="M988" s="333"/>
      <c r="N988" s="333"/>
      <c r="Q988" s="334"/>
      <c r="R988" s="335"/>
      <c r="S988" s="335"/>
      <c r="T988" s="335"/>
      <c r="U988" s="335"/>
      <c r="V988" s="335"/>
      <c r="W988" s="336"/>
      <c r="X988" s="337"/>
      <c r="Y988" s="338"/>
    </row>
    <row r="989" spans="3:25" s="330" customFormat="1" hidden="1" x14ac:dyDescent="0.25">
      <c r="C989" s="331"/>
      <c r="D989" s="331"/>
      <c r="E989" s="331"/>
      <c r="H989" s="332"/>
      <c r="K989" s="333"/>
      <c r="L989" s="333"/>
      <c r="M989" s="333"/>
      <c r="N989" s="333"/>
      <c r="Q989" s="334"/>
      <c r="R989" s="335"/>
      <c r="S989" s="335"/>
      <c r="T989" s="335"/>
      <c r="U989" s="335"/>
      <c r="V989" s="335"/>
      <c r="W989" s="336"/>
      <c r="X989" s="337"/>
      <c r="Y989" s="338"/>
    </row>
    <row r="990" spans="3:25" s="330" customFormat="1" hidden="1" x14ac:dyDescent="0.25">
      <c r="C990" s="331"/>
      <c r="D990" s="331"/>
      <c r="E990" s="331"/>
      <c r="H990" s="332"/>
      <c r="K990" s="333"/>
      <c r="L990" s="333"/>
      <c r="M990" s="333"/>
      <c r="N990" s="333"/>
      <c r="Q990" s="334"/>
      <c r="R990" s="335"/>
      <c r="S990" s="335"/>
      <c r="T990" s="335"/>
      <c r="U990" s="335"/>
      <c r="V990" s="335"/>
      <c r="W990" s="336"/>
      <c r="X990" s="337"/>
      <c r="Y990" s="338"/>
    </row>
    <row r="991" spans="3:25" s="330" customFormat="1" hidden="1" x14ac:dyDescent="0.25">
      <c r="C991" s="331"/>
      <c r="D991" s="331"/>
      <c r="E991" s="331"/>
      <c r="H991" s="332"/>
      <c r="K991" s="333"/>
      <c r="L991" s="333"/>
      <c r="M991" s="333"/>
      <c r="N991" s="333"/>
      <c r="Q991" s="334"/>
      <c r="R991" s="335"/>
      <c r="S991" s="335"/>
      <c r="T991" s="335"/>
      <c r="U991" s="335"/>
      <c r="V991" s="335"/>
      <c r="W991" s="336"/>
      <c r="X991" s="337"/>
      <c r="Y991" s="338"/>
    </row>
    <row r="992" spans="3:25" s="330" customFormat="1" hidden="1" x14ac:dyDescent="0.25">
      <c r="C992" s="331"/>
      <c r="D992" s="331"/>
      <c r="E992" s="331"/>
      <c r="H992" s="332"/>
      <c r="K992" s="333"/>
      <c r="L992" s="333"/>
      <c r="M992" s="333"/>
      <c r="N992" s="333"/>
      <c r="Q992" s="334"/>
      <c r="R992" s="335"/>
      <c r="S992" s="335"/>
      <c r="T992" s="335"/>
      <c r="U992" s="335"/>
      <c r="V992" s="335"/>
      <c r="W992" s="336"/>
      <c r="X992" s="337"/>
      <c r="Y992" s="338"/>
    </row>
    <row r="993" spans="3:25" s="330" customFormat="1" hidden="1" x14ac:dyDescent="0.25">
      <c r="C993" s="331"/>
      <c r="D993" s="331"/>
      <c r="E993" s="331"/>
      <c r="H993" s="332"/>
      <c r="K993" s="333"/>
      <c r="L993" s="333"/>
      <c r="M993" s="333"/>
      <c r="N993" s="333"/>
      <c r="Q993" s="334"/>
      <c r="R993" s="335"/>
      <c r="S993" s="335"/>
      <c r="T993" s="335"/>
      <c r="U993" s="335"/>
      <c r="V993" s="335"/>
      <c r="W993" s="336"/>
      <c r="X993" s="337"/>
      <c r="Y993" s="338"/>
    </row>
    <row r="994" spans="3:25" s="330" customFormat="1" hidden="1" x14ac:dyDescent="0.25">
      <c r="C994" s="331"/>
      <c r="D994" s="331"/>
      <c r="E994" s="331"/>
      <c r="H994" s="332"/>
      <c r="K994" s="333"/>
      <c r="L994" s="333"/>
      <c r="M994" s="333"/>
      <c r="N994" s="333"/>
      <c r="Q994" s="334"/>
      <c r="R994" s="335"/>
      <c r="S994" s="335"/>
      <c r="T994" s="335"/>
      <c r="U994" s="335"/>
      <c r="V994" s="335"/>
      <c r="W994" s="336"/>
      <c r="X994" s="337"/>
      <c r="Y994" s="338"/>
    </row>
    <row r="995" spans="3:25" s="330" customFormat="1" hidden="1" x14ac:dyDescent="0.25">
      <c r="C995" s="331"/>
      <c r="D995" s="331"/>
      <c r="E995" s="331"/>
      <c r="H995" s="332"/>
      <c r="K995" s="333"/>
      <c r="L995" s="333"/>
      <c r="M995" s="333"/>
      <c r="N995" s="333"/>
      <c r="Q995" s="334"/>
      <c r="R995" s="335"/>
      <c r="S995" s="335"/>
      <c r="T995" s="335"/>
      <c r="U995" s="335"/>
      <c r="V995" s="335"/>
      <c r="W995" s="336"/>
      <c r="X995" s="337"/>
      <c r="Y995" s="338"/>
    </row>
    <row r="996" spans="3:25" s="330" customFormat="1" hidden="1" x14ac:dyDescent="0.25">
      <c r="C996" s="331"/>
      <c r="D996" s="331"/>
      <c r="E996" s="331"/>
      <c r="H996" s="332"/>
      <c r="K996" s="333"/>
      <c r="L996" s="333"/>
      <c r="M996" s="333"/>
      <c r="N996" s="333"/>
      <c r="Q996" s="334"/>
      <c r="R996" s="335"/>
      <c r="S996" s="335"/>
      <c r="T996" s="335"/>
      <c r="U996" s="335"/>
      <c r="V996" s="335"/>
      <c r="W996" s="336"/>
      <c r="X996" s="337"/>
      <c r="Y996" s="338"/>
    </row>
    <row r="997" spans="3:25" s="330" customFormat="1" hidden="1" x14ac:dyDescent="0.25">
      <c r="C997" s="331"/>
      <c r="D997" s="331"/>
      <c r="E997" s="331"/>
      <c r="H997" s="332"/>
      <c r="K997" s="333"/>
      <c r="L997" s="333"/>
      <c r="M997" s="333"/>
      <c r="N997" s="333"/>
      <c r="Q997" s="334"/>
      <c r="R997" s="335"/>
      <c r="S997" s="335"/>
      <c r="T997" s="335"/>
      <c r="U997" s="335"/>
      <c r="V997" s="335"/>
      <c r="W997" s="336"/>
      <c r="X997" s="337"/>
      <c r="Y997" s="338"/>
    </row>
    <row r="998" spans="3:25" s="330" customFormat="1" hidden="1" x14ac:dyDescent="0.25">
      <c r="C998" s="331"/>
      <c r="D998" s="331"/>
      <c r="E998" s="331"/>
      <c r="H998" s="332"/>
      <c r="K998" s="333"/>
      <c r="L998" s="333"/>
      <c r="M998" s="333"/>
      <c r="N998" s="333"/>
      <c r="Q998" s="334"/>
      <c r="R998" s="335"/>
      <c r="S998" s="335"/>
      <c r="T998" s="335"/>
      <c r="U998" s="335"/>
      <c r="V998" s="335"/>
      <c r="W998" s="336"/>
      <c r="X998" s="337"/>
      <c r="Y998" s="338"/>
    </row>
    <row r="999" spans="3:25" s="330" customFormat="1" hidden="1" x14ac:dyDescent="0.25">
      <c r="C999" s="331"/>
      <c r="D999" s="331"/>
      <c r="E999" s="331"/>
      <c r="H999" s="332"/>
      <c r="K999" s="333"/>
      <c r="L999" s="333"/>
      <c r="M999" s="333"/>
      <c r="N999" s="333"/>
      <c r="Q999" s="334"/>
      <c r="R999" s="335"/>
      <c r="S999" s="335"/>
      <c r="T999" s="335"/>
      <c r="U999" s="335"/>
      <c r="V999" s="335"/>
      <c r="W999" s="336"/>
      <c r="X999" s="337"/>
      <c r="Y999" s="338"/>
    </row>
    <row r="1000" spans="3:25" s="330" customFormat="1" hidden="1" x14ac:dyDescent="0.25">
      <c r="C1000" s="331"/>
      <c r="D1000" s="331"/>
      <c r="E1000" s="331"/>
      <c r="H1000" s="332"/>
      <c r="K1000" s="333"/>
      <c r="L1000" s="333"/>
      <c r="M1000" s="333"/>
      <c r="N1000" s="333"/>
      <c r="Q1000" s="334"/>
      <c r="R1000" s="335"/>
      <c r="S1000" s="335"/>
      <c r="T1000" s="335"/>
      <c r="U1000" s="335"/>
      <c r="V1000" s="335"/>
      <c r="W1000" s="336"/>
      <c r="X1000" s="337"/>
      <c r="Y1000" s="338"/>
    </row>
    <row r="1001" spans="3:25" s="330" customFormat="1" hidden="1" x14ac:dyDescent="0.25">
      <c r="C1001" s="331"/>
      <c r="D1001" s="331"/>
      <c r="E1001" s="331"/>
      <c r="H1001" s="332"/>
      <c r="K1001" s="333"/>
      <c r="L1001" s="333"/>
      <c r="M1001" s="333"/>
      <c r="N1001" s="333"/>
      <c r="Q1001" s="334"/>
      <c r="R1001" s="335"/>
      <c r="S1001" s="335"/>
      <c r="T1001" s="335"/>
      <c r="U1001" s="335"/>
      <c r="V1001" s="335"/>
      <c r="W1001" s="336"/>
      <c r="X1001" s="337"/>
      <c r="Y1001" s="338"/>
    </row>
    <row r="1002" spans="3:25" s="330" customFormat="1" hidden="1" x14ac:dyDescent="0.25">
      <c r="C1002" s="331"/>
      <c r="D1002" s="331"/>
      <c r="E1002" s="331"/>
      <c r="H1002" s="332"/>
      <c r="K1002" s="333"/>
      <c r="L1002" s="333"/>
      <c r="M1002" s="333"/>
      <c r="N1002" s="333"/>
      <c r="Q1002" s="334"/>
      <c r="R1002" s="335"/>
      <c r="S1002" s="335"/>
      <c r="T1002" s="335"/>
      <c r="U1002" s="335"/>
      <c r="V1002" s="335"/>
      <c r="W1002" s="336"/>
      <c r="X1002" s="337"/>
      <c r="Y1002" s="338"/>
    </row>
    <row r="1003" spans="3:25" s="330" customFormat="1" hidden="1" x14ac:dyDescent="0.25">
      <c r="C1003" s="331"/>
      <c r="D1003" s="331"/>
      <c r="E1003" s="331"/>
      <c r="H1003" s="332"/>
      <c r="K1003" s="333"/>
      <c r="L1003" s="333"/>
      <c r="M1003" s="333"/>
      <c r="N1003" s="333"/>
      <c r="Q1003" s="334"/>
      <c r="R1003" s="335"/>
      <c r="S1003" s="335"/>
      <c r="T1003" s="335"/>
      <c r="U1003" s="335"/>
      <c r="V1003" s="335"/>
      <c r="W1003" s="336"/>
      <c r="X1003" s="337"/>
      <c r="Y1003" s="338"/>
    </row>
    <row r="1004" spans="3:25" s="330" customFormat="1" hidden="1" x14ac:dyDescent="0.25">
      <c r="C1004" s="331"/>
      <c r="D1004" s="331"/>
      <c r="E1004" s="331"/>
      <c r="H1004" s="332"/>
      <c r="K1004" s="333"/>
      <c r="L1004" s="333"/>
      <c r="M1004" s="333"/>
      <c r="N1004" s="333"/>
      <c r="Q1004" s="334"/>
      <c r="R1004" s="335"/>
      <c r="S1004" s="335"/>
      <c r="T1004" s="335"/>
      <c r="U1004" s="335"/>
      <c r="V1004" s="335"/>
      <c r="W1004" s="336"/>
      <c r="X1004" s="337"/>
      <c r="Y1004" s="338"/>
    </row>
    <row r="1005" spans="3:25" s="330" customFormat="1" hidden="1" x14ac:dyDescent="0.25">
      <c r="C1005" s="331"/>
      <c r="D1005" s="331"/>
      <c r="E1005" s="331"/>
      <c r="H1005" s="332"/>
      <c r="K1005" s="333"/>
      <c r="L1005" s="333"/>
      <c r="M1005" s="333"/>
      <c r="N1005" s="333"/>
      <c r="Q1005" s="334"/>
      <c r="R1005" s="335"/>
      <c r="S1005" s="335"/>
      <c r="T1005" s="335"/>
      <c r="U1005" s="335"/>
      <c r="V1005" s="335"/>
      <c r="W1005" s="336"/>
      <c r="X1005" s="337"/>
      <c r="Y1005" s="338"/>
    </row>
    <row r="1006" spans="3:25" s="330" customFormat="1" hidden="1" x14ac:dyDescent="0.25">
      <c r="C1006" s="331"/>
      <c r="D1006" s="331"/>
      <c r="E1006" s="331"/>
      <c r="H1006" s="332"/>
      <c r="K1006" s="333"/>
      <c r="L1006" s="333"/>
      <c r="M1006" s="333"/>
      <c r="N1006" s="333"/>
      <c r="Q1006" s="334"/>
      <c r="R1006" s="335"/>
      <c r="S1006" s="335"/>
      <c r="T1006" s="335"/>
      <c r="U1006" s="335"/>
      <c r="V1006" s="335"/>
      <c r="W1006" s="336"/>
      <c r="X1006" s="337"/>
      <c r="Y1006" s="338"/>
    </row>
    <row r="1007" spans="3:25" s="330" customFormat="1" hidden="1" x14ac:dyDescent="0.25">
      <c r="C1007" s="331"/>
      <c r="D1007" s="331"/>
      <c r="E1007" s="331"/>
      <c r="H1007" s="332"/>
      <c r="K1007" s="333"/>
      <c r="L1007" s="333"/>
      <c r="M1007" s="333"/>
      <c r="N1007" s="333"/>
      <c r="Q1007" s="334"/>
      <c r="R1007" s="335"/>
      <c r="S1007" s="335"/>
      <c r="T1007" s="335"/>
      <c r="U1007" s="335"/>
      <c r="V1007" s="335"/>
      <c r="W1007" s="336"/>
      <c r="X1007" s="337"/>
      <c r="Y1007" s="338"/>
    </row>
    <row r="1008" spans="3:25" s="330" customFormat="1" hidden="1" x14ac:dyDescent="0.25">
      <c r="C1008" s="331"/>
      <c r="D1008" s="331"/>
      <c r="E1008" s="331"/>
      <c r="H1008" s="332"/>
      <c r="K1008" s="333"/>
      <c r="L1008" s="333"/>
      <c r="M1008" s="333"/>
      <c r="N1008" s="333"/>
      <c r="Q1008" s="334"/>
      <c r="R1008" s="335"/>
      <c r="S1008" s="335"/>
      <c r="T1008" s="335"/>
      <c r="U1008" s="335"/>
      <c r="V1008" s="335"/>
      <c r="W1008" s="336"/>
      <c r="X1008" s="337"/>
      <c r="Y1008" s="338"/>
    </row>
    <row r="1009" spans="3:25" s="330" customFormat="1" hidden="1" x14ac:dyDescent="0.25">
      <c r="C1009" s="331"/>
      <c r="D1009" s="331"/>
      <c r="E1009" s="331"/>
      <c r="H1009" s="332"/>
      <c r="K1009" s="333"/>
      <c r="L1009" s="333"/>
      <c r="M1009" s="333"/>
      <c r="N1009" s="333"/>
      <c r="Q1009" s="334"/>
      <c r="R1009" s="335"/>
      <c r="S1009" s="335"/>
      <c r="T1009" s="335"/>
      <c r="U1009" s="335"/>
      <c r="V1009" s="335"/>
      <c r="W1009" s="336"/>
      <c r="X1009" s="337"/>
      <c r="Y1009" s="338"/>
    </row>
    <row r="1010" spans="3:25" s="330" customFormat="1" hidden="1" x14ac:dyDescent="0.25">
      <c r="C1010" s="331"/>
      <c r="D1010" s="331"/>
      <c r="E1010" s="331"/>
      <c r="H1010" s="332"/>
      <c r="K1010" s="333"/>
      <c r="L1010" s="333"/>
      <c r="M1010" s="333"/>
      <c r="N1010" s="333"/>
      <c r="Q1010" s="334"/>
      <c r="R1010" s="335"/>
      <c r="S1010" s="335"/>
      <c r="T1010" s="335"/>
      <c r="U1010" s="335"/>
      <c r="V1010" s="335"/>
      <c r="W1010" s="336"/>
      <c r="X1010" s="337"/>
      <c r="Y1010" s="338"/>
    </row>
    <row r="1011" spans="3:25" s="330" customFormat="1" hidden="1" x14ac:dyDescent="0.25">
      <c r="C1011" s="331"/>
      <c r="D1011" s="331"/>
      <c r="E1011" s="331"/>
      <c r="H1011" s="332"/>
      <c r="K1011" s="333"/>
      <c r="L1011" s="333"/>
      <c r="M1011" s="333"/>
      <c r="N1011" s="333"/>
      <c r="Q1011" s="334"/>
      <c r="R1011" s="335"/>
      <c r="S1011" s="335"/>
      <c r="T1011" s="335"/>
      <c r="U1011" s="335"/>
      <c r="V1011" s="335"/>
      <c r="W1011" s="336"/>
      <c r="X1011" s="337"/>
      <c r="Y1011" s="338"/>
    </row>
    <row r="1012" spans="3:25" s="330" customFormat="1" hidden="1" x14ac:dyDescent="0.25">
      <c r="C1012" s="331"/>
      <c r="D1012" s="331"/>
      <c r="E1012" s="331"/>
      <c r="H1012" s="332"/>
      <c r="K1012" s="333"/>
      <c r="L1012" s="333"/>
      <c r="M1012" s="333"/>
      <c r="N1012" s="333"/>
      <c r="Q1012" s="334"/>
      <c r="R1012" s="335"/>
      <c r="S1012" s="335"/>
      <c r="T1012" s="335"/>
      <c r="U1012" s="335"/>
      <c r="V1012" s="335"/>
      <c r="W1012" s="336"/>
      <c r="X1012" s="337"/>
      <c r="Y1012" s="338"/>
    </row>
    <row r="1013" spans="3:25" s="330" customFormat="1" hidden="1" x14ac:dyDescent="0.25">
      <c r="C1013" s="331"/>
      <c r="D1013" s="331"/>
      <c r="E1013" s="331"/>
      <c r="H1013" s="332"/>
      <c r="K1013" s="333"/>
      <c r="L1013" s="333"/>
      <c r="M1013" s="333"/>
      <c r="N1013" s="333"/>
      <c r="Q1013" s="334"/>
      <c r="R1013" s="335"/>
      <c r="S1013" s="335"/>
      <c r="T1013" s="335"/>
      <c r="U1013" s="335"/>
      <c r="V1013" s="335"/>
      <c r="W1013" s="336"/>
      <c r="X1013" s="337"/>
      <c r="Y1013" s="338"/>
    </row>
    <row r="1014" spans="3:25" s="330" customFormat="1" hidden="1" x14ac:dyDescent="0.25">
      <c r="C1014" s="331"/>
      <c r="D1014" s="331"/>
      <c r="E1014" s="331"/>
      <c r="H1014" s="332"/>
      <c r="K1014" s="333"/>
      <c r="L1014" s="333"/>
      <c r="M1014" s="333"/>
      <c r="N1014" s="333"/>
      <c r="Q1014" s="334"/>
      <c r="R1014" s="335"/>
      <c r="S1014" s="335"/>
      <c r="T1014" s="335"/>
      <c r="U1014" s="335"/>
      <c r="V1014" s="335"/>
      <c r="W1014" s="336"/>
      <c r="X1014" s="337"/>
      <c r="Y1014" s="338"/>
    </row>
    <row r="1015" spans="3:25" s="330" customFormat="1" hidden="1" x14ac:dyDescent="0.25">
      <c r="C1015" s="331"/>
      <c r="D1015" s="331"/>
      <c r="E1015" s="331"/>
      <c r="H1015" s="332"/>
      <c r="K1015" s="333"/>
      <c r="L1015" s="333"/>
      <c r="M1015" s="333"/>
      <c r="N1015" s="333"/>
      <c r="Q1015" s="334"/>
      <c r="R1015" s="335"/>
      <c r="S1015" s="335"/>
      <c r="T1015" s="335"/>
      <c r="U1015" s="335"/>
      <c r="V1015" s="335"/>
      <c r="W1015" s="336"/>
      <c r="X1015" s="337"/>
      <c r="Y1015" s="338"/>
    </row>
    <row r="1016" spans="3:25" s="330" customFormat="1" hidden="1" x14ac:dyDescent="0.25">
      <c r="C1016" s="331"/>
      <c r="D1016" s="331"/>
      <c r="E1016" s="331"/>
      <c r="H1016" s="332"/>
      <c r="K1016" s="333"/>
      <c r="L1016" s="333"/>
      <c r="M1016" s="333"/>
      <c r="N1016" s="333"/>
      <c r="Q1016" s="334"/>
      <c r="R1016" s="335"/>
      <c r="S1016" s="335"/>
      <c r="T1016" s="335"/>
      <c r="U1016" s="335"/>
      <c r="V1016" s="335"/>
      <c r="W1016" s="336"/>
      <c r="X1016" s="337"/>
      <c r="Y1016" s="338"/>
    </row>
    <row r="1017" spans="3:25" s="330" customFormat="1" hidden="1" x14ac:dyDescent="0.25">
      <c r="C1017" s="331"/>
      <c r="D1017" s="331"/>
      <c r="E1017" s="331"/>
      <c r="H1017" s="332"/>
      <c r="K1017" s="333"/>
      <c r="L1017" s="333"/>
      <c r="M1017" s="333"/>
      <c r="N1017" s="333"/>
      <c r="Q1017" s="334"/>
      <c r="R1017" s="335"/>
      <c r="S1017" s="335"/>
      <c r="T1017" s="335"/>
      <c r="U1017" s="335"/>
      <c r="V1017" s="335"/>
      <c r="W1017" s="336"/>
      <c r="X1017" s="337"/>
      <c r="Y1017" s="338"/>
    </row>
    <row r="1018" spans="3:25" s="330" customFormat="1" hidden="1" x14ac:dyDescent="0.25">
      <c r="C1018" s="331"/>
      <c r="D1018" s="331"/>
      <c r="E1018" s="331"/>
      <c r="H1018" s="332"/>
      <c r="K1018" s="333"/>
      <c r="L1018" s="333"/>
      <c r="M1018" s="333"/>
      <c r="N1018" s="333"/>
      <c r="Q1018" s="334"/>
      <c r="R1018" s="335"/>
      <c r="S1018" s="335"/>
      <c r="T1018" s="335"/>
      <c r="U1018" s="335"/>
      <c r="V1018" s="335"/>
      <c r="W1018" s="336"/>
      <c r="X1018" s="337"/>
      <c r="Y1018" s="338"/>
    </row>
    <row r="1019" spans="3:25" s="330" customFormat="1" hidden="1" x14ac:dyDescent="0.25">
      <c r="C1019" s="331"/>
      <c r="D1019" s="331"/>
      <c r="E1019" s="331"/>
      <c r="H1019" s="332"/>
      <c r="K1019" s="333"/>
      <c r="L1019" s="333"/>
      <c r="M1019" s="333"/>
      <c r="N1019" s="333"/>
      <c r="Q1019" s="334"/>
      <c r="R1019" s="335"/>
      <c r="S1019" s="335"/>
      <c r="T1019" s="335"/>
      <c r="U1019" s="335"/>
      <c r="V1019" s="335"/>
      <c r="W1019" s="336"/>
      <c r="X1019" s="337"/>
      <c r="Y1019" s="338"/>
    </row>
    <row r="1020" spans="3:25" s="330" customFormat="1" hidden="1" x14ac:dyDescent="0.25">
      <c r="C1020" s="331"/>
      <c r="D1020" s="331"/>
      <c r="E1020" s="331"/>
      <c r="H1020" s="332"/>
      <c r="K1020" s="333"/>
      <c r="L1020" s="333"/>
      <c r="M1020" s="333"/>
      <c r="N1020" s="333"/>
      <c r="Q1020" s="334"/>
      <c r="R1020" s="335"/>
      <c r="S1020" s="335"/>
      <c r="T1020" s="335"/>
      <c r="U1020" s="335"/>
      <c r="V1020" s="335"/>
      <c r="W1020" s="336"/>
      <c r="X1020" s="337"/>
      <c r="Y1020" s="338"/>
    </row>
    <row r="1021" spans="3:25" s="330" customFormat="1" hidden="1" x14ac:dyDescent="0.25">
      <c r="C1021" s="331"/>
      <c r="D1021" s="331"/>
      <c r="E1021" s="331"/>
      <c r="H1021" s="332"/>
      <c r="K1021" s="333"/>
      <c r="L1021" s="333"/>
      <c r="M1021" s="333"/>
      <c r="N1021" s="333"/>
      <c r="Q1021" s="334"/>
      <c r="R1021" s="335"/>
      <c r="S1021" s="335"/>
      <c r="T1021" s="335"/>
      <c r="U1021" s="335"/>
      <c r="V1021" s="335"/>
      <c r="W1021" s="336"/>
      <c r="X1021" s="337"/>
      <c r="Y1021" s="338"/>
    </row>
    <row r="1022" spans="3:25" s="330" customFormat="1" hidden="1" x14ac:dyDescent="0.25">
      <c r="C1022" s="331"/>
      <c r="D1022" s="331"/>
      <c r="E1022" s="331"/>
      <c r="H1022" s="332"/>
      <c r="K1022" s="333"/>
      <c r="L1022" s="333"/>
      <c r="M1022" s="333"/>
      <c r="N1022" s="333"/>
      <c r="Q1022" s="334"/>
      <c r="R1022" s="335"/>
      <c r="S1022" s="335"/>
      <c r="T1022" s="335"/>
      <c r="U1022" s="335"/>
      <c r="V1022" s="335"/>
      <c r="W1022" s="336"/>
      <c r="X1022" s="337"/>
      <c r="Y1022" s="338"/>
    </row>
    <row r="1023" spans="3:25" s="330" customFormat="1" hidden="1" x14ac:dyDescent="0.25">
      <c r="C1023" s="331"/>
      <c r="D1023" s="331"/>
      <c r="E1023" s="331"/>
      <c r="H1023" s="332"/>
      <c r="K1023" s="333"/>
      <c r="L1023" s="333"/>
      <c r="M1023" s="333"/>
      <c r="N1023" s="333"/>
      <c r="Q1023" s="334"/>
      <c r="R1023" s="335"/>
      <c r="S1023" s="335"/>
      <c r="T1023" s="335"/>
      <c r="U1023" s="335"/>
      <c r="V1023" s="335"/>
      <c r="W1023" s="336"/>
      <c r="X1023" s="337"/>
      <c r="Y1023" s="338"/>
    </row>
    <row r="1024" spans="3:25" s="330" customFormat="1" hidden="1" x14ac:dyDescent="0.25">
      <c r="C1024" s="331"/>
      <c r="D1024" s="331"/>
      <c r="E1024" s="331"/>
      <c r="H1024" s="332"/>
      <c r="K1024" s="333"/>
      <c r="L1024" s="333"/>
      <c r="M1024" s="333"/>
      <c r="N1024" s="333"/>
      <c r="Q1024" s="334"/>
      <c r="R1024" s="335"/>
      <c r="S1024" s="335"/>
      <c r="T1024" s="335"/>
      <c r="U1024" s="335"/>
      <c r="V1024" s="335"/>
      <c r="W1024" s="336"/>
      <c r="X1024" s="337"/>
      <c r="Y1024" s="338"/>
    </row>
    <row r="1025" spans="3:25" s="330" customFormat="1" hidden="1" x14ac:dyDescent="0.25">
      <c r="C1025" s="331"/>
      <c r="D1025" s="331"/>
      <c r="E1025" s="331"/>
      <c r="H1025" s="332"/>
      <c r="K1025" s="333"/>
      <c r="L1025" s="333"/>
      <c r="M1025" s="333"/>
      <c r="N1025" s="333"/>
      <c r="Q1025" s="334"/>
      <c r="R1025" s="335"/>
      <c r="S1025" s="335"/>
      <c r="T1025" s="335"/>
      <c r="U1025" s="335"/>
      <c r="V1025" s="335"/>
      <c r="W1025" s="336"/>
      <c r="X1025" s="337"/>
      <c r="Y1025" s="338"/>
    </row>
    <row r="1026" spans="3:25" s="330" customFormat="1" hidden="1" x14ac:dyDescent="0.25">
      <c r="C1026" s="331"/>
      <c r="D1026" s="331"/>
      <c r="E1026" s="331"/>
      <c r="H1026" s="332"/>
      <c r="K1026" s="333"/>
      <c r="L1026" s="333"/>
      <c r="M1026" s="333"/>
      <c r="N1026" s="333"/>
      <c r="Q1026" s="334"/>
      <c r="R1026" s="335"/>
      <c r="S1026" s="335"/>
      <c r="T1026" s="335"/>
      <c r="U1026" s="335"/>
      <c r="V1026" s="335"/>
      <c r="W1026" s="336"/>
      <c r="X1026" s="337"/>
      <c r="Y1026" s="338"/>
    </row>
    <row r="1027" spans="3:25" s="330" customFormat="1" hidden="1" x14ac:dyDescent="0.25">
      <c r="C1027" s="331"/>
      <c r="D1027" s="331"/>
      <c r="E1027" s="331"/>
      <c r="H1027" s="332"/>
      <c r="K1027" s="333"/>
      <c r="L1027" s="333"/>
      <c r="M1027" s="333"/>
      <c r="N1027" s="333"/>
      <c r="Q1027" s="334"/>
      <c r="R1027" s="335"/>
      <c r="S1027" s="335"/>
      <c r="T1027" s="335"/>
      <c r="U1027" s="335"/>
      <c r="V1027" s="335"/>
      <c r="W1027" s="336"/>
      <c r="X1027" s="337"/>
      <c r="Y1027" s="338"/>
    </row>
    <row r="1028" spans="3:25" s="330" customFormat="1" hidden="1" x14ac:dyDescent="0.25">
      <c r="C1028" s="331"/>
      <c r="D1028" s="331"/>
      <c r="E1028" s="331"/>
      <c r="H1028" s="332"/>
      <c r="K1028" s="333"/>
      <c r="L1028" s="333"/>
      <c r="M1028" s="333"/>
      <c r="N1028" s="333"/>
      <c r="Q1028" s="334"/>
      <c r="R1028" s="335"/>
      <c r="S1028" s="335"/>
      <c r="T1028" s="335"/>
      <c r="U1028" s="335"/>
      <c r="V1028" s="335"/>
      <c r="W1028" s="336"/>
      <c r="X1028" s="337"/>
      <c r="Y1028" s="338"/>
    </row>
    <row r="1029" spans="3:25" s="330" customFormat="1" hidden="1" x14ac:dyDescent="0.25">
      <c r="C1029" s="331"/>
      <c r="D1029" s="331"/>
      <c r="E1029" s="331"/>
      <c r="H1029" s="332"/>
      <c r="K1029" s="333"/>
      <c r="L1029" s="333"/>
      <c r="M1029" s="333"/>
      <c r="N1029" s="333"/>
      <c r="Q1029" s="334"/>
      <c r="R1029" s="335"/>
      <c r="S1029" s="335"/>
      <c r="T1029" s="335"/>
      <c r="U1029" s="335"/>
      <c r="V1029" s="335"/>
      <c r="W1029" s="336"/>
      <c r="X1029" s="337"/>
      <c r="Y1029" s="338"/>
    </row>
    <row r="1030" spans="3:25" s="330" customFormat="1" hidden="1" x14ac:dyDescent="0.25">
      <c r="C1030" s="331"/>
      <c r="D1030" s="331"/>
      <c r="E1030" s="331"/>
      <c r="H1030" s="332"/>
      <c r="K1030" s="333"/>
      <c r="L1030" s="333"/>
      <c r="M1030" s="333"/>
      <c r="N1030" s="333"/>
      <c r="Q1030" s="334"/>
      <c r="R1030" s="335"/>
      <c r="S1030" s="335"/>
      <c r="T1030" s="335"/>
      <c r="U1030" s="335"/>
      <c r="V1030" s="335"/>
      <c r="W1030" s="336"/>
      <c r="X1030" s="337"/>
      <c r="Y1030" s="338"/>
    </row>
    <row r="1031" spans="3:25" s="330" customFormat="1" hidden="1" x14ac:dyDescent="0.25">
      <c r="C1031" s="331"/>
      <c r="D1031" s="331"/>
      <c r="E1031" s="331"/>
      <c r="H1031" s="332"/>
      <c r="K1031" s="333"/>
      <c r="L1031" s="333"/>
      <c r="M1031" s="333"/>
      <c r="N1031" s="333"/>
      <c r="Q1031" s="334"/>
      <c r="R1031" s="335"/>
      <c r="S1031" s="335"/>
      <c r="T1031" s="335"/>
      <c r="U1031" s="335"/>
      <c r="V1031" s="335"/>
      <c r="W1031" s="336"/>
      <c r="X1031" s="337"/>
      <c r="Y1031" s="338"/>
    </row>
    <row r="1032" spans="3:25" s="330" customFormat="1" hidden="1" x14ac:dyDescent="0.25">
      <c r="C1032" s="331"/>
      <c r="D1032" s="331"/>
      <c r="E1032" s="331"/>
      <c r="H1032" s="332"/>
      <c r="K1032" s="333"/>
      <c r="L1032" s="333"/>
      <c r="M1032" s="333"/>
      <c r="N1032" s="333"/>
      <c r="Q1032" s="334"/>
      <c r="R1032" s="335"/>
      <c r="S1032" s="335"/>
      <c r="T1032" s="335"/>
      <c r="U1032" s="335"/>
      <c r="V1032" s="335"/>
      <c r="W1032" s="336"/>
      <c r="X1032" s="337"/>
      <c r="Y1032" s="338"/>
    </row>
    <row r="1033" spans="3:25" s="330" customFormat="1" hidden="1" x14ac:dyDescent="0.25">
      <c r="C1033" s="331"/>
      <c r="D1033" s="331"/>
      <c r="E1033" s="331"/>
      <c r="H1033" s="332"/>
      <c r="K1033" s="333"/>
      <c r="L1033" s="333"/>
      <c r="M1033" s="333"/>
      <c r="N1033" s="333"/>
      <c r="Q1033" s="334"/>
      <c r="R1033" s="335"/>
      <c r="S1033" s="335"/>
      <c r="T1033" s="335"/>
      <c r="U1033" s="335"/>
      <c r="V1033" s="335"/>
      <c r="W1033" s="336"/>
      <c r="X1033" s="337"/>
      <c r="Y1033" s="338"/>
    </row>
    <row r="1034" spans="3:25" s="330" customFormat="1" hidden="1" x14ac:dyDescent="0.25">
      <c r="C1034" s="331"/>
      <c r="D1034" s="331"/>
      <c r="E1034" s="331"/>
      <c r="H1034" s="332"/>
      <c r="K1034" s="333"/>
      <c r="L1034" s="333"/>
      <c r="M1034" s="333"/>
      <c r="N1034" s="333"/>
      <c r="Q1034" s="334"/>
      <c r="R1034" s="335"/>
      <c r="S1034" s="335"/>
      <c r="T1034" s="335"/>
      <c r="U1034" s="335"/>
      <c r="V1034" s="335"/>
      <c r="W1034" s="336"/>
      <c r="X1034" s="337"/>
      <c r="Y1034" s="338"/>
    </row>
    <row r="1035" spans="3:25" s="330" customFormat="1" hidden="1" x14ac:dyDescent="0.25">
      <c r="C1035" s="331"/>
      <c r="D1035" s="331"/>
      <c r="E1035" s="331"/>
      <c r="H1035" s="332"/>
      <c r="K1035" s="333"/>
      <c r="L1035" s="333"/>
      <c r="M1035" s="333"/>
      <c r="N1035" s="333"/>
      <c r="Q1035" s="334"/>
      <c r="R1035" s="335"/>
      <c r="S1035" s="335"/>
      <c r="T1035" s="335"/>
      <c r="U1035" s="335"/>
      <c r="V1035" s="335"/>
      <c r="W1035" s="336"/>
      <c r="X1035" s="337"/>
      <c r="Y1035" s="338"/>
    </row>
    <row r="1036" spans="3:25" s="330" customFormat="1" hidden="1" x14ac:dyDescent="0.25">
      <c r="C1036" s="331"/>
      <c r="D1036" s="331"/>
      <c r="E1036" s="331"/>
      <c r="H1036" s="332"/>
      <c r="K1036" s="333"/>
      <c r="L1036" s="333"/>
      <c r="M1036" s="333"/>
      <c r="N1036" s="333"/>
      <c r="Q1036" s="334"/>
      <c r="R1036" s="335"/>
      <c r="S1036" s="335"/>
      <c r="T1036" s="335"/>
      <c r="U1036" s="335"/>
      <c r="V1036" s="335"/>
      <c r="W1036" s="336"/>
      <c r="X1036" s="337"/>
      <c r="Y1036" s="338"/>
    </row>
    <row r="1037" spans="3:25" s="330" customFormat="1" hidden="1" x14ac:dyDescent="0.25">
      <c r="C1037" s="331"/>
      <c r="D1037" s="331"/>
      <c r="E1037" s="331"/>
      <c r="H1037" s="332"/>
      <c r="K1037" s="333"/>
      <c r="L1037" s="333"/>
      <c r="M1037" s="333"/>
      <c r="N1037" s="333"/>
      <c r="Q1037" s="334"/>
      <c r="R1037" s="335"/>
      <c r="S1037" s="335"/>
      <c r="T1037" s="335"/>
      <c r="U1037" s="335"/>
      <c r="V1037" s="335"/>
      <c r="W1037" s="336"/>
      <c r="X1037" s="337"/>
      <c r="Y1037" s="338"/>
    </row>
    <row r="1038" spans="3:25" s="330" customFormat="1" hidden="1" x14ac:dyDescent="0.25">
      <c r="C1038" s="331"/>
      <c r="D1038" s="331"/>
      <c r="E1038" s="331"/>
      <c r="H1038" s="332"/>
      <c r="K1038" s="333"/>
      <c r="L1038" s="333"/>
      <c r="M1038" s="333"/>
      <c r="N1038" s="333"/>
      <c r="Q1038" s="334"/>
      <c r="R1038" s="335"/>
      <c r="S1038" s="335"/>
      <c r="T1038" s="335"/>
      <c r="U1038" s="335"/>
      <c r="V1038" s="335"/>
      <c r="W1038" s="336"/>
      <c r="X1038" s="337"/>
      <c r="Y1038" s="338"/>
    </row>
    <row r="1039" spans="3:25" s="330" customFormat="1" hidden="1" x14ac:dyDescent="0.25">
      <c r="C1039" s="331"/>
      <c r="D1039" s="331"/>
      <c r="E1039" s="331"/>
      <c r="H1039" s="332"/>
      <c r="K1039" s="333"/>
      <c r="L1039" s="333"/>
      <c r="M1039" s="333"/>
      <c r="N1039" s="333"/>
      <c r="Q1039" s="334"/>
      <c r="R1039" s="335"/>
      <c r="S1039" s="335"/>
      <c r="T1039" s="335"/>
      <c r="U1039" s="335"/>
      <c r="V1039" s="335"/>
      <c r="W1039" s="336"/>
      <c r="X1039" s="337"/>
      <c r="Y1039" s="338"/>
    </row>
    <row r="1040" spans="3:25" s="330" customFormat="1" hidden="1" x14ac:dyDescent="0.25">
      <c r="C1040" s="331"/>
      <c r="D1040" s="331"/>
      <c r="E1040" s="331"/>
      <c r="H1040" s="332"/>
      <c r="K1040" s="333"/>
      <c r="L1040" s="333"/>
      <c r="M1040" s="333"/>
      <c r="N1040" s="333"/>
      <c r="Q1040" s="334"/>
      <c r="R1040" s="335"/>
      <c r="S1040" s="335"/>
      <c r="T1040" s="335"/>
      <c r="U1040" s="335"/>
      <c r="V1040" s="335"/>
      <c r="W1040" s="336"/>
      <c r="X1040" s="337"/>
      <c r="Y1040" s="338"/>
    </row>
    <row r="1041" spans="3:25" s="330" customFormat="1" hidden="1" x14ac:dyDescent="0.25">
      <c r="C1041" s="331"/>
      <c r="D1041" s="331"/>
      <c r="E1041" s="331"/>
      <c r="H1041" s="332"/>
      <c r="K1041" s="333"/>
      <c r="L1041" s="333"/>
      <c r="M1041" s="333"/>
      <c r="N1041" s="333"/>
      <c r="Q1041" s="334"/>
      <c r="R1041" s="335"/>
      <c r="S1041" s="335"/>
      <c r="T1041" s="335"/>
      <c r="U1041" s="335"/>
      <c r="V1041" s="335"/>
      <c r="W1041" s="336"/>
      <c r="X1041" s="337"/>
      <c r="Y1041" s="338"/>
    </row>
    <row r="1042" spans="3:25" s="330" customFormat="1" hidden="1" x14ac:dyDescent="0.25">
      <c r="C1042" s="331"/>
      <c r="D1042" s="331"/>
      <c r="E1042" s="331"/>
      <c r="H1042" s="332"/>
      <c r="K1042" s="333"/>
      <c r="L1042" s="333"/>
      <c r="M1042" s="333"/>
      <c r="N1042" s="333"/>
      <c r="Q1042" s="334"/>
      <c r="R1042" s="335"/>
      <c r="S1042" s="335"/>
      <c r="T1042" s="335"/>
      <c r="U1042" s="335"/>
      <c r="V1042" s="335"/>
      <c r="W1042" s="336"/>
      <c r="X1042" s="337"/>
      <c r="Y1042" s="338"/>
    </row>
    <row r="1043" spans="3:25" s="330" customFormat="1" hidden="1" x14ac:dyDescent="0.25">
      <c r="C1043" s="331"/>
      <c r="D1043" s="331"/>
      <c r="E1043" s="331"/>
      <c r="H1043" s="332"/>
      <c r="K1043" s="333"/>
      <c r="L1043" s="333"/>
      <c r="M1043" s="333"/>
      <c r="N1043" s="333"/>
      <c r="Q1043" s="334"/>
      <c r="R1043" s="335"/>
      <c r="S1043" s="335"/>
      <c r="T1043" s="335"/>
      <c r="U1043" s="335"/>
      <c r="V1043" s="335"/>
      <c r="W1043" s="336"/>
      <c r="X1043" s="337"/>
      <c r="Y1043" s="338"/>
    </row>
    <row r="1044" spans="3:25" s="330" customFormat="1" hidden="1" x14ac:dyDescent="0.25">
      <c r="C1044" s="331"/>
      <c r="D1044" s="331"/>
      <c r="E1044" s="331"/>
      <c r="H1044" s="332"/>
      <c r="K1044" s="333"/>
      <c r="L1044" s="333"/>
      <c r="M1044" s="333"/>
      <c r="N1044" s="333"/>
      <c r="Q1044" s="334"/>
      <c r="R1044" s="335"/>
      <c r="S1044" s="335"/>
      <c r="T1044" s="335"/>
      <c r="U1044" s="335"/>
      <c r="V1044" s="335"/>
      <c r="W1044" s="336"/>
      <c r="X1044" s="337"/>
      <c r="Y1044" s="338"/>
    </row>
    <row r="1045" spans="3:25" s="330" customFormat="1" hidden="1" x14ac:dyDescent="0.25">
      <c r="C1045" s="331"/>
      <c r="D1045" s="331"/>
      <c r="E1045" s="331"/>
      <c r="H1045" s="332"/>
      <c r="K1045" s="333"/>
      <c r="L1045" s="333"/>
      <c r="M1045" s="333"/>
      <c r="N1045" s="333"/>
      <c r="Q1045" s="334"/>
      <c r="R1045" s="335"/>
      <c r="S1045" s="335"/>
      <c r="T1045" s="335"/>
      <c r="U1045" s="335"/>
      <c r="V1045" s="335"/>
      <c r="W1045" s="336"/>
      <c r="X1045" s="337"/>
      <c r="Y1045" s="338"/>
    </row>
    <row r="1046" spans="3:25" s="330" customFormat="1" hidden="1" x14ac:dyDescent="0.25">
      <c r="C1046" s="331"/>
      <c r="D1046" s="331"/>
      <c r="E1046" s="331"/>
      <c r="H1046" s="332"/>
      <c r="K1046" s="333"/>
      <c r="L1046" s="333"/>
      <c r="M1046" s="333"/>
      <c r="N1046" s="333"/>
      <c r="Q1046" s="334"/>
      <c r="R1046" s="335"/>
      <c r="S1046" s="335"/>
      <c r="T1046" s="335"/>
      <c r="U1046" s="335"/>
      <c r="V1046" s="335"/>
      <c r="W1046" s="336"/>
      <c r="X1046" s="337"/>
      <c r="Y1046" s="338"/>
    </row>
    <row r="1047" spans="3:25" s="330" customFormat="1" hidden="1" x14ac:dyDescent="0.25">
      <c r="C1047" s="331"/>
      <c r="D1047" s="331"/>
      <c r="E1047" s="331"/>
      <c r="H1047" s="332"/>
      <c r="K1047" s="333"/>
      <c r="L1047" s="333"/>
      <c r="M1047" s="333"/>
      <c r="N1047" s="333"/>
      <c r="Q1047" s="334"/>
      <c r="R1047" s="335"/>
      <c r="S1047" s="335"/>
      <c r="T1047" s="335"/>
      <c r="U1047" s="335"/>
      <c r="V1047" s="335"/>
      <c r="W1047" s="336"/>
      <c r="X1047" s="337"/>
      <c r="Y1047" s="338"/>
    </row>
    <row r="1048" spans="3:25" s="330" customFormat="1" hidden="1" x14ac:dyDescent="0.25">
      <c r="C1048" s="331"/>
      <c r="D1048" s="331"/>
      <c r="E1048" s="331"/>
      <c r="H1048" s="332"/>
      <c r="K1048" s="333"/>
      <c r="L1048" s="333"/>
      <c r="M1048" s="333"/>
      <c r="N1048" s="333"/>
      <c r="Q1048" s="334"/>
      <c r="R1048" s="335"/>
      <c r="S1048" s="335"/>
      <c r="T1048" s="335"/>
      <c r="U1048" s="335"/>
      <c r="V1048" s="335"/>
      <c r="W1048" s="336"/>
      <c r="X1048" s="337"/>
      <c r="Y1048" s="338"/>
    </row>
    <row r="1049" spans="3:25" s="330" customFormat="1" hidden="1" x14ac:dyDescent="0.25">
      <c r="C1049" s="331"/>
      <c r="D1049" s="331"/>
      <c r="E1049" s="331"/>
      <c r="H1049" s="332"/>
      <c r="K1049" s="333"/>
      <c r="L1049" s="333"/>
      <c r="M1049" s="333"/>
      <c r="N1049" s="333"/>
      <c r="Q1049" s="334"/>
      <c r="R1049" s="335"/>
      <c r="S1049" s="335"/>
      <c r="T1049" s="335"/>
      <c r="U1049" s="335"/>
      <c r="V1049" s="335"/>
      <c r="W1049" s="336"/>
      <c r="X1049" s="337"/>
      <c r="Y1049" s="338"/>
    </row>
    <row r="1050" spans="3:25" s="330" customFormat="1" hidden="1" x14ac:dyDescent="0.25">
      <c r="C1050" s="331"/>
      <c r="D1050" s="331"/>
      <c r="E1050" s="331"/>
      <c r="H1050" s="332"/>
      <c r="K1050" s="333"/>
      <c r="L1050" s="333"/>
      <c r="M1050" s="333"/>
      <c r="N1050" s="333"/>
      <c r="Q1050" s="334"/>
      <c r="R1050" s="335"/>
      <c r="S1050" s="335"/>
      <c r="T1050" s="335"/>
      <c r="U1050" s="335"/>
      <c r="V1050" s="335"/>
      <c r="W1050" s="336"/>
      <c r="X1050" s="337"/>
      <c r="Y1050" s="338"/>
    </row>
    <row r="1051" spans="3:25" s="330" customFormat="1" hidden="1" x14ac:dyDescent="0.25">
      <c r="C1051" s="331"/>
      <c r="D1051" s="331"/>
      <c r="E1051" s="331"/>
      <c r="H1051" s="332"/>
      <c r="K1051" s="333"/>
      <c r="L1051" s="333"/>
      <c r="M1051" s="333"/>
      <c r="N1051" s="333"/>
      <c r="Q1051" s="334"/>
      <c r="R1051" s="335"/>
      <c r="S1051" s="335"/>
      <c r="T1051" s="335"/>
      <c r="U1051" s="335"/>
      <c r="V1051" s="335"/>
      <c r="W1051" s="336"/>
      <c r="X1051" s="337"/>
      <c r="Y1051" s="338"/>
    </row>
    <row r="1052" spans="3:25" s="330" customFormat="1" hidden="1" x14ac:dyDescent="0.25">
      <c r="C1052" s="331"/>
      <c r="D1052" s="331"/>
      <c r="E1052" s="331"/>
      <c r="H1052" s="332"/>
      <c r="K1052" s="333"/>
      <c r="L1052" s="333"/>
      <c r="M1052" s="333"/>
      <c r="N1052" s="333"/>
      <c r="Q1052" s="334"/>
      <c r="R1052" s="335"/>
      <c r="S1052" s="335"/>
      <c r="T1052" s="335"/>
      <c r="U1052" s="335"/>
      <c r="V1052" s="335"/>
      <c r="W1052" s="336"/>
      <c r="X1052" s="337"/>
      <c r="Y1052" s="338"/>
    </row>
    <row r="1053" spans="3:25" s="330" customFormat="1" hidden="1" x14ac:dyDescent="0.25">
      <c r="C1053" s="331"/>
      <c r="D1053" s="331"/>
      <c r="E1053" s="331"/>
      <c r="H1053" s="332"/>
      <c r="K1053" s="333"/>
      <c r="L1053" s="333"/>
      <c r="M1053" s="333"/>
      <c r="N1053" s="333"/>
      <c r="Q1053" s="334"/>
      <c r="R1053" s="335"/>
      <c r="S1053" s="335"/>
      <c r="T1053" s="335"/>
      <c r="U1053" s="335"/>
      <c r="V1053" s="335"/>
      <c r="W1053" s="336"/>
      <c r="X1053" s="337"/>
      <c r="Y1053" s="338"/>
    </row>
    <row r="1054" spans="3:25" s="330" customFormat="1" hidden="1" x14ac:dyDescent="0.25">
      <c r="C1054" s="331"/>
      <c r="D1054" s="331"/>
      <c r="E1054" s="331"/>
      <c r="H1054" s="332"/>
      <c r="K1054" s="333"/>
      <c r="L1054" s="333"/>
      <c r="M1054" s="333"/>
      <c r="N1054" s="333"/>
      <c r="Q1054" s="334"/>
      <c r="R1054" s="335"/>
      <c r="S1054" s="335"/>
      <c r="T1054" s="335"/>
      <c r="U1054" s="335"/>
      <c r="V1054" s="335"/>
      <c r="W1054" s="336"/>
      <c r="X1054" s="337"/>
      <c r="Y1054" s="338"/>
    </row>
    <row r="1055" spans="3:25" s="330" customFormat="1" hidden="1" x14ac:dyDescent="0.25">
      <c r="C1055" s="331"/>
      <c r="D1055" s="331"/>
      <c r="E1055" s="331"/>
      <c r="H1055" s="332"/>
      <c r="K1055" s="333"/>
      <c r="L1055" s="333"/>
      <c r="M1055" s="333"/>
      <c r="N1055" s="333"/>
      <c r="Q1055" s="334"/>
      <c r="R1055" s="335"/>
      <c r="S1055" s="335"/>
      <c r="T1055" s="335"/>
      <c r="U1055" s="335"/>
      <c r="V1055" s="335"/>
      <c r="W1055" s="336"/>
      <c r="X1055" s="337"/>
      <c r="Y1055" s="338"/>
    </row>
    <row r="1056" spans="3:25" s="330" customFormat="1" hidden="1" x14ac:dyDescent="0.25">
      <c r="C1056" s="331"/>
      <c r="D1056" s="331"/>
      <c r="E1056" s="331"/>
      <c r="H1056" s="332"/>
      <c r="K1056" s="333"/>
      <c r="L1056" s="333"/>
      <c r="M1056" s="333"/>
      <c r="N1056" s="333"/>
      <c r="Q1056" s="334"/>
      <c r="R1056" s="335"/>
      <c r="S1056" s="335"/>
      <c r="T1056" s="335"/>
      <c r="U1056" s="335"/>
      <c r="V1056" s="335"/>
      <c r="W1056" s="336"/>
      <c r="X1056" s="337"/>
      <c r="Y1056" s="338"/>
    </row>
    <row r="1057" spans="3:25" s="330" customFormat="1" hidden="1" x14ac:dyDescent="0.25">
      <c r="C1057" s="331"/>
      <c r="D1057" s="331"/>
      <c r="E1057" s="331"/>
      <c r="H1057" s="332"/>
      <c r="K1057" s="333"/>
      <c r="L1057" s="333"/>
      <c r="M1057" s="333"/>
      <c r="N1057" s="333"/>
      <c r="Q1057" s="334"/>
      <c r="R1057" s="335"/>
      <c r="S1057" s="335"/>
      <c r="T1057" s="335"/>
      <c r="U1057" s="335"/>
      <c r="V1057" s="335"/>
      <c r="W1057" s="336"/>
      <c r="X1057" s="337"/>
      <c r="Y1057" s="338"/>
    </row>
    <row r="1058" spans="3:25" s="330" customFormat="1" hidden="1" x14ac:dyDescent="0.25">
      <c r="C1058" s="331"/>
      <c r="D1058" s="331"/>
      <c r="E1058" s="331"/>
      <c r="H1058" s="332"/>
      <c r="K1058" s="333"/>
      <c r="L1058" s="333"/>
      <c r="M1058" s="333"/>
      <c r="N1058" s="333"/>
      <c r="Q1058" s="334"/>
      <c r="R1058" s="335"/>
      <c r="S1058" s="335"/>
      <c r="T1058" s="335"/>
      <c r="U1058" s="335"/>
      <c r="V1058" s="335"/>
      <c r="W1058" s="336"/>
      <c r="X1058" s="337"/>
      <c r="Y1058" s="338"/>
    </row>
    <row r="1059" spans="3:25" s="330" customFormat="1" hidden="1" x14ac:dyDescent="0.25">
      <c r="C1059" s="331"/>
      <c r="D1059" s="331"/>
      <c r="E1059" s="331"/>
      <c r="H1059" s="332"/>
      <c r="K1059" s="333"/>
      <c r="L1059" s="333"/>
      <c r="M1059" s="333"/>
      <c r="N1059" s="333"/>
      <c r="Q1059" s="334"/>
      <c r="R1059" s="335"/>
      <c r="S1059" s="335"/>
      <c r="T1059" s="335"/>
      <c r="U1059" s="335"/>
      <c r="V1059" s="335"/>
      <c r="W1059" s="336"/>
      <c r="X1059" s="337"/>
      <c r="Y1059" s="338"/>
    </row>
    <row r="1060" spans="3:25" s="330" customFormat="1" hidden="1" x14ac:dyDescent="0.25">
      <c r="C1060" s="331"/>
      <c r="D1060" s="331"/>
      <c r="E1060" s="331"/>
      <c r="H1060" s="332"/>
      <c r="K1060" s="333"/>
      <c r="L1060" s="333"/>
      <c r="M1060" s="333"/>
      <c r="N1060" s="333"/>
      <c r="Q1060" s="334"/>
      <c r="R1060" s="335"/>
      <c r="S1060" s="335"/>
      <c r="T1060" s="335"/>
      <c r="U1060" s="335"/>
      <c r="V1060" s="335"/>
      <c r="W1060" s="336"/>
      <c r="X1060" s="337"/>
      <c r="Y1060" s="338"/>
    </row>
    <row r="1061" spans="3:25" s="330" customFormat="1" hidden="1" x14ac:dyDescent="0.25">
      <c r="C1061" s="331"/>
      <c r="D1061" s="331"/>
      <c r="E1061" s="331"/>
      <c r="H1061" s="332"/>
      <c r="K1061" s="333"/>
      <c r="L1061" s="333"/>
      <c r="M1061" s="333"/>
      <c r="N1061" s="333"/>
      <c r="Q1061" s="334"/>
      <c r="R1061" s="335"/>
      <c r="S1061" s="335"/>
      <c r="T1061" s="335"/>
      <c r="U1061" s="335"/>
      <c r="V1061" s="335"/>
      <c r="W1061" s="336"/>
      <c r="X1061" s="337"/>
      <c r="Y1061" s="338"/>
    </row>
    <row r="1062" spans="3:25" s="330" customFormat="1" hidden="1" x14ac:dyDescent="0.25">
      <c r="C1062" s="331"/>
      <c r="D1062" s="331"/>
      <c r="E1062" s="331"/>
      <c r="H1062" s="332"/>
      <c r="K1062" s="333"/>
      <c r="L1062" s="333"/>
      <c r="M1062" s="333"/>
      <c r="N1062" s="333"/>
      <c r="Q1062" s="334"/>
      <c r="R1062" s="335"/>
      <c r="S1062" s="335"/>
      <c r="T1062" s="335"/>
      <c r="U1062" s="335"/>
      <c r="V1062" s="335"/>
      <c r="W1062" s="336"/>
      <c r="X1062" s="337"/>
      <c r="Y1062" s="338"/>
    </row>
    <row r="1063" spans="3:25" s="330" customFormat="1" hidden="1" x14ac:dyDescent="0.25">
      <c r="C1063" s="331"/>
      <c r="D1063" s="331"/>
      <c r="E1063" s="331"/>
      <c r="H1063" s="332"/>
      <c r="K1063" s="333"/>
      <c r="L1063" s="333"/>
      <c r="M1063" s="333"/>
      <c r="N1063" s="333"/>
      <c r="Q1063" s="334"/>
      <c r="R1063" s="335"/>
      <c r="S1063" s="335"/>
      <c r="T1063" s="335"/>
      <c r="U1063" s="335"/>
      <c r="V1063" s="335"/>
      <c r="W1063" s="336"/>
      <c r="X1063" s="337"/>
      <c r="Y1063" s="338"/>
    </row>
    <row r="1064" spans="3:25" s="330" customFormat="1" hidden="1" x14ac:dyDescent="0.25">
      <c r="C1064" s="331"/>
      <c r="D1064" s="331"/>
      <c r="E1064" s="331"/>
      <c r="H1064" s="332"/>
      <c r="K1064" s="333"/>
      <c r="L1064" s="333"/>
      <c r="M1064" s="333"/>
      <c r="N1064" s="333"/>
      <c r="Q1064" s="334"/>
      <c r="R1064" s="335"/>
      <c r="S1064" s="335"/>
      <c r="T1064" s="335"/>
      <c r="U1064" s="335"/>
      <c r="V1064" s="335"/>
      <c r="W1064" s="336"/>
      <c r="X1064" s="337"/>
      <c r="Y1064" s="338"/>
    </row>
    <row r="1065" spans="3:25" s="330" customFormat="1" hidden="1" x14ac:dyDescent="0.25">
      <c r="C1065" s="331"/>
      <c r="D1065" s="331"/>
      <c r="E1065" s="331"/>
      <c r="H1065" s="332"/>
      <c r="K1065" s="333"/>
      <c r="L1065" s="333"/>
      <c r="M1065" s="333"/>
      <c r="N1065" s="333"/>
      <c r="Q1065" s="334"/>
      <c r="R1065" s="335"/>
      <c r="S1065" s="335"/>
      <c r="T1065" s="335"/>
      <c r="U1065" s="335"/>
      <c r="V1065" s="335"/>
      <c r="W1065" s="336"/>
      <c r="X1065" s="337"/>
      <c r="Y1065" s="338"/>
    </row>
    <row r="1066" spans="3:25" s="330" customFormat="1" hidden="1" x14ac:dyDescent="0.25">
      <c r="C1066" s="331"/>
      <c r="D1066" s="331"/>
      <c r="E1066" s="331"/>
      <c r="H1066" s="332"/>
      <c r="K1066" s="333"/>
      <c r="L1066" s="333"/>
      <c r="M1066" s="333"/>
      <c r="N1066" s="333"/>
      <c r="Q1066" s="334"/>
      <c r="R1066" s="335"/>
      <c r="S1066" s="335"/>
      <c r="T1066" s="335"/>
      <c r="U1066" s="335"/>
      <c r="V1066" s="335"/>
      <c r="W1066" s="336"/>
      <c r="X1066" s="337"/>
      <c r="Y1066" s="338"/>
    </row>
    <row r="1067" spans="3:25" s="330" customFormat="1" hidden="1" x14ac:dyDescent="0.25">
      <c r="C1067" s="331"/>
      <c r="D1067" s="331"/>
      <c r="E1067" s="331"/>
      <c r="H1067" s="332"/>
      <c r="K1067" s="333"/>
      <c r="L1067" s="333"/>
      <c r="M1067" s="333"/>
      <c r="N1067" s="333"/>
      <c r="Q1067" s="334"/>
      <c r="R1067" s="335"/>
      <c r="S1067" s="335"/>
      <c r="T1067" s="335"/>
      <c r="U1067" s="335"/>
      <c r="V1067" s="335"/>
      <c r="W1067" s="336"/>
      <c r="X1067" s="337"/>
      <c r="Y1067" s="338"/>
    </row>
    <row r="1068" spans="3:25" s="330" customFormat="1" hidden="1" x14ac:dyDescent="0.25">
      <c r="C1068" s="331"/>
      <c r="D1068" s="331"/>
      <c r="E1068" s="331"/>
      <c r="H1068" s="332"/>
      <c r="K1068" s="333"/>
      <c r="L1068" s="333"/>
      <c r="M1068" s="333"/>
      <c r="N1068" s="333"/>
      <c r="Q1068" s="334"/>
      <c r="R1068" s="335"/>
      <c r="S1068" s="335"/>
      <c r="T1068" s="335"/>
      <c r="U1068" s="335"/>
      <c r="V1068" s="335"/>
      <c r="W1068" s="336"/>
      <c r="X1068" s="337"/>
      <c r="Y1068" s="338"/>
    </row>
    <row r="1069" spans="3:25" s="330" customFormat="1" hidden="1" x14ac:dyDescent="0.25">
      <c r="C1069" s="331"/>
      <c r="D1069" s="331"/>
      <c r="E1069" s="331"/>
      <c r="H1069" s="332"/>
      <c r="K1069" s="333"/>
      <c r="L1069" s="333"/>
      <c r="M1069" s="333"/>
      <c r="N1069" s="333"/>
      <c r="Q1069" s="334"/>
      <c r="R1069" s="335"/>
      <c r="S1069" s="335"/>
      <c r="T1069" s="335"/>
      <c r="U1069" s="335"/>
      <c r="V1069" s="335"/>
      <c r="W1069" s="336"/>
      <c r="X1069" s="337"/>
      <c r="Y1069" s="338"/>
    </row>
    <row r="1070" spans="3:25" s="330" customFormat="1" hidden="1" x14ac:dyDescent="0.25">
      <c r="C1070" s="331"/>
      <c r="D1070" s="331"/>
      <c r="E1070" s="331"/>
      <c r="H1070" s="332"/>
      <c r="K1070" s="333"/>
      <c r="L1070" s="333"/>
      <c r="M1070" s="333"/>
      <c r="N1070" s="333"/>
      <c r="Q1070" s="334"/>
      <c r="R1070" s="335"/>
      <c r="S1070" s="335"/>
      <c r="T1070" s="335"/>
      <c r="U1070" s="335"/>
      <c r="V1070" s="335"/>
      <c r="W1070" s="336"/>
      <c r="X1070" s="337"/>
      <c r="Y1070" s="338"/>
    </row>
    <row r="1071" spans="3:25" s="330" customFormat="1" hidden="1" x14ac:dyDescent="0.25">
      <c r="C1071" s="331"/>
      <c r="D1071" s="331"/>
      <c r="E1071" s="331"/>
      <c r="H1071" s="332"/>
      <c r="K1071" s="333"/>
      <c r="L1071" s="333"/>
      <c r="M1071" s="333"/>
      <c r="N1071" s="333"/>
      <c r="Q1071" s="334"/>
      <c r="R1071" s="335"/>
      <c r="S1071" s="335"/>
      <c r="T1071" s="335"/>
      <c r="U1071" s="335"/>
      <c r="V1071" s="335"/>
      <c r="W1071" s="336"/>
      <c r="X1071" s="337"/>
      <c r="Y1071" s="338"/>
    </row>
    <row r="1072" spans="3:25" s="330" customFormat="1" hidden="1" x14ac:dyDescent="0.25">
      <c r="C1072" s="331"/>
      <c r="D1072" s="331"/>
      <c r="E1072" s="331"/>
      <c r="H1072" s="332"/>
      <c r="K1072" s="333"/>
      <c r="L1072" s="333"/>
      <c r="M1072" s="333"/>
      <c r="N1072" s="333"/>
      <c r="Q1072" s="334"/>
      <c r="R1072" s="335"/>
      <c r="S1072" s="335"/>
      <c r="T1072" s="335"/>
      <c r="U1072" s="335"/>
      <c r="V1072" s="335"/>
      <c r="W1072" s="336"/>
      <c r="X1072" s="337"/>
      <c r="Y1072" s="338"/>
    </row>
    <row r="1073" spans="3:25" s="330" customFormat="1" hidden="1" x14ac:dyDescent="0.25">
      <c r="C1073" s="331"/>
      <c r="D1073" s="331"/>
      <c r="E1073" s="331"/>
      <c r="H1073" s="332"/>
      <c r="K1073" s="333"/>
      <c r="L1073" s="333"/>
      <c r="M1073" s="333"/>
      <c r="N1073" s="333"/>
      <c r="Q1073" s="334"/>
      <c r="R1073" s="335"/>
      <c r="S1073" s="335"/>
      <c r="T1073" s="335"/>
      <c r="U1073" s="335"/>
      <c r="V1073" s="335"/>
      <c r="W1073" s="336"/>
      <c r="X1073" s="337"/>
      <c r="Y1073" s="338"/>
    </row>
    <row r="1074" spans="3:25" s="330" customFormat="1" hidden="1" x14ac:dyDescent="0.25">
      <c r="C1074" s="331"/>
      <c r="D1074" s="331"/>
      <c r="E1074" s="331"/>
      <c r="H1074" s="332"/>
      <c r="K1074" s="333"/>
      <c r="L1074" s="333"/>
      <c r="M1074" s="333"/>
      <c r="N1074" s="333"/>
      <c r="Q1074" s="334"/>
      <c r="R1074" s="335"/>
      <c r="S1074" s="335"/>
      <c r="T1074" s="335"/>
      <c r="U1074" s="335"/>
      <c r="V1074" s="335"/>
      <c r="W1074" s="336"/>
      <c r="X1074" s="337"/>
      <c r="Y1074" s="338"/>
    </row>
    <row r="1075" spans="3:25" s="330" customFormat="1" hidden="1" x14ac:dyDescent="0.25">
      <c r="C1075" s="331"/>
      <c r="D1075" s="331"/>
      <c r="E1075" s="331"/>
      <c r="H1075" s="332"/>
      <c r="K1075" s="333"/>
      <c r="L1075" s="333"/>
      <c r="M1075" s="333"/>
      <c r="N1075" s="333"/>
      <c r="Q1075" s="334"/>
      <c r="R1075" s="335"/>
      <c r="S1075" s="335"/>
      <c r="T1075" s="335"/>
      <c r="U1075" s="335"/>
      <c r="V1075" s="335"/>
      <c r="W1075" s="336"/>
      <c r="X1075" s="337"/>
      <c r="Y1075" s="338"/>
    </row>
    <row r="1076" spans="3:25" s="330" customFormat="1" hidden="1" x14ac:dyDescent="0.25">
      <c r="C1076" s="331"/>
      <c r="D1076" s="331"/>
      <c r="E1076" s="331"/>
      <c r="H1076" s="332"/>
      <c r="K1076" s="333"/>
      <c r="L1076" s="333"/>
      <c r="M1076" s="333"/>
      <c r="N1076" s="333"/>
      <c r="Q1076" s="334"/>
      <c r="R1076" s="335"/>
      <c r="S1076" s="335"/>
      <c r="T1076" s="335"/>
      <c r="U1076" s="335"/>
      <c r="V1076" s="335"/>
      <c r="W1076" s="336"/>
      <c r="X1076" s="337"/>
      <c r="Y1076" s="338"/>
    </row>
    <row r="1077" spans="3:25" s="330" customFormat="1" hidden="1" x14ac:dyDescent="0.25">
      <c r="C1077" s="331"/>
      <c r="D1077" s="331"/>
      <c r="E1077" s="331"/>
      <c r="H1077" s="332"/>
      <c r="K1077" s="333"/>
      <c r="L1077" s="333"/>
      <c r="M1077" s="333"/>
      <c r="N1077" s="333"/>
      <c r="Q1077" s="334"/>
      <c r="R1077" s="335"/>
      <c r="S1077" s="335"/>
      <c r="T1077" s="335"/>
      <c r="U1077" s="335"/>
      <c r="V1077" s="335"/>
      <c r="W1077" s="336"/>
      <c r="X1077" s="337"/>
      <c r="Y1077" s="338"/>
    </row>
    <row r="1078" spans="3:25" s="330" customFormat="1" hidden="1" x14ac:dyDescent="0.25">
      <c r="C1078" s="331"/>
      <c r="D1078" s="331"/>
      <c r="E1078" s="331"/>
      <c r="H1078" s="332"/>
      <c r="K1078" s="333"/>
      <c r="L1078" s="333"/>
      <c r="M1078" s="333"/>
      <c r="N1078" s="333"/>
      <c r="Q1078" s="334"/>
      <c r="R1078" s="335"/>
      <c r="S1078" s="335"/>
      <c r="T1078" s="335"/>
      <c r="U1078" s="335"/>
      <c r="V1078" s="335"/>
      <c r="W1078" s="336"/>
      <c r="X1078" s="337"/>
      <c r="Y1078" s="338"/>
    </row>
    <row r="1079" spans="3:25" s="330" customFormat="1" hidden="1" x14ac:dyDescent="0.25">
      <c r="C1079" s="331"/>
      <c r="D1079" s="331"/>
      <c r="E1079" s="331"/>
      <c r="H1079" s="332"/>
      <c r="K1079" s="333"/>
      <c r="L1079" s="333"/>
      <c r="M1079" s="333"/>
      <c r="N1079" s="333"/>
      <c r="Q1079" s="334"/>
      <c r="R1079" s="335"/>
      <c r="S1079" s="335"/>
      <c r="T1079" s="335"/>
      <c r="U1079" s="335"/>
      <c r="V1079" s="335"/>
      <c r="W1079" s="336"/>
      <c r="X1079" s="337"/>
      <c r="Y1079" s="338"/>
    </row>
    <row r="1080" spans="3:25" s="330" customFormat="1" hidden="1" x14ac:dyDescent="0.25">
      <c r="C1080" s="331"/>
      <c r="D1080" s="331"/>
      <c r="E1080" s="331"/>
      <c r="H1080" s="332"/>
      <c r="K1080" s="333"/>
      <c r="L1080" s="333"/>
      <c r="M1080" s="333"/>
      <c r="N1080" s="333"/>
      <c r="Q1080" s="334"/>
      <c r="R1080" s="335"/>
      <c r="S1080" s="335"/>
      <c r="T1080" s="335"/>
      <c r="U1080" s="335"/>
      <c r="V1080" s="335"/>
      <c r="W1080" s="336"/>
      <c r="X1080" s="337"/>
      <c r="Y1080" s="338"/>
    </row>
    <row r="1081" spans="3:25" s="330" customFormat="1" hidden="1" x14ac:dyDescent="0.25">
      <c r="C1081" s="331"/>
      <c r="D1081" s="331"/>
      <c r="E1081" s="331"/>
      <c r="H1081" s="332"/>
      <c r="K1081" s="333"/>
      <c r="L1081" s="333"/>
      <c r="M1081" s="333"/>
      <c r="N1081" s="333"/>
      <c r="Q1081" s="334"/>
      <c r="R1081" s="335"/>
      <c r="S1081" s="335"/>
      <c r="T1081" s="335"/>
      <c r="U1081" s="335"/>
      <c r="V1081" s="335"/>
      <c r="W1081" s="336"/>
      <c r="X1081" s="337"/>
      <c r="Y1081" s="338"/>
    </row>
    <row r="1082" spans="3:25" s="330" customFormat="1" hidden="1" x14ac:dyDescent="0.25">
      <c r="C1082" s="331"/>
      <c r="D1082" s="331"/>
      <c r="E1082" s="331"/>
      <c r="H1082" s="332"/>
      <c r="K1082" s="333"/>
      <c r="L1082" s="333"/>
      <c r="M1082" s="333"/>
      <c r="N1082" s="333"/>
      <c r="Q1082" s="334"/>
      <c r="R1082" s="335"/>
      <c r="S1082" s="335"/>
      <c r="T1082" s="335"/>
      <c r="U1082" s="335"/>
      <c r="V1082" s="335"/>
      <c r="W1082" s="336"/>
      <c r="X1082" s="337"/>
      <c r="Y1082" s="338"/>
    </row>
    <row r="1083" spans="3:25" s="330" customFormat="1" hidden="1" x14ac:dyDescent="0.25">
      <c r="C1083" s="331"/>
      <c r="D1083" s="331"/>
      <c r="E1083" s="331"/>
      <c r="H1083" s="332"/>
      <c r="K1083" s="333"/>
      <c r="L1083" s="333"/>
      <c r="M1083" s="333"/>
      <c r="N1083" s="333"/>
      <c r="Q1083" s="334"/>
      <c r="R1083" s="335"/>
      <c r="S1083" s="335"/>
      <c r="T1083" s="335"/>
      <c r="U1083" s="335"/>
      <c r="V1083" s="335"/>
      <c r="W1083" s="336"/>
      <c r="X1083" s="337"/>
      <c r="Y1083" s="338"/>
    </row>
    <row r="1084" spans="3:25" s="330" customFormat="1" hidden="1" x14ac:dyDescent="0.25">
      <c r="C1084" s="331"/>
      <c r="D1084" s="331"/>
      <c r="E1084" s="331"/>
      <c r="H1084" s="332"/>
      <c r="K1084" s="333"/>
      <c r="L1084" s="333"/>
      <c r="M1084" s="333"/>
      <c r="N1084" s="333"/>
      <c r="Q1084" s="334"/>
      <c r="R1084" s="335"/>
      <c r="S1084" s="335"/>
      <c r="T1084" s="335"/>
      <c r="U1084" s="335"/>
      <c r="V1084" s="335"/>
      <c r="W1084" s="336"/>
      <c r="X1084" s="337"/>
      <c r="Y1084" s="338"/>
    </row>
    <row r="1085" spans="3:25" s="330" customFormat="1" hidden="1" x14ac:dyDescent="0.25">
      <c r="C1085" s="331"/>
      <c r="D1085" s="331"/>
      <c r="E1085" s="331"/>
      <c r="H1085" s="332"/>
      <c r="K1085" s="333"/>
      <c r="L1085" s="333"/>
      <c r="M1085" s="333"/>
      <c r="N1085" s="333"/>
      <c r="Q1085" s="334"/>
      <c r="R1085" s="335"/>
      <c r="S1085" s="335"/>
      <c r="T1085" s="335"/>
      <c r="U1085" s="335"/>
      <c r="V1085" s="335"/>
      <c r="W1085" s="336"/>
      <c r="X1085" s="337"/>
      <c r="Y1085" s="338"/>
    </row>
    <row r="1086" spans="3:25" s="330" customFormat="1" hidden="1" x14ac:dyDescent="0.25">
      <c r="C1086" s="331"/>
      <c r="D1086" s="331"/>
      <c r="E1086" s="331"/>
      <c r="H1086" s="332"/>
      <c r="K1086" s="333"/>
      <c r="L1086" s="333"/>
      <c r="M1086" s="333"/>
      <c r="N1086" s="333"/>
      <c r="Q1086" s="334"/>
      <c r="R1086" s="335"/>
      <c r="S1086" s="335"/>
      <c r="T1086" s="335"/>
      <c r="U1086" s="335"/>
      <c r="V1086" s="335"/>
      <c r="W1086" s="336"/>
      <c r="X1086" s="337"/>
      <c r="Y1086" s="338"/>
    </row>
    <row r="1087" spans="3:25" s="330" customFormat="1" hidden="1" x14ac:dyDescent="0.25">
      <c r="C1087" s="331"/>
      <c r="D1087" s="331"/>
      <c r="E1087" s="331"/>
      <c r="H1087" s="332"/>
      <c r="K1087" s="333"/>
      <c r="L1087" s="333"/>
      <c r="M1087" s="333"/>
      <c r="N1087" s="333"/>
      <c r="Q1087" s="334"/>
      <c r="R1087" s="335"/>
      <c r="S1087" s="335"/>
      <c r="T1087" s="335"/>
      <c r="U1087" s="335"/>
      <c r="V1087" s="335"/>
      <c r="W1087" s="336"/>
      <c r="X1087" s="337"/>
      <c r="Y1087" s="338"/>
    </row>
    <row r="1088" spans="3:25" s="330" customFormat="1" hidden="1" x14ac:dyDescent="0.25">
      <c r="C1088" s="331"/>
      <c r="D1088" s="331"/>
      <c r="E1088" s="331"/>
      <c r="H1088" s="332"/>
      <c r="K1088" s="333"/>
      <c r="L1088" s="333"/>
      <c r="M1088" s="333"/>
      <c r="N1088" s="333"/>
      <c r="Q1088" s="334"/>
      <c r="R1088" s="335"/>
      <c r="S1088" s="335"/>
      <c r="T1088" s="335"/>
      <c r="U1088" s="335"/>
      <c r="V1088" s="335"/>
      <c r="W1088" s="336"/>
      <c r="X1088" s="337"/>
      <c r="Y1088" s="338"/>
    </row>
    <row r="1089" spans="3:25" s="330" customFormat="1" hidden="1" x14ac:dyDescent="0.25">
      <c r="C1089" s="331"/>
      <c r="D1089" s="331"/>
      <c r="E1089" s="331"/>
      <c r="H1089" s="332"/>
      <c r="K1089" s="333"/>
      <c r="L1089" s="333"/>
      <c r="M1089" s="333"/>
      <c r="N1089" s="333"/>
      <c r="Q1089" s="334"/>
      <c r="R1089" s="335"/>
      <c r="S1089" s="335"/>
      <c r="T1089" s="335"/>
      <c r="U1089" s="335"/>
      <c r="V1089" s="335"/>
      <c r="W1089" s="336"/>
      <c r="X1089" s="337"/>
      <c r="Y1089" s="338"/>
    </row>
    <row r="1090" spans="3:25" s="330" customFormat="1" hidden="1" x14ac:dyDescent="0.25">
      <c r="C1090" s="331"/>
      <c r="D1090" s="331"/>
      <c r="E1090" s="331"/>
      <c r="H1090" s="332"/>
      <c r="K1090" s="333"/>
      <c r="L1090" s="333"/>
      <c r="M1090" s="333"/>
      <c r="N1090" s="333"/>
      <c r="Q1090" s="334"/>
      <c r="R1090" s="335"/>
      <c r="S1090" s="335"/>
      <c r="T1090" s="335"/>
      <c r="U1090" s="335"/>
      <c r="V1090" s="335"/>
      <c r="W1090" s="336"/>
      <c r="X1090" s="337"/>
      <c r="Y1090" s="338"/>
    </row>
    <row r="1091" spans="3:25" s="330" customFormat="1" hidden="1" x14ac:dyDescent="0.25">
      <c r="C1091" s="331"/>
      <c r="D1091" s="331"/>
      <c r="E1091" s="331"/>
      <c r="H1091" s="332"/>
      <c r="K1091" s="333"/>
      <c r="L1091" s="333"/>
      <c r="M1091" s="333"/>
      <c r="N1091" s="333"/>
      <c r="Q1091" s="334"/>
      <c r="R1091" s="335"/>
      <c r="S1091" s="335"/>
      <c r="T1091" s="335"/>
      <c r="U1091" s="335"/>
      <c r="V1091" s="335"/>
      <c r="W1091" s="336"/>
      <c r="X1091" s="337"/>
      <c r="Y1091" s="338"/>
    </row>
    <row r="1092" spans="3:25" s="330" customFormat="1" hidden="1" x14ac:dyDescent="0.25">
      <c r="C1092" s="331"/>
      <c r="D1092" s="331"/>
      <c r="E1092" s="331"/>
      <c r="H1092" s="332"/>
      <c r="K1092" s="333"/>
      <c r="L1092" s="333"/>
      <c r="M1092" s="333"/>
      <c r="N1092" s="333"/>
      <c r="Q1092" s="334"/>
      <c r="R1092" s="335"/>
      <c r="S1092" s="335"/>
      <c r="T1092" s="335"/>
      <c r="U1092" s="335"/>
      <c r="V1092" s="335"/>
      <c r="W1092" s="336"/>
      <c r="X1092" s="337"/>
      <c r="Y1092" s="338"/>
    </row>
    <row r="1093" spans="3:25" s="330" customFormat="1" hidden="1" x14ac:dyDescent="0.25">
      <c r="C1093" s="331"/>
      <c r="D1093" s="331"/>
      <c r="E1093" s="331"/>
      <c r="H1093" s="332"/>
      <c r="K1093" s="333"/>
      <c r="L1093" s="333"/>
      <c r="M1093" s="333"/>
      <c r="N1093" s="333"/>
      <c r="Q1093" s="334"/>
      <c r="R1093" s="335"/>
      <c r="S1093" s="335"/>
      <c r="T1093" s="335"/>
      <c r="U1093" s="335"/>
      <c r="V1093" s="335"/>
      <c r="W1093" s="336"/>
      <c r="X1093" s="337"/>
      <c r="Y1093" s="338"/>
    </row>
    <row r="1094" spans="3:25" s="330" customFormat="1" hidden="1" x14ac:dyDescent="0.25">
      <c r="C1094" s="331"/>
      <c r="D1094" s="331"/>
      <c r="E1094" s="331"/>
      <c r="H1094" s="332"/>
      <c r="K1094" s="333"/>
      <c r="L1094" s="333"/>
      <c r="M1094" s="333"/>
      <c r="N1094" s="333"/>
      <c r="Q1094" s="334"/>
      <c r="R1094" s="335"/>
      <c r="S1094" s="335"/>
      <c r="T1094" s="335"/>
      <c r="U1094" s="335"/>
      <c r="V1094" s="335"/>
      <c r="W1094" s="336"/>
      <c r="X1094" s="337"/>
      <c r="Y1094" s="338"/>
    </row>
    <row r="1095" spans="3:25" s="330" customFormat="1" hidden="1" x14ac:dyDescent="0.25">
      <c r="C1095" s="331"/>
      <c r="D1095" s="331"/>
      <c r="E1095" s="331"/>
      <c r="H1095" s="332"/>
      <c r="K1095" s="333"/>
      <c r="L1095" s="333"/>
      <c r="M1095" s="333"/>
      <c r="N1095" s="333"/>
      <c r="Q1095" s="334"/>
      <c r="R1095" s="335"/>
      <c r="S1095" s="335"/>
      <c r="T1095" s="335"/>
      <c r="U1095" s="335"/>
      <c r="V1095" s="335"/>
      <c r="W1095" s="336"/>
      <c r="X1095" s="337"/>
      <c r="Y1095" s="338"/>
    </row>
    <row r="1096" spans="3:25" s="330" customFormat="1" hidden="1" x14ac:dyDescent="0.25">
      <c r="C1096" s="331"/>
      <c r="D1096" s="331"/>
      <c r="E1096" s="331"/>
      <c r="H1096" s="332"/>
      <c r="K1096" s="333"/>
      <c r="L1096" s="333"/>
      <c r="M1096" s="333"/>
      <c r="N1096" s="333"/>
      <c r="Q1096" s="334"/>
      <c r="R1096" s="335"/>
      <c r="S1096" s="335"/>
      <c r="T1096" s="335"/>
      <c r="U1096" s="335"/>
      <c r="V1096" s="335"/>
      <c r="W1096" s="336"/>
      <c r="X1096" s="337"/>
      <c r="Y1096" s="338"/>
    </row>
    <row r="1097" spans="3:25" s="330" customFormat="1" hidden="1" x14ac:dyDescent="0.25">
      <c r="C1097" s="331"/>
      <c r="D1097" s="331"/>
      <c r="E1097" s="331"/>
      <c r="H1097" s="332"/>
      <c r="K1097" s="333"/>
      <c r="L1097" s="333"/>
      <c r="M1097" s="333"/>
      <c r="N1097" s="333"/>
      <c r="Q1097" s="334"/>
      <c r="R1097" s="335"/>
      <c r="S1097" s="335"/>
      <c r="T1097" s="335"/>
      <c r="U1097" s="335"/>
      <c r="V1097" s="335"/>
      <c r="W1097" s="336"/>
      <c r="X1097" s="337"/>
      <c r="Y1097" s="338"/>
    </row>
    <row r="1098" spans="3:25" s="330" customFormat="1" hidden="1" x14ac:dyDescent="0.25">
      <c r="C1098" s="331"/>
      <c r="D1098" s="331"/>
      <c r="E1098" s="331"/>
      <c r="H1098" s="332"/>
      <c r="K1098" s="333"/>
      <c r="L1098" s="333"/>
      <c r="M1098" s="333"/>
      <c r="N1098" s="333"/>
      <c r="Q1098" s="334"/>
      <c r="R1098" s="335"/>
      <c r="S1098" s="335"/>
      <c r="T1098" s="335"/>
      <c r="U1098" s="335"/>
      <c r="V1098" s="335"/>
      <c r="W1098" s="336"/>
      <c r="X1098" s="337"/>
      <c r="Y1098" s="338"/>
    </row>
    <row r="1099" spans="3:25" s="330" customFormat="1" hidden="1" x14ac:dyDescent="0.25">
      <c r="C1099" s="331"/>
      <c r="D1099" s="331"/>
      <c r="E1099" s="331"/>
      <c r="H1099" s="332"/>
      <c r="K1099" s="333"/>
      <c r="L1099" s="333"/>
      <c r="M1099" s="333"/>
      <c r="N1099" s="333"/>
      <c r="Q1099" s="334"/>
      <c r="R1099" s="335"/>
      <c r="S1099" s="335"/>
      <c r="T1099" s="335"/>
      <c r="U1099" s="335"/>
      <c r="V1099" s="335"/>
      <c r="W1099" s="336"/>
      <c r="X1099" s="337"/>
      <c r="Y1099" s="338"/>
    </row>
    <row r="1100" spans="3:25" s="330" customFormat="1" hidden="1" x14ac:dyDescent="0.25">
      <c r="C1100" s="331"/>
      <c r="D1100" s="331"/>
      <c r="E1100" s="331"/>
      <c r="H1100" s="332"/>
      <c r="K1100" s="333"/>
      <c r="L1100" s="333"/>
      <c r="M1100" s="333"/>
      <c r="N1100" s="333"/>
      <c r="Q1100" s="334"/>
      <c r="R1100" s="335"/>
      <c r="S1100" s="335"/>
      <c r="T1100" s="335"/>
      <c r="U1100" s="335"/>
      <c r="V1100" s="335"/>
      <c r="W1100" s="336"/>
      <c r="X1100" s="337"/>
      <c r="Y1100" s="338"/>
    </row>
    <row r="1101" spans="3:25" s="330" customFormat="1" hidden="1" x14ac:dyDescent="0.25">
      <c r="C1101" s="331"/>
      <c r="D1101" s="331"/>
      <c r="E1101" s="331"/>
      <c r="H1101" s="332"/>
      <c r="K1101" s="333"/>
      <c r="L1101" s="333"/>
      <c r="M1101" s="333"/>
      <c r="N1101" s="333"/>
      <c r="Q1101" s="334"/>
      <c r="R1101" s="335"/>
      <c r="S1101" s="335"/>
      <c r="T1101" s="335"/>
      <c r="U1101" s="335"/>
      <c r="V1101" s="335"/>
      <c r="W1101" s="336"/>
      <c r="X1101" s="337"/>
      <c r="Y1101" s="338"/>
    </row>
    <row r="1102" spans="3:25" s="330" customFormat="1" hidden="1" x14ac:dyDescent="0.25">
      <c r="C1102" s="331"/>
      <c r="D1102" s="331"/>
      <c r="E1102" s="331"/>
      <c r="H1102" s="332"/>
      <c r="K1102" s="333"/>
      <c r="L1102" s="333"/>
      <c r="M1102" s="333"/>
      <c r="N1102" s="333"/>
      <c r="Q1102" s="334"/>
      <c r="R1102" s="335"/>
      <c r="S1102" s="335"/>
      <c r="T1102" s="335"/>
      <c r="U1102" s="335"/>
      <c r="V1102" s="335"/>
      <c r="W1102" s="336"/>
      <c r="X1102" s="337"/>
      <c r="Y1102" s="338"/>
    </row>
    <row r="1103" spans="3:25" s="330" customFormat="1" hidden="1" x14ac:dyDescent="0.25">
      <c r="C1103" s="331"/>
      <c r="D1103" s="331"/>
      <c r="E1103" s="331"/>
      <c r="H1103" s="332"/>
      <c r="K1103" s="333"/>
      <c r="L1103" s="333"/>
      <c r="M1103" s="333"/>
      <c r="N1103" s="333"/>
      <c r="Q1103" s="334"/>
      <c r="R1103" s="335"/>
      <c r="S1103" s="335"/>
      <c r="T1103" s="335"/>
      <c r="U1103" s="335"/>
      <c r="V1103" s="335"/>
      <c r="W1103" s="336"/>
      <c r="X1103" s="337"/>
      <c r="Y1103" s="338"/>
    </row>
    <row r="1104" spans="3:25" s="330" customFormat="1" hidden="1" x14ac:dyDescent="0.25">
      <c r="C1104" s="331"/>
      <c r="D1104" s="331"/>
      <c r="E1104" s="331"/>
      <c r="H1104" s="332"/>
      <c r="K1104" s="333"/>
      <c r="L1104" s="333"/>
      <c r="M1104" s="333"/>
      <c r="N1104" s="333"/>
      <c r="Q1104" s="334"/>
      <c r="R1104" s="335"/>
      <c r="S1104" s="335"/>
      <c r="T1104" s="335"/>
      <c r="U1104" s="335"/>
      <c r="V1104" s="335"/>
      <c r="W1104" s="336"/>
      <c r="X1104" s="337"/>
      <c r="Y1104" s="338"/>
    </row>
    <row r="1105" spans="3:25" s="330" customFormat="1" hidden="1" x14ac:dyDescent="0.25">
      <c r="C1105" s="331"/>
      <c r="D1105" s="331"/>
      <c r="E1105" s="331"/>
      <c r="H1105" s="332"/>
      <c r="K1105" s="333"/>
      <c r="L1105" s="333"/>
      <c r="M1105" s="333"/>
      <c r="N1105" s="333"/>
      <c r="Q1105" s="334"/>
      <c r="R1105" s="335"/>
      <c r="S1105" s="335"/>
      <c r="T1105" s="335"/>
      <c r="U1105" s="335"/>
      <c r="V1105" s="335"/>
      <c r="W1105" s="336"/>
      <c r="X1105" s="337"/>
      <c r="Y1105" s="338"/>
    </row>
    <row r="1106" spans="3:25" s="330" customFormat="1" hidden="1" x14ac:dyDescent="0.25">
      <c r="C1106" s="331"/>
      <c r="D1106" s="331"/>
      <c r="E1106" s="331"/>
      <c r="H1106" s="332"/>
      <c r="K1106" s="333"/>
      <c r="L1106" s="333"/>
      <c r="M1106" s="333"/>
      <c r="N1106" s="333"/>
      <c r="Q1106" s="334"/>
      <c r="R1106" s="335"/>
      <c r="S1106" s="335"/>
      <c r="T1106" s="335"/>
      <c r="U1106" s="335"/>
      <c r="V1106" s="335"/>
      <c r="W1106" s="336"/>
      <c r="X1106" s="337"/>
      <c r="Y1106" s="338"/>
    </row>
    <row r="1107" spans="3:25" s="330" customFormat="1" hidden="1" x14ac:dyDescent="0.25">
      <c r="C1107" s="331"/>
      <c r="D1107" s="331"/>
      <c r="E1107" s="331"/>
      <c r="H1107" s="332"/>
      <c r="K1107" s="333"/>
      <c r="L1107" s="333"/>
      <c r="M1107" s="333"/>
      <c r="N1107" s="333"/>
      <c r="Q1107" s="334"/>
      <c r="R1107" s="335"/>
      <c r="S1107" s="335"/>
      <c r="T1107" s="335"/>
      <c r="U1107" s="335"/>
      <c r="V1107" s="335"/>
      <c r="W1107" s="336"/>
      <c r="X1107" s="337"/>
      <c r="Y1107" s="338"/>
    </row>
    <row r="1108" spans="3:25" s="330" customFormat="1" hidden="1" x14ac:dyDescent="0.25">
      <c r="C1108" s="331"/>
      <c r="D1108" s="331"/>
      <c r="E1108" s="331"/>
      <c r="H1108" s="332"/>
      <c r="K1108" s="333"/>
      <c r="L1108" s="333"/>
      <c r="M1108" s="333"/>
      <c r="N1108" s="333"/>
      <c r="Q1108" s="334"/>
      <c r="R1108" s="335"/>
      <c r="S1108" s="335"/>
      <c r="T1108" s="335"/>
      <c r="U1108" s="335"/>
      <c r="V1108" s="335"/>
      <c r="W1108" s="336"/>
      <c r="X1108" s="337"/>
      <c r="Y1108" s="338"/>
    </row>
    <row r="1109" spans="3:25" s="330" customFormat="1" hidden="1" x14ac:dyDescent="0.25">
      <c r="C1109" s="331"/>
      <c r="D1109" s="331"/>
      <c r="E1109" s="331"/>
      <c r="H1109" s="332"/>
      <c r="K1109" s="333"/>
      <c r="L1109" s="333"/>
      <c r="M1109" s="333"/>
      <c r="N1109" s="333"/>
      <c r="Q1109" s="334"/>
      <c r="R1109" s="335"/>
      <c r="S1109" s="335"/>
      <c r="T1109" s="335"/>
      <c r="U1109" s="335"/>
      <c r="V1109" s="335"/>
      <c r="W1109" s="336"/>
      <c r="X1109" s="337"/>
      <c r="Y1109" s="338"/>
    </row>
    <row r="1110" spans="3:25" s="330" customFormat="1" hidden="1" x14ac:dyDescent="0.25">
      <c r="C1110" s="331"/>
      <c r="D1110" s="331"/>
      <c r="E1110" s="331"/>
      <c r="H1110" s="332"/>
      <c r="K1110" s="333"/>
      <c r="L1110" s="333"/>
      <c r="M1110" s="333"/>
      <c r="N1110" s="333"/>
      <c r="Q1110" s="334"/>
      <c r="R1110" s="335"/>
      <c r="S1110" s="335"/>
      <c r="T1110" s="335"/>
      <c r="U1110" s="335"/>
      <c r="V1110" s="335"/>
      <c r="W1110" s="336"/>
      <c r="X1110" s="337"/>
      <c r="Y1110" s="338"/>
    </row>
    <row r="1111" spans="3:25" s="330" customFormat="1" hidden="1" x14ac:dyDescent="0.25">
      <c r="C1111" s="331"/>
      <c r="D1111" s="331"/>
      <c r="E1111" s="331"/>
      <c r="H1111" s="332"/>
      <c r="K1111" s="333"/>
      <c r="L1111" s="333"/>
      <c r="M1111" s="333"/>
      <c r="N1111" s="333"/>
      <c r="Q1111" s="334"/>
      <c r="R1111" s="335"/>
      <c r="S1111" s="335"/>
      <c r="T1111" s="335"/>
      <c r="U1111" s="335"/>
      <c r="V1111" s="335"/>
      <c r="W1111" s="336"/>
      <c r="X1111" s="337"/>
      <c r="Y1111" s="338"/>
    </row>
    <row r="1112" spans="3:25" s="330" customFormat="1" hidden="1" x14ac:dyDescent="0.25">
      <c r="C1112" s="331"/>
      <c r="D1112" s="331"/>
      <c r="E1112" s="331"/>
      <c r="H1112" s="332"/>
      <c r="K1112" s="333"/>
      <c r="L1112" s="333"/>
      <c r="M1112" s="333"/>
      <c r="N1112" s="333"/>
      <c r="Q1112" s="334"/>
      <c r="R1112" s="335"/>
      <c r="S1112" s="335"/>
      <c r="T1112" s="335"/>
      <c r="U1112" s="335"/>
      <c r="V1112" s="335"/>
      <c r="W1112" s="336"/>
      <c r="X1112" s="337"/>
      <c r="Y1112" s="338"/>
    </row>
    <row r="1113" spans="3:25" s="330" customFormat="1" hidden="1" x14ac:dyDescent="0.25">
      <c r="C1113" s="331"/>
      <c r="D1113" s="331"/>
      <c r="E1113" s="331"/>
      <c r="H1113" s="332"/>
      <c r="K1113" s="333"/>
      <c r="L1113" s="333"/>
      <c r="M1113" s="333"/>
      <c r="N1113" s="333"/>
      <c r="Q1113" s="334"/>
      <c r="R1113" s="335"/>
      <c r="S1113" s="335"/>
      <c r="T1113" s="335"/>
      <c r="U1113" s="335"/>
      <c r="V1113" s="335"/>
      <c r="W1113" s="336"/>
      <c r="X1113" s="337"/>
      <c r="Y1113" s="338"/>
    </row>
    <row r="1114" spans="3:25" s="330" customFormat="1" hidden="1" x14ac:dyDescent="0.25">
      <c r="C1114" s="331"/>
      <c r="D1114" s="331"/>
      <c r="E1114" s="331"/>
      <c r="H1114" s="332"/>
      <c r="K1114" s="333"/>
      <c r="L1114" s="333"/>
      <c r="M1114" s="333"/>
      <c r="N1114" s="333"/>
      <c r="Q1114" s="334"/>
      <c r="R1114" s="335"/>
      <c r="S1114" s="335"/>
      <c r="T1114" s="335"/>
      <c r="U1114" s="335"/>
      <c r="V1114" s="335"/>
      <c r="W1114" s="336"/>
      <c r="X1114" s="337"/>
      <c r="Y1114" s="338"/>
    </row>
    <row r="1115" spans="3:25" s="330" customFormat="1" hidden="1" x14ac:dyDescent="0.25">
      <c r="C1115" s="331"/>
      <c r="D1115" s="331"/>
      <c r="E1115" s="331"/>
      <c r="H1115" s="332"/>
      <c r="K1115" s="333"/>
      <c r="L1115" s="333"/>
      <c r="M1115" s="333"/>
      <c r="N1115" s="333"/>
      <c r="Q1115" s="334"/>
      <c r="R1115" s="335"/>
      <c r="S1115" s="335"/>
      <c r="T1115" s="335"/>
      <c r="U1115" s="335"/>
      <c r="V1115" s="335"/>
      <c r="W1115" s="336"/>
      <c r="X1115" s="337"/>
      <c r="Y1115" s="338"/>
    </row>
    <row r="1116" spans="3:25" s="330" customFormat="1" hidden="1" x14ac:dyDescent="0.25">
      <c r="C1116" s="331"/>
      <c r="D1116" s="331"/>
      <c r="E1116" s="331"/>
      <c r="H1116" s="332"/>
      <c r="K1116" s="333"/>
      <c r="L1116" s="333"/>
      <c r="M1116" s="333"/>
      <c r="N1116" s="333"/>
      <c r="Q1116" s="334"/>
      <c r="R1116" s="335"/>
      <c r="S1116" s="335"/>
      <c r="T1116" s="335"/>
      <c r="U1116" s="335"/>
      <c r="V1116" s="335"/>
      <c r="W1116" s="336"/>
      <c r="X1116" s="337"/>
      <c r="Y1116" s="338"/>
    </row>
    <row r="1117" spans="3:25" s="330" customFormat="1" hidden="1" x14ac:dyDescent="0.25">
      <c r="C1117" s="331"/>
      <c r="D1117" s="331"/>
      <c r="E1117" s="331"/>
      <c r="H1117" s="332"/>
      <c r="K1117" s="333"/>
      <c r="L1117" s="333"/>
      <c r="M1117" s="333"/>
      <c r="N1117" s="333"/>
      <c r="Q1117" s="334"/>
      <c r="R1117" s="335"/>
      <c r="S1117" s="335"/>
      <c r="T1117" s="335"/>
      <c r="U1117" s="335"/>
      <c r="V1117" s="335"/>
      <c r="W1117" s="336"/>
      <c r="X1117" s="337"/>
      <c r="Y1117" s="338"/>
    </row>
    <row r="1118" spans="3:25" s="330" customFormat="1" hidden="1" x14ac:dyDescent="0.25">
      <c r="C1118" s="331"/>
      <c r="D1118" s="331"/>
      <c r="E1118" s="331"/>
      <c r="H1118" s="332"/>
      <c r="K1118" s="333"/>
      <c r="L1118" s="333"/>
      <c r="M1118" s="333"/>
      <c r="N1118" s="333"/>
      <c r="Q1118" s="334"/>
      <c r="R1118" s="335"/>
      <c r="S1118" s="335"/>
      <c r="T1118" s="335"/>
      <c r="U1118" s="335"/>
      <c r="V1118" s="335"/>
      <c r="W1118" s="336"/>
      <c r="X1118" s="337"/>
      <c r="Y1118" s="338"/>
    </row>
    <row r="1119" spans="3:25" s="330" customFormat="1" hidden="1" x14ac:dyDescent="0.25">
      <c r="C1119" s="331"/>
      <c r="D1119" s="331"/>
      <c r="E1119" s="331"/>
      <c r="H1119" s="332"/>
      <c r="K1119" s="333"/>
      <c r="L1119" s="333"/>
      <c r="M1119" s="333"/>
      <c r="N1119" s="333"/>
      <c r="Q1119" s="334"/>
      <c r="R1119" s="335"/>
      <c r="S1119" s="335"/>
      <c r="T1119" s="335"/>
      <c r="U1119" s="335"/>
      <c r="V1119" s="335"/>
      <c r="W1119" s="336"/>
      <c r="X1119" s="337"/>
      <c r="Y1119" s="338"/>
    </row>
    <row r="1120" spans="3:25" s="330" customFormat="1" hidden="1" x14ac:dyDescent="0.25">
      <c r="C1120" s="331"/>
      <c r="D1120" s="331"/>
      <c r="E1120" s="331"/>
      <c r="H1120" s="332"/>
      <c r="K1120" s="333"/>
      <c r="L1120" s="333"/>
      <c r="M1120" s="333"/>
      <c r="N1120" s="333"/>
      <c r="Q1120" s="334"/>
      <c r="R1120" s="335"/>
      <c r="S1120" s="335"/>
      <c r="T1120" s="335"/>
      <c r="U1120" s="335"/>
      <c r="V1120" s="335"/>
      <c r="W1120" s="336"/>
      <c r="X1120" s="337"/>
      <c r="Y1120" s="338"/>
    </row>
    <row r="1121" spans="3:25" s="330" customFormat="1" hidden="1" x14ac:dyDescent="0.25">
      <c r="C1121" s="331"/>
      <c r="D1121" s="331"/>
      <c r="E1121" s="331"/>
      <c r="H1121" s="332"/>
      <c r="K1121" s="333"/>
      <c r="L1121" s="333"/>
      <c r="M1121" s="333"/>
      <c r="N1121" s="333"/>
      <c r="Q1121" s="334"/>
      <c r="R1121" s="335"/>
      <c r="S1121" s="335"/>
      <c r="T1121" s="335"/>
      <c r="U1121" s="335"/>
      <c r="V1121" s="335"/>
      <c r="W1121" s="336"/>
      <c r="X1121" s="337"/>
      <c r="Y1121" s="338"/>
    </row>
    <row r="1122" spans="3:25" s="330" customFormat="1" hidden="1" x14ac:dyDescent="0.25">
      <c r="C1122" s="331"/>
      <c r="D1122" s="331"/>
      <c r="E1122" s="331"/>
      <c r="H1122" s="332"/>
      <c r="K1122" s="333"/>
      <c r="L1122" s="333"/>
      <c r="M1122" s="333"/>
      <c r="N1122" s="333"/>
      <c r="Q1122" s="334"/>
      <c r="R1122" s="335"/>
      <c r="S1122" s="335"/>
      <c r="T1122" s="335"/>
      <c r="U1122" s="335"/>
      <c r="V1122" s="335"/>
      <c r="W1122" s="336"/>
      <c r="X1122" s="337"/>
      <c r="Y1122" s="338"/>
    </row>
    <row r="1123" spans="3:25" s="330" customFormat="1" hidden="1" x14ac:dyDescent="0.25">
      <c r="C1123" s="331"/>
      <c r="D1123" s="331"/>
      <c r="E1123" s="331"/>
      <c r="H1123" s="332"/>
      <c r="K1123" s="333"/>
      <c r="L1123" s="333"/>
      <c r="M1123" s="333"/>
      <c r="N1123" s="333"/>
      <c r="Q1123" s="334"/>
      <c r="R1123" s="335"/>
      <c r="S1123" s="335"/>
      <c r="T1123" s="335"/>
      <c r="U1123" s="335"/>
      <c r="V1123" s="335"/>
      <c r="W1123" s="336"/>
      <c r="X1123" s="337"/>
      <c r="Y1123" s="338"/>
    </row>
    <row r="1124" spans="3:25" s="330" customFormat="1" hidden="1" x14ac:dyDescent="0.25">
      <c r="C1124" s="331"/>
      <c r="D1124" s="331"/>
      <c r="E1124" s="331"/>
      <c r="H1124" s="332"/>
      <c r="K1124" s="333"/>
      <c r="L1124" s="333"/>
      <c r="M1124" s="333"/>
      <c r="N1124" s="333"/>
      <c r="Q1124" s="334"/>
      <c r="R1124" s="335"/>
      <c r="S1124" s="335"/>
      <c r="T1124" s="335"/>
      <c r="U1124" s="335"/>
      <c r="V1124" s="335"/>
      <c r="W1124" s="336"/>
      <c r="X1124" s="337"/>
      <c r="Y1124" s="338"/>
    </row>
    <row r="1125" spans="3:25" s="330" customFormat="1" hidden="1" x14ac:dyDescent="0.25">
      <c r="C1125" s="331"/>
      <c r="D1125" s="331"/>
      <c r="E1125" s="331"/>
      <c r="H1125" s="332"/>
      <c r="K1125" s="333"/>
      <c r="L1125" s="333"/>
      <c r="M1125" s="333"/>
      <c r="N1125" s="333"/>
      <c r="Q1125" s="334"/>
      <c r="R1125" s="335"/>
      <c r="S1125" s="335"/>
      <c r="T1125" s="335"/>
      <c r="U1125" s="335"/>
      <c r="V1125" s="335"/>
      <c r="W1125" s="336"/>
      <c r="X1125" s="337"/>
      <c r="Y1125" s="338"/>
    </row>
    <row r="1126" spans="3:25" s="330" customFormat="1" hidden="1" x14ac:dyDescent="0.25">
      <c r="C1126" s="331"/>
      <c r="D1126" s="331"/>
      <c r="E1126" s="331"/>
      <c r="H1126" s="332"/>
      <c r="K1126" s="333"/>
      <c r="L1126" s="333"/>
      <c r="M1126" s="333"/>
      <c r="N1126" s="333"/>
      <c r="Q1126" s="334"/>
      <c r="R1126" s="335"/>
      <c r="S1126" s="335"/>
      <c r="T1126" s="335"/>
      <c r="U1126" s="335"/>
      <c r="V1126" s="335"/>
      <c r="W1126" s="336"/>
      <c r="X1126" s="337"/>
      <c r="Y1126" s="338"/>
    </row>
    <row r="1127" spans="3:25" s="330" customFormat="1" hidden="1" x14ac:dyDescent="0.25">
      <c r="C1127" s="331"/>
      <c r="D1127" s="331"/>
      <c r="E1127" s="331"/>
      <c r="H1127" s="332"/>
      <c r="K1127" s="333"/>
      <c r="L1127" s="333"/>
      <c r="M1127" s="333"/>
      <c r="N1127" s="333"/>
      <c r="Q1127" s="334"/>
      <c r="R1127" s="335"/>
      <c r="S1127" s="335"/>
      <c r="T1127" s="335"/>
      <c r="U1127" s="335"/>
      <c r="V1127" s="335"/>
      <c r="W1127" s="336"/>
      <c r="X1127" s="337"/>
      <c r="Y1127" s="338"/>
    </row>
    <row r="1128" spans="3:25" s="330" customFormat="1" hidden="1" x14ac:dyDescent="0.25">
      <c r="C1128" s="331"/>
      <c r="D1128" s="331"/>
      <c r="E1128" s="331"/>
      <c r="H1128" s="332"/>
      <c r="K1128" s="333"/>
      <c r="L1128" s="333"/>
      <c r="M1128" s="333"/>
      <c r="N1128" s="333"/>
      <c r="Q1128" s="334"/>
      <c r="R1128" s="335"/>
      <c r="S1128" s="335"/>
      <c r="T1128" s="335"/>
      <c r="U1128" s="335"/>
      <c r="V1128" s="335"/>
      <c r="W1128" s="336"/>
      <c r="X1128" s="337"/>
      <c r="Y1128" s="338"/>
    </row>
    <row r="1129" spans="3:25" s="330" customFormat="1" hidden="1" x14ac:dyDescent="0.25">
      <c r="C1129" s="331"/>
      <c r="D1129" s="331"/>
      <c r="E1129" s="331"/>
      <c r="H1129" s="332"/>
      <c r="K1129" s="333"/>
      <c r="L1129" s="333"/>
      <c r="M1129" s="333"/>
      <c r="N1129" s="333"/>
      <c r="Q1129" s="334"/>
      <c r="R1129" s="335"/>
      <c r="S1129" s="335"/>
      <c r="T1129" s="335"/>
      <c r="U1129" s="335"/>
      <c r="V1129" s="335"/>
      <c r="W1129" s="336"/>
      <c r="X1129" s="337"/>
      <c r="Y1129" s="338"/>
    </row>
    <row r="1130" spans="3:25" s="330" customFormat="1" hidden="1" x14ac:dyDescent="0.25">
      <c r="C1130" s="331"/>
      <c r="D1130" s="331"/>
      <c r="E1130" s="331"/>
      <c r="H1130" s="332"/>
      <c r="K1130" s="333"/>
      <c r="L1130" s="333"/>
      <c r="M1130" s="333"/>
      <c r="N1130" s="333"/>
      <c r="Q1130" s="334"/>
      <c r="R1130" s="335"/>
      <c r="S1130" s="335"/>
      <c r="T1130" s="335"/>
      <c r="U1130" s="335"/>
      <c r="V1130" s="335"/>
      <c r="W1130" s="336"/>
      <c r="X1130" s="337"/>
      <c r="Y1130" s="338"/>
    </row>
    <row r="1131" spans="3:25" s="330" customFormat="1" hidden="1" x14ac:dyDescent="0.25">
      <c r="C1131" s="331"/>
      <c r="D1131" s="331"/>
      <c r="E1131" s="331"/>
      <c r="H1131" s="332"/>
      <c r="K1131" s="333"/>
      <c r="L1131" s="333"/>
      <c r="M1131" s="333"/>
      <c r="N1131" s="333"/>
      <c r="Q1131" s="334"/>
      <c r="R1131" s="335"/>
      <c r="S1131" s="335"/>
      <c r="T1131" s="335"/>
      <c r="U1131" s="335"/>
      <c r="V1131" s="335"/>
      <c r="W1131" s="336"/>
      <c r="X1131" s="337"/>
      <c r="Y1131" s="338"/>
    </row>
    <row r="1132" spans="3:25" s="330" customFormat="1" hidden="1" x14ac:dyDescent="0.25">
      <c r="C1132" s="331"/>
      <c r="D1132" s="331"/>
      <c r="E1132" s="331"/>
      <c r="H1132" s="332"/>
      <c r="K1132" s="333"/>
      <c r="L1132" s="333"/>
      <c r="M1132" s="333"/>
      <c r="N1132" s="333"/>
      <c r="Q1132" s="334"/>
      <c r="R1132" s="335"/>
      <c r="S1132" s="335"/>
      <c r="T1132" s="335"/>
      <c r="U1132" s="335"/>
      <c r="V1132" s="335"/>
      <c r="W1132" s="336"/>
      <c r="X1132" s="337"/>
      <c r="Y1132" s="338"/>
    </row>
    <row r="1133" spans="3:25" s="330" customFormat="1" hidden="1" x14ac:dyDescent="0.25">
      <c r="C1133" s="331"/>
      <c r="D1133" s="331"/>
      <c r="E1133" s="331"/>
      <c r="H1133" s="332"/>
      <c r="K1133" s="333"/>
      <c r="L1133" s="333"/>
      <c r="M1133" s="333"/>
      <c r="N1133" s="333"/>
      <c r="Q1133" s="334"/>
      <c r="R1133" s="335"/>
      <c r="S1133" s="335"/>
      <c r="T1133" s="335"/>
      <c r="U1133" s="335"/>
      <c r="V1133" s="335"/>
      <c r="W1133" s="336"/>
      <c r="X1133" s="337"/>
      <c r="Y1133" s="338"/>
    </row>
    <row r="1134" spans="3:25" s="330" customFormat="1" hidden="1" x14ac:dyDescent="0.25">
      <c r="C1134" s="331"/>
      <c r="D1134" s="331"/>
      <c r="E1134" s="331"/>
      <c r="H1134" s="332"/>
      <c r="K1134" s="333"/>
      <c r="L1134" s="333"/>
      <c r="M1134" s="333"/>
      <c r="N1134" s="333"/>
      <c r="Q1134" s="334"/>
      <c r="R1134" s="335"/>
      <c r="S1134" s="335"/>
      <c r="T1134" s="335"/>
      <c r="U1134" s="335"/>
      <c r="V1134" s="335"/>
      <c r="W1134" s="336"/>
      <c r="X1134" s="337"/>
      <c r="Y1134" s="338"/>
    </row>
    <row r="1135" spans="3:25" s="330" customFormat="1" hidden="1" x14ac:dyDescent="0.25">
      <c r="C1135" s="331"/>
      <c r="D1135" s="331"/>
      <c r="E1135" s="331"/>
      <c r="H1135" s="332"/>
      <c r="K1135" s="333"/>
      <c r="L1135" s="333"/>
      <c r="M1135" s="333"/>
      <c r="N1135" s="333"/>
      <c r="Q1135" s="334"/>
      <c r="R1135" s="335"/>
      <c r="S1135" s="335"/>
      <c r="T1135" s="335"/>
      <c r="U1135" s="335"/>
      <c r="V1135" s="335"/>
      <c r="W1135" s="336"/>
      <c r="X1135" s="337"/>
      <c r="Y1135" s="338"/>
    </row>
    <row r="1136" spans="3:25" s="330" customFormat="1" hidden="1" x14ac:dyDescent="0.25">
      <c r="C1136" s="331"/>
      <c r="D1136" s="331"/>
      <c r="E1136" s="331"/>
      <c r="H1136" s="332"/>
      <c r="K1136" s="333"/>
      <c r="L1136" s="333"/>
      <c r="M1136" s="333"/>
      <c r="N1136" s="333"/>
      <c r="Q1136" s="334"/>
      <c r="R1136" s="335"/>
      <c r="S1136" s="335"/>
      <c r="T1136" s="335"/>
      <c r="U1136" s="335"/>
      <c r="V1136" s="335"/>
      <c r="W1136" s="336"/>
      <c r="X1136" s="337"/>
      <c r="Y1136" s="338"/>
    </row>
    <row r="1137" spans="3:25" s="330" customFormat="1" hidden="1" x14ac:dyDescent="0.25">
      <c r="C1137" s="331"/>
      <c r="D1137" s="331"/>
      <c r="E1137" s="331"/>
      <c r="H1137" s="332"/>
      <c r="K1137" s="333"/>
      <c r="L1137" s="333"/>
      <c r="M1137" s="333"/>
      <c r="N1137" s="333"/>
      <c r="Q1137" s="334"/>
      <c r="R1137" s="335"/>
      <c r="S1137" s="335"/>
      <c r="T1137" s="335"/>
      <c r="U1137" s="335"/>
      <c r="V1137" s="335"/>
      <c r="W1137" s="336"/>
      <c r="X1137" s="337"/>
      <c r="Y1137" s="338"/>
    </row>
    <row r="1138" spans="3:25" s="330" customFormat="1" hidden="1" x14ac:dyDescent="0.25">
      <c r="C1138" s="331"/>
      <c r="D1138" s="331"/>
      <c r="E1138" s="331"/>
      <c r="H1138" s="332"/>
      <c r="K1138" s="333"/>
      <c r="L1138" s="333"/>
      <c r="M1138" s="333"/>
      <c r="N1138" s="333"/>
      <c r="Q1138" s="334"/>
      <c r="R1138" s="335"/>
      <c r="S1138" s="335"/>
      <c r="T1138" s="335"/>
      <c r="U1138" s="335"/>
      <c r="V1138" s="335"/>
      <c r="W1138" s="336"/>
      <c r="X1138" s="337"/>
      <c r="Y1138" s="338"/>
    </row>
    <row r="1139" spans="3:25" s="330" customFormat="1" hidden="1" x14ac:dyDescent="0.25">
      <c r="C1139" s="331"/>
      <c r="D1139" s="331"/>
      <c r="E1139" s="331"/>
      <c r="H1139" s="332"/>
      <c r="K1139" s="333"/>
      <c r="L1139" s="333"/>
      <c r="M1139" s="333"/>
      <c r="N1139" s="333"/>
      <c r="Q1139" s="334"/>
      <c r="R1139" s="335"/>
      <c r="S1139" s="335"/>
      <c r="T1139" s="335"/>
      <c r="U1139" s="335"/>
      <c r="V1139" s="335"/>
      <c r="W1139" s="336"/>
      <c r="X1139" s="337"/>
      <c r="Y1139" s="338"/>
    </row>
    <row r="1140" spans="3:25" s="330" customFormat="1" hidden="1" x14ac:dyDescent="0.25">
      <c r="C1140" s="331"/>
      <c r="D1140" s="331"/>
      <c r="E1140" s="331"/>
      <c r="H1140" s="332"/>
      <c r="K1140" s="333"/>
      <c r="L1140" s="333"/>
      <c r="M1140" s="333"/>
      <c r="N1140" s="333"/>
      <c r="Q1140" s="334"/>
      <c r="R1140" s="335"/>
      <c r="S1140" s="335"/>
      <c r="T1140" s="335"/>
      <c r="U1140" s="335"/>
      <c r="V1140" s="335"/>
      <c r="W1140" s="336"/>
      <c r="X1140" s="337"/>
      <c r="Y1140" s="338"/>
    </row>
    <row r="1141" spans="3:25" s="330" customFormat="1" hidden="1" x14ac:dyDescent="0.25">
      <c r="C1141" s="331"/>
      <c r="D1141" s="331"/>
      <c r="E1141" s="331"/>
      <c r="H1141" s="332"/>
      <c r="K1141" s="333"/>
      <c r="L1141" s="333"/>
      <c r="M1141" s="333"/>
      <c r="N1141" s="333"/>
      <c r="Q1141" s="334"/>
      <c r="R1141" s="335"/>
      <c r="S1141" s="335"/>
      <c r="T1141" s="335"/>
      <c r="U1141" s="335"/>
      <c r="V1141" s="335"/>
      <c r="W1141" s="336"/>
      <c r="X1141" s="337"/>
      <c r="Y1141" s="338"/>
    </row>
    <row r="1142" spans="3:25" s="330" customFormat="1" hidden="1" x14ac:dyDescent="0.25">
      <c r="C1142" s="331"/>
      <c r="D1142" s="331"/>
      <c r="E1142" s="331"/>
      <c r="H1142" s="332"/>
      <c r="K1142" s="333"/>
      <c r="L1142" s="333"/>
      <c r="M1142" s="333"/>
      <c r="N1142" s="333"/>
      <c r="Q1142" s="334"/>
      <c r="R1142" s="335"/>
      <c r="S1142" s="335"/>
      <c r="T1142" s="335"/>
      <c r="U1142" s="335"/>
      <c r="V1142" s="335"/>
      <c r="W1142" s="336"/>
      <c r="X1142" s="337"/>
      <c r="Y1142" s="338"/>
    </row>
    <row r="1143" spans="3:25" s="330" customFormat="1" hidden="1" x14ac:dyDescent="0.25">
      <c r="C1143" s="331"/>
      <c r="D1143" s="331"/>
      <c r="E1143" s="331"/>
      <c r="H1143" s="332"/>
      <c r="K1143" s="333"/>
      <c r="L1143" s="333"/>
      <c r="M1143" s="333"/>
      <c r="N1143" s="333"/>
      <c r="Q1143" s="334"/>
      <c r="R1143" s="335"/>
      <c r="S1143" s="335"/>
      <c r="T1143" s="335"/>
      <c r="U1143" s="335"/>
      <c r="V1143" s="335"/>
      <c r="W1143" s="336"/>
      <c r="X1143" s="337"/>
      <c r="Y1143" s="338"/>
    </row>
    <row r="1144" spans="3:25" s="330" customFormat="1" hidden="1" x14ac:dyDescent="0.25">
      <c r="C1144" s="331"/>
      <c r="D1144" s="331"/>
      <c r="E1144" s="331"/>
      <c r="H1144" s="332"/>
      <c r="K1144" s="333"/>
      <c r="L1144" s="333"/>
      <c r="M1144" s="333"/>
      <c r="N1144" s="333"/>
      <c r="Q1144" s="334"/>
      <c r="R1144" s="335"/>
      <c r="S1144" s="335"/>
      <c r="T1144" s="335"/>
      <c r="U1144" s="335"/>
      <c r="V1144" s="335"/>
      <c r="W1144" s="336"/>
      <c r="X1144" s="337"/>
      <c r="Y1144" s="338"/>
    </row>
    <row r="1145" spans="3:25" s="330" customFormat="1" hidden="1" x14ac:dyDescent="0.25">
      <c r="C1145" s="331"/>
      <c r="D1145" s="331"/>
      <c r="E1145" s="331"/>
      <c r="H1145" s="332"/>
      <c r="K1145" s="333"/>
      <c r="L1145" s="333"/>
      <c r="M1145" s="333"/>
      <c r="N1145" s="333"/>
      <c r="Q1145" s="334"/>
      <c r="R1145" s="335"/>
      <c r="S1145" s="335"/>
      <c r="T1145" s="335"/>
      <c r="U1145" s="335"/>
      <c r="V1145" s="335"/>
      <c r="W1145" s="336"/>
      <c r="X1145" s="337"/>
      <c r="Y1145" s="338"/>
    </row>
    <row r="1146" spans="3:25" s="330" customFormat="1" hidden="1" x14ac:dyDescent="0.25">
      <c r="C1146" s="331"/>
      <c r="D1146" s="331"/>
      <c r="E1146" s="331"/>
      <c r="H1146" s="332"/>
      <c r="K1146" s="333"/>
      <c r="L1146" s="333"/>
      <c r="M1146" s="333"/>
      <c r="N1146" s="333"/>
      <c r="Q1146" s="334"/>
      <c r="R1146" s="335"/>
      <c r="S1146" s="335"/>
      <c r="T1146" s="335"/>
      <c r="U1146" s="335"/>
      <c r="V1146" s="335"/>
      <c r="W1146" s="336"/>
      <c r="X1146" s="337"/>
      <c r="Y1146" s="338"/>
    </row>
    <row r="1147" spans="3:25" s="330" customFormat="1" hidden="1" x14ac:dyDescent="0.25">
      <c r="C1147" s="331"/>
      <c r="D1147" s="331"/>
      <c r="E1147" s="331"/>
      <c r="H1147" s="332"/>
      <c r="K1147" s="333"/>
      <c r="L1147" s="333"/>
      <c r="M1147" s="333"/>
      <c r="N1147" s="333"/>
      <c r="Q1147" s="334"/>
      <c r="R1147" s="335"/>
      <c r="S1147" s="335"/>
      <c r="T1147" s="335"/>
      <c r="U1147" s="335"/>
      <c r="V1147" s="335"/>
      <c r="W1147" s="336"/>
      <c r="X1147" s="337"/>
      <c r="Y1147" s="338"/>
    </row>
    <row r="1148" spans="3:25" s="330" customFormat="1" hidden="1" x14ac:dyDescent="0.25">
      <c r="C1148" s="331"/>
      <c r="D1148" s="331"/>
      <c r="E1148" s="331"/>
      <c r="H1148" s="332"/>
      <c r="K1148" s="333"/>
      <c r="L1148" s="333"/>
      <c r="M1148" s="333"/>
      <c r="N1148" s="333"/>
      <c r="Q1148" s="334"/>
      <c r="R1148" s="335"/>
      <c r="S1148" s="335"/>
      <c r="T1148" s="335"/>
      <c r="U1148" s="335"/>
      <c r="V1148" s="335"/>
      <c r="W1148" s="336"/>
      <c r="X1148" s="337"/>
      <c r="Y1148" s="338"/>
    </row>
    <row r="1149" spans="3:25" s="330" customFormat="1" hidden="1" x14ac:dyDescent="0.25">
      <c r="C1149" s="331"/>
      <c r="D1149" s="331"/>
      <c r="E1149" s="331"/>
      <c r="H1149" s="332"/>
      <c r="K1149" s="333"/>
      <c r="L1149" s="333"/>
      <c r="M1149" s="333"/>
      <c r="N1149" s="333"/>
      <c r="Q1149" s="334"/>
      <c r="R1149" s="335"/>
      <c r="S1149" s="335"/>
      <c r="T1149" s="335"/>
      <c r="U1149" s="335"/>
      <c r="V1149" s="335"/>
      <c r="W1149" s="336"/>
      <c r="X1149" s="337"/>
      <c r="Y1149" s="338"/>
    </row>
    <row r="1150" spans="3:25" s="330" customFormat="1" hidden="1" x14ac:dyDescent="0.25">
      <c r="C1150" s="331"/>
      <c r="D1150" s="331"/>
      <c r="E1150" s="331"/>
      <c r="H1150" s="332"/>
      <c r="K1150" s="333"/>
      <c r="L1150" s="333"/>
      <c r="M1150" s="333"/>
      <c r="N1150" s="333"/>
      <c r="Q1150" s="334"/>
      <c r="R1150" s="335"/>
      <c r="S1150" s="335"/>
      <c r="T1150" s="335"/>
      <c r="U1150" s="335"/>
      <c r="V1150" s="335"/>
      <c r="W1150" s="336"/>
      <c r="X1150" s="337"/>
      <c r="Y1150" s="338"/>
    </row>
    <row r="1151" spans="3:25" s="330" customFormat="1" hidden="1" x14ac:dyDescent="0.25">
      <c r="C1151" s="331"/>
      <c r="D1151" s="331"/>
      <c r="E1151" s="331"/>
      <c r="H1151" s="332"/>
      <c r="K1151" s="333"/>
      <c r="L1151" s="333"/>
      <c r="M1151" s="333"/>
      <c r="N1151" s="333"/>
      <c r="Q1151" s="334"/>
      <c r="R1151" s="335"/>
      <c r="S1151" s="335"/>
      <c r="T1151" s="335"/>
      <c r="U1151" s="335"/>
      <c r="V1151" s="335"/>
      <c r="W1151" s="336"/>
      <c r="X1151" s="337"/>
      <c r="Y1151" s="338"/>
    </row>
    <row r="1152" spans="3:25" s="330" customFormat="1" hidden="1" x14ac:dyDescent="0.25">
      <c r="C1152" s="331"/>
      <c r="D1152" s="331"/>
      <c r="E1152" s="331"/>
      <c r="H1152" s="332"/>
      <c r="K1152" s="333"/>
      <c r="L1152" s="333"/>
      <c r="M1152" s="333"/>
      <c r="N1152" s="333"/>
      <c r="Q1152" s="334"/>
      <c r="R1152" s="335"/>
      <c r="S1152" s="335"/>
      <c r="T1152" s="335"/>
      <c r="U1152" s="335"/>
      <c r="V1152" s="335"/>
      <c r="W1152" s="336"/>
      <c r="X1152" s="337"/>
      <c r="Y1152" s="338"/>
    </row>
    <row r="1153" spans="3:25" s="330" customFormat="1" hidden="1" x14ac:dyDescent="0.25">
      <c r="C1153" s="331"/>
      <c r="D1153" s="331"/>
      <c r="E1153" s="331"/>
      <c r="H1153" s="332"/>
      <c r="K1153" s="333"/>
      <c r="L1153" s="333"/>
      <c r="M1153" s="333"/>
      <c r="N1153" s="333"/>
      <c r="Q1153" s="334"/>
      <c r="R1153" s="335"/>
      <c r="S1153" s="335"/>
      <c r="T1153" s="335"/>
      <c r="U1153" s="335"/>
      <c r="V1153" s="335"/>
      <c r="W1153" s="336"/>
      <c r="X1153" s="337"/>
      <c r="Y1153" s="338"/>
    </row>
    <row r="1154" spans="3:25" s="330" customFormat="1" hidden="1" x14ac:dyDescent="0.25">
      <c r="C1154" s="331"/>
      <c r="D1154" s="331"/>
      <c r="E1154" s="331"/>
      <c r="H1154" s="332"/>
      <c r="K1154" s="333"/>
      <c r="L1154" s="333"/>
      <c r="M1154" s="333"/>
      <c r="N1154" s="333"/>
      <c r="Q1154" s="334"/>
      <c r="R1154" s="335"/>
      <c r="S1154" s="335"/>
      <c r="T1154" s="335"/>
      <c r="U1154" s="335"/>
      <c r="V1154" s="335"/>
      <c r="W1154" s="336"/>
      <c r="X1154" s="337"/>
      <c r="Y1154" s="338"/>
    </row>
    <row r="1155" spans="3:25" s="330" customFormat="1" hidden="1" x14ac:dyDescent="0.25">
      <c r="C1155" s="331"/>
      <c r="D1155" s="331"/>
      <c r="E1155" s="331"/>
      <c r="H1155" s="332"/>
      <c r="K1155" s="333"/>
      <c r="L1155" s="333"/>
      <c r="M1155" s="333"/>
      <c r="N1155" s="333"/>
      <c r="Q1155" s="334"/>
      <c r="R1155" s="335"/>
      <c r="S1155" s="335"/>
      <c r="T1155" s="335"/>
      <c r="U1155" s="335"/>
      <c r="V1155" s="335"/>
      <c r="W1155" s="336"/>
      <c r="X1155" s="337"/>
      <c r="Y1155" s="338"/>
    </row>
    <row r="1156" spans="3:25" s="330" customFormat="1" hidden="1" x14ac:dyDescent="0.25">
      <c r="C1156" s="331"/>
      <c r="D1156" s="331"/>
      <c r="E1156" s="331"/>
      <c r="H1156" s="332"/>
      <c r="K1156" s="333"/>
      <c r="L1156" s="333"/>
      <c r="M1156" s="333"/>
      <c r="N1156" s="333"/>
      <c r="Q1156" s="334"/>
      <c r="R1156" s="335"/>
      <c r="S1156" s="335"/>
      <c r="T1156" s="335"/>
      <c r="U1156" s="335"/>
      <c r="V1156" s="335"/>
      <c r="W1156" s="336"/>
      <c r="X1156" s="337"/>
      <c r="Y1156" s="338"/>
    </row>
    <row r="1157" spans="3:25" s="330" customFormat="1" hidden="1" x14ac:dyDescent="0.25">
      <c r="C1157" s="331"/>
      <c r="D1157" s="331"/>
      <c r="E1157" s="331"/>
      <c r="H1157" s="332"/>
      <c r="K1157" s="333"/>
      <c r="L1157" s="333"/>
      <c r="M1157" s="333"/>
      <c r="N1157" s="333"/>
      <c r="Q1157" s="334"/>
      <c r="R1157" s="335"/>
      <c r="S1157" s="335"/>
      <c r="T1157" s="335"/>
      <c r="U1157" s="335"/>
      <c r="V1157" s="335"/>
      <c r="W1157" s="336"/>
      <c r="X1157" s="337"/>
      <c r="Y1157" s="338"/>
    </row>
    <row r="1158" spans="3:25" s="330" customFormat="1" hidden="1" x14ac:dyDescent="0.25">
      <c r="C1158" s="331"/>
      <c r="D1158" s="331"/>
      <c r="E1158" s="331"/>
      <c r="H1158" s="332"/>
      <c r="K1158" s="333"/>
      <c r="L1158" s="333"/>
      <c r="M1158" s="333"/>
      <c r="N1158" s="333"/>
      <c r="Q1158" s="334"/>
      <c r="R1158" s="335"/>
      <c r="S1158" s="335"/>
      <c r="T1158" s="335"/>
      <c r="U1158" s="335"/>
      <c r="V1158" s="335"/>
      <c r="W1158" s="336"/>
      <c r="X1158" s="337"/>
      <c r="Y1158" s="338"/>
    </row>
    <row r="1159" spans="3:25" s="330" customFormat="1" hidden="1" x14ac:dyDescent="0.25">
      <c r="C1159" s="331"/>
      <c r="D1159" s="331"/>
      <c r="E1159" s="331"/>
      <c r="H1159" s="332"/>
      <c r="K1159" s="333"/>
      <c r="L1159" s="333"/>
      <c r="M1159" s="333"/>
      <c r="N1159" s="333"/>
      <c r="Q1159" s="334"/>
      <c r="R1159" s="335"/>
      <c r="S1159" s="335"/>
      <c r="T1159" s="335"/>
      <c r="U1159" s="335"/>
      <c r="V1159" s="335"/>
      <c r="W1159" s="336"/>
      <c r="X1159" s="337"/>
      <c r="Y1159" s="338"/>
    </row>
    <row r="1160" spans="3:25" s="330" customFormat="1" hidden="1" x14ac:dyDescent="0.25">
      <c r="C1160" s="331"/>
      <c r="D1160" s="331"/>
      <c r="E1160" s="331"/>
      <c r="H1160" s="332"/>
      <c r="K1160" s="333"/>
      <c r="L1160" s="333"/>
      <c r="M1160" s="333"/>
      <c r="N1160" s="333"/>
      <c r="Q1160" s="334"/>
      <c r="R1160" s="335"/>
      <c r="S1160" s="335"/>
      <c r="T1160" s="335"/>
      <c r="U1160" s="335"/>
      <c r="V1160" s="335"/>
      <c r="W1160" s="336"/>
      <c r="X1160" s="337"/>
      <c r="Y1160" s="338"/>
    </row>
    <row r="1161" spans="3:25" s="330" customFormat="1" hidden="1" x14ac:dyDescent="0.25">
      <c r="C1161" s="331"/>
      <c r="D1161" s="331"/>
      <c r="E1161" s="331"/>
      <c r="H1161" s="332"/>
      <c r="K1161" s="333"/>
      <c r="L1161" s="333"/>
      <c r="M1161" s="333"/>
      <c r="N1161" s="333"/>
      <c r="Q1161" s="334"/>
      <c r="R1161" s="335"/>
      <c r="S1161" s="335"/>
      <c r="T1161" s="335"/>
      <c r="U1161" s="335"/>
      <c r="V1161" s="335"/>
      <c r="W1161" s="336"/>
      <c r="X1161" s="337"/>
      <c r="Y1161" s="338"/>
    </row>
    <row r="1162" spans="3:25" s="330" customFormat="1" hidden="1" x14ac:dyDescent="0.25">
      <c r="C1162" s="331"/>
      <c r="D1162" s="331"/>
      <c r="E1162" s="331"/>
      <c r="H1162" s="332"/>
      <c r="K1162" s="333"/>
      <c r="L1162" s="333"/>
      <c r="M1162" s="333"/>
      <c r="N1162" s="333"/>
      <c r="Q1162" s="334"/>
      <c r="R1162" s="335"/>
      <c r="S1162" s="335"/>
      <c r="T1162" s="335"/>
      <c r="U1162" s="335"/>
      <c r="V1162" s="335"/>
      <c r="W1162" s="336"/>
      <c r="X1162" s="337"/>
      <c r="Y1162" s="338"/>
    </row>
    <row r="1163" spans="3:25" s="330" customFormat="1" hidden="1" x14ac:dyDescent="0.25">
      <c r="C1163" s="331"/>
      <c r="D1163" s="331"/>
      <c r="E1163" s="331"/>
      <c r="H1163" s="332"/>
      <c r="K1163" s="333"/>
      <c r="L1163" s="333"/>
      <c r="M1163" s="333"/>
      <c r="N1163" s="333"/>
      <c r="Q1163" s="334"/>
      <c r="R1163" s="335"/>
      <c r="S1163" s="335"/>
      <c r="T1163" s="335"/>
      <c r="U1163" s="335"/>
      <c r="V1163" s="335"/>
      <c r="W1163" s="336"/>
      <c r="X1163" s="337"/>
      <c r="Y1163" s="338"/>
    </row>
    <row r="1164" spans="3:25" s="330" customFormat="1" hidden="1" x14ac:dyDescent="0.25">
      <c r="C1164" s="331"/>
      <c r="D1164" s="331"/>
      <c r="E1164" s="331"/>
      <c r="H1164" s="332"/>
      <c r="K1164" s="333"/>
      <c r="L1164" s="333"/>
      <c r="M1164" s="333"/>
      <c r="N1164" s="333"/>
      <c r="Q1164" s="334"/>
      <c r="R1164" s="335"/>
      <c r="S1164" s="335"/>
      <c r="T1164" s="335"/>
      <c r="U1164" s="335"/>
      <c r="V1164" s="335"/>
      <c r="W1164" s="336"/>
      <c r="X1164" s="337"/>
      <c r="Y1164" s="338"/>
    </row>
    <row r="1165" spans="3:25" s="330" customFormat="1" hidden="1" x14ac:dyDescent="0.25">
      <c r="C1165" s="331"/>
      <c r="D1165" s="331"/>
      <c r="E1165" s="331"/>
      <c r="H1165" s="332"/>
      <c r="K1165" s="333"/>
      <c r="L1165" s="333"/>
      <c r="M1165" s="333"/>
      <c r="N1165" s="333"/>
      <c r="Q1165" s="334"/>
      <c r="R1165" s="335"/>
      <c r="S1165" s="335"/>
      <c r="T1165" s="335"/>
      <c r="U1165" s="335"/>
      <c r="V1165" s="335"/>
      <c r="W1165" s="336"/>
      <c r="X1165" s="337"/>
      <c r="Y1165" s="338"/>
    </row>
    <row r="1166" spans="3:25" s="330" customFormat="1" hidden="1" x14ac:dyDescent="0.25">
      <c r="C1166" s="331"/>
      <c r="D1166" s="331"/>
      <c r="E1166" s="331"/>
      <c r="H1166" s="332"/>
      <c r="K1166" s="333"/>
      <c r="L1166" s="333"/>
      <c r="M1166" s="333"/>
      <c r="N1166" s="333"/>
      <c r="Q1166" s="334"/>
      <c r="R1166" s="335"/>
      <c r="S1166" s="335"/>
      <c r="T1166" s="335"/>
      <c r="U1166" s="335"/>
      <c r="V1166" s="335"/>
      <c r="W1166" s="336"/>
      <c r="X1166" s="337"/>
      <c r="Y1166" s="338"/>
    </row>
    <row r="1167" spans="3:25" s="330" customFormat="1" hidden="1" x14ac:dyDescent="0.25">
      <c r="C1167" s="331"/>
      <c r="D1167" s="331"/>
      <c r="E1167" s="331"/>
      <c r="H1167" s="332"/>
      <c r="K1167" s="333"/>
      <c r="L1167" s="333"/>
      <c r="M1167" s="333"/>
      <c r="N1167" s="333"/>
      <c r="Q1167" s="334"/>
      <c r="R1167" s="335"/>
      <c r="S1167" s="335"/>
      <c r="T1167" s="335"/>
      <c r="U1167" s="335"/>
      <c r="V1167" s="335"/>
      <c r="W1167" s="336"/>
      <c r="X1167" s="337"/>
      <c r="Y1167" s="338"/>
    </row>
    <row r="1168" spans="3:25" s="330" customFormat="1" hidden="1" x14ac:dyDescent="0.25">
      <c r="C1168" s="331"/>
      <c r="D1168" s="331"/>
      <c r="E1168" s="331"/>
      <c r="H1168" s="332"/>
      <c r="K1168" s="333"/>
      <c r="L1168" s="333"/>
      <c r="M1168" s="333"/>
      <c r="N1168" s="333"/>
      <c r="Q1168" s="334"/>
      <c r="R1168" s="335"/>
      <c r="S1168" s="335"/>
      <c r="T1168" s="335"/>
      <c r="U1168" s="335"/>
      <c r="V1168" s="335"/>
      <c r="W1168" s="336"/>
      <c r="X1168" s="337"/>
      <c r="Y1168" s="338"/>
    </row>
    <row r="1169" spans="3:25" s="330" customFormat="1" hidden="1" x14ac:dyDescent="0.25">
      <c r="C1169" s="331"/>
      <c r="D1169" s="331"/>
      <c r="E1169" s="331"/>
      <c r="H1169" s="332"/>
      <c r="K1169" s="333"/>
      <c r="L1169" s="333"/>
      <c r="M1169" s="333"/>
      <c r="N1169" s="333"/>
      <c r="Q1169" s="334"/>
      <c r="R1169" s="335"/>
      <c r="S1169" s="335"/>
      <c r="T1169" s="335"/>
      <c r="U1169" s="335"/>
      <c r="V1169" s="335"/>
      <c r="W1169" s="336"/>
      <c r="X1169" s="337"/>
      <c r="Y1169" s="338"/>
    </row>
    <row r="1170" spans="3:25" s="330" customFormat="1" hidden="1" x14ac:dyDescent="0.25">
      <c r="C1170" s="331"/>
      <c r="D1170" s="331"/>
      <c r="E1170" s="331"/>
      <c r="H1170" s="332"/>
      <c r="K1170" s="333"/>
      <c r="L1170" s="333"/>
      <c r="M1170" s="333"/>
      <c r="N1170" s="333"/>
      <c r="Q1170" s="334"/>
      <c r="R1170" s="335"/>
      <c r="S1170" s="335"/>
      <c r="T1170" s="335"/>
      <c r="U1170" s="335"/>
      <c r="V1170" s="335"/>
      <c r="W1170" s="336"/>
      <c r="X1170" s="337"/>
      <c r="Y1170" s="338"/>
    </row>
    <row r="1171" spans="3:25" s="330" customFormat="1" hidden="1" x14ac:dyDescent="0.25">
      <c r="C1171" s="331"/>
      <c r="D1171" s="331"/>
      <c r="E1171" s="331"/>
      <c r="H1171" s="332"/>
      <c r="K1171" s="333"/>
      <c r="L1171" s="333"/>
      <c r="M1171" s="333"/>
      <c r="N1171" s="333"/>
      <c r="Q1171" s="334"/>
      <c r="R1171" s="335"/>
      <c r="S1171" s="335"/>
      <c r="T1171" s="335"/>
      <c r="U1171" s="335"/>
      <c r="V1171" s="335"/>
      <c r="W1171" s="336"/>
      <c r="X1171" s="337"/>
      <c r="Y1171" s="338"/>
    </row>
    <row r="1172" spans="3:25" s="330" customFormat="1" hidden="1" x14ac:dyDescent="0.25">
      <c r="C1172" s="331"/>
      <c r="D1172" s="331"/>
      <c r="E1172" s="331"/>
      <c r="H1172" s="332"/>
      <c r="K1172" s="333"/>
      <c r="L1172" s="333"/>
      <c r="M1172" s="333"/>
      <c r="N1172" s="333"/>
      <c r="Q1172" s="334"/>
      <c r="R1172" s="335"/>
      <c r="S1172" s="335"/>
      <c r="T1172" s="335"/>
      <c r="U1172" s="335"/>
      <c r="V1172" s="335"/>
      <c r="W1172" s="336"/>
      <c r="X1172" s="337"/>
      <c r="Y1172" s="338"/>
    </row>
    <row r="1173" spans="3:25" s="330" customFormat="1" hidden="1" x14ac:dyDescent="0.25">
      <c r="C1173" s="331"/>
      <c r="D1173" s="331"/>
      <c r="E1173" s="331"/>
      <c r="H1173" s="332"/>
      <c r="K1173" s="333"/>
      <c r="L1173" s="333"/>
      <c r="M1173" s="333"/>
      <c r="N1173" s="333"/>
      <c r="Q1173" s="334"/>
      <c r="R1173" s="335"/>
      <c r="S1173" s="335"/>
      <c r="T1173" s="335"/>
      <c r="U1173" s="335"/>
      <c r="V1173" s="335"/>
      <c r="W1173" s="336"/>
      <c r="X1173" s="337"/>
      <c r="Y1173" s="338"/>
    </row>
    <row r="1174" spans="3:25" s="330" customFormat="1" hidden="1" x14ac:dyDescent="0.25">
      <c r="C1174" s="331"/>
      <c r="D1174" s="331"/>
      <c r="E1174" s="331"/>
      <c r="H1174" s="332"/>
      <c r="K1174" s="333"/>
      <c r="L1174" s="333"/>
      <c r="M1174" s="333"/>
      <c r="N1174" s="333"/>
      <c r="Q1174" s="334"/>
      <c r="R1174" s="335"/>
      <c r="S1174" s="335"/>
      <c r="T1174" s="335"/>
      <c r="U1174" s="335"/>
      <c r="V1174" s="335"/>
      <c r="W1174" s="336"/>
      <c r="X1174" s="337"/>
      <c r="Y1174" s="338"/>
    </row>
    <row r="1175" spans="3:25" s="330" customFormat="1" hidden="1" x14ac:dyDescent="0.25">
      <c r="C1175" s="331"/>
      <c r="D1175" s="331"/>
      <c r="E1175" s="331"/>
      <c r="H1175" s="332"/>
      <c r="K1175" s="333"/>
      <c r="L1175" s="333"/>
      <c r="M1175" s="333"/>
      <c r="N1175" s="333"/>
      <c r="Q1175" s="334"/>
      <c r="R1175" s="335"/>
      <c r="S1175" s="335"/>
      <c r="T1175" s="335"/>
      <c r="U1175" s="335"/>
      <c r="V1175" s="335"/>
      <c r="W1175" s="336"/>
      <c r="X1175" s="337"/>
      <c r="Y1175" s="338"/>
    </row>
    <row r="1176" spans="3:25" s="330" customFormat="1" hidden="1" x14ac:dyDescent="0.25">
      <c r="C1176" s="331"/>
      <c r="D1176" s="331"/>
      <c r="E1176" s="331"/>
      <c r="H1176" s="332"/>
      <c r="K1176" s="333"/>
      <c r="L1176" s="333"/>
      <c r="M1176" s="333"/>
      <c r="N1176" s="333"/>
      <c r="Q1176" s="334"/>
      <c r="R1176" s="335"/>
      <c r="S1176" s="335"/>
      <c r="T1176" s="335"/>
      <c r="U1176" s="335"/>
      <c r="V1176" s="335"/>
      <c r="W1176" s="336"/>
      <c r="X1176" s="337"/>
      <c r="Y1176" s="338"/>
    </row>
    <row r="1177" spans="3:25" s="330" customFormat="1" hidden="1" x14ac:dyDescent="0.25">
      <c r="C1177" s="331"/>
      <c r="D1177" s="331"/>
      <c r="E1177" s="331"/>
      <c r="H1177" s="332"/>
      <c r="K1177" s="333"/>
      <c r="L1177" s="333"/>
      <c r="M1177" s="333"/>
      <c r="N1177" s="333"/>
      <c r="Q1177" s="334"/>
      <c r="R1177" s="335"/>
      <c r="S1177" s="335"/>
      <c r="T1177" s="335"/>
      <c r="U1177" s="335"/>
      <c r="V1177" s="335"/>
      <c r="W1177" s="336"/>
      <c r="X1177" s="337"/>
      <c r="Y1177" s="338"/>
    </row>
    <row r="1178" spans="3:25" s="330" customFormat="1" hidden="1" x14ac:dyDescent="0.25">
      <c r="C1178" s="331"/>
      <c r="D1178" s="331"/>
      <c r="E1178" s="331"/>
      <c r="H1178" s="332"/>
      <c r="K1178" s="333"/>
      <c r="L1178" s="333"/>
      <c r="M1178" s="333"/>
      <c r="N1178" s="333"/>
      <c r="Q1178" s="334"/>
      <c r="R1178" s="335"/>
      <c r="S1178" s="335"/>
      <c r="T1178" s="335"/>
      <c r="U1178" s="335"/>
      <c r="V1178" s="335"/>
      <c r="W1178" s="336"/>
      <c r="X1178" s="337"/>
      <c r="Y1178" s="338"/>
    </row>
    <row r="1179" spans="3:25" s="330" customFormat="1" hidden="1" x14ac:dyDescent="0.25">
      <c r="C1179" s="331"/>
      <c r="D1179" s="331"/>
      <c r="E1179" s="331"/>
      <c r="H1179" s="332"/>
      <c r="K1179" s="333"/>
      <c r="L1179" s="333"/>
      <c r="M1179" s="333"/>
      <c r="N1179" s="333"/>
      <c r="Q1179" s="334"/>
      <c r="R1179" s="335"/>
      <c r="S1179" s="335"/>
      <c r="T1179" s="335"/>
      <c r="U1179" s="335"/>
      <c r="V1179" s="335"/>
      <c r="W1179" s="336"/>
      <c r="X1179" s="337"/>
      <c r="Y1179" s="338"/>
    </row>
    <row r="1180" spans="3:25" s="330" customFormat="1" hidden="1" x14ac:dyDescent="0.25">
      <c r="C1180" s="331"/>
      <c r="D1180" s="331"/>
      <c r="E1180" s="331"/>
      <c r="H1180" s="332"/>
      <c r="K1180" s="333"/>
      <c r="L1180" s="333"/>
      <c r="M1180" s="333"/>
      <c r="N1180" s="333"/>
      <c r="Q1180" s="334"/>
      <c r="R1180" s="335"/>
      <c r="S1180" s="335"/>
      <c r="T1180" s="335"/>
      <c r="U1180" s="335"/>
      <c r="V1180" s="335"/>
      <c r="W1180" s="336"/>
      <c r="X1180" s="337"/>
      <c r="Y1180" s="338"/>
    </row>
    <row r="1181" spans="3:25" s="330" customFormat="1" hidden="1" x14ac:dyDescent="0.25">
      <c r="C1181" s="331"/>
      <c r="D1181" s="331"/>
      <c r="E1181" s="331"/>
      <c r="H1181" s="332"/>
      <c r="K1181" s="333"/>
      <c r="L1181" s="333"/>
      <c r="M1181" s="333"/>
      <c r="N1181" s="333"/>
      <c r="Q1181" s="334"/>
      <c r="R1181" s="335"/>
      <c r="S1181" s="335"/>
      <c r="T1181" s="335"/>
      <c r="U1181" s="335"/>
      <c r="V1181" s="335"/>
      <c r="W1181" s="336"/>
      <c r="X1181" s="337"/>
      <c r="Y1181" s="338"/>
    </row>
    <row r="1182" spans="3:25" s="330" customFormat="1" hidden="1" x14ac:dyDescent="0.25">
      <c r="C1182" s="331"/>
      <c r="D1182" s="331"/>
      <c r="E1182" s="331"/>
      <c r="H1182" s="332"/>
      <c r="K1182" s="333"/>
      <c r="L1182" s="333"/>
      <c r="M1182" s="333"/>
      <c r="N1182" s="333"/>
      <c r="Q1182" s="334"/>
      <c r="R1182" s="335"/>
      <c r="S1182" s="335"/>
      <c r="T1182" s="335"/>
      <c r="U1182" s="335"/>
      <c r="V1182" s="335"/>
      <c r="W1182" s="336"/>
      <c r="X1182" s="337"/>
      <c r="Y1182" s="338"/>
    </row>
    <row r="1183" spans="3:25" s="330" customFormat="1" hidden="1" x14ac:dyDescent="0.25">
      <c r="C1183" s="331"/>
      <c r="D1183" s="331"/>
      <c r="E1183" s="331"/>
      <c r="H1183" s="332"/>
      <c r="K1183" s="333"/>
      <c r="L1183" s="333"/>
      <c r="M1183" s="333"/>
      <c r="N1183" s="333"/>
      <c r="Q1183" s="334"/>
      <c r="R1183" s="335"/>
      <c r="S1183" s="335"/>
      <c r="T1183" s="335"/>
      <c r="U1183" s="335"/>
      <c r="V1183" s="335"/>
      <c r="W1183" s="336"/>
      <c r="X1183" s="337"/>
      <c r="Y1183" s="338"/>
    </row>
    <row r="1184" spans="3:25" s="330" customFormat="1" hidden="1" x14ac:dyDescent="0.25">
      <c r="C1184" s="331"/>
      <c r="D1184" s="331"/>
      <c r="E1184" s="331"/>
      <c r="H1184" s="332"/>
      <c r="K1184" s="333"/>
      <c r="L1184" s="333"/>
      <c r="M1184" s="333"/>
      <c r="N1184" s="333"/>
      <c r="Q1184" s="334"/>
      <c r="R1184" s="335"/>
      <c r="S1184" s="335"/>
      <c r="T1184" s="335"/>
      <c r="U1184" s="335"/>
      <c r="V1184" s="335"/>
      <c r="W1184" s="336"/>
      <c r="X1184" s="337"/>
      <c r="Y1184" s="338"/>
    </row>
    <row r="1185" spans="3:25" s="330" customFormat="1" hidden="1" x14ac:dyDescent="0.25">
      <c r="C1185" s="331"/>
      <c r="D1185" s="331"/>
      <c r="E1185" s="331"/>
      <c r="H1185" s="332"/>
      <c r="K1185" s="333"/>
      <c r="L1185" s="333"/>
      <c r="M1185" s="333"/>
      <c r="N1185" s="333"/>
      <c r="Q1185" s="334"/>
      <c r="R1185" s="335"/>
      <c r="S1185" s="335"/>
      <c r="T1185" s="335"/>
      <c r="U1185" s="335"/>
      <c r="V1185" s="335"/>
      <c r="W1185" s="336"/>
      <c r="X1185" s="337"/>
      <c r="Y1185" s="338"/>
    </row>
    <row r="1186" spans="3:25" s="330" customFormat="1" hidden="1" x14ac:dyDescent="0.25">
      <c r="C1186" s="331"/>
      <c r="D1186" s="331"/>
      <c r="E1186" s="331"/>
      <c r="H1186" s="332"/>
      <c r="K1186" s="333"/>
      <c r="L1186" s="333"/>
      <c r="M1186" s="333"/>
      <c r="N1186" s="333"/>
      <c r="Q1186" s="334"/>
      <c r="R1186" s="335"/>
      <c r="S1186" s="335"/>
      <c r="T1186" s="335"/>
      <c r="U1186" s="335"/>
      <c r="V1186" s="335"/>
      <c r="W1186" s="336"/>
      <c r="X1186" s="337"/>
      <c r="Y1186" s="338"/>
    </row>
    <row r="1187" spans="3:25" s="330" customFormat="1" hidden="1" x14ac:dyDescent="0.25">
      <c r="C1187" s="331"/>
      <c r="D1187" s="331"/>
      <c r="E1187" s="331"/>
      <c r="H1187" s="332"/>
      <c r="K1187" s="333"/>
      <c r="L1187" s="333"/>
      <c r="M1187" s="333"/>
      <c r="N1187" s="333"/>
      <c r="Q1187" s="334"/>
      <c r="R1187" s="335"/>
      <c r="S1187" s="335"/>
      <c r="T1187" s="335"/>
      <c r="U1187" s="335"/>
      <c r="V1187" s="335"/>
      <c r="W1187" s="336"/>
      <c r="X1187" s="337"/>
      <c r="Y1187" s="338"/>
    </row>
    <row r="1188" spans="3:25" s="330" customFormat="1" hidden="1" x14ac:dyDescent="0.25">
      <c r="C1188" s="331"/>
      <c r="D1188" s="331"/>
      <c r="E1188" s="331"/>
      <c r="H1188" s="332"/>
      <c r="K1188" s="333"/>
      <c r="L1188" s="333"/>
      <c r="M1188" s="333"/>
      <c r="N1188" s="333"/>
      <c r="Q1188" s="334"/>
      <c r="R1188" s="335"/>
      <c r="S1188" s="335"/>
      <c r="T1188" s="335"/>
      <c r="U1188" s="335"/>
      <c r="V1188" s="335"/>
      <c r="W1188" s="336"/>
      <c r="X1188" s="337"/>
      <c r="Y1188" s="338"/>
    </row>
    <row r="1189" spans="3:25" s="330" customFormat="1" hidden="1" x14ac:dyDescent="0.25">
      <c r="C1189" s="331"/>
      <c r="D1189" s="331"/>
      <c r="E1189" s="331"/>
      <c r="H1189" s="332"/>
      <c r="K1189" s="333"/>
      <c r="L1189" s="333"/>
      <c r="M1189" s="333"/>
      <c r="N1189" s="333"/>
      <c r="Q1189" s="334"/>
      <c r="R1189" s="335"/>
      <c r="S1189" s="335"/>
      <c r="T1189" s="335"/>
      <c r="U1189" s="335"/>
      <c r="V1189" s="335"/>
      <c r="W1189" s="336"/>
      <c r="X1189" s="337"/>
      <c r="Y1189" s="338"/>
    </row>
    <row r="1190" spans="3:25" s="330" customFormat="1" hidden="1" x14ac:dyDescent="0.25">
      <c r="C1190" s="331"/>
      <c r="D1190" s="331"/>
      <c r="E1190" s="331"/>
      <c r="H1190" s="332"/>
      <c r="K1190" s="333"/>
      <c r="L1190" s="333"/>
      <c r="M1190" s="333"/>
      <c r="N1190" s="333"/>
      <c r="Q1190" s="334"/>
      <c r="R1190" s="335"/>
      <c r="S1190" s="335"/>
      <c r="T1190" s="335"/>
      <c r="U1190" s="335"/>
      <c r="V1190" s="335"/>
      <c r="W1190" s="336"/>
      <c r="X1190" s="337"/>
      <c r="Y1190" s="338"/>
    </row>
    <row r="1191" spans="3:25" s="330" customFormat="1" hidden="1" x14ac:dyDescent="0.25">
      <c r="C1191" s="331"/>
      <c r="D1191" s="331"/>
      <c r="E1191" s="331"/>
      <c r="H1191" s="332"/>
      <c r="K1191" s="333"/>
      <c r="L1191" s="333"/>
      <c r="M1191" s="333"/>
      <c r="N1191" s="333"/>
      <c r="Q1191" s="334"/>
      <c r="R1191" s="335"/>
      <c r="S1191" s="335"/>
      <c r="T1191" s="335"/>
      <c r="U1191" s="335"/>
      <c r="V1191" s="335"/>
      <c r="W1191" s="336"/>
      <c r="X1191" s="337"/>
      <c r="Y1191" s="338"/>
    </row>
    <row r="1192" spans="3:25" s="330" customFormat="1" hidden="1" x14ac:dyDescent="0.25">
      <c r="C1192" s="331"/>
      <c r="D1192" s="331"/>
      <c r="E1192" s="331"/>
      <c r="H1192" s="332"/>
      <c r="K1192" s="333"/>
      <c r="L1192" s="333"/>
      <c r="M1192" s="333"/>
      <c r="N1192" s="333"/>
      <c r="Q1192" s="334"/>
      <c r="R1192" s="335"/>
      <c r="S1192" s="335"/>
      <c r="T1192" s="335"/>
      <c r="U1192" s="335"/>
      <c r="V1192" s="335"/>
      <c r="W1192" s="336"/>
      <c r="X1192" s="337"/>
      <c r="Y1192" s="338"/>
    </row>
    <row r="1193" spans="3:25" s="330" customFormat="1" hidden="1" x14ac:dyDescent="0.25">
      <c r="C1193" s="331"/>
      <c r="D1193" s="331"/>
      <c r="E1193" s="331"/>
      <c r="H1193" s="332"/>
      <c r="K1193" s="333"/>
      <c r="L1193" s="333"/>
      <c r="M1193" s="333"/>
      <c r="N1193" s="333"/>
      <c r="Q1193" s="334"/>
      <c r="R1193" s="335"/>
      <c r="S1193" s="335"/>
      <c r="T1193" s="335"/>
      <c r="U1193" s="335"/>
      <c r="V1193" s="335"/>
      <c r="W1193" s="336"/>
      <c r="X1193" s="337"/>
      <c r="Y1193" s="338"/>
    </row>
    <row r="1194" spans="3:25" s="330" customFormat="1" hidden="1" x14ac:dyDescent="0.25">
      <c r="C1194" s="331"/>
      <c r="D1194" s="331"/>
      <c r="E1194" s="331"/>
      <c r="H1194" s="332"/>
      <c r="K1194" s="333"/>
      <c r="L1194" s="333"/>
      <c r="M1194" s="333"/>
      <c r="N1194" s="333"/>
      <c r="Q1194" s="334"/>
      <c r="R1194" s="335"/>
      <c r="S1194" s="335"/>
      <c r="T1194" s="335"/>
      <c r="U1194" s="335"/>
      <c r="V1194" s="335"/>
      <c r="W1194" s="336"/>
      <c r="X1194" s="337"/>
      <c r="Y1194" s="338"/>
    </row>
    <row r="1195" spans="3:25" s="330" customFormat="1" hidden="1" x14ac:dyDescent="0.25">
      <c r="C1195" s="331"/>
      <c r="D1195" s="331"/>
      <c r="E1195" s="331"/>
      <c r="H1195" s="332"/>
      <c r="K1195" s="333"/>
      <c r="L1195" s="333"/>
      <c r="M1195" s="333"/>
      <c r="N1195" s="333"/>
      <c r="Q1195" s="334"/>
      <c r="R1195" s="335"/>
      <c r="S1195" s="335"/>
      <c r="T1195" s="335"/>
      <c r="U1195" s="335"/>
      <c r="V1195" s="335"/>
      <c r="W1195" s="336"/>
      <c r="X1195" s="337"/>
      <c r="Y1195" s="338"/>
    </row>
    <row r="1196" spans="3:25" s="330" customFormat="1" hidden="1" x14ac:dyDescent="0.25">
      <c r="C1196" s="331"/>
      <c r="D1196" s="331"/>
      <c r="E1196" s="331"/>
      <c r="H1196" s="332"/>
      <c r="K1196" s="333"/>
      <c r="L1196" s="333"/>
      <c r="M1196" s="333"/>
      <c r="N1196" s="333"/>
      <c r="Q1196" s="334"/>
      <c r="R1196" s="335"/>
      <c r="S1196" s="335"/>
      <c r="T1196" s="335"/>
      <c r="U1196" s="335"/>
      <c r="V1196" s="335"/>
      <c r="W1196" s="336"/>
      <c r="X1196" s="337"/>
      <c r="Y1196" s="338"/>
    </row>
    <row r="1197" spans="3:25" s="330" customFormat="1" hidden="1" x14ac:dyDescent="0.25">
      <c r="C1197" s="331"/>
      <c r="D1197" s="331"/>
      <c r="E1197" s="331"/>
      <c r="H1197" s="332"/>
      <c r="K1197" s="333"/>
      <c r="L1197" s="333"/>
      <c r="M1197" s="333"/>
      <c r="N1197" s="333"/>
      <c r="Q1197" s="334"/>
      <c r="R1197" s="335"/>
      <c r="S1197" s="335"/>
      <c r="T1197" s="335"/>
      <c r="U1197" s="335"/>
      <c r="V1197" s="335"/>
      <c r="W1197" s="336"/>
      <c r="X1197" s="337"/>
      <c r="Y1197" s="338"/>
    </row>
    <row r="1198" spans="3:25" s="330" customFormat="1" hidden="1" x14ac:dyDescent="0.25">
      <c r="C1198" s="331"/>
      <c r="D1198" s="331"/>
      <c r="E1198" s="331"/>
      <c r="H1198" s="332"/>
      <c r="K1198" s="333"/>
      <c r="L1198" s="333"/>
      <c r="M1198" s="333"/>
      <c r="N1198" s="333"/>
      <c r="Q1198" s="334"/>
      <c r="R1198" s="335"/>
      <c r="S1198" s="335"/>
      <c r="T1198" s="335"/>
      <c r="U1198" s="335"/>
      <c r="V1198" s="335"/>
      <c r="W1198" s="336"/>
      <c r="X1198" s="337"/>
      <c r="Y1198" s="338"/>
    </row>
    <row r="1199" spans="3:25" s="330" customFormat="1" hidden="1" x14ac:dyDescent="0.25">
      <c r="C1199" s="331"/>
      <c r="D1199" s="331"/>
      <c r="E1199" s="331"/>
      <c r="H1199" s="332"/>
      <c r="K1199" s="333"/>
      <c r="L1199" s="333"/>
      <c r="M1199" s="333"/>
      <c r="N1199" s="333"/>
      <c r="Q1199" s="334"/>
      <c r="R1199" s="335"/>
      <c r="S1199" s="335"/>
      <c r="T1199" s="335"/>
      <c r="U1199" s="335"/>
      <c r="V1199" s="335"/>
      <c r="W1199" s="336"/>
      <c r="X1199" s="337"/>
      <c r="Y1199" s="338"/>
    </row>
    <row r="1200" spans="3:25" s="330" customFormat="1" hidden="1" x14ac:dyDescent="0.25">
      <c r="C1200" s="331"/>
      <c r="D1200" s="331"/>
      <c r="E1200" s="331"/>
      <c r="H1200" s="332"/>
      <c r="K1200" s="333"/>
      <c r="L1200" s="333"/>
      <c r="M1200" s="333"/>
      <c r="N1200" s="333"/>
      <c r="Q1200" s="334"/>
      <c r="R1200" s="335"/>
      <c r="S1200" s="335"/>
      <c r="T1200" s="335"/>
      <c r="U1200" s="335"/>
      <c r="V1200" s="335"/>
      <c r="W1200" s="336"/>
      <c r="X1200" s="337"/>
      <c r="Y1200" s="338"/>
    </row>
    <row r="1201" spans="3:25" s="330" customFormat="1" hidden="1" x14ac:dyDescent="0.25">
      <c r="C1201" s="331"/>
      <c r="D1201" s="331"/>
      <c r="E1201" s="331"/>
      <c r="H1201" s="332"/>
      <c r="K1201" s="333"/>
      <c r="L1201" s="333"/>
      <c r="M1201" s="333"/>
      <c r="N1201" s="333"/>
      <c r="Q1201" s="334"/>
      <c r="R1201" s="335"/>
      <c r="S1201" s="335"/>
      <c r="T1201" s="335"/>
      <c r="U1201" s="335"/>
      <c r="V1201" s="335"/>
      <c r="W1201" s="336"/>
      <c r="X1201" s="337"/>
      <c r="Y1201" s="338"/>
    </row>
    <row r="1202" spans="3:25" s="330" customFormat="1" hidden="1" x14ac:dyDescent="0.25">
      <c r="C1202" s="331"/>
      <c r="D1202" s="331"/>
      <c r="E1202" s="331"/>
      <c r="H1202" s="332"/>
      <c r="K1202" s="333"/>
      <c r="L1202" s="333"/>
      <c r="M1202" s="333"/>
      <c r="N1202" s="333"/>
      <c r="Q1202" s="334"/>
      <c r="R1202" s="335"/>
      <c r="S1202" s="335"/>
      <c r="T1202" s="335"/>
      <c r="U1202" s="335"/>
      <c r="V1202" s="335"/>
      <c r="W1202" s="336"/>
      <c r="X1202" s="337"/>
      <c r="Y1202" s="338"/>
    </row>
    <row r="1203" spans="3:25" s="330" customFormat="1" hidden="1" x14ac:dyDescent="0.25">
      <c r="C1203" s="331"/>
      <c r="D1203" s="331"/>
      <c r="E1203" s="331"/>
      <c r="H1203" s="332"/>
      <c r="K1203" s="333"/>
      <c r="L1203" s="333"/>
      <c r="M1203" s="333"/>
      <c r="N1203" s="333"/>
      <c r="Q1203" s="334"/>
      <c r="R1203" s="335"/>
      <c r="S1203" s="335"/>
      <c r="T1203" s="335"/>
      <c r="U1203" s="335"/>
      <c r="V1203" s="335"/>
      <c r="W1203" s="336"/>
      <c r="X1203" s="337"/>
      <c r="Y1203" s="338"/>
    </row>
    <row r="1204" spans="3:25" s="330" customFormat="1" hidden="1" x14ac:dyDescent="0.25">
      <c r="C1204" s="331"/>
      <c r="D1204" s="331"/>
      <c r="E1204" s="331"/>
      <c r="H1204" s="332"/>
      <c r="K1204" s="333"/>
      <c r="L1204" s="333"/>
      <c r="M1204" s="333"/>
      <c r="N1204" s="333"/>
      <c r="Q1204" s="334"/>
      <c r="R1204" s="335"/>
      <c r="S1204" s="335"/>
      <c r="T1204" s="335"/>
      <c r="U1204" s="335"/>
      <c r="V1204" s="335"/>
      <c r="W1204" s="336"/>
      <c r="X1204" s="337"/>
      <c r="Y1204" s="338"/>
    </row>
    <row r="1205" spans="3:25" s="330" customFormat="1" hidden="1" x14ac:dyDescent="0.25">
      <c r="C1205" s="331"/>
      <c r="D1205" s="331"/>
      <c r="E1205" s="331"/>
      <c r="H1205" s="332"/>
      <c r="K1205" s="333"/>
      <c r="L1205" s="333"/>
      <c r="M1205" s="333"/>
      <c r="N1205" s="333"/>
      <c r="Q1205" s="334"/>
      <c r="R1205" s="335"/>
      <c r="S1205" s="335"/>
      <c r="T1205" s="335"/>
      <c r="U1205" s="335"/>
      <c r="V1205" s="335"/>
      <c r="W1205" s="336"/>
      <c r="X1205" s="337"/>
      <c r="Y1205" s="338"/>
    </row>
    <row r="1206" spans="3:25" s="330" customFormat="1" hidden="1" x14ac:dyDescent="0.25">
      <c r="C1206" s="331"/>
      <c r="D1206" s="331"/>
      <c r="E1206" s="331"/>
      <c r="H1206" s="332"/>
      <c r="K1206" s="333"/>
      <c r="L1206" s="333"/>
      <c r="M1206" s="333"/>
      <c r="N1206" s="333"/>
      <c r="Q1206" s="334"/>
      <c r="R1206" s="335"/>
      <c r="S1206" s="335"/>
      <c r="T1206" s="335"/>
      <c r="U1206" s="335"/>
      <c r="V1206" s="335"/>
      <c r="W1206" s="336"/>
      <c r="X1206" s="337"/>
      <c r="Y1206" s="338"/>
    </row>
    <row r="1207" spans="3:25" s="330" customFormat="1" hidden="1" x14ac:dyDescent="0.25">
      <c r="C1207" s="331"/>
      <c r="D1207" s="331"/>
      <c r="E1207" s="331"/>
      <c r="H1207" s="332"/>
      <c r="K1207" s="333"/>
      <c r="L1207" s="333"/>
      <c r="M1207" s="333"/>
      <c r="N1207" s="333"/>
      <c r="Q1207" s="334"/>
      <c r="R1207" s="335"/>
      <c r="S1207" s="335"/>
      <c r="T1207" s="335"/>
      <c r="U1207" s="335"/>
      <c r="V1207" s="335"/>
      <c r="W1207" s="336"/>
      <c r="X1207" s="337"/>
      <c r="Y1207" s="338"/>
    </row>
    <row r="1208" spans="3:25" s="330" customFormat="1" hidden="1" x14ac:dyDescent="0.25">
      <c r="C1208" s="331"/>
      <c r="D1208" s="331"/>
      <c r="E1208" s="331"/>
      <c r="H1208" s="332"/>
      <c r="K1208" s="333"/>
      <c r="L1208" s="333"/>
      <c r="M1208" s="333"/>
      <c r="N1208" s="333"/>
      <c r="Q1208" s="334"/>
      <c r="R1208" s="335"/>
      <c r="S1208" s="335"/>
      <c r="T1208" s="335"/>
      <c r="U1208" s="335"/>
      <c r="V1208" s="335"/>
      <c r="W1208" s="336"/>
      <c r="X1208" s="337"/>
      <c r="Y1208" s="338"/>
    </row>
    <row r="1209" spans="3:25" s="330" customFormat="1" hidden="1" x14ac:dyDescent="0.25">
      <c r="C1209" s="331"/>
      <c r="D1209" s="331"/>
      <c r="E1209" s="331"/>
      <c r="H1209" s="332"/>
      <c r="K1209" s="333"/>
      <c r="L1209" s="333"/>
      <c r="M1209" s="333"/>
      <c r="N1209" s="333"/>
      <c r="Q1209" s="334"/>
      <c r="R1209" s="335"/>
      <c r="S1209" s="335"/>
      <c r="T1209" s="335"/>
      <c r="U1209" s="335"/>
      <c r="V1209" s="335"/>
      <c r="W1209" s="336"/>
      <c r="X1209" s="337"/>
      <c r="Y1209" s="338"/>
    </row>
    <row r="1210" spans="3:25" s="330" customFormat="1" hidden="1" x14ac:dyDescent="0.25">
      <c r="C1210" s="331"/>
      <c r="D1210" s="331"/>
      <c r="E1210" s="331"/>
      <c r="H1210" s="332"/>
      <c r="K1210" s="333"/>
      <c r="L1210" s="333"/>
      <c r="M1210" s="333"/>
      <c r="N1210" s="333"/>
      <c r="Q1210" s="334"/>
      <c r="R1210" s="335"/>
      <c r="S1210" s="335"/>
      <c r="T1210" s="335"/>
      <c r="U1210" s="335"/>
      <c r="V1210" s="335"/>
      <c r="W1210" s="336"/>
      <c r="X1210" s="337"/>
      <c r="Y1210" s="338"/>
    </row>
    <row r="1211" spans="3:25" s="330" customFormat="1" hidden="1" x14ac:dyDescent="0.25">
      <c r="C1211" s="331"/>
      <c r="D1211" s="331"/>
      <c r="E1211" s="331"/>
      <c r="H1211" s="332"/>
      <c r="K1211" s="333"/>
      <c r="L1211" s="333"/>
      <c r="M1211" s="333"/>
      <c r="N1211" s="333"/>
      <c r="Q1211" s="334"/>
      <c r="R1211" s="335"/>
      <c r="S1211" s="335"/>
      <c r="T1211" s="335"/>
      <c r="U1211" s="335"/>
      <c r="V1211" s="335"/>
      <c r="W1211" s="336"/>
      <c r="X1211" s="337"/>
      <c r="Y1211" s="338"/>
    </row>
    <row r="1212" spans="3:25" s="330" customFormat="1" hidden="1" x14ac:dyDescent="0.25">
      <c r="C1212" s="331"/>
      <c r="D1212" s="331"/>
      <c r="E1212" s="331"/>
      <c r="H1212" s="332"/>
      <c r="K1212" s="333"/>
      <c r="L1212" s="333"/>
      <c r="M1212" s="333"/>
      <c r="N1212" s="333"/>
      <c r="Q1212" s="334"/>
      <c r="R1212" s="335"/>
      <c r="S1212" s="335"/>
      <c r="T1212" s="335"/>
      <c r="U1212" s="335"/>
      <c r="V1212" s="335"/>
      <c r="W1212" s="336"/>
      <c r="X1212" s="337"/>
      <c r="Y1212" s="338"/>
    </row>
    <row r="1213" spans="3:25" s="330" customFormat="1" hidden="1" x14ac:dyDescent="0.25">
      <c r="C1213" s="331"/>
      <c r="D1213" s="331"/>
      <c r="E1213" s="331"/>
      <c r="H1213" s="332"/>
      <c r="K1213" s="333"/>
      <c r="L1213" s="333"/>
      <c r="M1213" s="333"/>
      <c r="N1213" s="333"/>
      <c r="Q1213" s="334"/>
      <c r="R1213" s="335"/>
      <c r="S1213" s="335"/>
      <c r="T1213" s="335"/>
      <c r="U1213" s="335"/>
      <c r="V1213" s="335"/>
      <c r="W1213" s="336"/>
      <c r="X1213" s="337"/>
      <c r="Y1213" s="338"/>
    </row>
    <row r="1214" spans="3:25" s="330" customFormat="1" hidden="1" x14ac:dyDescent="0.25">
      <c r="C1214" s="331"/>
      <c r="D1214" s="331"/>
      <c r="E1214" s="331"/>
      <c r="H1214" s="332"/>
      <c r="K1214" s="333"/>
      <c r="L1214" s="333"/>
      <c r="M1214" s="333"/>
      <c r="N1214" s="333"/>
      <c r="Q1214" s="334"/>
      <c r="R1214" s="335"/>
      <c r="S1214" s="335"/>
      <c r="T1214" s="335"/>
      <c r="U1214" s="335"/>
      <c r="V1214" s="335"/>
      <c r="W1214" s="336"/>
      <c r="X1214" s="337"/>
      <c r="Y1214" s="338"/>
    </row>
    <row r="1215" spans="3:25" s="330" customFormat="1" hidden="1" x14ac:dyDescent="0.25">
      <c r="C1215" s="331"/>
      <c r="D1215" s="331"/>
      <c r="E1215" s="331"/>
      <c r="H1215" s="332"/>
      <c r="K1215" s="333"/>
      <c r="L1215" s="333"/>
      <c r="M1215" s="333"/>
      <c r="N1215" s="333"/>
      <c r="Q1215" s="334"/>
      <c r="R1215" s="335"/>
      <c r="S1215" s="335"/>
      <c r="T1215" s="335"/>
      <c r="U1215" s="335"/>
      <c r="V1215" s="335"/>
      <c r="W1215" s="336"/>
      <c r="X1215" s="337"/>
      <c r="Y1215" s="338"/>
    </row>
    <row r="1216" spans="3:25" s="330" customFormat="1" hidden="1" x14ac:dyDescent="0.25">
      <c r="C1216" s="331"/>
      <c r="D1216" s="331"/>
      <c r="E1216" s="331"/>
      <c r="H1216" s="332"/>
      <c r="K1216" s="333"/>
      <c r="L1216" s="333"/>
      <c r="M1216" s="333"/>
      <c r="N1216" s="333"/>
      <c r="Q1216" s="334"/>
      <c r="R1216" s="335"/>
      <c r="S1216" s="335"/>
      <c r="T1216" s="335"/>
      <c r="U1216" s="335"/>
      <c r="V1216" s="335"/>
      <c r="W1216" s="336"/>
      <c r="X1216" s="337"/>
      <c r="Y1216" s="338"/>
    </row>
    <row r="1217" spans="3:25" s="330" customFormat="1" hidden="1" x14ac:dyDescent="0.25">
      <c r="C1217" s="331"/>
      <c r="D1217" s="331"/>
      <c r="E1217" s="331"/>
      <c r="H1217" s="332"/>
      <c r="K1217" s="333"/>
      <c r="L1217" s="333"/>
      <c r="M1217" s="333"/>
      <c r="N1217" s="333"/>
      <c r="Q1217" s="334"/>
      <c r="R1217" s="335"/>
      <c r="S1217" s="335"/>
      <c r="T1217" s="335"/>
      <c r="U1217" s="335"/>
      <c r="V1217" s="335"/>
      <c r="W1217" s="336"/>
      <c r="X1217" s="337"/>
      <c r="Y1217" s="338"/>
    </row>
    <row r="1218" spans="3:25" s="330" customFormat="1" hidden="1" x14ac:dyDescent="0.25">
      <c r="C1218" s="331"/>
      <c r="D1218" s="331"/>
      <c r="E1218" s="331"/>
      <c r="H1218" s="332"/>
      <c r="K1218" s="333"/>
      <c r="L1218" s="333"/>
      <c r="M1218" s="333"/>
      <c r="N1218" s="333"/>
      <c r="Q1218" s="334"/>
      <c r="R1218" s="335"/>
      <c r="S1218" s="335"/>
      <c r="T1218" s="335"/>
      <c r="U1218" s="335"/>
      <c r="V1218" s="335"/>
      <c r="W1218" s="336"/>
      <c r="X1218" s="337"/>
      <c r="Y1218" s="338"/>
    </row>
    <row r="1219" spans="3:25" s="330" customFormat="1" hidden="1" x14ac:dyDescent="0.25">
      <c r="C1219" s="331"/>
      <c r="D1219" s="331"/>
      <c r="E1219" s="331"/>
      <c r="H1219" s="332"/>
      <c r="K1219" s="333"/>
      <c r="L1219" s="333"/>
      <c r="M1219" s="333"/>
      <c r="N1219" s="333"/>
      <c r="Q1219" s="334"/>
      <c r="R1219" s="335"/>
      <c r="S1219" s="335"/>
      <c r="T1219" s="335"/>
      <c r="U1219" s="335"/>
      <c r="V1219" s="335"/>
      <c r="W1219" s="336"/>
      <c r="X1219" s="337"/>
      <c r="Y1219" s="338"/>
    </row>
    <row r="1220" spans="3:25" s="330" customFormat="1" hidden="1" x14ac:dyDescent="0.25">
      <c r="C1220" s="331"/>
      <c r="D1220" s="331"/>
      <c r="E1220" s="331"/>
      <c r="H1220" s="332"/>
      <c r="K1220" s="333"/>
      <c r="L1220" s="333"/>
      <c r="M1220" s="333"/>
      <c r="N1220" s="333"/>
      <c r="Q1220" s="334"/>
      <c r="R1220" s="335"/>
      <c r="S1220" s="335"/>
      <c r="T1220" s="335"/>
      <c r="U1220" s="335"/>
      <c r="V1220" s="335"/>
      <c r="W1220" s="336"/>
      <c r="X1220" s="337"/>
      <c r="Y1220" s="338"/>
    </row>
    <row r="1221" spans="3:25" s="330" customFormat="1" hidden="1" x14ac:dyDescent="0.25">
      <c r="C1221" s="331"/>
      <c r="D1221" s="331"/>
      <c r="E1221" s="331"/>
      <c r="H1221" s="332"/>
      <c r="K1221" s="333"/>
      <c r="L1221" s="333"/>
      <c r="M1221" s="333"/>
      <c r="N1221" s="333"/>
      <c r="Q1221" s="334"/>
      <c r="R1221" s="335"/>
      <c r="S1221" s="335"/>
      <c r="T1221" s="335"/>
      <c r="U1221" s="335"/>
      <c r="V1221" s="335"/>
      <c r="W1221" s="336"/>
      <c r="X1221" s="337"/>
      <c r="Y1221" s="338"/>
    </row>
    <row r="1222" spans="3:25" s="330" customFormat="1" hidden="1" x14ac:dyDescent="0.25">
      <c r="C1222" s="331"/>
      <c r="D1222" s="331"/>
      <c r="E1222" s="331"/>
      <c r="H1222" s="332"/>
      <c r="K1222" s="333"/>
      <c r="L1222" s="333"/>
      <c r="M1222" s="333"/>
      <c r="N1222" s="333"/>
      <c r="Q1222" s="334"/>
      <c r="R1222" s="335"/>
      <c r="S1222" s="335"/>
      <c r="T1222" s="335"/>
      <c r="U1222" s="335"/>
      <c r="V1222" s="335"/>
      <c r="W1222" s="336"/>
      <c r="X1222" s="337"/>
      <c r="Y1222" s="338"/>
    </row>
    <row r="1223" spans="3:25" s="330" customFormat="1" hidden="1" x14ac:dyDescent="0.25">
      <c r="C1223" s="331"/>
      <c r="D1223" s="331"/>
      <c r="E1223" s="331"/>
      <c r="H1223" s="332"/>
      <c r="K1223" s="333"/>
      <c r="L1223" s="333"/>
      <c r="M1223" s="333"/>
      <c r="N1223" s="333"/>
      <c r="Q1223" s="334"/>
      <c r="R1223" s="335"/>
      <c r="S1223" s="335"/>
      <c r="T1223" s="335"/>
      <c r="U1223" s="335"/>
      <c r="V1223" s="335"/>
      <c r="W1223" s="336"/>
      <c r="X1223" s="337"/>
      <c r="Y1223" s="338"/>
    </row>
    <row r="1224" spans="3:25" s="330" customFormat="1" hidden="1" x14ac:dyDescent="0.25">
      <c r="C1224" s="331"/>
      <c r="D1224" s="331"/>
      <c r="E1224" s="331"/>
      <c r="H1224" s="332"/>
      <c r="K1224" s="333"/>
      <c r="L1224" s="333"/>
      <c r="M1224" s="333"/>
      <c r="N1224" s="333"/>
      <c r="Q1224" s="334"/>
      <c r="R1224" s="335"/>
      <c r="S1224" s="335"/>
      <c r="T1224" s="335"/>
      <c r="U1224" s="335"/>
      <c r="V1224" s="335"/>
      <c r="W1224" s="336"/>
      <c r="X1224" s="337"/>
      <c r="Y1224" s="338"/>
    </row>
    <row r="1225" spans="3:25" s="330" customFormat="1" hidden="1" x14ac:dyDescent="0.25">
      <c r="C1225" s="331"/>
      <c r="D1225" s="331"/>
      <c r="E1225" s="331"/>
      <c r="H1225" s="332"/>
      <c r="K1225" s="333"/>
      <c r="L1225" s="333"/>
      <c r="M1225" s="333"/>
      <c r="N1225" s="333"/>
      <c r="Q1225" s="334"/>
      <c r="R1225" s="335"/>
      <c r="S1225" s="335"/>
      <c r="T1225" s="335"/>
      <c r="U1225" s="335"/>
      <c r="V1225" s="335"/>
      <c r="W1225" s="336"/>
      <c r="X1225" s="337"/>
      <c r="Y1225" s="338"/>
    </row>
    <row r="1226" spans="3:25" s="330" customFormat="1" hidden="1" x14ac:dyDescent="0.25">
      <c r="C1226" s="331"/>
      <c r="D1226" s="331"/>
      <c r="E1226" s="331"/>
      <c r="H1226" s="332"/>
      <c r="K1226" s="333"/>
      <c r="L1226" s="333"/>
      <c r="M1226" s="333"/>
      <c r="N1226" s="333"/>
      <c r="Q1226" s="334"/>
      <c r="R1226" s="335"/>
      <c r="S1226" s="335"/>
      <c r="T1226" s="335"/>
      <c r="U1226" s="335"/>
      <c r="V1226" s="335"/>
      <c r="W1226" s="336"/>
      <c r="X1226" s="337"/>
      <c r="Y1226" s="338"/>
    </row>
    <row r="1227" spans="3:25" s="330" customFormat="1" hidden="1" x14ac:dyDescent="0.25">
      <c r="C1227" s="331"/>
      <c r="D1227" s="331"/>
      <c r="E1227" s="331"/>
      <c r="H1227" s="332"/>
      <c r="K1227" s="333"/>
      <c r="L1227" s="333"/>
      <c r="M1227" s="333"/>
      <c r="N1227" s="333"/>
      <c r="Q1227" s="334"/>
      <c r="R1227" s="335"/>
      <c r="S1227" s="335"/>
      <c r="T1227" s="335"/>
      <c r="U1227" s="335"/>
      <c r="V1227" s="335"/>
      <c r="W1227" s="336"/>
      <c r="X1227" s="337"/>
      <c r="Y1227" s="338"/>
    </row>
    <row r="1228" spans="3:25" s="330" customFormat="1" hidden="1" x14ac:dyDescent="0.25">
      <c r="C1228" s="331"/>
      <c r="D1228" s="331"/>
      <c r="E1228" s="331"/>
      <c r="H1228" s="332"/>
      <c r="K1228" s="333"/>
      <c r="L1228" s="333"/>
      <c r="M1228" s="333"/>
      <c r="N1228" s="333"/>
      <c r="Q1228" s="334"/>
      <c r="R1228" s="335"/>
      <c r="S1228" s="335"/>
      <c r="T1228" s="335"/>
      <c r="U1228" s="335"/>
      <c r="V1228" s="335"/>
      <c r="W1228" s="336"/>
      <c r="X1228" s="337"/>
      <c r="Y1228" s="338"/>
    </row>
    <row r="1229" spans="3:25" s="330" customFormat="1" hidden="1" x14ac:dyDescent="0.25">
      <c r="C1229" s="331"/>
      <c r="D1229" s="331"/>
      <c r="E1229" s="331"/>
      <c r="H1229" s="332"/>
      <c r="K1229" s="333"/>
      <c r="L1229" s="333"/>
      <c r="M1229" s="333"/>
      <c r="N1229" s="333"/>
      <c r="Q1229" s="334"/>
      <c r="R1229" s="335"/>
      <c r="S1229" s="335"/>
      <c r="T1229" s="335"/>
      <c r="U1229" s="335"/>
      <c r="V1229" s="335"/>
      <c r="W1229" s="336"/>
      <c r="X1229" s="337"/>
      <c r="Y1229" s="338"/>
    </row>
    <row r="1230" spans="3:25" s="330" customFormat="1" hidden="1" x14ac:dyDescent="0.25">
      <c r="C1230" s="331"/>
      <c r="D1230" s="331"/>
      <c r="E1230" s="331"/>
      <c r="H1230" s="332"/>
      <c r="K1230" s="333"/>
      <c r="L1230" s="333"/>
      <c r="M1230" s="333"/>
      <c r="N1230" s="333"/>
      <c r="Q1230" s="334"/>
      <c r="R1230" s="335"/>
      <c r="S1230" s="335"/>
      <c r="T1230" s="335"/>
      <c r="U1230" s="335"/>
      <c r="V1230" s="335"/>
      <c r="W1230" s="336"/>
      <c r="X1230" s="337"/>
      <c r="Y1230" s="338"/>
    </row>
    <row r="1231" spans="3:25" s="330" customFormat="1" hidden="1" x14ac:dyDescent="0.25">
      <c r="C1231" s="331"/>
      <c r="D1231" s="331"/>
      <c r="E1231" s="331"/>
      <c r="H1231" s="332"/>
      <c r="K1231" s="333"/>
      <c r="L1231" s="333"/>
      <c r="M1231" s="333"/>
      <c r="N1231" s="333"/>
      <c r="Q1231" s="334"/>
      <c r="R1231" s="335"/>
      <c r="S1231" s="335"/>
      <c r="T1231" s="335"/>
      <c r="U1231" s="335"/>
      <c r="V1231" s="335"/>
      <c r="W1231" s="336"/>
      <c r="X1231" s="337"/>
      <c r="Y1231" s="338"/>
    </row>
    <row r="1232" spans="3:25" s="330" customFormat="1" hidden="1" x14ac:dyDescent="0.25">
      <c r="C1232" s="331"/>
      <c r="D1232" s="331"/>
      <c r="E1232" s="331"/>
      <c r="H1232" s="332"/>
      <c r="K1232" s="333"/>
      <c r="L1232" s="333"/>
      <c r="M1232" s="333"/>
      <c r="N1232" s="333"/>
      <c r="Q1232" s="334"/>
      <c r="R1232" s="335"/>
      <c r="S1232" s="335"/>
      <c r="T1232" s="335"/>
      <c r="U1232" s="335"/>
      <c r="V1232" s="335"/>
      <c r="W1232" s="336"/>
      <c r="X1232" s="337"/>
      <c r="Y1232" s="338"/>
    </row>
    <row r="1233" spans="3:25" s="330" customFormat="1" hidden="1" x14ac:dyDescent="0.25">
      <c r="C1233" s="331"/>
      <c r="D1233" s="331"/>
      <c r="E1233" s="331"/>
      <c r="H1233" s="332"/>
      <c r="K1233" s="333"/>
      <c r="L1233" s="333"/>
      <c r="M1233" s="333"/>
      <c r="N1233" s="333"/>
      <c r="Q1233" s="334"/>
      <c r="R1233" s="335"/>
      <c r="S1233" s="335"/>
      <c r="T1233" s="335"/>
      <c r="U1233" s="335"/>
      <c r="V1233" s="335"/>
      <c r="W1233" s="336"/>
      <c r="X1233" s="337"/>
      <c r="Y1233" s="338"/>
    </row>
    <row r="1234" spans="3:25" s="330" customFormat="1" hidden="1" x14ac:dyDescent="0.25">
      <c r="C1234" s="331"/>
      <c r="D1234" s="331"/>
      <c r="E1234" s="331"/>
      <c r="H1234" s="332"/>
      <c r="K1234" s="333"/>
      <c r="L1234" s="333"/>
      <c r="M1234" s="333"/>
      <c r="N1234" s="333"/>
      <c r="Q1234" s="334"/>
      <c r="R1234" s="335"/>
      <c r="S1234" s="335"/>
      <c r="T1234" s="335"/>
      <c r="U1234" s="335"/>
      <c r="V1234" s="335"/>
      <c r="W1234" s="336"/>
      <c r="X1234" s="337"/>
      <c r="Y1234" s="338"/>
    </row>
    <row r="1235" spans="3:25" s="330" customFormat="1" hidden="1" x14ac:dyDescent="0.25">
      <c r="C1235" s="331"/>
      <c r="D1235" s="331"/>
      <c r="E1235" s="331"/>
      <c r="H1235" s="332"/>
      <c r="K1235" s="333"/>
      <c r="L1235" s="333"/>
      <c r="M1235" s="333"/>
      <c r="N1235" s="333"/>
      <c r="Q1235" s="334"/>
      <c r="R1235" s="335"/>
      <c r="S1235" s="335"/>
      <c r="T1235" s="335"/>
      <c r="U1235" s="335"/>
      <c r="V1235" s="335"/>
      <c r="W1235" s="336"/>
      <c r="X1235" s="337"/>
      <c r="Y1235" s="338"/>
    </row>
    <row r="1236" spans="3:25" s="330" customFormat="1" hidden="1" x14ac:dyDescent="0.25">
      <c r="C1236" s="331"/>
      <c r="D1236" s="331"/>
      <c r="E1236" s="331"/>
      <c r="H1236" s="332"/>
      <c r="K1236" s="333"/>
      <c r="L1236" s="333"/>
      <c r="M1236" s="333"/>
      <c r="N1236" s="333"/>
      <c r="Q1236" s="334"/>
      <c r="R1236" s="335"/>
      <c r="S1236" s="335"/>
      <c r="T1236" s="335"/>
      <c r="U1236" s="335"/>
      <c r="V1236" s="335"/>
      <c r="W1236" s="336"/>
      <c r="X1236" s="337"/>
      <c r="Y1236" s="338"/>
    </row>
    <row r="1237" spans="3:25" s="330" customFormat="1" hidden="1" x14ac:dyDescent="0.25">
      <c r="C1237" s="331"/>
      <c r="D1237" s="331"/>
      <c r="E1237" s="331"/>
      <c r="H1237" s="332"/>
      <c r="K1237" s="333"/>
      <c r="L1237" s="333"/>
      <c r="M1237" s="333"/>
      <c r="N1237" s="333"/>
      <c r="Q1237" s="334"/>
      <c r="R1237" s="335"/>
      <c r="S1237" s="335"/>
      <c r="T1237" s="335"/>
      <c r="U1237" s="335"/>
      <c r="V1237" s="335"/>
      <c r="W1237" s="336"/>
      <c r="X1237" s="337"/>
      <c r="Y1237" s="338"/>
    </row>
    <row r="1238" spans="3:25" s="330" customFormat="1" hidden="1" x14ac:dyDescent="0.25">
      <c r="C1238" s="331"/>
      <c r="D1238" s="331"/>
      <c r="E1238" s="331"/>
      <c r="H1238" s="332"/>
      <c r="K1238" s="333"/>
      <c r="L1238" s="333"/>
      <c r="M1238" s="333"/>
      <c r="N1238" s="333"/>
      <c r="Q1238" s="334"/>
      <c r="R1238" s="335"/>
      <c r="S1238" s="335"/>
      <c r="T1238" s="335"/>
      <c r="U1238" s="335"/>
      <c r="V1238" s="335"/>
      <c r="W1238" s="336"/>
      <c r="X1238" s="337"/>
      <c r="Y1238" s="338"/>
    </row>
    <row r="1239" spans="3:25" s="330" customFormat="1" hidden="1" x14ac:dyDescent="0.25">
      <c r="C1239" s="331"/>
      <c r="D1239" s="331"/>
      <c r="E1239" s="331"/>
      <c r="H1239" s="332"/>
      <c r="K1239" s="333"/>
      <c r="L1239" s="333"/>
      <c r="M1239" s="333"/>
      <c r="N1239" s="333"/>
      <c r="Q1239" s="334"/>
      <c r="R1239" s="335"/>
      <c r="S1239" s="335"/>
      <c r="T1239" s="335"/>
      <c r="U1239" s="335"/>
      <c r="V1239" s="335"/>
      <c r="W1239" s="336"/>
      <c r="X1239" s="337"/>
      <c r="Y1239" s="338"/>
    </row>
    <row r="1240" spans="3:25" s="330" customFormat="1" hidden="1" x14ac:dyDescent="0.25">
      <c r="C1240" s="331"/>
      <c r="D1240" s="331"/>
      <c r="E1240" s="331"/>
      <c r="H1240" s="332"/>
      <c r="K1240" s="333"/>
      <c r="L1240" s="333"/>
      <c r="M1240" s="333"/>
      <c r="N1240" s="333"/>
      <c r="Q1240" s="334"/>
      <c r="R1240" s="335"/>
      <c r="S1240" s="335"/>
      <c r="T1240" s="335"/>
      <c r="U1240" s="335"/>
      <c r="V1240" s="335"/>
      <c r="W1240" s="336"/>
      <c r="X1240" s="337"/>
      <c r="Y1240" s="338"/>
    </row>
    <row r="1241" spans="3:25" s="330" customFormat="1" hidden="1" x14ac:dyDescent="0.25">
      <c r="C1241" s="331"/>
      <c r="D1241" s="331"/>
      <c r="E1241" s="331"/>
      <c r="H1241" s="332"/>
      <c r="K1241" s="333"/>
      <c r="L1241" s="333"/>
      <c r="M1241" s="333"/>
      <c r="N1241" s="333"/>
      <c r="Q1241" s="334"/>
      <c r="R1241" s="335"/>
      <c r="S1241" s="335"/>
      <c r="T1241" s="335"/>
      <c r="U1241" s="335"/>
      <c r="V1241" s="335"/>
      <c r="W1241" s="336"/>
      <c r="X1241" s="337"/>
      <c r="Y1241" s="338"/>
    </row>
    <row r="1242" spans="3:25" s="330" customFormat="1" hidden="1" x14ac:dyDescent="0.25">
      <c r="C1242" s="331"/>
      <c r="D1242" s="331"/>
      <c r="E1242" s="331"/>
      <c r="H1242" s="332"/>
      <c r="K1242" s="333"/>
      <c r="L1242" s="333"/>
      <c r="M1242" s="333"/>
      <c r="N1242" s="333"/>
      <c r="Q1242" s="334"/>
      <c r="R1242" s="335"/>
      <c r="S1242" s="335"/>
      <c r="T1242" s="335"/>
      <c r="U1242" s="335"/>
      <c r="V1242" s="335"/>
      <c r="W1242" s="336"/>
      <c r="X1242" s="337"/>
      <c r="Y1242" s="338"/>
    </row>
    <row r="1243" spans="3:25" s="330" customFormat="1" hidden="1" x14ac:dyDescent="0.25">
      <c r="C1243" s="331"/>
      <c r="D1243" s="331"/>
      <c r="E1243" s="331"/>
      <c r="H1243" s="332"/>
      <c r="K1243" s="333"/>
      <c r="L1243" s="333"/>
      <c r="M1243" s="333"/>
      <c r="N1243" s="333"/>
      <c r="Q1243" s="334"/>
      <c r="R1243" s="335"/>
      <c r="S1243" s="335"/>
      <c r="T1243" s="335"/>
      <c r="U1243" s="335"/>
      <c r="V1243" s="335"/>
      <c r="W1243" s="336"/>
      <c r="X1243" s="337"/>
      <c r="Y1243" s="338"/>
    </row>
    <row r="1244" spans="3:25" s="330" customFormat="1" hidden="1" x14ac:dyDescent="0.25">
      <c r="C1244" s="331"/>
      <c r="D1244" s="331"/>
      <c r="E1244" s="331"/>
      <c r="H1244" s="332"/>
      <c r="K1244" s="333"/>
      <c r="L1244" s="333"/>
      <c r="M1244" s="333"/>
      <c r="N1244" s="333"/>
      <c r="Q1244" s="334"/>
      <c r="R1244" s="335"/>
      <c r="S1244" s="335"/>
      <c r="T1244" s="335"/>
      <c r="U1244" s="335"/>
      <c r="V1244" s="335"/>
      <c r="W1244" s="336"/>
      <c r="X1244" s="337"/>
      <c r="Y1244" s="338"/>
    </row>
    <row r="1245" spans="3:25" s="330" customFormat="1" hidden="1" x14ac:dyDescent="0.25">
      <c r="C1245" s="331"/>
      <c r="D1245" s="331"/>
      <c r="E1245" s="331"/>
      <c r="H1245" s="332"/>
      <c r="K1245" s="333"/>
      <c r="L1245" s="333"/>
      <c r="M1245" s="333"/>
      <c r="N1245" s="333"/>
      <c r="Q1245" s="334"/>
      <c r="R1245" s="335"/>
      <c r="S1245" s="335"/>
      <c r="T1245" s="335"/>
      <c r="U1245" s="335"/>
      <c r="V1245" s="335"/>
      <c r="W1245" s="336"/>
      <c r="X1245" s="337"/>
      <c r="Y1245" s="338"/>
    </row>
    <row r="1246" spans="3:25" s="330" customFormat="1" hidden="1" x14ac:dyDescent="0.25">
      <c r="C1246" s="331"/>
      <c r="D1246" s="331"/>
      <c r="E1246" s="331"/>
      <c r="H1246" s="332"/>
      <c r="K1246" s="333"/>
      <c r="L1246" s="333"/>
      <c r="M1246" s="333"/>
      <c r="N1246" s="333"/>
      <c r="Q1246" s="334"/>
      <c r="R1246" s="335"/>
      <c r="S1246" s="335"/>
      <c r="T1246" s="335"/>
      <c r="U1246" s="335"/>
      <c r="V1246" s="335"/>
      <c r="W1246" s="336"/>
      <c r="X1246" s="337"/>
      <c r="Y1246" s="338"/>
    </row>
    <row r="1247" spans="3:25" s="330" customFormat="1" hidden="1" x14ac:dyDescent="0.25">
      <c r="C1247" s="331"/>
      <c r="D1247" s="331"/>
      <c r="E1247" s="331"/>
      <c r="H1247" s="332"/>
      <c r="K1247" s="333"/>
      <c r="L1247" s="333"/>
      <c r="M1247" s="333"/>
      <c r="N1247" s="333"/>
      <c r="Q1247" s="334"/>
      <c r="R1247" s="335"/>
      <c r="S1247" s="335"/>
      <c r="T1247" s="335"/>
      <c r="U1247" s="335"/>
      <c r="V1247" s="335"/>
      <c r="W1247" s="336"/>
      <c r="X1247" s="337"/>
      <c r="Y1247" s="338"/>
    </row>
    <row r="1248" spans="3:25" s="330" customFormat="1" hidden="1" x14ac:dyDescent="0.25">
      <c r="C1248" s="331"/>
      <c r="D1248" s="331"/>
      <c r="E1248" s="331"/>
      <c r="H1248" s="332"/>
      <c r="K1248" s="333"/>
      <c r="L1248" s="333"/>
      <c r="M1248" s="333"/>
      <c r="N1248" s="333"/>
      <c r="Q1248" s="334"/>
      <c r="R1248" s="335"/>
      <c r="S1248" s="335"/>
      <c r="T1248" s="335"/>
      <c r="U1248" s="335"/>
      <c r="V1248" s="335"/>
      <c r="W1248" s="336"/>
      <c r="X1248" s="337"/>
      <c r="Y1248" s="338"/>
    </row>
    <row r="1249" spans="3:25" s="330" customFormat="1" hidden="1" x14ac:dyDescent="0.25">
      <c r="C1249" s="331"/>
      <c r="D1249" s="331"/>
      <c r="E1249" s="331"/>
      <c r="H1249" s="332"/>
      <c r="K1249" s="333"/>
      <c r="L1249" s="333"/>
      <c r="M1249" s="333"/>
      <c r="N1249" s="333"/>
      <c r="Q1249" s="334"/>
      <c r="R1249" s="335"/>
      <c r="S1249" s="335"/>
      <c r="T1249" s="335"/>
      <c r="U1249" s="335"/>
      <c r="V1249" s="335"/>
      <c r="W1249" s="336"/>
      <c r="X1249" s="337"/>
      <c r="Y1249" s="338"/>
    </row>
    <row r="1250" spans="3:25" s="330" customFormat="1" hidden="1" x14ac:dyDescent="0.25">
      <c r="C1250" s="331"/>
      <c r="D1250" s="331"/>
      <c r="E1250" s="331"/>
      <c r="H1250" s="332"/>
      <c r="K1250" s="333"/>
      <c r="L1250" s="333"/>
      <c r="M1250" s="333"/>
      <c r="N1250" s="333"/>
      <c r="Q1250" s="334"/>
      <c r="R1250" s="335"/>
      <c r="S1250" s="335"/>
      <c r="T1250" s="335"/>
      <c r="U1250" s="335"/>
      <c r="V1250" s="335"/>
      <c r="W1250" s="336"/>
      <c r="X1250" s="337"/>
      <c r="Y1250" s="338"/>
    </row>
    <row r="1251" spans="3:25" s="330" customFormat="1" hidden="1" x14ac:dyDescent="0.25">
      <c r="C1251" s="331"/>
      <c r="D1251" s="331"/>
      <c r="E1251" s="331"/>
      <c r="H1251" s="332"/>
      <c r="K1251" s="333"/>
      <c r="L1251" s="333"/>
      <c r="M1251" s="333"/>
      <c r="N1251" s="333"/>
      <c r="Q1251" s="334"/>
      <c r="R1251" s="335"/>
      <c r="S1251" s="335"/>
      <c r="T1251" s="335"/>
      <c r="U1251" s="335"/>
      <c r="V1251" s="335"/>
      <c r="W1251" s="336"/>
      <c r="X1251" s="337"/>
      <c r="Y1251" s="338"/>
    </row>
    <row r="1252" spans="3:25" s="330" customFormat="1" hidden="1" x14ac:dyDescent="0.25">
      <c r="C1252" s="331"/>
      <c r="D1252" s="331"/>
      <c r="E1252" s="331"/>
      <c r="H1252" s="332"/>
      <c r="K1252" s="333"/>
      <c r="L1252" s="333"/>
      <c r="M1252" s="333"/>
      <c r="N1252" s="333"/>
      <c r="Q1252" s="334"/>
      <c r="R1252" s="335"/>
      <c r="S1252" s="335"/>
      <c r="T1252" s="335"/>
      <c r="U1252" s="335"/>
      <c r="V1252" s="335"/>
      <c r="W1252" s="336"/>
      <c r="X1252" s="337"/>
      <c r="Y1252" s="338"/>
    </row>
    <row r="1253" spans="3:25" s="330" customFormat="1" hidden="1" x14ac:dyDescent="0.25">
      <c r="C1253" s="331"/>
      <c r="D1253" s="331"/>
      <c r="E1253" s="331"/>
      <c r="H1253" s="332"/>
      <c r="K1253" s="333"/>
      <c r="L1253" s="333"/>
      <c r="M1253" s="333"/>
      <c r="N1253" s="333"/>
      <c r="Q1253" s="334"/>
      <c r="R1253" s="335"/>
      <c r="S1253" s="335"/>
      <c r="T1253" s="335"/>
      <c r="U1253" s="335"/>
      <c r="V1253" s="335"/>
      <c r="W1253" s="336"/>
      <c r="X1253" s="337"/>
      <c r="Y1253" s="338"/>
    </row>
    <row r="1254" spans="3:25" s="330" customFormat="1" hidden="1" x14ac:dyDescent="0.25">
      <c r="C1254" s="331"/>
      <c r="D1254" s="331"/>
      <c r="E1254" s="331"/>
      <c r="H1254" s="332"/>
      <c r="K1254" s="333"/>
      <c r="L1254" s="333"/>
      <c r="M1254" s="333"/>
      <c r="N1254" s="333"/>
      <c r="Q1254" s="334"/>
      <c r="R1254" s="335"/>
      <c r="S1254" s="335"/>
      <c r="T1254" s="335"/>
      <c r="U1254" s="335"/>
      <c r="V1254" s="335"/>
      <c r="W1254" s="336"/>
      <c r="X1254" s="337"/>
      <c r="Y1254" s="338"/>
    </row>
    <row r="1255" spans="3:25" s="330" customFormat="1" hidden="1" x14ac:dyDescent="0.25">
      <c r="C1255" s="331"/>
      <c r="D1255" s="331"/>
      <c r="E1255" s="331"/>
      <c r="H1255" s="332"/>
      <c r="K1255" s="333"/>
      <c r="L1255" s="333"/>
      <c r="M1255" s="333"/>
      <c r="N1255" s="333"/>
      <c r="Q1255" s="334"/>
      <c r="R1255" s="335"/>
      <c r="S1255" s="335"/>
      <c r="T1255" s="335"/>
      <c r="U1255" s="335"/>
      <c r="V1255" s="335"/>
      <c r="W1255" s="336"/>
      <c r="X1255" s="337"/>
      <c r="Y1255" s="338"/>
    </row>
    <row r="1256" spans="3:25" s="330" customFormat="1" hidden="1" x14ac:dyDescent="0.25">
      <c r="C1256" s="331"/>
      <c r="D1256" s="331"/>
      <c r="E1256" s="331"/>
      <c r="H1256" s="332"/>
      <c r="K1256" s="333"/>
      <c r="L1256" s="333"/>
      <c r="M1256" s="333"/>
      <c r="N1256" s="333"/>
      <c r="Q1256" s="334"/>
      <c r="R1256" s="335"/>
      <c r="S1256" s="335"/>
      <c r="T1256" s="335"/>
      <c r="U1256" s="335"/>
      <c r="V1256" s="335"/>
      <c r="W1256" s="336"/>
      <c r="X1256" s="337"/>
      <c r="Y1256" s="338"/>
    </row>
    <row r="1257" spans="3:25" s="330" customFormat="1" hidden="1" x14ac:dyDescent="0.25">
      <c r="C1257" s="331"/>
      <c r="D1257" s="331"/>
      <c r="E1257" s="331"/>
      <c r="H1257" s="332"/>
      <c r="K1257" s="333"/>
      <c r="L1257" s="333"/>
      <c r="M1257" s="333"/>
      <c r="N1257" s="333"/>
      <c r="Q1257" s="334"/>
      <c r="R1257" s="335"/>
      <c r="S1257" s="335"/>
      <c r="T1257" s="335"/>
      <c r="U1257" s="335"/>
      <c r="V1257" s="335"/>
      <c r="W1257" s="336"/>
      <c r="X1257" s="337"/>
      <c r="Y1257" s="338"/>
    </row>
    <row r="1258" spans="3:25" s="330" customFormat="1" hidden="1" x14ac:dyDescent="0.25">
      <c r="C1258" s="331"/>
      <c r="D1258" s="331"/>
      <c r="E1258" s="331"/>
      <c r="H1258" s="332"/>
      <c r="K1258" s="333"/>
      <c r="L1258" s="333"/>
      <c r="M1258" s="333"/>
      <c r="N1258" s="333"/>
      <c r="Q1258" s="334"/>
      <c r="R1258" s="335"/>
      <c r="S1258" s="335"/>
      <c r="T1258" s="335"/>
      <c r="U1258" s="335"/>
      <c r="V1258" s="335"/>
      <c r="W1258" s="336"/>
      <c r="X1258" s="337"/>
      <c r="Y1258" s="338"/>
    </row>
    <row r="1259" spans="3:25" s="330" customFormat="1" hidden="1" x14ac:dyDescent="0.25">
      <c r="C1259" s="331"/>
      <c r="D1259" s="331"/>
      <c r="E1259" s="331"/>
      <c r="H1259" s="332"/>
      <c r="K1259" s="333"/>
      <c r="L1259" s="333"/>
      <c r="M1259" s="333"/>
      <c r="N1259" s="333"/>
      <c r="Q1259" s="334"/>
      <c r="R1259" s="335"/>
      <c r="S1259" s="335"/>
      <c r="T1259" s="335"/>
      <c r="U1259" s="335"/>
      <c r="V1259" s="335"/>
      <c r="W1259" s="336"/>
      <c r="X1259" s="337"/>
      <c r="Y1259" s="338"/>
    </row>
    <row r="1260" spans="3:25" s="330" customFormat="1" hidden="1" x14ac:dyDescent="0.25">
      <c r="C1260" s="331"/>
      <c r="D1260" s="331"/>
      <c r="E1260" s="331"/>
      <c r="H1260" s="332"/>
      <c r="K1260" s="333"/>
      <c r="L1260" s="333"/>
      <c r="M1260" s="333"/>
      <c r="N1260" s="333"/>
      <c r="Q1260" s="334"/>
      <c r="R1260" s="335"/>
      <c r="S1260" s="335"/>
      <c r="T1260" s="335"/>
      <c r="U1260" s="335"/>
      <c r="V1260" s="335"/>
      <c r="W1260" s="336"/>
      <c r="X1260" s="337"/>
      <c r="Y1260" s="338"/>
    </row>
    <row r="1261" spans="3:25" s="330" customFormat="1" hidden="1" x14ac:dyDescent="0.25">
      <c r="C1261" s="331"/>
      <c r="D1261" s="331"/>
      <c r="E1261" s="331"/>
      <c r="H1261" s="332"/>
      <c r="K1261" s="333"/>
      <c r="L1261" s="333"/>
      <c r="M1261" s="333"/>
      <c r="N1261" s="333"/>
      <c r="Q1261" s="334"/>
      <c r="R1261" s="335"/>
      <c r="S1261" s="335"/>
      <c r="T1261" s="335"/>
      <c r="U1261" s="335"/>
      <c r="V1261" s="335"/>
      <c r="W1261" s="336"/>
      <c r="X1261" s="337"/>
      <c r="Y1261" s="338"/>
    </row>
    <row r="1262" spans="3:25" s="330" customFormat="1" hidden="1" x14ac:dyDescent="0.25">
      <c r="C1262" s="331"/>
      <c r="D1262" s="331"/>
      <c r="E1262" s="331"/>
      <c r="H1262" s="332"/>
      <c r="K1262" s="333"/>
      <c r="L1262" s="333"/>
      <c r="M1262" s="333"/>
      <c r="N1262" s="333"/>
      <c r="Q1262" s="334"/>
      <c r="R1262" s="335"/>
      <c r="S1262" s="335"/>
      <c r="T1262" s="335"/>
      <c r="U1262" s="335"/>
      <c r="V1262" s="335"/>
      <c r="W1262" s="336"/>
      <c r="X1262" s="337"/>
      <c r="Y1262" s="338"/>
    </row>
    <row r="1263" spans="3:25" s="330" customFormat="1" hidden="1" x14ac:dyDescent="0.25">
      <c r="C1263" s="331"/>
      <c r="D1263" s="331"/>
      <c r="E1263" s="331"/>
      <c r="H1263" s="332"/>
      <c r="K1263" s="333"/>
      <c r="L1263" s="333"/>
      <c r="M1263" s="333"/>
      <c r="N1263" s="333"/>
      <c r="Q1263" s="334"/>
      <c r="R1263" s="335"/>
      <c r="S1263" s="335"/>
      <c r="T1263" s="335"/>
      <c r="U1263" s="335"/>
      <c r="V1263" s="335"/>
      <c r="W1263" s="336"/>
      <c r="X1263" s="337"/>
      <c r="Y1263" s="338"/>
    </row>
    <row r="1264" spans="3:25" s="330" customFormat="1" hidden="1" x14ac:dyDescent="0.25">
      <c r="C1264" s="331"/>
      <c r="D1264" s="331"/>
      <c r="E1264" s="331"/>
      <c r="H1264" s="332"/>
      <c r="K1264" s="333"/>
      <c r="L1264" s="333"/>
      <c r="M1264" s="333"/>
      <c r="N1264" s="333"/>
      <c r="Q1264" s="334"/>
      <c r="R1264" s="335"/>
      <c r="S1264" s="335"/>
      <c r="T1264" s="335"/>
      <c r="U1264" s="335"/>
      <c r="V1264" s="335"/>
      <c r="W1264" s="336"/>
      <c r="X1264" s="337"/>
      <c r="Y1264" s="338"/>
    </row>
    <row r="1265" spans="3:25" s="330" customFormat="1" hidden="1" x14ac:dyDescent="0.25">
      <c r="C1265" s="331"/>
      <c r="D1265" s="331"/>
      <c r="E1265" s="331"/>
      <c r="H1265" s="332"/>
      <c r="K1265" s="333"/>
      <c r="L1265" s="333"/>
      <c r="M1265" s="333"/>
      <c r="N1265" s="333"/>
      <c r="Q1265" s="334"/>
      <c r="R1265" s="335"/>
      <c r="S1265" s="335"/>
      <c r="T1265" s="335"/>
      <c r="U1265" s="335"/>
      <c r="V1265" s="335"/>
      <c r="W1265" s="336"/>
      <c r="X1265" s="337"/>
      <c r="Y1265" s="338"/>
    </row>
    <row r="1266" spans="3:25" s="330" customFormat="1" hidden="1" x14ac:dyDescent="0.25">
      <c r="C1266" s="331"/>
      <c r="D1266" s="331"/>
      <c r="E1266" s="331"/>
      <c r="H1266" s="332"/>
      <c r="K1266" s="333"/>
      <c r="L1266" s="333"/>
      <c r="M1266" s="333"/>
      <c r="N1266" s="333"/>
      <c r="Q1266" s="334"/>
      <c r="R1266" s="335"/>
      <c r="S1266" s="335"/>
      <c r="T1266" s="335"/>
      <c r="U1266" s="335"/>
      <c r="V1266" s="335"/>
      <c r="W1266" s="336"/>
      <c r="X1266" s="337"/>
      <c r="Y1266" s="338"/>
    </row>
    <row r="1267" spans="3:25" s="330" customFormat="1" hidden="1" x14ac:dyDescent="0.25">
      <c r="C1267" s="331"/>
      <c r="D1267" s="331"/>
      <c r="E1267" s="331"/>
      <c r="H1267" s="332"/>
      <c r="K1267" s="333"/>
      <c r="L1267" s="333"/>
      <c r="M1267" s="333"/>
      <c r="N1267" s="333"/>
      <c r="Q1267" s="334"/>
      <c r="R1267" s="335"/>
      <c r="S1267" s="335"/>
      <c r="T1267" s="335"/>
      <c r="U1267" s="335"/>
      <c r="V1267" s="335"/>
      <c r="W1267" s="336"/>
      <c r="X1267" s="337"/>
      <c r="Y1267" s="338"/>
    </row>
    <row r="1268" spans="3:25" s="330" customFormat="1" hidden="1" x14ac:dyDescent="0.25">
      <c r="C1268" s="331"/>
      <c r="D1268" s="331"/>
      <c r="E1268" s="331"/>
      <c r="H1268" s="332"/>
      <c r="K1268" s="333"/>
      <c r="L1268" s="333"/>
      <c r="M1268" s="333"/>
      <c r="N1268" s="333"/>
      <c r="Q1268" s="334"/>
      <c r="R1268" s="335"/>
      <c r="S1268" s="335"/>
      <c r="T1268" s="335"/>
      <c r="U1268" s="335"/>
      <c r="V1268" s="335"/>
      <c r="W1268" s="336"/>
      <c r="X1268" s="337"/>
      <c r="Y1268" s="338"/>
    </row>
    <row r="1269" spans="3:25" s="330" customFormat="1" hidden="1" x14ac:dyDescent="0.25">
      <c r="C1269" s="331"/>
      <c r="D1269" s="331"/>
      <c r="E1269" s="331"/>
      <c r="H1269" s="332"/>
      <c r="K1269" s="333"/>
      <c r="L1269" s="333"/>
      <c r="M1269" s="333"/>
      <c r="N1269" s="333"/>
      <c r="Q1269" s="334"/>
      <c r="R1269" s="335"/>
      <c r="S1269" s="335"/>
      <c r="T1269" s="335"/>
      <c r="U1269" s="335"/>
      <c r="V1269" s="335"/>
      <c r="W1269" s="336"/>
      <c r="X1269" s="337"/>
      <c r="Y1269" s="338"/>
    </row>
    <row r="1270" spans="3:25" s="330" customFormat="1" hidden="1" x14ac:dyDescent="0.25">
      <c r="C1270" s="331"/>
      <c r="D1270" s="331"/>
      <c r="E1270" s="331"/>
      <c r="H1270" s="332"/>
      <c r="K1270" s="333"/>
      <c r="L1270" s="333"/>
      <c r="M1270" s="333"/>
      <c r="N1270" s="333"/>
      <c r="Q1270" s="334"/>
      <c r="R1270" s="335"/>
      <c r="S1270" s="335"/>
      <c r="T1270" s="335"/>
      <c r="U1270" s="335"/>
      <c r="V1270" s="335"/>
      <c r="W1270" s="336"/>
      <c r="X1270" s="337"/>
      <c r="Y1270" s="338"/>
    </row>
    <row r="1271" spans="3:25" s="330" customFormat="1" hidden="1" x14ac:dyDescent="0.25">
      <c r="C1271" s="331"/>
      <c r="D1271" s="331"/>
      <c r="E1271" s="331"/>
      <c r="H1271" s="332"/>
      <c r="K1271" s="333"/>
      <c r="L1271" s="333"/>
      <c r="M1271" s="333"/>
      <c r="N1271" s="333"/>
      <c r="Q1271" s="334"/>
      <c r="R1271" s="335"/>
      <c r="S1271" s="335"/>
      <c r="T1271" s="335"/>
      <c r="U1271" s="335"/>
      <c r="V1271" s="335"/>
      <c r="W1271" s="336"/>
      <c r="X1271" s="337"/>
      <c r="Y1271" s="338"/>
    </row>
    <row r="1272" spans="3:25" s="330" customFormat="1" hidden="1" x14ac:dyDescent="0.25">
      <c r="C1272" s="331"/>
      <c r="D1272" s="331"/>
      <c r="E1272" s="331"/>
      <c r="H1272" s="332"/>
      <c r="K1272" s="333"/>
      <c r="L1272" s="333"/>
      <c r="M1272" s="333"/>
      <c r="N1272" s="333"/>
      <c r="Q1272" s="334"/>
      <c r="R1272" s="335"/>
      <c r="S1272" s="335"/>
      <c r="T1272" s="335"/>
      <c r="U1272" s="335"/>
      <c r="V1272" s="335"/>
      <c r="W1272" s="336"/>
      <c r="X1272" s="337"/>
      <c r="Y1272" s="338"/>
    </row>
    <row r="1273" spans="3:25" s="330" customFormat="1" hidden="1" x14ac:dyDescent="0.25">
      <c r="C1273" s="331"/>
      <c r="D1273" s="331"/>
      <c r="E1273" s="331"/>
      <c r="H1273" s="332"/>
      <c r="K1273" s="333"/>
      <c r="L1273" s="333"/>
      <c r="M1273" s="333"/>
      <c r="N1273" s="333"/>
      <c r="Q1273" s="334"/>
      <c r="R1273" s="335"/>
      <c r="S1273" s="335"/>
      <c r="T1273" s="335"/>
      <c r="U1273" s="335"/>
      <c r="V1273" s="335"/>
      <c r="W1273" s="336"/>
      <c r="X1273" s="337"/>
      <c r="Y1273" s="338"/>
    </row>
    <row r="1274" spans="3:25" s="330" customFormat="1" hidden="1" x14ac:dyDescent="0.25">
      <c r="C1274" s="331"/>
      <c r="D1274" s="331"/>
      <c r="E1274" s="331"/>
      <c r="H1274" s="332"/>
      <c r="K1274" s="333"/>
      <c r="L1274" s="333"/>
      <c r="M1274" s="333"/>
      <c r="N1274" s="333"/>
      <c r="Q1274" s="334"/>
      <c r="R1274" s="335"/>
      <c r="S1274" s="335"/>
      <c r="T1274" s="335"/>
      <c r="U1274" s="335"/>
      <c r="V1274" s="335"/>
      <c r="W1274" s="336"/>
      <c r="X1274" s="337"/>
      <c r="Y1274" s="338"/>
    </row>
    <row r="1275" spans="3:25" s="330" customFormat="1" hidden="1" x14ac:dyDescent="0.25">
      <c r="C1275" s="331"/>
      <c r="D1275" s="331"/>
      <c r="E1275" s="331"/>
      <c r="H1275" s="332"/>
      <c r="K1275" s="333"/>
      <c r="L1275" s="333"/>
      <c r="M1275" s="333"/>
      <c r="N1275" s="333"/>
      <c r="Q1275" s="334"/>
      <c r="R1275" s="335"/>
      <c r="S1275" s="335"/>
      <c r="T1275" s="335"/>
      <c r="U1275" s="335"/>
      <c r="V1275" s="335"/>
      <c r="W1275" s="336"/>
      <c r="X1275" s="337"/>
      <c r="Y1275" s="338"/>
    </row>
    <row r="1276" spans="3:25" s="330" customFormat="1" hidden="1" x14ac:dyDescent="0.25">
      <c r="C1276" s="331"/>
      <c r="D1276" s="331"/>
      <c r="E1276" s="331"/>
      <c r="H1276" s="332"/>
      <c r="K1276" s="333"/>
      <c r="L1276" s="333"/>
      <c r="M1276" s="333"/>
      <c r="N1276" s="333"/>
      <c r="Q1276" s="334"/>
      <c r="R1276" s="335"/>
      <c r="S1276" s="335"/>
      <c r="T1276" s="335"/>
      <c r="U1276" s="335"/>
      <c r="V1276" s="335"/>
      <c r="W1276" s="336"/>
      <c r="X1276" s="337"/>
      <c r="Y1276" s="338"/>
    </row>
    <row r="1277" spans="3:25" s="330" customFormat="1" hidden="1" x14ac:dyDescent="0.25">
      <c r="C1277" s="331"/>
      <c r="D1277" s="331"/>
      <c r="E1277" s="331"/>
      <c r="H1277" s="332"/>
      <c r="K1277" s="333"/>
      <c r="L1277" s="333"/>
      <c r="M1277" s="333"/>
      <c r="N1277" s="333"/>
      <c r="Q1277" s="334"/>
      <c r="R1277" s="335"/>
      <c r="S1277" s="335"/>
      <c r="T1277" s="335"/>
      <c r="U1277" s="335"/>
      <c r="V1277" s="335"/>
      <c r="W1277" s="336"/>
      <c r="X1277" s="337"/>
      <c r="Y1277" s="338"/>
    </row>
    <row r="1278" spans="3:25" s="330" customFormat="1" hidden="1" x14ac:dyDescent="0.25">
      <c r="C1278" s="331"/>
      <c r="D1278" s="331"/>
      <c r="E1278" s="331"/>
      <c r="H1278" s="332"/>
      <c r="K1278" s="333"/>
      <c r="L1278" s="333"/>
      <c r="M1278" s="333"/>
      <c r="N1278" s="333"/>
      <c r="Q1278" s="334"/>
      <c r="R1278" s="335"/>
      <c r="S1278" s="335"/>
      <c r="T1278" s="335"/>
      <c r="U1278" s="335"/>
      <c r="V1278" s="335"/>
      <c r="W1278" s="336"/>
      <c r="X1278" s="337"/>
      <c r="Y1278" s="338"/>
    </row>
    <row r="1279" spans="3:25" s="330" customFormat="1" hidden="1" x14ac:dyDescent="0.25">
      <c r="C1279" s="331"/>
      <c r="D1279" s="331"/>
      <c r="E1279" s="331"/>
      <c r="H1279" s="332"/>
      <c r="K1279" s="333"/>
      <c r="L1279" s="333"/>
      <c r="M1279" s="333"/>
      <c r="N1279" s="333"/>
      <c r="Q1279" s="334"/>
      <c r="R1279" s="335"/>
      <c r="S1279" s="335"/>
      <c r="T1279" s="335"/>
      <c r="U1279" s="335"/>
      <c r="V1279" s="335"/>
      <c r="W1279" s="336"/>
      <c r="X1279" s="337"/>
      <c r="Y1279" s="338"/>
    </row>
    <row r="1280" spans="3:25" s="330" customFormat="1" hidden="1" x14ac:dyDescent="0.25">
      <c r="C1280" s="331"/>
      <c r="D1280" s="331"/>
      <c r="E1280" s="331"/>
      <c r="H1280" s="332"/>
      <c r="K1280" s="333"/>
      <c r="L1280" s="333"/>
      <c r="M1280" s="333"/>
      <c r="N1280" s="333"/>
      <c r="Q1280" s="334"/>
      <c r="R1280" s="335"/>
      <c r="S1280" s="335"/>
      <c r="T1280" s="335"/>
      <c r="U1280" s="335"/>
      <c r="V1280" s="335"/>
      <c r="W1280" s="336"/>
      <c r="X1280" s="337"/>
      <c r="Y1280" s="338"/>
    </row>
    <row r="1281" spans="3:25" s="330" customFormat="1" hidden="1" x14ac:dyDescent="0.25">
      <c r="C1281" s="331"/>
      <c r="D1281" s="331"/>
      <c r="E1281" s="331"/>
      <c r="H1281" s="332"/>
      <c r="K1281" s="333"/>
      <c r="L1281" s="333"/>
      <c r="M1281" s="333"/>
      <c r="N1281" s="333"/>
      <c r="Q1281" s="334"/>
      <c r="R1281" s="335"/>
      <c r="S1281" s="335"/>
      <c r="T1281" s="335"/>
      <c r="U1281" s="335"/>
      <c r="V1281" s="335"/>
      <c r="W1281" s="336"/>
      <c r="X1281" s="337"/>
      <c r="Y1281" s="338"/>
    </row>
    <row r="1282" spans="3:25" s="330" customFormat="1" hidden="1" x14ac:dyDescent="0.25">
      <c r="C1282" s="331"/>
      <c r="D1282" s="331"/>
      <c r="E1282" s="331"/>
      <c r="H1282" s="332"/>
      <c r="K1282" s="333"/>
      <c r="L1282" s="333"/>
      <c r="M1282" s="333"/>
      <c r="N1282" s="333"/>
      <c r="Q1282" s="334"/>
      <c r="R1282" s="335"/>
      <c r="S1282" s="335"/>
      <c r="T1282" s="335"/>
      <c r="U1282" s="335"/>
      <c r="V1282" s="335"/>
      <c r="W1282" s="336"/>
      <c r="X1282" s="337"/>
      <c r="Y1282" s="338"/>
    </row>
    <row r="1283" spans="3:25" s="330" customFormat="1" hidden="1" x14ac:dyDescent="0.25">
      <c r="C1283" s="331"/>
      <c r="D1283" s="331"/>
      <c r="E1283" s="331"/>
      <c r="H1283" s="332"/>
      <c r="K1283" s="333"/>
      <c r="L1283" s="333"/>
      <c r="M1283" s="333"/>
      <c r="N1283" s="333"/>
      <c r="Q1283" s="334"/>
      <c r="R1283" s="335"/>
      <c r="S1283" s="335"/>
      <c r="T1283" s="335"/>
      <c r="U1283" s="335"/>
      <c r="V1283" s="335"/>
      <c r="W1283" s="336"/>
      <c r="X1283" s="337"/>
      <c r="Y1283" s="338"/>
    </row>
    <row r="1284" spans="3:25" s="330" customFormat="1" hidden="1" x14ac:dyDescent="0.25">
      <c r="C1284" s="331"/>
      <c r="D1284" s="331"/>
      <c r="E1284" s="331"/>
      <c r="H1284" s="332"/>
      <c r="K1284" s="333"/>
      <c r="L1284" s="333"/>
      <c r="M1284" s="333"/>
      <c r="N1284" s="333"/>
      <c r="Q1284" s="334"/>
      <c r="R1284" s="335"/>
      <c r="S1284" s="335"/>
      <c r="T1284" s="335"/>
      <c r="U1284" s="335"/>
      <c r="V1284" s="335"/>
      <c r="W1284" s="336"/>
      <c r="X1284" s="337"/>
      <c r="Y1284" s="338"/>
    </row>
    <row r="1285" spans="3:25" s="330" customFormat="1" hidden="1" x14ac:dyDescent="0.25">
      <c r="C1285" s="331"/>
      <c r="D1285" s="331"/>
      <c r="E1285" s="331"/>
      <c r="H1285" s="332"/>
      <c r="K1285" s="333"/>
      <c r="L1285" s="333"/>
      <c r="M1285" s="333"/>
      <c r="N1285" s="333"/>
      <c r="Q1285" s="334"/>
      <c r="R1285" s="335"/>
      <c r="S1285" s="335"/>
      <c r="T1285" s="335"/>
      <c r="U1285" s="335"/>
      <c r="V1285" s="335"/>
      <c r="W1285" s="336"/>
      <c r="X1285" s="337"/>
      <c r="Y1285" s="338"/>
    </row>
    <row r="1286" spans="3:25" s="330" customFormat="1" hidden="1" x14ac:dyDescent="0.25">
      <c r="C1286" s="331"/>
      <c r="D1286" s="331"/>
      <c r="E1286" s="331"/>
      <c r="H1286" s="332"/>
      <c r="K1286" s="333"/>
      <c r="L1286" s="333"/>
      <c r="M1286" s="333"/>
      <c r="N1286" s="333"/>
      <c r="Q1286" s="334"/>
      <c r="R1286" s="335"/>
      <c r="S1286" s="335"/>
      <c r="T1286" s="335"/>
      <c r="U1286" s="335"/>
      <c r="V1286" s="335"/>
      <c r="W1286" s="336"/>
      <c r="X1286" s="337"/>
      <c r="Y1286" s="338"/>
    </row>
    <row r="1287" spans="3:25" s="330" customFormat="1" hidden="1" x14ac:dyDescent="0.25">
      <c r="C1287" s="331"/>
      <c r="D1287" s="331"/>
      <c r="E1287" s="331"/>
      <c r="H1287" s="332"/>
      <c r="K1287" s="333"/>
      <c r="L1287" s="333"/>
      <c r="M1287" s="333"/>
      <c r="N1287" s="333"/>
      <c r="Q1287" s="334"/>
      <c r="R1287" s="335"/>
      <c r="S1287" s="335"/>
      <c r="T1287" s="335"/>
      <c r="U1287" s="335"/>
      <c r="V1287" s="335"/>
      <c r="W1287" s="336"/>
      <c r="X1287" s="337"/>
      <c r="Y1287" s="338"/>
    </row>
    <row r="1288" spans="3:25" s="330" customFormat="1" hidden="1" x14ac:dyDescent="0.25">
      <c r="C1288" s="331"/>
      <c r="D1288" s="331"/>
      <c r="E1288" s="331"/>
      <c r="H1288" s="332"/>
      <c r="K1288" s="333"/>
      <c r="L1288" s="333"/>
      <c r="M1288" s="333"/>
      <c r="N1288" s="333"/>
      <c r="Q1288" s="334"/>
      <c r="R1288" s="335"/>
      <c r="S1288" s="335"/>
      <c r="T1288" s="335"/>
      <c r="U1288" s="335"/>
      <c r="V1288" s="335"/>
      <c r="W1288" s="336"/>
      <c r="X1288" s="337"/>
      <c r="Y1288" s="338"/>
    </row>
    <row r="1289" spans="3:25" s="330" customFormat="1" hidden="1" x14ac:dyDescent="0.25">
      <c r="C1289" s="331"/>
      <c r="D1289" s="331"/>
      <c r="E1289" s="331"/>
      <c r="H1289" s="332"/>
      <c r="K1289" s="333"/>
      <c r="L1289" s="333"/>
      <c r="M1289" s="333"/>
      <c r="N1289" s="333"/>
      <c r="Q1289" s="334"/>
      <c r="R1289" s="335"/>
      <c r="S1289" s="335"/>
      <c r="T1289" s="335"/>
      <c r="U1289" s="335"/>
      <c r="V1289" s="335"/>
      <c r="W1289" s="336"/>
      <c r="X1289" s="337"/>
      <c r="Y1289" s="338"/>
    </row>
    <row r="1290" spans="3:25" s="330" customFormat="1" hidden="1" x14ac:dyDescent="0.25">
      <c r="C1290" s="331"/>
      <c r="D1290" s="331"/>
      <c r="E1290" s="331"/>
      <c r="H1290" s="332"/>
      <c r="K1290" s="333"/>
      <c r="L1290" s="333"/>
      <c r="M1290" s="333"/>
      <c r="N1290" s="333"/>
      <c r="Q1290" s="334"/>
      <c r="R1290" s="335"/>
      <c r="S1290" s="335"/>
      <c r="T1290" s="335"/>
      <c r="U1290" s="335"/>
      <c r="V1290" s="335"/>
      <c r="W1290" s="336"/>
      <c r="X1290" s="337"/>
      <c r="Y1290" s="338"/>
    </row>
    <row r="1291" spans="3:25" s="330" customFormat="1" hidden="1" x14ac:dyDescent="0.25">
      <c r="C1291" s="331"/>
      <c r="D1291" s="331"/>
      <c r="E1291" s="331"/>
      <c r="H1291" s="332"/>
      <c r="K1291" s="333"/>
      <c r="L1291" s="333"/>
      <c r="M1291" s="333"/>
      <c r="N1291" s="333"/>
      <c r="Q1291" s="334"/>
      <c r="R1291" s="335"/>
      <c r="S1291" s="335"/>
      <c r="T1291" s="335"/>
      <c r="U1291" s="335"/>
      <c r="V1291" s="335"/>
      <c r="W1291" s="336"/>
      <c r="X1291" s="337"/>
      <c r="Y1291" s="338"/>
    </row>
    <row r="1292" spans="3:25" s="330" customFormat="1" hidden="1" x14ac:dyDescent="0.25">
      <c r="C1292" s="331"/>
      <c r="D1292" s="331"/>
      <c r="E1292" s="331"/>
      <c r="H1292" s="332"/>
      <c r="K1292" s="333"/>
      <c r="L1292" s="333"/>
      <c r="M1292" s="333"/>
      <c r="N1292" s="333"/>
      <c r="Q1292" s="334"/>
      <c r="R1292" s="335"/>
      <c r="S1292" s="335"/>
      <c r="T1292" s="335"/>
      <c r="U1292" s="335"/>
      <c r="V1292" s="335"/>
      <c r="W1292" s="336"/>
      <c r="X1292" s="337"/>
      <c r="Y1292" s="338"/>
    </row>
    <row r="1293" spans="3:25" s="330" customFormat="1" hidden="1" x14ac:dyDescent="0.25">
      <c r="C1293" s="331"/>
      <c r="D1293" s="331"/>
      <c r="E1293" s="331"/>
      <c r="H1293" s="332"/>
      <c r="K1293" s="333"/>
      <c r="L1293" s="333"/>
      <c r="M1293" s="333"/>
      <c r="N1293" s="333"/>
      <c r="Q1293" s="334"/>
      <c r="R1293" s="335"/>
      <c r="S1293" s="335"/>
      <c r="T1293" s="335"/>
      <c r="U1293" s="335"/>
      <c r="V1293" s="335"/>
      <c r="W1293" s="336"/>
      <c r="X1293" s="337"/>
      <c r="Y1293" s="338"/>
    </row>
    <row r="1294" spans="3:25" s="330" customFormat="1" hidden="1" x14ac:dyDescent="0.25">
      <c r="C1294" s="331"/>
      <c r="D1294" s="331"/>
      <c r="E1294" s="331"/>
      <c r="H1294" s="332"/>
      <c r="K1294" s="333"/>
      <c r="L1294" s="333"/>
      <c r="M1294" s="333"/>
      <c r="N1294" s="333"/>
      <c r="Q1294" s="334"/>
      <c r="R1294" s="335"/>
      <c r="S1294" s="335"/>
      <c r="T1294" s="335"/>
      <c r="U1294" s="335"/>
      <c r="V1294" s="335"/>
      <c r="W1294" s="336"/>
      <c r="X1294" s="337"/>
      <c r="Y1294" s="338"/>
    </row>
    <row r="1295" spans="3:25" s="330" customFormat="1" hidden="1" x14ac:dyDescent="0.25">
      <c r="C1295" s="331"/>
      <c r="D1295" s="331"/>
      <c r="E1295" s="331"/>
      <c r="H1295" s="332"/>
      <c r="K1295" s="333"/>
      <c r="L1295" s="333"/>
      <c r="M1295" s="333"/>
      <c r="N1295" s="333"/>
      <c r="Q1295" s="334"/>
      <c r="R1295" s="335"/>
      <c r="S1295" s="335"/>
      <c r="T1295" s="335"/>
      <c r="U1295" s="335"/>
      <c r="V1295" s="335"/>
      <c r="W1295" s="336"/>
      <c r="X1295" s="337"/>
      <c r="Y1295" s="338"/>
    </row>
    <row r="1296" spans="3:25" s="330" customFormat="1" hidden="1" x14ac:dyDescent="0.25">
      <c r="C1296" s="331"/>
      <c r="D1296" s="331"/>
      <c r="E1296" s="331"/>
      <c r="H1296" s="332"/>
      <c r="K1296" s="333"/>
      <c r="L1296" s="333"/>
      <c r="M1296" s="333"/>
      <c r="N1296" s="333"/>
      <c r="Q1296" s="334"/>
      <c r="R1296" s="335"/>
      <c r="S1296" s="335"/>
      <c r="T1296" s="335"/>
      <c r="U1296" s="335"/>
      <c r="V1296" s="335"/>
      <c r="W1296" s="336"/>
      <c r="X1296" s="337"/>
      <c r="Y1296" s="338"/>
    </row>
    <row r="1297" spans="3:25" s="330" customFormat="1" hidden="1" x14ac:dyDescent="0.25">
      <c r="C1297" s="331"/>
      <c r="D1297" s="331"/>
      <c r="E1297" s="331"/>
      <c r="H1297" s="332"/>
      <c r="K1297" s="333"/>
      <c r="L1297" s="333"/>
      <c r="M1297" s="333"/>
      <c r="N1297" s="333"/>
      <c r="Q1297" s="334"/>
      <c r="R1297" s="335"/>
      <c r="S1297" s="335"/>
      <c r="T1297" s="335"/>
      <c r="U1297" s="335"/>
      <c r="V1297" s="335"/>
      <c r="W1297" s="336"/>
      <c r="X1297" s="337"/>
      <c r="Y1297" s="338"/>
    </row>
    <row r="1298" spans="3:25" s="330" customFormat="1" hidden="1" x14ac:dyDescent="0.25">
      <c r="C1298" s="331"/>
      <c r="D1298" s="331"/>
      <c r="E1298" s="331"/>
      <c r="H1298" s="332"/>
      <c r="K1298" s="333"/>
      <c r="L1298" s="333"/>
      <c r="M1298" s="333"/>
      <c r="N1298" s="333"/>
      <c r="Q1298" s="334"/>
      <c r="R1298" s="335"/>
      <c r="S1298" s="335"/>
      <c r="T1298" s="335"/>
      <c r="U1298" s="335"/>
      <c r="V1298" s="335"/>
      <c r="W1298" s="336"/>
      <c r="X1298" s="337"/>
      <c r="Y1298" s="338"/>
    </row>
    <row r="1299" spans="3:25" s="330" customFormat="1" hidden="1" x14ac:dyDescent="0.25">
      <c r="C1299" s="331"/>
      <c r="D1299" s="331"/>
      <c r="E1299" s="331"/>
      <c r="H1299" s="332"/>
      <c r="K1299" s="333"/>
      <c r="L1299" s="333"/>
      <c r="M1299" s="333"/>
      <c r="N1299" s="333"/>
      <c r="Q1299" s="334"/>
      <c r="R1299" s="335"/>
      <c r="S1299" s="335"/>
      <c r="T1299" s="335"/>
      <c r="U1299" s="335"/>
      <c r="V1299" s="335"/>
      <c r="W1299" s="336"/>
      <c r="X1299" s="337"/>
      <c r="Y1299" s="338"/>
    </row>
    <row r="1300" spans="3:25" s="330" customFormat="1" hidden="1" x14ac:dyDescent="0.25">
      <c r="C1300" s="331"/>
      <c r="D1300" s="331"/>
      <c r="E1300" s="331"/>
      <c r="H1300" s="332"/>
      <c r="K1300" s="333"/>
      <c r="L1300" s="333"/>
      <c r="M1300" s="333"/>
      <c r="N1300" s="333"/>
      <c r="Q1300" s="334"/>
      <c r="R1300" s="335"/>
      <c r="S1300" s="335"/>
      <c r="T1300" s="335"/>
      <c r="U1300" s="335"/>
      <c r="V1300" s="335"/>
      <c r="W1300" s="336"/>
      <c r="X1300" s="337"/>
      <c r="Y1300" s="338"/>
    </row>
    <row r="1301" spans="3:25" s="330" customFormat="1" hidden="1" x14ac:dyDescent="0.25">
      <c r="C1301" s="331"/>
      <c r="D1301" s="331"/>
      <c r="E1301" s="331"/>
      <c r="H1301" s="332"/>
      <c r="K1301" s="333"/>
      <c r="L1301" s="333"/>
      <c r="M1301" s="333"/>
      <c r="N1301" s="333"/>
      <c r="Q1301" s="334"/>
      <c r="R1301" s="335"/>
      <c r="S1301" s="335"/>
      <c r="T1301" s="335"/>
      <c r="U1301" s="335"/>
      <c r="V1301" s="335"/>
      <c r="W1301" s="336"/>
      <c r="X1301" s="337"/>
      <c r="Y1301" s="338"/>
    </row>
    <row r="1302" spans="3:25" s="330" customFormat="1" hidden="1" x14ac:dyDescent="0.25">
      <c r="C1302" s="331"/>
      <c r="D1302" s="331"/>
      <c r="E1302" s="331"/>
      <c r="H1302" s="332"/>
      <c r="K1302" s="333"/>
      <c r="L1302" s="333"/>
      <c r="M1302" s="333"/>
      <c r="N1302" s="333"/>
      <c r="Q1302" s="334"/>
      <c r="R1302" s="335"/>
      <c r="S1302" s="335"/>
      <c r="T1302" s="335"/>
      <c r="U1302" s="335"/>
      <c r="V1302" s="335"/>
      <c r="W1302" s="336"/>
      <c r="X1302" s="337"/>
      <c r="Y1302" s="338"/>
    </row>
    <row r="1303" spans="3:25" s="330" customFormat="1" hidden="1" x14ac:dyDescent="0.25">
      <c r="C1303" s="331"/>
      <c r="D1303" s="331"/>
      <c r="E1303" s="331"/>
      <c r="H1303" s="332"/>
      <c r="K1303" s="333"/>
      <c r="L1303" s="333"/>
      <c r="M1303" s="333"/>
      <c r="N1303" s="333"/>
      <c r="Q1303" s="334"/>
      <c r="R1303" s="335"/>
      <c r="S1303" s="335"/>
      <c r="T1303" s="335"/>
      <c r="U1303" s="335"/>
      <c r="V1303" s="335"/>
      <c r="W1303" s="336"/>
      <c r="X1303" s="337"/>
      <c r="Y1303" s="338"/>
    </row>
    <row r="1304" spans="3:25" s="330" customFormat="1" hidden="1" x14ac:dyDescent="0.25">
      <c r="C1304" s="331"/>
      <c r="D1304" s="331"/>
      <c r="E1304" s="331"/>
      <c r="H1304" s="332"/>
      <c r="K1304" s="333"/>
      <c r="L1304" s="333"/>
      <c r="M1304" s="333"/>
      <c r="N1304" s="333"/>
      <c r="Q1304" s="334"/>
      <c r="R1304" s="335"/>
      <c r="S1304" s="335"/>
      <c r="T1304" s="335"/>
      <c r="U1304" s="335"/>
      <c r="V1304" s="335"/>
      <c r="W1304" s="336"/>
      <c r="X1304" s="337"/>
      <c r="Y1304" s="338"/>
    </row>
    <row r="1305" spans="3:25" s="330" customFormat="1" hidden="1" x14ac:dyDescent="0.25">
      <c r="C1305" s="331"/>
      <c r="D1305" s="331"/>
      <c r="E1305" s="331"/>
      <c r="H1305" s="332"/>
      <c r="K1305" s="333"/>
      <c r="L1305" s="333"/>
      <c r="M1305" s="333"/>
      <c r="N1305" s="333"/>
      <c r="Q1305" s="334"/>
      <c r="R1305" s="335"/>
      <c r="S1305" s="335"/>
      <c r="T1305" s="335"/>
      <c r="U1305" s="335"/>
      <c r="V1305" s="335"/>
      <c r="W1305" s="336"/>
      <c r="X1305" s="337"/>
      <c r="Y1305" s="338"/>
    </row>
    <row r="1306" spans="3:25" s="330" customFormat="1" hidden="1" x14ac:dyDescent="0.25">
      <c r="C1306" s="331"/>
      <c r="D1306" s="331"/>
      <c r="E1306" s="331"/>
      <c r="H1306" s="332"/>
      <c r="K1306" s="333"/>
      <c r="L1306" s="333"/>
      <c r="M1306" s="333"/>
      <c r="N1306" s="333"/>
      <c r="Q1306" s="334"/>
      <c r="R1306" s="335"/>
      <c r="S1306" s="335"/>
      <c r="T1306" s="335"/>
      <c r="U1306" s="335"/>
      <c r="V1306" s="335"/>
      <c r="W1306" s="336"/>
      <c r="X1306" s="337"/>
      <c r="Y1306" s="338"/>
    </row>
    <row r="1307" spans="3:25" s="330" customFormat="1" hidden="1" x14ac:dyDescent="0.25">
      <c r="C1307" s="331"/>
      <c r="D1307" s="331"/>
      <c r="E1307" s="331"/>
      <c r="H1307" s="332"/>
      <c r="K1307" s="333"/>
      <c r="L1307" s="333"/>
      <c r="M1307" s="333"/>
      <c r="N1307" s="333"/>
      <c r="Q1307" s="334"/>
      <c r="R1307" s="335"/>
      <c r="S1307" s="335"/>
      <c r="T1307" s="335"/>
      <c r="U1307" s="335"/>
      <c r="V1307" s="335"/>
      <c r="W1307" s="336"/>
      <c r="X1307" s="337"/>
      <c r="Y1307" s="338"/>
    </row>
    <row r="1308" spans="3:25" s="330" customFormat="1" hidden="1" x14ac:dyDescent="0.25">
      <c r="C1308" s="331"/>
      <c r="D1308" s="331"/>
      <c r="E1308" s="331"/>
      <c r="H1308" s="332"/>
      <c r="K1308" s="333"/>
      <c r="L1308" s="333"/>
      <c r="M1308" s="333"/>
      <c r="N1308" s="333"/>
      <c r="Q1308" s="334"/>
      <c r="R1308" s="335"/>
      <c r="S1308" s="335"/>
      <c r="T1308" s="335"/>
      <c r="U1308" s="335"/>
      <c r="V1308" s="335"/>
      <c r="W1308" s="336"/>
      <c r="X1308" s="337"/>
      <c r="Y1308" s="338"/>
    </row>
    <row r="1309" spans="3:25" s="330" customFormat="1" hidden="1" x14ac:dyDescent="0.25">
      <c r="C1309" s="331"/>
      <c r="D1309" s="331"/>
      <c r="E1309" s="331"/>
      <c r="H1309" s="332"/>
      <c r="K1309" s="333"/>
      <c r="L1309" s="333"/>
      <c r="M1309" s="333"/>
      <c r="N1309" s="333"/>
      <c r="Q1309" s="334"/>
      <c r="R1309" s="335"/>
      <c r="S1309" s="335"/>
      <c r="T1309" s="335"/>
      <c r="U1309" s="335"/>
      <c r="V1309" s="335"/>
      <c r="W1309" s="336"/>
      <c r="X1309" s="337"/>
      <c r="Y1309" s="338"/>
    </row>
    <row r="1310" spans="3:25" s="330" customFormat="1" hidden="1" x14ac:dyDescent="0.25">
      <c r="C1310" s="331"/>
      <c r="D1310" s="331"/>
      <c r="E1310" s="331"/>
      <c r="H1310" s="332"/>
      <c r="K1310" s="333"/>
      <c r="L1310" s="333"/>
      <c r="M1310" s="333"/>
      <c r="N1310" s="333"/>
      <c r="Q1310" s="334"/>
      <c r="R1310" s="335"/>
      <c r="S1310" s="335"/>
      <c r="T1310" s="335"/>
      <c r="U1310" s="335"/>
      <c r="V1310" s="335"/>
      <c r="W1310" s="336"/>
      <c r="X1310" s="337"/>
      <c r="Y1310" s="338"/>
    </row>
    <row r="1311" spans="3:25" s="330" customFormat="1" hidden="1" x14ac:dyDescent="0.25">
      <c r="C1311" s="331"/>
      <c r="D1311" s="331"/>
      <c r="E1311" s="331"/>
      <c r="H1311" s="332"/>
      <c r="K1311" s="333"/>
      <c r="L1311" s="333"/>
      <c r="M1311" s="333"/>
      <c r="N1311" s="333"/>
      <c r="Q1311" s="334"/>
      <c r="R1311" s="335"/>
      <c r="S1311" s="335"/>
      <c r="T1311" s="335"/>
      <c r="U1311" s="335"/>
      <c r="V1311" s="335"/>
      <c r="W1311" s="336"/>
      <c r="X1311" s="337"/>
      <c r="Y1311" s="338"/>
    </row>
    <row r="1312" spans="3:25" s="330" customFormat="1" hidden="1" x14ac:dyDescent="0.25">
      <c r="C1312" s="331"/>
      <c r="D1312" s="331"/>
      <c r="E1312" s="331"/>
      <c r="H1312" s="332"/>
      <c r="K1312" s="333"/>
      <c r="L1312" s="333"/>
      <c r="M1312" s="333"/>
      <c r="N1312" s="333"/>
      <c r="Q1312" s="334"/>
      <c r="R1312" s="335"/>
      <c r="S1312" s="335"/>
      <c r="T1312" s="335"/>
      <c r="U1312" s="335"/>
      <c r="V1312" s="335"/>
      <c r="W1312" s="336"/>
      <c r="X1312" s="337"/>
      <c r="Y1312" s="338"/>
    </row>
    <row r="1313" spans="3:25" s="330" customFormat="1" hidden="1" x14ac:dyDescent="0.25">
      <c r="C1313" s="331"/>
      <c r="D1313" s="331"/>
      <c r="E1313" s="331"/>
      <c r="H1313" s="332"/>
      <c r="K1313" s="333"/>
      <c r="L1313" s="333"/>
      <c r="M1313" s="333"/>
      <c r="N1313" s="333"/>
      <c r="Q1313" s="334"/>
      <c r="R1313" s="335"/>
      <c r="S1313" s="335"/>
      <c r="T1313" s="335"/>
      <c r="U1313" s="335"/>
      <c r="V1313" s="335"/>
      <c r="W1313" s="336"/>
      <c r="X1313" s="337"/>
      <c r="Y1313" s="338"/>
    </row>
    <row r="1314" spans="3:25" s="330" customFormat="1" hidden="1" x14ac:dyDescent="0.25">
      <c r="C1314" s="331"/>
      <c r="D1314" s="331"/>
      <c r="E1314" s="331"/>
      <c r="H1314" s="332"/>
      <c r="K1314" s="333"/>
      <c r="L1314" s="333"/>
      <c r="M1314" s="333"/>
      <c r="N1314" s="333"/>
      <c r="Q1314" s="334"/>
      <c r="R1314" s="335"/>
      <c r="S1314" s="335"/>
      <c r="T1314" s="335"/>
      <c r="U1314" s="335"/>
      <c r="V1314" s="335"/>
      <c r="W1314" s="336"/>
      <c r="X1314" s="337"/>
      <c r="Y1314" s="338"/>
    </row>
    <row r="1315" spans="3:25" s="330" customFormat="1" hidden="1" x14ac:dyDescent="0.25">
      <c r="C1315" s="331"/>
      <c r="D1315" s="331"/>
      <c r="E1315" s="331"/>
      <c r="H1315" s="332"/>
      <c r="K1315" s="333"/>
      <c r="L1315" s="333"/>
      <c r="M1315" s="333"/>
      <c r="N1315" s="333"/>
      <c r="Q1315" s="334"/>
      <c r="R1315" s="335"/>
      <c r="S1315" s="335"/>
      <c r="T1315" s="335"/>
      <c r="U1315" s="335"/>
      <c r="V1315" s="335"/>
      <c r="W1315" s="336"/>
      <c r="X1315" s="337"/>
      <c r="Y1315" s="338"/>
    </row>
    <row r="1316" spans="3:25" s="330" customFormat="1" hidden="1" x14ac:dyDescent="0.25">
      <c r="C1316" s="331"/>
      <c r="D1316" s="331"/>
      <c r="E1316" s="331"/>
      <c r="H1316" s="332"/>
      <c r="K1316" s="333"/>
      <c r="L1316" s="333"/>
      <c r="M1316" s="333"/>
      <c r="N1316" s="333"/>
      <c r="Q1316" s="334"/>
      <c r="R1316" s="335"/>
      <c r="S1316" s="335"/>
      <c r="T1316" s="335"/>
      <c r="U1316" s="335"/>
      <c r="V1316" s="335"/>
      <c r="W1316" s="336"/>
      <c r="X1316" s="337"/>
      <c r="Y1316" s="338"/>
    </row>
    <row r="1317" spans="3:25" s="330" customFormat="1" hidden="1" x14ac:dyDescent="0.25">
      <c r="C1317" s="331"/>
      <c r="D1317" s="331"/>
      <c r="E1317" s="331"/>
      <c r="H1317" s="332"/>
      <c r="K1317" s="333"/>
      <c r="L1317" s="333"/>
      <c r="M1317" s="333"/>
      <c r="N1317" s="333"/>
      <c r="Q1317" s="334"/>
      <c r="R1317" s="335"/>
      <c r="S1317" s="335"/>
      <c r="T1317" s="335"/>
      <c r="U1317" s="335"/>
      <c r="V1317" s="335"/>
      <c r="W1317" s="336"/>
      <c r="X1317" s="337"/>
      <c r="Y1317" s="338"/>
    </row>
    <row r="1318" spans="3:25" s="330" customFormat="1" hidden="1" x14ac:dyDescent="0.25">
      <c r="C1318" s="331"/>
      <c r="D1318" s="331"/>
      <c r="E1318" s="331"/>
      <c r="H1318" s="332"/>
      <c r="K1318" s="333"/>
      <c r="L1318" s="333"/>
      <c r="M1318" s="333"/>
      <c r="N1318" s="333"/>
      <c r="Q1318" s="334"/>
      <c r="R1318" s="335"/>
      <c r="S1318" s="335"/>
      <c r="T1318" s="335"/>
      <c r="U1318" s="335"/>
      <c r="V1318" s="335"/>
      <c r="W1318" s="336"/>
      <c r="X1318" s="337"/>
      <c r="Y1318" s="338"/>
    </row>
    <row r="1319" spans="3:25" s="330" customFormat="1" hidden="1" x14ac:dyDescent="0.25">
      <c r="C1319" s="331"/>
      <c r="D1319" s="331"/>
      <c r="E1319" s="331"/>
      <c r="H1319" s="332"/>
      <c r="K1319" s="333"/>
      <c r="L1319" s="333"/>
      <c r="M1319" s="333"/>
      <c r="N1319" s="333"/>
      <c r="Q1319" s="334"/>
      <c r="R1319" s="335"/>
      <c r="S1319" s="335"/>
      <c r="T1319" s="335"/>
      <c r="U1319" s="335"/>
      <c r="V1319" s="335"/>
      <c r="W1319" s="336"/>
      <c r="X1319" s="337"/>
      <c r="Y1319" s="338"/>
    </row>
    <row r="1320" spans="3:25" s="330" customFormat="1" hidden="1" x14ac:dyDescent="0.25">
      <c r="C1320" s="331"/>
      <c r="D1320" s="331"/>
      <c r="E1320" s="331"/>
      <c r="H1320" s="332"/>
      <c r="K1320" s="333"/>
      <c r="L1320" s="333"/>
      <c r="M1320" s="333"/>
      <c r="N1320" s="333"/>
      <c r="Q1320" s="334"/>
      <c r="R1320" s="335"/>
      <c r="S1320" s="335"/>
      <c r="T1320" s="335"/>
      <c r="U1320" s="335"/>
      <c r="V1320" s="335"/>
      <c r="W1320" s="336"/>
      <c r="X1320" s="337"/>
      <c r="Y1320" s="338"/>
    </row>
    <row r="1321" spans="3:25" s="330" customFormat="1" hidden="1" x14ac:dyDescent="0.25">
      <c r="C1321" s="331"/>
      <c r="D1321" s="331"/>
      <c r="E1321" s="331"/>
      <c r="H1321" s="332"/>
      <c r="K1321" s="333"/>
      <c r="L1321" s="333"/>
      <c r="M1321" s="333"/>
      <c r="N1321" s="333"/>
      <c r="Q1321" s="334"/>
      <c r="R1321" s="335"/>
      <c r="S1321" s="335"/>
      <c r="T1321" s="335"/>
      <c r="U1321" s="335"/>
      <c r="V1321" s="335"/>
      <c r="W1321" s="336"/>
      <c r="X1321" s="337"/>
      <c r="Y1321" s="338"/>
    </row>
    <row r="1322" spans="3:25" s="330" customFormat="1" hidden="1" x14ac:dyDescent="0.25">
      <c r="C1322" s="331"/>
      <c r="D1322" s="331"/>
      <c r="E1322" s="331"/>
      <c r="H1322" s="332"/>
      <c r="K1322" s="333"/>
      <c r="L1322" s="333"/>
      <c r="M1322" s="333"/>
      <c r="N1322" s="333"/>
      <c r="Q1322" s="334"/>
      <c r="R1322" s="335"/>
      <c r="S1322" s="335"/>
      <c r="T1322" s="335"/>
      <c r="U1322" s="335"/>
      <c r="V1322" s="335"/>
      <c r="W1322" s="336"/>
      <c r="X1322" s="337"/>
      <c r="Y1322" s="338"/>
    </row>
    <row r="1323" spans="3:25" s="330" customFormat="1" hidden="1" x14ac:dyDescent="0.25">
      <c r="C1323" s="331"/>
      <c r="D1323" s="331"/>
      <c r="E1323" s="331"/>
      <c r="H1323" s="332"/>
      <c r="K1323" s="333"/>
      <c r="L1323" s="333"/>
      <c r="M1323" s="333"/>
      <c r="N1323" s="333"/>
      <c r="Q1323" s="334"/>
      <c r="R1323" s="335"/>
      <c r="S1323" s="335"/>
      <c r="T1323" s="335"/>
      <c r="U1323" s="335"/>
      <c r="V1323" s="335"/>
      <c r="W1323" s="336"/>
      <c r="X1323" s="337"/>
      <c r="Y1323" s="338"/>
    </row>
    <row r="1324" spans="3:25" s="330" customFormat="1" hidden="1" x14ac:dyDescent="0.25">
      <c r="C1324" s="331"/>
      <c r="D1324" s="331"/>
      <c r="E1324" s="331"/>
      <c r="H1324" s="332"/>
      <c r="K1324" s="333"/>
      <c r="L1324" s="333"/>
      <c r="M1324" s="333"/>
      <c r="N1324" s="333"/>
      <c r="Q1324" s="334"/>
      <c r="R1324" s="335"/>
      <c r="S1324" s="335"/>
      <c r="T1324" s="335"/>
      <c r="U1324" s="335"/>
      <c r="V1324" s="335"/>
      <c r="W1324" s="336"/>
      <c r="X1324" s="337"/>
      <c r="Y1324" s="338"/>
    </row>
    <row r="1325" spans="3:25" s="330" customFormat="1" hidden="1" x14ac:dyDescent="0.25">
      <c r="C1325" s="331"/>
      <c r="D1325" s="331"/>
      <c r="E1325" s="331"/>
      <c r="H1325" s="332"/>
      <c r="K1325" s="333"/>
      <c r="L1325" s="333"/>
      <c r="M1325" s="333"/>
      <c r="N1325" s="333"/>
      <c r="Q1325" s="334"/>
      <c r="R1325" s="335"/>
      <c r="S1325" s="335"/>
      <c r="T1325" s="335"/>
      <c r="U1325" s="335"/>
      <c r="V1325" s="335"/>
      <c r="W1325" s="336"/>
      <c r="X1325" s="337"/>
      <c r="Y1325" s="338"/>
    </row>
    <row r="1326" spans="3:25" s="330" customFormat="1" hidden="1" x14ac:dyDescent="0.25">
      <c r="C1326" s="331"/>
      <c r="D1326" s="331"/>
      <c r="E1326" s="331"/>
      <c r="H1326" s="332"/>
      <c r="K1326" s="333"/>
      <c r="L1326" s="333"/>
      <c r="M1326" s="333"/>
      <c r="N1326" s="333"/>
      <c r="Q1326" s="334"/>
      <c r="R1326" s="335"/>
      <c r="S1326" s="335"/>
      <c r="T1326" s="335"/>
      <c r="U1326" s="335"/>
      <c r="V1326" s="335"/>
      <c r="W1326" s="336"/>
      <c r="X1326" s="337"/>
      <c r="Y1326" s="338"/>
    </row>
    <row r="1327" spans="3:25" s="330" customFormat="1" hidden="1" x14ac:dyDescent="0.25">
      <c r="C1327" s="331"/>
      <c r="D1327" s="331"/>
      <c r="E1327" s="331"/>
      <c r="H1327" s="332"/>
      <c r="K1327" s="333"/>
      <c r="L1327" s="333"/>
      <c r="M1327" s="333"/>
      <c r="N1327" s="333"/>
      <c r="Q1327" s="334"/>
      <c r="R1327" s="335"/>
      <c r="S1327" s="335"/>
      <c r="T1327" s="335"/>
      <c r="U1327" s="335"/>
      <c r="V1327" s="335"/>
      <c r="W1327" s="336"/>
      <c r="X1327" s="337"/>
      <c r="Y1327" s="338"/>
    </row>
    <row r="1328" spans="3:25" s="330" customFormat="1" hidden="1" x14ac:dyDescent="0.25">
      <c r="C1328" s="331"/>
      <c r="D1328" s="331"/>
      <c r="E1328" s="331"/>
      <c r="H1328" s="332"/>
      <c r="K1328" s="333"/>
      <c r="L1328" s="333"/>
      <c r="M1328" s="333"/>
      <c r="N1328" s="333"/>
      <c r="Q1328" s="334"/>
      <c r="R1328" s="335"/>
      <c r="S1328" s="335"/>
      <c r="T1328" s="335"/>
      <c r="U1328" s="335"/>
      <c r="V1328" s="335"/>
      <c r="W1328" s="336"/>
      <c r="X1328" s="337"/>
      <c r="Y1328" s="338"/>
    </row>
    <row r="1329" spans="3:25" s="330" customFormat="1" hidden="1" x14ac:dyDescent="0.25">
      <c r="C1329" s="331"/>
      <c r="D1329" s="331"/>
      <c r="E1329" s="331"/>
      <c r="H1329" s="332"/>
      <c r="K1329" s="333"/>
      <c r="L1329" s="333"/>
      <c r="M1329" s="333"/>
      <c r="N1329" s="333"/>
      <c r="Q1329" s="334"/>
      <c r="R1329" s="335"/>
      <c r="S1329" s="335"/>
      <c r="T1329" s="335"/>
      <c r="U1329" s="335"/>
      <c r="V1329" s="335"/>
      <c r="W1329" s="336"/>
      <c r="X1329" s="337"/>
      <c r="Y1329" s="338"/>
    </row>
    <row r="1330" spans="3:25" s="330" customFormat="1" hidden="1" x14ac:dyDescent="0.25">
      <c r="C1330" s="331"/>
      <c r="D1330" s="331"/>
      <c r="E1330" s="331"/>
      <c r="H1330" s="332"/>
      <c r="K1330" s="333"/>
      <c r="L1330" s="333"/>
      <c r="M1330" s="333"/>
      <c r="N1330" s="333"/>
      <c r="Q1330" s="334"/>
      <c r="R1330" s="335"/>
      <c r="S1330" s="335"/>
      <c r="T1330" s="335"/>
      <c r="U1330" s="335"/>
      <c r="V1330" s="335"/>
      <c r="W1330" s="336"/>
      <c r="X1330" s="337"/>
      <c r="Y1330" s="338"/>
    </row>
    <row r="1331" spans="3:25" s="330" customFormat="1" hidden="1" x14ac:dyDescent="0.25">
      <c r="C1331" s="331"/>
      <c r="D1331" s="331"/>
      <c r="E1331" s="331"/>
      <c r="H1331" s="332"/>
      <c r="K1331" s="333"/>
      <c r="L1331" s="333"/>
      <c r="M1331" s="333"/>
      <c r="N1331" s="333"/>
      <c r="Q1331" s="334"/>
      <c r="R1331" s="335"/>
      <c r="S1331" s="335"/>
      <c r="T1331" s="335"/>
      <c r="U1331" s="335"/>
      <c r="V1331" s="335"/>
      <c r="W1331" s="336"/>
      <c r="X1331" s="337"/>
      <c r="Y1331" s="338"/>
    </row>
    <row r="1332" spans="3:25" s="330" customFormat="1" hidden="1" x14ac:dyDescent="0.25">
      <c r="C1332" s="331"/>
      <c r="D1332" s="331"/>
      <c r="E1332" s="331"/>
      <c r="H1332" s="332"/>
      <c r="K1332" s="333"/>
      <c r="L1332" s="333"/>
      <c r="M1332" s="333"/>
      <c r="N1332" s="333"/>
      <c r="Q1332" s="334"/>
      <c r="R1332" s="335"/>
      <c r="S1332" s="335"/>
      <c r="T1332" s="335"/>
      <c r="U1332" s="335"/>
      <c r="V1332" s="335"/>
      <c r="W1332" s="336"/>
      <c r="X1332" s="337"/>
      <c r="Y1332" s="338"/>
    </row>
    <row r="1333" spans="3:25" s="330" customFormat="1" hidden="1" x14ac:dyDescent="0.25">
      <c r="C1333" s="331"/>
      <c r="D1333" s="331"/>
      <c r="E1333" s="331"/>
      <c r="H1333" s="332"/>
      <c r="K1333" s="333"/>
      <c r="L1333" s="333"/>
      <c r="M1333" s="333"/>
      <c r="N1333" s="333"/>
      <c r="Q1333" s="334"/>
      <c r="R1333" s="335"/>
      <c r="S1333" s="335"/>
      <c r="T1333" s="335"/>
      <c r="U1333" s="335"/>
      <c r="V1333" s="335"/>
      <c r="W1333" s="336"/>
      <c r="X1333" s="337"/>
      <c r="Y1333" s="338"/>
    </row>
    <row r="1334" spans="3:25" s="330" customFormat="1" hidden="1" x14ac:dyDescent="0.25">
      <c r="C1334" s="331"/>
      <c r="D1334" s="331"/>
      <c r="E1334" s="331"/>
      <c r="H1334" s="332"/>
      <c r="K1334" s="333"/>
      <c r="L1334" s="333"/>
      <c r="M1334" s="333"/>
      <c r="N1334" s="333"/>
      <c r="Q1334" s="334"/>
      <c r="R1334" s="335"/>
      <c r="S1334" s="335"/>
      <c r="T1334" s="335"/>
      <c r="U1334" s="335"/>
      <c r="V1334" s="335"/>
      <c r="W1334" s="336"/>
      <c r="X1334" s="337"/>
      <c r="Y1334" s="338"/>
    </row>
    <row r="1335" spans="3:25" s="330" customFormat="1" hidden="1" x14ac:dyDescent="0.25">
      <c r="C1335" s="331"/>
      <c r="D1335" s="331"/>
      <c r="E1335" s="331"/>
      <c r="H1335" s="332"/>
      <c r="K1335" s="333"/>
      <c r="L1335" s="333"/>
      <c r="M1335" s="333"/>
      <c r="N1335" s="333"/>
      <c r="Q1335" s="334"/>
      <c r="R1335" s="335"/>
      <c r="S1335" s="335"/>
      <c r="T1335" s="335"/>
      <c r="U1335" s="335"/>
      <c r="V1335" s="335"/>
      <c r="W1335" s="336"/>
      <c r="X1335" s="337"/>
      <c r="Y1335" s="338"/>
    </row>
    <row r="1336" spans="3:25" s="330" customFormat="1" hidden="1" x14ac:dyDescent="0.25">
      <c r="C1336" s="331"/>
      <c r="D1336" s="331"/>
      <c r="E1336" s="331"/>
      <c r="H1336" s="332"/>
      <c r="K1336" s="333"/>
      <c r="L1336" s="333"/>
      <c r="M1336" s="333"/>
      <c r="N1336" s="333"/>
      <c r="Q1336" s="334"/>
      <c r="R1336" s="335"/>
      <c r="S1336" s="335"/>
      <c r="T1336" s="335"/>
      <c r="U1336" s="335"/>
      <c r="V1336" s="335"/>
      <c r="W1336" s="336"/>
      <c r="X1336" s="337"/>
      <c r="Y1336" s="338"/>
    </row>
    <row r="1337" spans="3:25" s="330" customFormat="1" hidden="1" x14ac:dyDescent="0.25">
      <c r="C1337" s="331"/>
      <c r="D1337" s="331"/>
      <c r="E1337" s="331"/>
      <c r="H1337" s="332"/>
      <c r="K1337" s="333"/>
      <c r="L1337" s="333"/>
      <c r="M1337" s="333"/>
      <c r="N1337" s="333"/>
      <c r="Q1337" s="334"/>
      <c r="R1337" s="335"/>
      <c r="S1337" s="335"/>
      <c r="T1337" s="335"/>
      <c r="U1337" s="335"/>
      <c r="V1337" s="335"/>
      <c r="W1337" s="336"/>
      <c r="X1337" s="337"/>
      <c r="Y1337" s="338"/>
    </row>
    <row r="1338" spans="3:25" s="330" customFormat="1" hidden="1" x14ac:dyDescent="0.25">
      <c r="C1338" s="331"/>
      <c r="D1338" s="331"/>
      <c r="E1338" s="331"/>
      <c r="H1338" s="332"/>
      <c r="K1338" s="333"/>
      <c r="L1338" s="333"/>
      <c r="M1338" s="333"/>
      <c r="N1338" s="333"/>
      <c r="Q1338" s="334"/>
      <c r="R1338" s="335"/>
      <c r="S1338" s="335"/>
      <c r="T1338" s="335"/>
      <c r="U1338" s="335"/>
      <c r="V1338" s="335"/>
      <c r="W1338" s="336"/>
      <c r="X1338" s="337"/>
      <c r="Y1338" s="338"/>
    </row>
    <row r="1339" spans="3:25" s="330" customFormat="1" hidden="1" x14ac:dyDescent="0.25">
      <c r="C1339" s="331"/>
      <c r="D1339" s="331"/>
      <c r="E1339" s="331"/>
      <c r="H1339" s="332"/>
      <c r="K1339" s="333"/>
      <c r="L1339" s="333"/>
      <c r="M1339" s="333"/>
      <c r="N1339" s="333"/>
      <c r="Q1339" s="334"/>
      <c r="R1339" s="335"/>
      <c r="S1339" s="335"/>
      <c r="T1339" s="335"/>
      <c r="U1339" s="335"/>
      <c r="V1339" s="335"/>
      <c r="W1339" s="336"/>
      <c r="X1339" s="337"/>
      <c r="Y1339" s="338"/>
    </row>
    <row r="1340" spans="3:25" s="330" customFormat="1" hidden="1" x14ac:dyDescent="0.25">
      <c r="C1340" s="331"/>
      <c r="D1340" s="331"/>
      <c r="E1340" s="331"/>
      <c r="H1340" s="332"/>
      <c r="K1340" s="333"/>
      <c r="L1340" s="333"/>
      <c r="M1340" s="333"/>
      <c r="N1340" s="333"/>
      <c r="Q1340" s="334"/>
      <c r="R1340" s="335"/>
      <c r="S1340" s="335"/>
      <c r="T1340" s="335"/>
      <c r="U1340" s="335"/>
      <c r="V1340" s="335"/>
      <c r="W1340" s="336"/>
      <c r="X1340" s="337"/>
      <c r="Y1340" s="338"/>
    </row>
    <row r="1341" spans="3:25" s="330" customFormat="1" hidden="1" x14ac:dyDescent="0.25">
      <c r="C1341" s="331"/>
      <c r="D1341" s="331"/>
      <c r="E1341" s="331"/>
      <c r="H1341" s="332"/>
      <c r="K1341" s="333"/>
      <c r="L1341" s="333"/>
      <c r="M1341" s="333"/>
      <c r="N1341" s="333"/>
      <c r="Q1341" s="334"/>
      <c r="R1341" s="335"/>
      <c r="S1341" s="335"/>
      <c r="T1341" s="335"/>
      <c r="U1341" s="335"/>
      <c r="V1341" s="335"/>
      <c r="W1341" s="336"/>
      <c r="X1341" s="337"/>
      <c r="Y1341" s="338"/>
    </row>
    <row r="1342" spans="3:25" s="330" customFormat="1" hidden="1" x14ac:dyDescent="0.25">
      <c r="C1342" s="331"/>
      <c r="D1342" s="331"/>
      <c r="E1342" s="331"/>
      <c r="H1342" s="332"/>
      <c r="K1342" s="333"/>
      <c r="L1342" s="333"/>
      <c r="M1342" s="333"/>
      <c r="N1342" s="333"/>
      <c r="Q1342" s="334"/>
      <c r="R1342" s="335"/>
      <c r="S1342" s="335"/>
      <c r="T1342" s="335"/>
      <c r="U1342" s="335"/>
      <c r="V1342" s="335"/>
      <c r="W1342" s="336"/>
      <c r="X1342" s="337"/>
      <c r="Y1342" s="338"/>
    </row>
    <row r="1343" spans="3:25" s="330" customFormat="1" hidden="1" x14ac:dyDescent="0.25">
      <c r="C1343" s="331"/>
      <c r="D1343" s="331"/>
      <c r="E1343" s="331"/>
      <c r="H1343" s="332"/>
      <c r="K1343" s="333"/>
      <c r="L1343" s="333"/>
      <c r="M1343" s="333"/>
      <c r="N1343" s="333"/>
      <c r="Q1343" s="334"/>
      <c r="R1343" s="335"/>
      <c r="S1343" s="335"/>
      <c r="T1343" s="335"/>
      <c r="U1343" s="335"/>
      <c r="V1343" s="335"/>
      <c r="W1343" s="336"/>
      <c r="X1343" s="337"/>
      <c r="Y1343" s="338"/>
    </row>
    <row r="1344" spans="3:25" s="330" customFormat="1" hidden="1" x14ac:dyDescent="0.25">
      <c r="C1344" s="331"/>
      <c r="D1344" s="331"/>
      <c r="E1344" s="331"/>
      <c r="H1344" s="332"/>
      <c r="K1344" s="333"/>
      <c r="L1344" s="333"/>
      <c r="M1344" s="333"/>
      <c r="N1344" s="333"/>
      <c r="Q1344" s="334"/>
      <c r="R1344" s="335"/>
      <c r="S1344" s="335"/>
      <c r="T1344" s="335"/>
      <c r="U1344" s="335"/>
      <c r="V1344" s="335"/>
      <c r="W1344" s="336"/>
      <c r="X1344" s="337"/>
      <c r="Y1344" s="338"/>
    </row>
    <row r="1345" spans="3:25" s="330" customFormat="1" hidden="1" x14ac:dyDescent="0.25">
      <c r="C1345" s="331"/>
      <c r="D1345" s="331"/>
      <c r="E1345" s="331"/>
      <c r="H1345" s="332"/>
      <c r="K1345" s="333"/>
      <c r="L1345" s="333"/>
      <c r="M1345" s="333"/>
      <c r="N1345" s="333"/>
      <c r="Q1345" s="334"/>
      <c r="R1345" s="335"/>
      <c r="S1345" s="335"/>
      <c r="T1345" s="335"/>
      <c r="U1345" s="335"/>
      <c r="V1345" s="335"/>
      <c r="W1345" s="336"/>
      <c r="X1345" s="337"/>
      <c r="Y1345" s="338"/>
    </row>
    <row r="1346" spans="3:25" s="330" customFormat="1" hidden="1" x14ac:dyDescent="0.25">
      <c r="C1346" s="331"/>
      <c r="D1346" s="331"/>
      <c r="E1346" s="331"/>
      <c r="H1346" s="332"/>
      <c r="K1346" s="333"/>
      <c r="L1346" s="333"/>
      <c r="M1346" s="333"/>
      <c r="N1346" s="333"/>
      <c r="Q1346" s="334"/>
      <c r="R1346" s="335"/>
      <c r="S1346" s="335"/>
      <c r="T1346" s="335"/>
      <c r="U1346" s="335"/>
      <c r="V1346" s="335"/>
      <c r="W1346" s="336"/>
      <c r="X1346" s="337"/>
      <c r="Y1346" s="338"/>
    </row>
    <row r="1347" spans="3:25" s="330" customFormat="1" hidden="1" x14ac:dyDescent="0.25">
      <c r="C1347" s="331"/>
      <c r="D1347" s="331"/>
      <c r="E1347" s="331"/>
      <c r="H1347" s="332"/>
      <c r="K1347" s="333"/>
      <c r="L1347" s="333"/>
      <c r="M1347" s="333"/>
      <c r="N1347" s="333"/>
      <c r="Q1347" s="334"/>
      <c r="R1347" s="335"/>
      <c r="S1347" s="335"/>
      <c r="T1347" s="335"/>
      <c r="U1347" s="335"/>
      <c r="V1347" s="335"/>
      <c r="W1347" s="336"/>
      <c r="X1347" s="337"/>
      <c r="Y1347" s="338"/>
    </row>
    <row r="1348" spans="3:25" s="330" customFormat="1" hidden="1" x14ac:dyDescent="0.25">
      <c r="C1348" s="331"/>
      <c r="D1348" s="331"/>
      <c r="E1348" s="331"/>
      <c r="H1348" s="332"/>
      <c r="K1348" s="333"/>
      <c r="L1348" s="333"/>
      <c r="M1348" s="333"/>
      <c r="N1348" s="333"/>
      <c r="Q1348" s="334"/>
      <c r="R1348" s="335"/>
      <c r="S1348" s="335"/>
      <c r="T1348" s="335"/>
      <c r="U1348" s="335"/>
      <c r="V1348" s="335"/>
      <c r="W1348" s="336"/>
      <c r="X1348" s="337"/>
      <c r="Y1348" s="338"/>
    </row>
    <row r="1349" spans="3:25" s="330" customFormat="1" hidden="1" x14ac:dyDescent="0.25">
      <c r="C1349" s="331"/>
      <c r="D1349" s="331"/>
      <c r="E1349" s="331"/>
      <c r="H1349" s="332"/>
      <c r="K1349" s="333"/>
      <c r="L1349" s="333"/>
      <c r="M1349" s="333"/>
      <c r="N1349" s="333"/>
      <c r="Q1349" s="334"/>
      <c r="R1349" s="335"/>
      <c r="S1349" s="335"/>
      <c r="T1349" s="335"/>
      <c r="U1349" s="335"/>
      <c r="V1349" s="335"/>
      <c r="W1349" s="336"/>
      <c r="X1349" s="337"/>
      <c r="Y1349" s="338"/>
    </row>
    <row r="1350" spans="3:25" s="330" customFormat="1" hidden="1" x14ac:dyDescent="0.25">
      <c r="C1350" s="331"/>
      <c r="D1350" s="331"/>
      <c r="E1350" s="331"/>
      <c r="H1350" s="332"/>
      <c r="K1350" s="333"/>
      <c r="L1350" s="333"/>
      <c r="M1350" s="333"/>
      <c r="N1350" s="333"/>
      <c r="Q1350" s="334"/>
      <c r="R1350" s="335"/>
      <c r="S1350" s="335"/>
      <c r="T1350" s="335"/>
      <c r="U1350" s="335"/>
      <c r="V1350" s="335"/>
      <c r="W1350" s="336"/>
      <c r="X1350" s="337"/>
      <c r="Y1350" s="338"/>
    </row>
    <row r="1351" spans="3:25" s="330" customFormat="1" hidden="1" x14ac:dyDescent="0.25">
      <c r="C1351" s="331"/>
      <c r="D1351" s="331"/>
      <c r="E1351" s="331"/>
      <c r="H1351" s="332"/>
      <c r="K1351" s="333"/>
      <c r="L1351" s="333"/>
      <c r="M1351" s="333"/>
      <c r="N1351" s="333"/>
      <c r="Q1351" s="334"/>
      <c r="R1351" s="335"/>
      <c r="S1351" s="335"/>
      <c r="T1351" s="335"/>
      <c r="U1351" s="335"/>
      <c r="V1351" s="335"/>
      <c r="W1351" s="336"/>
      <c r="X1351" s="337"/>
      <c r="Y1351" s="338"/>
    </row>
    <row r="1352" spans="3:25" s="330" customFormat="1" hidden="1" x14ac:dyDescent="0.25">
      <c r="C1352" s="331"/>
      <c r="D1352" s="331"/>
      <c r="E1352" s="331"/>
      <c r="H1352" s="332"/>
      <c r="K1352" s="333"/>
      <c r="L1352" s="333"/>
      <c r="M1352" s="333"/>
      <c r="N1352" s="333"/>
      <c r="Q1352" s="334"/>
      <c r="R1352" s="335"/>
      <c r="S1352" s="335"/>
      <c r="T1352" s="335"/>
      <c r="U1352" s="335"/>
      <c r="V1352" s="335"/>
      <c r="W1352" s="336"/>
      <c r="X1352" s="337"/>
      <c r="Y1352" s="338"/>
    </row>
    <row r="1353" spans="3:25" s="330" customFormat="1" hidden="1" x14ac:dyDescent="0.25">
      <c r="C1353" s="331"/>
      <c r="D1353" s="331"/>
      <c r="E1353" s="331"/>
      <c r="H1353" s="332"/>
      <c r="K1353" s="333"/>
      <c r="L1353" s="333"/>
      <c r="M1353" s="333"/>
      <c r="N1353" s="333"/>
      <c r="Q1353" s="334"/>
      <c r="R1353" s="335"/>
      <c r="S1353" s="335"/>
      <c r="T1353" s="335"/>
      <c r="U1353" s="335"/>
      <c r="V1353" s="335"/>
      <c r="W1353" s="336"/>
      <c r="X1353" s="337"/>
      <c r="Y1353" s="338"/>
    </row>
    <row r="1354" spans="3:25" s="330" customFormat="1" hidden="1" x14ac:dyDescent="0.25">
      <c r="C1354" s="331"/>
      <c r="D1354" s="331"/>
      <c r="E1354" s="331"/>
      <c r="H1354" s="332"/>
      <c r="K1354" s="333"/>
      <c r="L1354" s="333"/>
      <c r="M1354" s="333"/>
      <c r="N1354" s="333"/>
      <c r="Q1354" s="334"/>
      <c r="R1354" s="335"/>
      <c r="S1354" s="335"/>
      <c r="T1354" s="335"/>
      <c r="U1354" s="335"/>
      <c r="V1354" s="335"/>
      <c r="W1354" s="336"/>
      <c r="X1354" s="337"/>
      <c r="Y1354" s="338"/>
    </row>
    <row r="1355" spans="3:25" s="330" customFormat="1" hidden="1" x14ac:dyDescent="0.25">
      <c r="C1355" s="331"/>
      <c r="D1355" s="331"/>
      <c r="E1355" s="331"/>
      <c r="H1355" s="332"/>
      <c r="K1355" s="333"/>
      <c r="L1355" s="333"/>
      <c r="M1355" s="333"/>
      <c r="N1355" s="333"/>
      <c r="Q1355" s="334"/>
      <c r="R1355" s="335"/>
      <c r="S1355" s="335"/>
      <c r="T1355" s="335"/>
      <c r="U1355" s="335"/>
      <c r="V1355" s="335"/>
      <c r="W1355" s="336"/>
      <c r="X1355" s="337"/>
      <c r="Y1355" s="338"/>
    </row>
    <row r="1356" spans="3:25" s="330" customFormat="1" hidden="1" x14ac:dyDescent="0.25">
      <c r="C1356" s="331"/>
      <c r="D1356" s="331"/>
      <c r="E1356" s="331"/>
      <c r="H1356" s="332"/>
      <c r="K1356" s="333"/>
      <c r="L1356" s="333"/>
      <c r="M1356" s="333"/>
      <c r="N1356" s="333"/>
      <c r="Q1356" s="334"/>
      <c r="R1356" s="335"/>
      <c r="S1356" s="335"/>
      <c r="T1356" s="335"/>
      <c r="U1356" s="335"/>
      <c r="V1356" s="335"/>
      <c r="W1356" s="336"/>
      <c r="X1356" s="337"/>
      <c r="Y1356" s="338"/>
    </row>
    <row r="1357" spans="3:25" s="330" customFormat="1" hidden="1" x14ac:dyDescent="0.25">
      <c r="C1357" s="331"/>
      <c r="D1357" s="331"/>
      <c r="E1357" s="331"/>
      <c r="H1357" s="332"/>
      <c r="K1357" s="333"/>
      <c r="L1357" s="333"/>
      <c r="M1357" s="333"/>
      <c r="N1357" s="333"/>
      <c r="Q1357" s="334"/>
      <c r="R1357" s="335"/>
      <c r="S1357" s="335"/>
      <c r="T1357" s="335"/>
      <c r="U1357" s="335"/>
      <c r="V1357" s="335"/>
      <c r="W1357" s="336"/>
      <c r="X1357" s="337"/>
      <c r="Y1357" s="338"/>
    </row>
    <row r="1358" spans="3:25" s="330" customFormat="1" hidden="1" x14ac:dyDescent="0.25">
      <c r="C1358" s="331"/>
      <c r="D1358" s="331"/>
      <c r="E1358" s="331"/>
      <c r="H1358" s="332"/>
      <c r="K1358" s="333"/>
      <c r="L1358" s="333"/>
      <c r="M1358" s="333"/>
      <c r="N1358" s="333"/>
      <c r="Q1358" s="334"/>
      <c r="R1358" s="335"/>
      <c r="S1358" s="335"/>
      <c r="T1358" s="335"/>
      <c r="U1358" s="335"/>
      <c r="V1358" s="335"/>
      <c r="W1358" s="336"/>
      <c r="X1358" s="337"/>
      <c r="Y1358" s="338"/>
    </row>
    <row r="1359" spans="3:25" s="330" customFormat="1" hidden="1" x14ac:dyDescent="0.25">
      <c r="C1359" s="331"/>
      <c r="D1359" s="331"/>
      <c r="E1359" s="331"/>
      <c r="H1359" s="332"/>
      <c r="K1359" s="333"/>
      <c r="L1359" s="333"/>
      <c r="M1359" s="333"/>
      <c r="N1359" s="333"/>
      <c r="Q1359" s="334"/>
      <c r="R1359" s="335"/>
      <c r="S1359" s="335"/>
      <c r="T1359" s="335"/>
      <c r="U1359" s="335"/>
      <c r="V1359" s="335"/>
      <c r="W1359" s="336"/>
      <c r="X1359" s="337"/>
      <c r="Y1359" s="338"/>
    </row>
    <row r="1360" spans="3:25" s="330" customFormat="1" hidden="1" x14ac:dyDescent="0.25">
      <c r="C1360" s="331"/>
      <c r="D1360" s="331"/>
      <c r="E1360" s="331"/>
      <c r="H1360" s="332"/>
      <c r="K1360" s="333"/>
      <c r="L1360" s="333"/>
      <c r="M1360" s="333"/>
      <c r="N1360" s="333"/>
      <c r="Q1360" s="334"/>
      <c r="R1360" s="335"/>
      <c r="S1360" s="335"/>
      <c r="T1360" s="335"/>
      <c r="U1360" s="335"/>
      <c r="V1360" s="335"/>
      <c r="W1360" s="336"/>
      <c r="X1360" s="337"/>
      <c r="Y1360" s="338"/>
    </row>
    <row r="1361" spans="3:25" s="330" customFormat="1" hidden="1" x14ac:dyDescent="0.25">
      <c r="C1361" s="331"/>
      <c r="D1361" s="331"/>
      <c r="E1361" s="331"/>
      <c r="H1361" s="332"/>
      <c r="K1361" s="333"/>
      <c r="L1361" s="333"/>
      <c r="M1361" s="333"/>
      <c r="N1361" s="333"/>
      <c r="Q1361" s="334"/>
      <c r="R1361" s="335"/>
      <c r="S1361" s="335"/>
      <c r="T1361" s="335"/>
      <c r="U1361" s="335"/>
      <c r="V1361" s="335"/>
      <c r="W1361" s="336"/>
      <c r="X1361" s="337"/>
      <c r="Y1361" s="338"/>
    </row>
    <row r="1362" spans="3:25" s="330" customFormat="1" hidden="1" x14ac:dyDescent="0.25">
      <c r="C1362" s="331"/>
      <c r="D1362" s="331"/>
      <c r="E1362" s="331"/>
      <c r="H1362" s="332"/>
      <c r="K1362" s="333"/>
      <c r="L1362" s="333"/>
      <c r="M1362" s="333"/>
      <c r="N1362" s="333"/>
      <c r="Q1362" s="334"/>
      <c r="R1362" s="335"/>
      <c r="S1362" s="335"/>
      <c r="T1362" s="335"/>
      <c r="U1362" s="335"/>
      <c r="V1362" s="335"/>
      <c r="W1362" s="336"/>
      <c r="X1362" s="337"/>
      <c r="Y1362" s="338"/>
    </row>
    <row r="1363" spans="3:25" s="330" customFormat="1" hidden="1" x14ac:dyDescent="0.25">
      <c r="C1363" s="331"/>
      <c r="D1363" s="331"/>
      <c r="E1363" s="331"/>
      <c r="H1363" s="332"/>
      <c r="K1363" s="333"/>
      <c r="L1363" s="333"/>
      <c r="M1363" s="333"/>
      <c r="N1363" s="333"/>
      <c r="Q1363" s="334"/>
      <c r="R1363" s="335"/>
      <c r="S1363" s="335"/>
      <c r="T1363" s="335"/>
      <c r="U1363" s="335"/>
      <c r="V1363" s="335"/>
      <c r="W1363" s="336"/>
      <c r="X1363" s="337"/>
      <c r="Y1363" s="338"/>
    </row>
    <row r="1364" spans="3:25" s="330" customFormat="1" hidden="1" x14ac:dyDescent="0.25">
      <c r="C1364" s="331"/>
      <c r="D1364" s="331"/>
      <c r="E1364" s="331"/>
      <c r="H1364" s="332"/>
      <c r="K1364" s="333"/>
      <c r="L1364" s="333"/>
      <c r="M1364" s="333"/>
      <c r="N1364" s="333"/>
      <c r="Q1364" s="334"/>
      <c r="R1364" s="335"/>
      <c r="S1364" s="335"/>
      <c r="T1364" s="335"/>
      <c r="U1364" s="335"/>
      <c r="V1364" s="335"/>
      <c r="W1364" s="336"/>
      <c r="X1364" s="337"/>
      <c r="Y1364" s="338"/>
    </row>
    <row r="1365" spans="3:25" s="330" customFormat="1" hidden="1" x14ac:dyDescent="0.25">
      <c r="C1365" s="331"/>
      <c r="D1365" s="331"/>
      <c r="E1365" s="331"/>
      <c r="H1365" s="332"/>
      <c r="K1365" s="333"/>
      <c r="L1365" s="333"/>
      <c r="M1365" s="333"/>
      <c r="N1365" s="333"/>
      <c r="Q1365" s="334"/>
      <c r="R1365" s="335"/>
      <c r="S1365" s="335"/>
      <c r="T1365" s="335"/>
      <c r="U1365" s="335"/>
      <c r="V1365" s="335"/>
      <c r="W1365" s="336"/>
      <c r="X1365" s="337"/>
      <c r="Y1365" s="338"/>
    </row>
    <row r="1366" spans="3:25" s="330" customFormat="1" hidden="1" x14ac:dyDescent="0.25">
      <c r="C1366" s="331"/>
      <c r="D1366" s="331"/>
      <c r="E1366" s="331"/>
      <c r="H1366" s="332"/>
      <c r="K1366" s="333"/>
      <c r="L1366" s="333"/>
      <c r="M1366" s="333"/>
      <c r="N1366" s="333"/>
      <c r="Q1366" s="334"/>
      <c r="R1366" s="335"/>
      <c r="S1366" s="335"/>
      <c r="T1366" s="335"/>
      <c r="U1366" s="335"/>
      <c r="V1366" s="335"/>
      <c r="W1366" s="336"/>
      <c r="X1366" s="337"/>
      <c r="Y1366" s="338"/>
    </row>
    <row r="1367" spans="3:25" s="330" customFormat="1" hidden="1" x14ac:dyDescent="0.25">
      <c r="C1367" s="331"/>
      <c r="D1367" s="331"/>
      <c r="E1367" s="331"/>
      <c r="H1367" s="332"/>
      <c r="K1367" s="333"/>
      <c r="L1367" s="333"/>
      <c r="M1367" s="333"/>
      <c r="N1367" s="333"/>
      <c r="Q1367" s="334"/>
      <c r="R1367" s="335"/>
      <c r="S1367" s="335"/>
      <c r="T1367" s="335"/>
      <c r="U1367" s="335"/>
      <c r="V1367" s="335"/>
      <c r="W1367" s="336"/>
      <c r="X1367" s="337"/>
      <c r="Y1367" s="338"/>
    </row>
    <row r="1368" spans="3:25" s="330" customFormat="1" hidden="1" x14ac:dyDescent="0.25">
      <c r="C1368" s="331"/>
      <c r="D1368" s="331"/>
      <c r="E1368" s="331"/>
      <c r="H1368" s="332"/>
      <c r="K1368" s="333"/>
      <c r="L1368" s="333"/>
      <c r="M1368" s="333"/>
      <c r="N1368" s="333"/>
      <c r="Q1368" s="334"/>
      <c r="R1368" s="335"/>
      <c r="S1368" s="335"/>
      <c r="T1368" s="335"/>
      <c r="U1368" s="335"/>
      <c r="V1368" s="335"/>
      <c r="W1368" s="336"/>
      <c r="X1368" s="337"/>
      <c r="Y1368" s="338"/>
    </row>
    <row r="1369" spans="3:25" s="330" customFormat="1" hidden="1" x14ac:dyDescent="0.25">
      <c r="C1369" s="331"/>
      <c r="D1369" s="331"/>
      <c r="E1369" s="331"/>
      <c r="H1369" s="332"/>
      <c r="K1369" s="333"/>
      <c r="L1369" s="333"/>
      <c r="M1369" s="333"/>
      <c r="N1369" s="333"/>
      <c r="Q1369" s="334"/>
      <c r="R1369" s="335"/>
      <c r="S1369" s="335"/>
      <c r="T1369" s="335"/>
      <c r="U1369" s="335"/>
      <c r="V1369" s="335"/>
      <c r="W1369" s="336"/>
      <c r="X1369" s="337"/>
      <c r="Y1369" s="338"/>
    </row>
    <row r="1370" spans="3:25" s="330" customFormat="1" hidden="1" x14ac:dyDescent="0.25">
      <c r="C1370" s="331"/>
      <c r="D1370" s="331"/>
      <c r="E1370" s="331"/>
      <c r="H1370" s="332"/>
      <c r="K1370" s="333"/>
      <c r="L1370" s="333"/>
      <c r="M1370" s="333"/>
      <c r="N1370" s="333"/>
      <c r="Q1370" s="334"/>
      <c r="R1370" s="335"/>
      <c r="S1370" s="335"/>
      <c r="T1370" s="335"/>
      <c r="U1370" s="335"/>
      <c r="V1370" s="335"/>
      <c r="W1370" s="336"/>
      <c r="X1370" s="337"/>
      <c r="Y1370" s="338"/>
    </row>
    <row r="1371" spans="3:25" s="330" customFormat="1" hidden="1" x14ac:dyDescent="0.25">
      <c r="C1371" s="331"/>
      <c r="D1371" s="331"/>
      <c r="E1371" s="331"/>
      <c r="H1371" s="332"/>
      <c r="K1371" s="333"/>
      <c r="L1371" s="333"/>
      <c r="M1371" s="333"/>
      <c r="N1371" s="333"/>
      <c r="Q1371" s="334"/>
      <c r="R1371" s="335"/>
      <c r="S1371" s="335"/>
      <c r="T1371" s="335"/>
      <c r="U1371" s="335"/>
      <c r="V1371" s="335"/>
      <c r="W1371" s="336"/>
      <c r="X1371" s="337"/>
      <c r="Y1371" s="338"/>
    </row>
    <row r="1372" spans="3:25" s="330" customFormat="1" hidden="1" x14ac:dyDescent="0.25">
      <c r="C1372" s="331"/>
      <c r="D1372" s="331"/>
      <c r="E1372" s="331"/>
      <c r="H1372" s="332"/>
      <c r="K1372" s="333"/>
      <c r="L1372" s="333"/>
      <c r="M1372" s="333"/>
      <c r="N1372" s="333"/>
      <c r="Q1372" s="334"/>
      <c r="R1372" s="335"/>
      <c r="S1372" s="335"/>
      <c r="T1372" s="335"/>
      <c r="U1372" s="335"/>
      <c r="V1372" s="335"/>
      <c r="W1372" s="336"/>
      <c r="X1372" s="337"/>
      <c r="Y1372" s="338"/>
    </row>
    <row r="1373" spans="3:25" s="330" customFormat="1" hidden="1" x14ac:dyDescent="0.25">
      <c r="C1373" s="331"/>
      <c r="D1373" s="331"/>
      <c r="E1373" s="331"/>
      <c r="H1373" s="332"/>
      <c r="K1373" s="333"/>
      <c r="L1373" s="333"/>
      <c r="M1373" s="333"/>
      <c r="N1373" s="333"/>
      <c r="Q1373" s="334"/>
      <c r="R1373" s="335"/>
      <c r="S1373" s="335"/>
      <c r="T1373" s="335"/>
      <c r="U1373" s="335"/>
      <c r="V1373" s="335"/>
      <c r="W1373" s="336"/>
      <c r="X1373" s="337"/>
      <c r="Y1373" s="338"/>
    </row>
    <row r="1374" spans="3:25" s="330" customFormat="1" hidden="1" x14ac:dyDescent="0.25">
      <c r="C1374" s="331"/>
      <c r="D1374" s="331"/>
      <c r="E1374" s="331"/>
      <c r="H1374" s="332"/>
      <c r="K1374" s="333"/>
      <c r="L1374" s="333"/>
      <c r="M1374" s="333"/>
      <c r="N1374" s="333"/>
      <c r="Q1374" s="334"/>
      <c r="R1374" s="335"/>
      <c r="S1374" s="335"/>
      <c r="T1374" s="335"/>
      <c r="U1374" s="335"/>
      <c r="V1374" s="335"/>
      <c r="W1374" s="336"/>
      <c r="X1374" s="337"/>
      <c r="Y1374" s="338"/>
    </row>
    <row r="1375" spans="3:25" s="330" customFormat="1" hidden="1" x14ac:dyDescent="0.25">
      <c r="C1375" s="331"/>
      <c r="D1375" s="331"/>
      <c r="E1375" s="331"/>
      <c r="H1375" s="332"/>
      <c r="K1375" s="333"/>
      <c r="L1375" s="333"/>
      <c r="M1375" s="333"/>
      <c r="N1375" s="333"/>
      <c r="Q1375" s="334"/>
      <c r="R1375" s="335"/>
      <c r="S1375" s="335"/>
      <c r="T1375" s="335"/>
      <c r="U1375" s="335"/>
      <c r="V1375" s="335"/>
      <c r="W1375" s="336"/>
      <c r="X1375" s="337"/>
      <c r="Y1375" s="338"/>
    </row>
    <row r="1376" spans="3:25" s="330" customFormat="1" hidden="1" x14ac:dyDescent="0.25">
      <c r="C1376" s="331"/>
      <c r="D1376" s="331"/>
      <c r="E1376" s="331"/>
      <c r="H1376" s="332"/>
      <c r="K1376" s="333"/>
      <c r="L1376" s="333"/>
      <c r="M1376" s="333"/>
      <c r="N1376" s="333"/>
      <c r="Q1376" s="334"/>
      <c r="R1376" s="335"/>
      <c r="S1376" s="335"/>
      <c r="T1376" s="335"/>
      <c r="U1376" s="335"/>
      <c r="V1376" s="335"/>
      <c r="W1376" s="336"/>
      <c r="X1376" s="337"/>
      <c r="Y1376" s="338"/>
    </row>
    <row r="1377" spans="3:25" s="330" customFormat="1" hidden="1" x14ac:dyDescent="0.25">
      <c r="C1377" s="331"/>
      <c r="D1377" s="331"/>
      <c r="E1377" s="331"/>
      <c r="H1377" s="332"/>
      <c r="K1377" s="333"/>
      <c r="L1377" s="333"/>
      <c r="M1377" s="333"/>
      <c r="N1377" s="333"/>
      <c r="Q1377" s="334"/>
      <c r="R1377" s="335"/>
      <c r="S1377" s="335"/>
      <c r="T1377" s="335"/>
      <c r="U1377" s="335"/>
      <c r="V1377" s="335"/>
      <c r="W1377" s="336"/>
      <c r="X1377" s="337"/>
      <c r="Y1377" s="338"/>
    </row>
    <row r="1378" spans="3:25" s="330" customFormat="1" hidden="1" x14ac:dyDescent="0.25">
      <c r="C1378" s="331"/>
      <c r="D1378" s="331"/>
      <c r="E1378" s="331"/>
      <c r="H1378" s="332"/>
      <c r="K1378" s="333"/>
      <c r="L1378" s="333"/>
      <c r="M1378" s="333"/>
      <c r="N1378" s="333"/>
      <c r="Q1378" s="334"/>
      <c r="R1378" s="335"/>
      <c r="S1378" s="335"/>
      <c r="T1378" s="335"/>
      <c r="U1378" s="335"/>
      <c r="V1378" s="335"/>
      <c r="W1378" s="336"/>
      <c r="X1378" s="337"/>
      <c r="Y1378" s="338"/>
    </row>
    <row r="1379" spans="3:25" s="330" customFormat="1" hidden="1" x14ac:dyDescent="0.25">
      <c r="C1379" s="331"/>
      <c r="D1379" s="331"/>
      <c r="E1379" s="331"/>
      <c r="H1379" s="332"/>
      <c r="K1379" s="333"/>
      <c r="L1379" s="333"/>
      <c r="M1379" s="333"/>
      <c r="N1379" s="333"/>
      <c r="Q1379" s="334"/>
      <c r="R1379" s="335"/>
      <c r="S1379" s="335"/>
      <c r="T1379" s="335"/>
      <c r="U1379" s="335"/>
      <c r="V1379" s="335"/>
      <c r="W1379" s="336"/>
      <c r="X1379" s="337"/>
      <c r="Y1379" s="338"/>
    </row>
    <row r="1380" spans="3:25" s="330" customFormat="1" hidden="1" x14ac:dyDescent="0.25">
      <c r="C1380" s="331"/>
      <c r="D1380" s="331"/>
      <c r="E1380" s="331"/>
      <c r="H1380" s="332"/>
      <c r="K1380" s="333"/>
      <c r="L1380" s="333"/>
      <c r="M1380" s="333"/>
      <c r="N1380" s="333"/>
      <c r="Q1380" s="334"/>
      <c r="R1380" s="335"/>
      <c r="S1380" s="335"/>
      <c r="T1380" s="335"/>
      <c r="U1380" s="335"/>
      <c r="V1380" s="335"/>
      <c r="W1380" s="336"/>
      <c r="X1380" s="337"/>
      <c r="Y1380" s="338"/>
    </row>
    <row r="1381" spans="3:25" s="330" customFormat="1" hidden="1" x14ac:dyDescent="0.25">
      <c r="C1381" s="331"/>
      <c r="D1381" s="331"/>
      <c r="E1381" s="331"/>
      <c r="H1381" s="332"/>
      <c r="K1381" s="333"/>
      <c r="L1381" s="333"/>
      <c r="M1381" s="333"/>
      <c r="N1381" s="333"/>
      <c r="Q1381" s="334"/>
      <c r="R1381" s="335"/>
      <c r="S1381" s="335"/>
      <c r="T1381" s="335"/>
      <c r="U1381" s="335"/>
      <c r="V1381" s="335"/>
      <c r="W1381" s="336"/>
      <c r="X1381" s="337"/>
      <c r="Y1381" s="338"/>
    </row>
    <row r="1382" spans="3:25" s="330" customFormat="1" hidden="1" x14ac:dyDescent="0.25">
      <c r="C1382" s="331"/>
      <c r="D1382" s="331"/>
      <c r="E1382" s="331"/>
      <c r="H1382" s="332"/>
      <c r="K1382" s="333"/>
      <c r="L1382" s="333"/>
      <c r="M1382" s="333"/>
      <c r="N1382" s="333"/>
      <c r="Q1382" s="334"/>
      <c r="R1382" s="335"/>
      <c r="S1382" s="335"/>
      <c r="T1382" s="335"/>
      <c r="U1382" s="335"/>
      <c r="V1382" s="335"/>
      <c r="W1382" s="336"/>
      <c r="X1382" s="337"/>
      <c r="Y1382" s="338"/>
    </row>
    <row r="1383" spans="3:25" s="330" customFormat="1" hidden="1" x14ac:dyDescent="0.25">
      <c r="C1383" s="331"/>
      <c r="D1383" s="331"/>
      <c r="E1383" s="331"/>
      <c r="H1383" s="332"/>
      <c r="K1383" s="333"/>
      <c r="L1383" s="333"/>
      <c r="M1383" s="333"/>
      <c r="N1383" s="333"/>
      <c r="Q1383" s="334"/>
      <c r="R1383" s="335"/>
      <c r="S1383" s="335"/>
      <c r="T1383" s="335"/>
      <c r="U1383" s="335"/>
      <c r="V1383" s="335"/>
      <c r="W1383" s="336"/>
      <c r="X1383" s="337"/>
      <c r="Y1383" s="338"/>
    </row>
    <row r="1384" spans="3:25" s="330" customFormat="1" hidden="1" x14ac:dyDescent="0.25">
      <c r="C1384" s="331"/>
      <c r="D1384" s="331"/>
      <c r="E1384" s="331"/>
      <c r="H1384" s="332"/>
      <c r="K1384" s="333"/>
      <c r="L1384" s="333"/>
      <c r="M1384" s="333"/>
      <c r="N1384" s="333"/>
      <c r="Q1384" s="334"/>
      <c r="R1384" s="335"/>
      <c r="S1384" s="335"/>
      <c r="T1384" s="335"/>
      <c r="U1384" s="335"/>
      <c r="V1384" s="335"/>
      <c r="W1384" s="336"/>
      <c r="X1384" s="337"/>
      <c r="Y1384" s="338"/>
    </row>
    <row r="1385" spans="3:25" s="330" customFormat="1" hidden="1" x14ac:dyDescent="0.25">
      <c r="C1385" s="331"/>
      <c r="D1385" s="331"/>
      <c r="E1385" s="331"/>
      <c r="H1385" s="332"/>
      <c r="K1385" s="333"/>
      <c r="L1385" s="333"/>
      <c r="M1385" s="333"/>
      <c r="N1385" s="333"/>
      <c r="Q1385" s="334"/>
      <c r="R1385" s="335"/>
      <c r="S1385" s="335"/>
      <c r="T1385" s="335"/>
      <c r="U1385" s="335"/>
      <c r="V1385" s="335"/>
      <c r="W1385" s="336"/>
      <c r="X1385" s="337"/>
      <c r="Y1385" s="338"/>
    </row>
    <row r="1386" spans="3:25" s="330" customFormat="1" hidden="1" x14ac:dyDescent="0.25">
      <c r="C1386" s="331"/>
      <c r="D1386" s="331"/>
      <c r="E1386" s="331"/>
      <c r="H1386" s="332"/>
      <c r="K1386" s="333"/>
      <c r="L1386" s="333"/>
      <c r="M1386" s="333"/>
      <c r="N1386" s="333"/>
      <c r="Q1386" s="334"/>
      <c r="R1386" s="335"/>
      <c r="S1386" s="335"/>
      <c r="T1386" s="335"/>
      <c r="U1386" s="335"/>
      <c r="V1386" s="335"/>
      <c r="W1386" s="336"/>
      <c r="X1386" s="337"/>
      <c r="Y1386" s="338"/>
    </row>
    <row r="1387" spans="3:25" s="330" customFormat="1" hidden="1" x14ac:dyDescent="0.25">
      <c r="C1387" s="331"/>
      <c r="D1387" s="331"/>
      <c r="E1387" s="331"/>
      <c r="H1387" s="332"/>
      <c r="K1387" s="333"/>
      <c r="L1387" s="333"/>
      <c r="M1387" s="333"/>
      <c r="N1387" s="333"/>
      <c r="Q1387" s="334"/>
      <c r="R1387" s="335"/>
      <c r="S1387" s="335"/>
      <c r="T1387" s="335"/>
      <c r="U1387" s="335"/>
      <c r="V1387" s="335"/>
      <c r="W1387" s="336"/>
      <c r="X1387" s="337"/>
      <c r="Y1387" s="338"/>
    </row>
    <row r="1388" spans="3:25" s="330" customFormat="1" hidden="1" x14ac:dyDescent="0.25">
      <c r="C1388" s="331"/>
      <c r="D1388" s="331"/>
      <c r="E1388" s="331"/>
      <c r="H1388" s="332"/>
      <c r="K1388" s="333"/>
      <c r="L1388" s="333"/>
      <c r="M1388" s="333"/>
      <c r="N1388" s="333"/>
      <c r="Q1388" s="334"/>
      <c r="R1388" s="335"/>
      <c r="S1388" s="335"/>
      <c r="T1388" s="335"/>
      <c r="U1388" s="335"/>
      <c r="V1388" s="335"/>
      <c r="W1388" s="336"/>
      <c r="X1388" s="337"/>
      <c r="Y1388" s="338"/>
    </row>
    <row r="1389" spans="3:25" s="330" customFormat="1" hidden="1" x14ac:dyDescent="0.25">
      <c r="C1389" s="331"/>
      <c r="D1389" s="331"/>
      <c r="E1389" s="331"/>
      <c r="H1389" s="332"/>
      <c r="K1389" s="333"/>
      <c r="L1389" s="333"/>
      <c r="M1389" s="333"/>
      <c r="N1389" s="333"/>
      <c r="Q1389" s="334"/>
      <c r="R1389" s="335"/>
      <c r="S1389" s="335"/>
      <c r="T1389" s="335"/>
      <c r="U1389" s="335"/>
      <c r="V1389" s="335"/>
      <c r="W1389" s="336"/>
      <c r="X1389" s="337"/>
      <c r="Y1389" s="338"/>
    </row>
    <row r="1390" spans="3:25" s="330" customFormat="1" hidden="1" x14ac:dyDescent="0.25">
      <c r="C1390" s="331"/>
      <c r="D1390" s="331"/>
      <c r="E1390" s="331"/>
      <c r="H1390" s="332"/>
      <c r="K1390" s="333"/>
      <c r="L1390" s="333"/>
      <c r="M1390" s="333"/>
      <c r="N1390" s="333"/>
      <c r="Q1390" s="334"/>
      <c r="R1390" s="335"/>
      <c r="S1390" s="335"/>
      <c r="T1390" s="335"/>
      <c r="U1390" s="335"/>
      <c r="V1390" s="335"/>
      <c r="W1390" s="336"/>
      <c r="X1390" s="337"/>
      <c r="Y1390" s="338"/>
    </row>
    <row r="1391" spans="3:25" s="330" customFormat="1" hidden="1" x14ac:dyDescent="0.25">
      <c r="C1391" s="331"/>
      <c r="D1391" s="331"/>
      <c r="E1391" s="331"/>
      <c r="H1391" s="332"/>
      <c r="K1391" s="333"/>
      <c r="L1391" s="333"/>
      <c r="M1391" s="333"/>
      <c r="N1391" s="333"/>
      <c r="Q1391" s="334"/>
      <c r="R1391" s="335"/>
      <c r="S1391" s="335"/>
      <c r="T1391" s="335"/>
      <c r="U1391" s="335"/>
      <c r="V1391" s="335"/>
      <c r="W1391" s="336"/>
      <c r="X1391" s="337"/>
      <c r="Y1391" s="338"/>
    </row>
    <row r="1392" spans="3:25" s="330" customFormat="1" hidden="1" x14ac:dyDescent="0.25">
      <c r="C1392" s="331"/>
      <c r="D1392" s="331"/>
      <c r="E1392" s="331"/>
      <c r="H1392" s="332"/>
      <c r="K1392" s="333"/>
      <c r="L1392" s="333"/>
      <c r="M1392" s="333"/>
      <c r="N1392" s="333"/>
      <c r="Q1392" s="334"/>
      <c r="R1392" s="335"/>
      <c r="S1392" s="335"/>
      <c r="T1392" s="335"/>
      <c r="U1392" s="335"/>
      <c r="V1392" s="335"/>
      <c r="W1392" s="336"/>
      <c r="X1392" s="337"/>
      <c r="Y1392" s="338"/>
    </row>
    <row r="1393" spans="3:25" s="330" customFormat="1" hidden="1" x14ac:dyDescent="0.25">
      <c r="C1393" s="331"/>
      <c r="D1393" s="331"/>
      <c r="E1393" s="331"/>
      <c r="H1393" s="332"/>
      <c r="K1393" s="333"/>
      <c r="L1393" s="333"/>
      <c r="M1393" s="333"/>
      <c r="N1393" s="333"/>
      <c r="Q1393" s="334"/>
      <c r="R1393" s="335"/>
      <c r="S1393" s="335"/>
      <c r="T1393" s="335"/>
      <c r="U1393" s="335"/>
      <c r="V1393" s="335"/>
      <c r="W1393" s="336"/>
      <c r="X1393" s="337"/>
      <c r="Y1393" s="338"/>
    </row>
    <row r="1394" spans="3:25" s="330" customFormat="1" hidden="1" x14ac:dyDescent="0.25">
      <c r="C1394" s="331"/>
      <c r="D1394" s="331"/>
      <c r="E1394" s="331"/>
      <c r="H1394" s="332"/>
      <c r="K1394" s="333"/>
      <c r="L1394" s="333"/>
      <c r="M1394" s="333"/>
      <c r="N1394" s="333"/>
      <c r="Q1394" s="334"/>
      <c r="R1394" s="335"/>
      <c r="S1394" s="335"/>
      <c r="T1394" s="335"/>
      <c r="U1394" s="335"/>
      <c r="V1394" s="335"/>
      <c r="W1394" s="336"/>
      <c r="X1394" s="337"/>
      <c r="Y1394" s="338"/>
    </row>
    <row r="1395" spans="3:25" s="330" customFormat="1" hidden="1" x14ac:dyDescent="0.25">
      <c r="C1395" s="331"/>
      <c r="D1395" s="331"/>
      <c r="E1395" s="331"/>
      <c r="H1395" s="332"/>
      <c r="K1395" s="333"/>
      <c r="L1395" s="333"/>
      <c r="M1395" s="333"/>
      <c r="N1395" s="333"/>
      <c r="Q1395" s="334"/>
      <c r="R1395" s="335"/>
      <c r="S1395" s="335"/>
      <c r="T1395" s="335"/>
      <c r="U1395" s="335"/>
      <c r="V1395" s="335"/>
      <c r="W1395" s="336"/>
      <c r="X1395" s="337"/>
      <c r="Y1395" s="338"/>
    </row>
    <row r="1396" spans="3:25" s="330" customFormat="1" hidden="1" x14ac:dyDescent="0.25">
      <c r="C1396" s="331"/>
      <c r="D1396" s="331"/>
      <c r="E1396" s="331"/>
      <c r="H1396" s="332"/>
      <c r="K1396" s="333"/>
      <c r="L1396" s="333"/>
      <c r="M1396" s="333"/>
      <c r="N1396" s="333"/>
      <c r="Q1396" s="334"/>
      <c r="R1396" s="335"/>
      <c r="S1396" s="335"/>
      <c r="T1396" s="335"/>
      <c r="U1396" s="335"/>
      <c r="V1396" s="335"/>
      <c r="W1396" s="336"/>
      <c r="X1396" s="337"/>
      <c r="Y1396" s="338"/>
    </row>
    <row r="1397" spans="3:25" s="330" customFormat="1" hidden="1" x14ac:dyDescent="0.25">
      <c r="C1397" s="331"/>
      <c r="D1397" s="331"/>
      <c r="E1397" s="331"/>
      <c r="H1397" s="332"/>
      <c r="K1397" s="333"/>
      <c r="L1397" s="333"/>
      <c r="M1397" s="333"/>
      <c r="N1397" s="333"/>
      <c r="Q1397" s="334"/>
      <c r="R1397" s="335"/>
      <c r="S1397" s="335"/>
      <c r="T1397" s="335"/>
      <c r="U1397" s="335"/>
      <c r="V1397" s="335"/>
      <c r="W1397" s="336"/>
      <c r="X1397" s="337"/>
      <c r="Y1397" s="338"/>
    </row>
    <row r="1398" spans="3:25" s="330" customFormat="1" hidden="1" x14ac:dyDescent="0.25">
      <c r="C1398" s="331"/>
      <c r="D1398" s="331"/>
      <c r="E1398" s="331"/>
      <c r="H1398" s="332"/>
      <c r="K1398" s="333"/>
      <c r="L1398" s="333"/>
      <c r="M1398" s="333"/>
      <c r="N1398" s="333"/>
      <c r="Q1398" s="334"/>
      <c r="R1398" s="335"/>
      <c r="S1398" s="335"/>
      <c r="T1398" s="335"/>
      <c r="U1398" s="335"/>
      <c r="V1398" s="335"/>
      <c r="W1398" s="336"/>
      <c r="X1398" s="337"/>
      <c r="Y1398" s="338"/>
    </row>
    <row r="1399" spans="3:25" s="330" customFormat="1" hidden="1" x14ac:dyDescent="0.25">
      <c r="C1399" s="331"/>
      <c r="D1399" s="331"/>
      <c r="E1399" s="331"/>
      <c r="H1399" s="332"/>
      <c r="K1399" s="333"/>
      <c r="L1399" s="333"/>
      <c r="M1399" s="333"/>
      <c r="N1399" s="333"/>
      <c r="Q1399" s="334"/>
      <c r="R1399" s="335"/>
      <c r="S1399" s="335"/>
      <c r="T1399" s="335"/>
      <c r="U1399" s="335"/>
      <c r="V1399" s="335"/>
      <c r="W1399" s="336"/>
      <c r="X1399" s="337"/>
      <c r="Y1399" s="338"/>
    </row>
    <row r="1400" spans="3:25" s="330" customFormat="1" hidden="1" x14ac:dyDescent="0.25">
      <c r="C1400" s="331"/>
      <c r="D1400" s="331"/>
      <c r="E1400" s="331"/>
      <c r="H1400" s="332"/>
      <c r="K1400" s="333"/>
      <c r="L1400" s="333"/>
      <c r="M1400" s="333"/>
      <c r="N1400" s="333"/>
      <c r="Q1400" s="334"/>
      <c r="R1400" s="335"/>
      <c r="S1400" s="335"/>
      <c r="T1400" s="335"/>
      <c r="U1400" s="335"/>
      <c r="V1400" s="335"/>
      <c r="W1400" s="336"/>
      <c r="X1400" s="337"/>
      <c r="Y1400" s="338"/>
    </row>
    <row r="1401" spans="3:25" s="330" customFormat="1" hidden="1" x14ac:dyDescent="0.25">
      <c r="C1401" s="331"/>
      <c r="D1401" s="331"/>
      <c r="E1401" s="331"/>
      <c r="H1401" s="332"/>
      <c r="K1401" s="333"/>
      <c r="L1401" s="333"/>
      <c r="M1401" s="333"/>
      <c r="N1401" s="333"/>
      <c r="Q1401" s="334"/>
      <c r="R1401" s="335"/>
      <c r="S1401" s="335"/>
      <c r="T1401" s="335"/>
      <c r="U1401" s="335"/>
      <c r="V1401" s="335"/>
      <c r="W1401" s="336"/>
      <c r="X1401" s="337"/>
      <c r="Y1401" s="338"/>
    </row>
    <row r="1402" spans="3:25" s="330" customFormat="1" hidden="1" x14ac:dyDescent="0.25">
      <c r="C1402" s="331"/>
      <c r="D1402" s="331"/>
      <c r="E1402" s="331"/>
      <c r="H1402" s="332"/>
      <c r="K1402" s="333"/>
      <c r="L1402" s="333"/>
      <c r="M1402" s="333"/>
      <c r="N1402" s="333"/>
      <c r="Q1402" s="334"/>
      <c r="R1402" s="335"/>
      <c r="S1402" s="335"/>
      <c r="T1402" s="335"/>
      <c r="U1402" s="335"/>
      <c r="V1402" s="335"/>
      <c r="W1402" s="336"/>
      <c r="X1402" s="337"/>
      <c r="Y1402" s="338"/>
    </row>
    <row r="1403" spans="3:25" s="330" customFormat="1" hidden="1" x14ac:dyDescent="0.25">
      <c r="C1403" s="331"/>
      <c r="D1403" s="331"/>
      <c r="E1403" s="331"/>
      <c r="H1403" s="332"/>
      <c r="K1403" s="333"/>
      <c r="L1403" s="333"/>
      <c r="M1403" s="333"/>
      <c r="N1403" s="333"/>
      <c r="Q1403" s="334"/>
      <c r="R1403" s="335"/>
      <c r="S1403" s="335"/>
      <c r="T1403" s="335"/>
      <c r="U1403" s="335"/>
      <c r="V1403" s="335"/>
      <c r="W1403" s="336"/>
      <c r="X1403" s="337"/>
      <c r="Y1403" s="338"/>
    </row>
    <row r="1404" spans="3:25" s="330" customFormat="1" hidden="1" x14ac:dyDescent="0.25">
      <c r="C1404" s="331"/>
      <c r="D1404" s="331"/>
      <c r="E1404" s="331"/>
      <c r="H1404" s="332"/>
      <c r="K1404" s="333"/>
      <c r="L1404" s="333"/>
      <c r="M1404" s="333"/>
      <c r="N1404" s="333"/>
      <c r="Q1404" s="334"/>
      <c r="R1404" s="335"/>
      <c r="S1404" s="335"/>
      <c r="T1404" s="335"/>
      <c r="U1404" s="335"/>
      <c r="V1404" s="335"/>
      <c r="W1404" s="336"/>
      <c r="X1404" s="337"/>
      <c r="Y1404" s="338"/>
    </row>
    <row r="1405" spans="3:25" s="330" customFormat="1" hidden="1" x14ac:dyDescent="0.25">
      <c r="C1405" s="331"/>
      <c r="D1405" s="331"/>
      <c r="E1405" s="331"/>
      <c r="H1405" s="332"/>
      <c r="K1405" s="333"/>
      <c r="L1405" s="333"/>
      <c r="M1405" s="333"/>
      <c r="N1405" s="333"/>
      <c r="Q1405" s="334"/>
      <c r="R1405" s="335"/>
      <c r="S1405" s="335"/>
      <c r="T1405" s="335"/>
      <c r="U1405" s="335"/>
      <c r="V1405" s="335"/>
      <c r="W1405" s="336"/>
      <c r="X1405" s="337"/>
      <c r="Y1405" s="338"/>
    </row>
    <row r="1406" spans="3:25" s="330" customFormat="1" hidden="1" x14ac:dyDescent="0.25">
      <c r="C1406" s="331"/>
      <c r="D1406" s="331"/>
      <c r="E1406" s="331"/>
      <c r="H1406" s="332"/>
      <c r="K1406" s="333"/>
      <c r="L1406" s="333"/>
      <c r="M1406" s="333"/>
      <c r="N1406" s="333"/>
      <c r="Q1406" s="334"/>
      <c r="R1406" s="335"/>
      <c r="S1406" s="335"/>
      <c r="T1406" s="335"/>
      <c r="U1406" s="335"/>
      <c r="V1406" s="335"/>
      <c r="W1406" s="336"/>
      <c r="X1406" s="337"/>
      <c r="Y1406" s="338"/>
    </row>
    <row r="1407" spans="3:25" s="330" customFormat="1" hidden="1" x14ac:dyDescent="0.25">
      <c r="C1407" s="331"/>
      <c r="D1407" s="331"/>
      <c r="E1407" s="331"/>
      <c r="H1407" s="332"/>
      <c r="K1407" s="333"/>
      <c r="L1407" s="333"/>
      <c r="M1407" s="333"/>
      <c r="N1407" s="333"/>
      <c r="Q1407" s="334"/>
      <c r="R1407" s="335"/>
      <c r="S1407" s="335"/>
      <c r="T1407" s="335"/>
      <c r="U1407" s="335"/>
      <c r="V1407" s="335"/>
      <c r="W1407" s="336"/>
      <c r="X1407" s="337"/>
      <c r="Y1407" s="338"/>
    </row>
    <row r="1408" spans="3:25" s="330" customFormat="1" hidden="1" x14ac:dyDescent="0.25">
      <c r="C1408" s="331"/>
      <c r="D1408" s="331"/>
      <c r="E1408" s="331"/>
      <c r="H1408" s="332"/>
      <c r="K1408" s="333"/>
      <c r="L1408" s="333"/>
      <c r="M1408" s="333"/>
      <c r="N1408" s="333"/>
      <c r="Q1408" s="334"/>
      <c r="R1408" s="335"/>
      <c r="S1408" s="335"/>
      <c r="T1408" s="335"/>
      <c r="U1408" s="335"/>
      <c r="V1408" s="335"/>
      <c r="W1408" s="336"/>
      <c r="X1408" s="337"/>
      <c r="Y1408" s="338"/>
    </row>
    <row r="1409" spans="3:25" s="330" customFormat="1" hidden="1" x14ac:dyDescent="0.25">
      <c r="C1409" s="331"/>
      <c r="D1409" s="331"/>
      <c r="E1409" s="331"/>
      <c r="H1409" s="332"/>
      <c r="K1409" s="333"/>
      <c r="L1409" s="333"/>
      <c r="M1409" s="333"/>
      <c r="N1409" s="333"/>
      <c r="Q1409" s="334"/>
      <c r="R1409" s="335"/>
      <c r="S1409" s="335"/>
      <c r="T1409" s="335"/>
      <c r="U1409" s="335"/>
      <c r="V1409" s="335"/>
      <c r="W1409" s="336"/>
      <c r="X1409" s="337"/>
      <c r="Y1409" s="338"/>
    </row>
    <row r="1410" spans="3:25" s="330" customFormat="1" hidden="1" x14ac:dyDescent="0.25">
      <c r="C1410" s="331"/>
      <c r="D1410" s="331"/>
      <c r="E1410" s="331"/>
      <c r="H1410" s="332"/>
      <c r="K1410" s="333"/>
      <c r="L1410" s="333"/>
      <c r="M1410" s="333"/>
      <c r="N1410" s="333"/>
      <c r="Q1410" s="334"/>
      <c r="R1410" s="335"/>
      <c r="S1410" s="335"/>
      <c r="T1410" s="335"/>
      <c r="U1410" s="335"/>
      <c r="V1410" s="335"/>
      <c r="W1410" s="336"/>
      <c r="X1410" s="337"/>
      <c r="Y1410" s="338"/>
    </row>
    <row r="1411" spans="3:25" s="330" customFormat="1" hidden="1" x14ac:dyDescent="0.25">
      <c r="C1411" s="331"/>
      <c r="D1411" s="331"/>
      <c r="E1411" s="331"/>
      <c r="H1411" s="332"/>
      <c r="K1411" s="333"/>
      <c r="L1411" s="333"/>
      <c r="M1411" s="333"/>
      <c r="N1411" s="333"/>
      <c r="Q1411" s="334"/>
      <c r="R1411" s="335"/>
      <c r="S1411" s="335"/>
      <c r="T1411" s="335"/>
      <c r="U1411" s="335"/>
      <c r="V1411" s="335"/>
      <c r="W1411" s="336"/>
      <c r="X1411" s="337"/>
      <c r="Y1411" s="338"/>
    </row>
    <row r="1412" spans="3:25" s="330" customFormat="1" hidden="1" x14ac:dyDescent="0.25">
      <c r="C1412" s="331"/>
      <c r="D1412" s="331"/>
      <c r="E1412" s="331"/>
      <c r="H1412" s="332"/>
      <c r="K1412" s="333"/>
      <c r="L1412" s="333"/>
      <c r="M1412" s="333"/>
      <c r="N1412" s="333"/>
      <c r="Q1412" s="334"/>
      <c r="R1412" s="335"/>
      <c r="S1412" s="335"/>
      <c r="T1412" s="335"/>
      <c r="U1412" s="335"/>
      <c r="V1412" s="335"/>
      <c r="W1412" s="336"/>
      <c r="X1412" s="337"/>
      <c r="Y1412" s="338"/>
    </row>
    <row r="1413" spans="3:25" s="330" customFormat="1" hidden="1" x14ac:dyDescent="0.25">
      <c r="C1413" s="331"/>
      <c r="D1413" s="331"/>
      <c r="E1413" s="331"/>
      <c r="H1413" s="332"/>
      <c r="K1413" s="333"/>
      <c r="L1413" s="333"/>
      <c r="M1413" s="333"/>
      <c r="N1413" s="333"/>
      <c r="Q1413" s="334"/>
      <c r="R1413" s="335"/>
      <c r="S1413" s="335"/>
      <c r="T1413" s="335"/>
      <c r="U1413" s="335"/>
      <c r="V1413" s="335"/>
      <c r="W1413" s="336"/>
      <c r="X1413" s="337"/>
      <c r="Y1413" s="338"/>
    </row>
    <row r="1414" spans="3:25" s="330" customFormat="1" hidden="1" x14ac:dyDescent="0.25">
      <c r="C1414" s="331"/>
      <c r="D1414" s="331"/>
      <c r="E1414" s="331"/>
      <c r="H1414" s="332"/>
      <c r="K1414" s="333"/>
      <c r="L1414" s="333"/>
      <c r="M1414" s="333"/>
      <c r="N1414" s="333"/>
      <c r="Q1414" s="334"/>
      <c r="R1414" s="335"/>
      <c r="S1414" s="335"/>
      <c r="T1414" s="335"/>
      <c r="U1414" s="335"/>
      <c r="V1414" s="335"/>
      <c r="W1414" s="336"/>
      <c r="X1414" s="337"/>
      <c r="Y1414" s="338"/>
    </row>
    <row r="1415" spans="3:25" s="330" customFormat="1" hidden="1" x14ac:dyDescent="0.25">
      <c r="C1415" s="331"/>
      <c r="D1415" s="331"/>
      <c r="E1415" s="331"/>
      <c r="H1415" s="332"/>
      <c r="K1415" s="333"/>
      <c r="L1415" s="333"/>
      <c r="M1415" s="333"/>
      <c r="N1415" s="333"/>
      <c r="Q1415" s="334"/>
      <c r="R1415" s="335"/>
      <c r="S1415" s="335"/>
      <c r="T1415" s="335"/>
      <c r="U1415" s="335"/>
      <c r="V1415" s="335"/>
      <c r="W1415" s="336"/>
      <c r="X1415" s="337"/>
      <c r="Y1415" s="338"/>
    </row>
    <row r="1416" spans="3:25" s="330" customFormat="1" hidden="1" x14ac:dyDescent="0.25">
      <c r="C1416" s="331"/>
      <c r="D1416" s="331"/>
      <c r="E1416" s="331"/>
      <c r="H1416" s="332"/>
      <c r="K1416" s="333"/>
      <c r="L1416" s="333"/>
      <c r="M1416" s="333"/>
      <c r="N1416" s="333"/>
      <c r="Q1416" s="334"/>
      <c r="R1416" s="335"/>
      <c r="S1416" s="335"/>
      <c r="T1416" s="335"/>
      <c r="U1416" s="335"/>
      <c r="V1416" s="335"/>
      <c r="W1416" s="336"/>
      <c r="X1416" s="337"/>
      <c r="Y1416" s="338"/>
    </row>
    <row r="1417" spans="3:25" s="330" customFormat="1" hidden="1" x14ac:dyDescent="0.25">
      <c r="C1417" s="331"/>
      <c r="D1417" s="331"/>
      <c r="E1417" s="331"/>
      <c r="H1417" s="332"/>
      <c r="K1417" s="333"/>
      <c r="L1417" s="333"/>
      <c r="M1417" s="333"/>
      <c r="N1417" s="333"/>
      <c r="Q1417" s="334"/>
      <c r="R1417" s="335"/>
      <c r="S1417" s="335"/>
      <c r="T1417" s="335"/>
      <c r="U1417" s="335"/>
      <c r="V1417" s="335"/>
      <c r="W1417" s="336"/>
      <c r="X1417" s="337"/>
      <c r="Y1417" s="338"/>
    </row>
    <row r="1418" spans="3:25" s="330" customFormat="1" hidden="1" x14ac:dyDescent="0.25">
      <c r="C1418" s="331"/>
      <c r="D1418" s="331"/>
      <c r="E1418" s="331"/>
      <c r="H1418" s="332"/>
      <c r="K1418" s="333"/>
      <c r="L1418" s="333"/>
      <c r="M1418" s="333"/>
      <c r="N1418" s="333"/>
      <c r="Q1418" s="334"/>
      <c r="R1418" s="335"/>
      <c r="S1418" s="335"/>
      <c r="T1418" s="335"/>
      <c r="U1418" s="335"/>
      <c r="V1418" s="335"/>
      <c r="W1418" s="336"/>
      <c r="X1418" s="337"/>
      <c r="Y1418" s="338"/>
    </row>
    <row r="1419" spans="3:25" s="330" customFormat="1" hidden="1" x14ac:dyDescent="0.25">
      <c r="C1419" s="331"/>
      <c r="D1419" s="331"/>
      <c r="E1419" s="331"/>
      <c r="H1419" s="332"/>
      <c r="K1419" s="333"/>
      <c r="L1419" s="333"/>
      <c r="M1419" s="333"/>
      <c r="N1419" s="333"/>
      <c r="Q1419" s="334"/>
      <c r="R1419" s="335"/>
      <c r="S1419" s="335"/>
      <c r="T1419" s="335"/>
      <c r="U1419" s="335"/>
      <c r="V1419" s="335"/>
      <c r="W1419" s="336"/>
      <c r="X1419" s="337"/>
      <c r="Y1419" s="338"/>
    </row>
    <row r="1420" spans="3:25" s="330" customFormat="1" hidden="1" x14ac:dyDescent="0.25">
      <c r="C1420" s="331"/>
      <c r="D1420" s="331"/>
      <c r="E1420" s="331"/>
      <c r="H1420" s="332"/>
      <c r="K1420" s="333"/>
      <c r="L1420" s="333"/>
      <c r="M1420" s="333"/>
      <c r="N1420" s="333"/>
      <c r="Q1420" s="334"/>
      <c r="R1420" s="335"/>
      <c r="S1420" s="335"/>
      <c r="T1420" s="335"/>
      <c r="U1420" s="335"/>
      <c r="V1420" s="335"/>
      <c r="W1420" s="336"/>
      <c r="X1420" s="337"/>
      <c r="Y1420" s="338"/>
    </row>
    <row r="1421" spans="3:25" s="330" customFormat="1" hidden="1" x14ac:dyDescent="0.25">
      <c r="C1421" s="331"/>
      <c r="D1421" s="331"/>
      <c r="E1421" s="331"/>
      <c r="H1421" s="332"/>
      <c r="K1421" s="333"/>
      <c r="L1421" s="333"/>
      <c r="M1421" s="333"/>
      <c r="N1421" s="333"/>
      <c r="Q1421" s="334"/>
      <c r="R1421" s="335"/>
      <c r="S1421" s="335"/>
      <c r="T1421" s="335"/>
      <c r="U1421" s="335"/>
      <c r="V1421" s="335"/>
      <c r="W1421" s="336"/>
      <c r="X1421" s="337"/>
      <c r="Y1421" s="338"/>
    </row>
    <row r="1422" spans="3:25" s="330" customFormat="1" hidden="1" x14ac:dyDescent="0.25">
      <c r="C1422" s="331"/>
      <c r="D1422" s="331"/>
      <c r="E1422" s="331"/>
      <c r="H1422" s="332"/>
      <c r="K1422" s="333"/>
      <c r="L1422" s="333"/>
      <c r="M1422" s="333"/>
      <c r="N1422" s="333"/>
      <c r="Q1422" s="334"/>
      <c r="R1422" s="335"/>
      <c r="S1422" s="335"/>
      <c r="T1422" s="335"/>
      <c r="U1422" s="335"/>
      <c r="V1422" s="335"/>
      <c r="W1422" s="336"/>
      <c r="X1422" s="337"/>
      <c r="Y1422" s="338"/>
    </row>
    <row r="1423" spans="3:25" s="330" customFormat="1" hidden="1" x14ac:dyDescent="0.25">
      <c r="C1423" s="331"/>
      <c r="D1423" s="331"/>
      <c r="E1423" s="331"/>
      <c r="H1423" s="332"/>
      <c r="K1423" s="333"/>
      <c r="L1423" s="333"/>
      <c r="M1423" s="333"/>
      <c r="N1423" s="333"/>
      <c r="Q1423" s="334"/>
      <c r="R1423" s="335"/>
      <c r="S1423" s="335"/>
      <c r="T1423" s="335"/>
      <c r="U1423" s="335"/>
      <c r="V1423" s="335"/>
      <c r="W1423" s="336"/>
      <c r="X1423" s="337"/>
      <c r="Y1423" s="338"/>
    </row>
    <row r="1424" spans="3:25" s="330" customFormat="1" hidden="1" x14ac:dyDescent="0.25">
      <c r="C1424" s="331"/>
      <c r="D1424" s="331"/>
      <c r="E1424" s="331"/>
      <c r="H1424" s="332"/>
      <c r="K1424" s="333"/>
      <c r="L1424" s="333"/>
      <c r="M1424" s="333"/>
      <c r="N1424" s="333"/>
      <c r="Q1424" s="334"/>
      <c r="R1424" s="335"/>
      <c r="S1424" s="335"/>
      <c r="T1424" s="335"/>
      <c r="U1424" s="335"/>
      <c r="V1424" s="335"/>
      <c r="W1424" s="336"/>
      <c r="X1424" s="337"/>
      <c r="Y1424" s="338"/>
    </row>
    <row r="1425" spans="3:25" s="330" customFormat="1" hidden="1" x14ac:dyDescent="0.25">
      <c r="C1425" s="331"/>
      <c r="D1425" s="331"/>
      <c r="E1425" s="331"/>
      <c r="H1425" s="332"/>
      <c r="K1425" s="333"/>
      <c r="L1425" s="333"/>
      <c r="M1425" s="333"/>
      <c r="N1425" s="333"/>
      <c r="Q1425" s="334"/>
      <c r="R1425" s="335"/>
      <c r="S1425" s="335"/>
      <c r="T1425" s="335"/>
      <c r="U1425" s="335"/>
      <c r="V1425" s="335"/>
      <c r="W1425" s="336"/>
      <c r="X1425" s="337"/>
      <c r="Y1425" s="338"/>
    </row>
    <row r="1426" spans="3:25" s="330" customFormat="1" hidden="1" x14ac:dyDescent="0.25">
      <c r="C1426" s="331"/>
      <c r="D1426" s="331"/>
      <c r="E1426" s="331"/>
      <c r="H1426" s="332"/>
      <c r="K1426" s="333"/>
      <c r="L1426" s="333"/>
      <c r="M1426" s="333"/>
      <c r="N1426" s="333"/>
      <c r="Q1426" s="334"/>
      <c r="R1426" s="335"/>
      <c r="S1426" s="335"/>
      <c r="T1426" s="335"/>
      <c r="U1426" s="335"/>
      <c r="V1426" s="335"/>
      <c r="W1426" s="336"/>
      <c r="X1426" s="337"/>
      <c r="Y1426" s="338"/>
    </row>
    <row r="1427" spans="3:25" s="330" customFormat="1" hidden="1" x14ac:dyDescent="0.25">
      <c r="C1427" s="331"/>
      <c r="D1427" s="331"/>
      <c r="E1427" s="331"/>
      <c r="H1427" s="332"/>
      <c r="K1427" s="333"/>
      <c r="L1427" s="333"/>
      <c r="M1427" s="333"/>
      <c r="N1427" s="333"/>
      <c r="Q1427" s="334"/>
      <c r="R1427" s="335"/>
      <c r="S1427" s="335"/>
      <c r="T1427" s="335"/>
      <c r="U1427" s="335"/>
      <c r="V1427" s="335"/>
      <c r="W1427" s="336"/>
      <c r="X1427" s="337"/>
      <c r="Y1427" s="338"/>
    </row>
    <row r="1428" spans="3:25" s="330" customFormat="1" hidden="1" x14ac:dyDescent="0.25">
      <c r="C1428" s="331"/>
      <c r="D1428" s="331"/>
      <c r="E1428" s="331"/>
      <c r="H1428" s="332"/>
      <c r="K1428" s="333"/>
      <c r="L1428" s="333"/>
      <c r="M1428" s="333"/>
      <c r="N1428" s="333"/>
      <c r="Q1428" s="334"/>
      <c r="R1428" s="335"/>
      <c r="S1428" s="335"/>
      <c r="T1428" s="335"/>
      <c r="U1428" s="335"/>
      <c r="V1428" s="335"/>
      <c r="W1428" s="336"/>
      <c r="X1428" s="337"/>
      <c r="Y1428" s="338"/>
    </row>
    <row r="1429" spans="3:25" s="330" customFormat="1" hidden="1" x14ac:dyDescent="0.25">
      <c r="C1429" s="331"/>
      <c r="D1429" s="331"/>
      <c r="E1429" s="331"/>
      <c r="H1429" s="332"/>
      <c r="K1429" s="333"/>
      <c r="L1429" s="333"/>
      <c r="M1429" s="333"/>
      <c r="N1429" s="333"/>
      <c r="Q1429" s="334"/>
      <c r="R1429" s="335"/>
      <c r="S1429" s="335"/>
      <c r="T1429" s="335"/>
      <c r="U1429" s="335"/>
      <c r="V1429" s="335"/>
      <c r="W1429" s="336"/>
      <c r="X1429" s="337"/>
      <c r="Y1429" s="338"/>
    </row>
    <row r="1430" spans="3:25" s="330" customFormat="1" hidden="1" x14ac:dyDescent="0.25">
      <c r="C1430" s="331"/>
      <c r="D1430" s="331"/>
      <c r="E1430" s="331"/>
      <c r="H1430" s="332"/>
      <c r="K1430" s="333"/>
      <c r="L1430" s="333"/>
      <c r="M1430" s="333"/>
      <c r="N1430" s="333"/>
      <c r="Q1430" s="334"/>
      <c r="R1430" s="335"/>
      <c r="S1430" s="335"/>
      <c r="T1430" s="335"/>
      <c r="U1430" s="335"/>
      <c r="V1430" s="335"/>
      <c r="W1430" s="336"/>
      <c r="X1430" s="337"/>
      <c r="Y1430" s="338"/>
    </row>
    <row r="1431" spans="3:25" s="330" customFormat="1" hidden="1" x14ac:dyDescent="0.25">
      <c r="C1431" s="331"/>
      <c r="D1431" s="331"/>
      <c r="E1431" s="331"/>
      <c r="H1431" s="332"/>
      <c r="K1431" s="333"/>
      <c r="L1431" s="333"/>
      <c r="M1431" s="333"/>
      <c r="N1431" s="333"/>
      <c r="Q1431" s="334"/>
      <c r="R1431" s="335"/>
      <c r="S1431" s="335"/>
      <c r="T1431" s="335"/>
      <c r="U1431" s="335"/>
      <c r="V1431" s="335"/>
      <c r="W1431" s="336"/>
      <c r="X1431" s="337"/>
      <c r="Y1431" s="338"/>
    </row>
    <row r="1432" spans="3:25" s="330" customFormat="1" hidden="1" x14ac:dyDescent="0.25">
      <c r="C1432" s="331"/>
      <c r="D1432" s="331"/>
      <c r="E1432" s="331"/>
      <c r="H1432" s="332"/>
      <c r="K1432" s="333"/>
      <c r="L1432" s="333"/>
      <c r="M1432" s="333"/>
      <c r="N1432" s="333"/>
      <c r="Q1432" s="334"/>
      <c r="R1432" s="335"/>
      <c r="S1432" s="335"/>
      <c r="T1432" s="335"/>
      <c r="U1432" s="335"/>
      <c r="V1432" s="335"/>
      <c r="W1432" s="336"/>
      <c r="X1432" s="337"/>
      <c r="Y1432" s="338"/>
    </row>
    <row r="1433" spans="3:25" s="330" customFormat="1" hidden="1" x14ac:dyDescent="0.25">
      <c r="C1433" s="331"/>
      <c r="D1433" s="331"/>
      <c r="E1433" s="331"/>
      <c r="H1433" s="332"/>
      <c r="K1433" s="333"/>
      <c r="L1433" s="333"/>
      <c r="M1433" s="333"/>
      <c r="N1433" s="333"/>
      <c r="Q1433" s="334"/>
      <c r="R1433" s="335"/>
      <c r="S1433" s="335"/>
      <c r="T1433" s="335"/>
      <c r="U1433" s="335"/>
      <c r="V1433" s="335"/>
      <c r="W1433" s="336"/>
      <c r="X1433" s="337"/>
      <c r="Y1433" s="338"/>
    </row>
    <row r="1434" spans="3:25" s="330" customFormat="1" hidden="1" x14ac:dyDescent="0.25">
      <c r="C1434" s="331"/>
      <c r="D1434" s="331"/>
      <c r="E1434" s="331"/>
      <c r="H1434" s="332"/>
      <c r="K1434" s="333"/>
      <c r="L1434" s="333"/>
      <c r="M1434" s="333"/>
      <c r="N1434" s="333"/>
      <c r="Q1434" s="334"/>
      <c r="R1434" s="335"/>
      <c r="S1434" s="335"/>
      <c r="T1434" s="335"/>
      <c r="U1434" s="335"/>
      <c r="V1434" s="335"/>
      <c r="W1434" s="336"/>
      <c r="X1434" s="337"/>
      <c r="Y1434" s="338"/>
    </row>
    <row r="1435" spans="3:25" s="330" customFormat="1" hidden="1" x14ac:dyDescent="0.25">
      <c r="C1435" s="331"/>
      <c r="D1435" s="331"/>
      <c r="E1435" s="331"/>
      <c r="H1435" s="332"/>
      <c r="K1435" s="333"/>
      <c r="L1435" s="333"/>
      <c r="M1435" s="333"/>
      <c r="N1435" s="333"/>
      <c r="Q1435" s="334"/>
      <c r="R1435" s="335"/>
      <c r="S1435" s="335"/>
      <c r="T1435" s="335"/>
      <c r="U1435" s="335"/>
      <c r="V1435" s="335"/>
      <c r="W1435" s="336"/>
      <c r="X1435" s="337"/>
      <c r="Y1435" s="338"/>
    </row>
    <row r="1436" spans="3:25" s="330" customFormat="1" hidden="1" x14ac:dyDescent="0.25">
      <c r="C1436" s="331"/>
      <c r="D1436" s="331"/>
      <c r="E1436" s="331"/>
      <c r="H1436" s="332"/>
      <c r="K1436" s="333"/>
      <c r="L1436" s="333"/>
      <c r="M1436" s="333"/>
      <c r="N1436" s="333"/>
      <c r="Q1436" s="334"/>
      <c r="R1436" s="335"/>
      <c r="S1436" s="335"/>
      <c r="T1436" s="335"/>
      <c r="U1436" s="335"/>
      <c r="V1436" s="335"/>
      <c r="W1436" s="336"/>
      <c r="X1436" s="337"/>
      <c r="Y1436" s="338"/>
    </row>
    <row r="1437" spans="3:25" s="330" customFormat="1" hidden="1" x14ac:dyDescent="0.25">
      <c r="C1437" s="331"/>
      <c r="D1437" s="331"/>
      <c r="E1437" s="331"/>
      <c r="H1437" s="332"/>
      <c r="K1437" s="333"/>
      <c r="L1437" s="333"/>
      <c r="M1437" s="333"/>
      <c r="N1437" s="333"/>
      <c r="Q1437" s="334"/>
      <c r="R1437" s="335"/>
      <c r="S1437" s="335"/>
      <c r="T1437" s="335"/>
      <c r="U1437" s="335"/>
      <c r="V1437" s="335"/>
      <c r="W1437" s="336"/>
      <c r="X1437" s="337"/>
      <c r="Y1437" s="338"/>
    </row>
    <row r="1438" spans="3:25" s="330" customFormat="1" hidden="1" x14ac:dyDescent="0.25">
      <c r="C1438" s="331"/>
      <c r="D1438" s="331"/>
      <c r="E1438" s="331"/>
      <c r="H1438" s="332"/>
      <c r="K1438" s="333"/>
      <c r="L1438" s="333"/>
      <c r="M1438" s="333"/>
      <c r="N1438" s="333"/>
      <c r="Q1438" s="334"/>
      <c r="R1438" s="335"/>
      <c r="S1438" s="335"/>
      <c r="T1438" s="335"/>
      <c r="U1438" s="335"/>
      <c r="V1438" s="335"/>
      <c r="W1438" s="336"/>
      <c r="X1438" s="337"/>
      <c r="Y1438" s="338"/>
    </row>
    <row r="1439" spans="3:25" s="330" customFormat="1" hidden="1" x14ac:dyDescent="0.25">
      <c r="C1439" s="331"/>
      <c r="D1439" s="331"/>
      <c r="E1439" s="331"/>
      <c r="H1439" s="332"/>
      <c r="K1439" s="333"/>
      <c r="L1439" s="333"/>
      <c r="M1439" s="333"/>
      <c r="N1439" s="333"/>
      <c r="Q1439" s="334"/>
      <c r="R1439" s="335"/>
      <c r="S1439" s="335"/>
      <c r="T1439" s="335"/>
      <c r="U1439" s="335"/>
      <c r="V1439" s="335"/>
      <c r="W1439" s="336"/>
      <c r="X1439" s="337"/>
      <c r="Y1439" s="338"/>
    </row>
    <row r="1440" spans="3:25" s="330" customFormat="1" hidden="1" x14ac:dyDescent="0.25">
      <c r="C1440" s="331"/>
      <c r="D1440" s="331"/>
      <c r="E1440" s="331"/>
      <c r="H1440" s="332"/>
      <c r="K1440" s="333"/>
      <c r="L1440" s="333"/>
      <c r="M1440" s="333"/>
      <c r="N1440" s="333"/>
      <c r="Q1440" s="334"/>
      <c r="R1440" s="335"/>
      <c r="S1440" s="335"/>
      <c r="T1440" s="335"/>
      <c r="U1440" s="335"/>
      <c r="V1440" s="335"/>
      <c r="W1440" s="336"/>
      <c r="X1440" s="337"/>
      <c r="Y1440" s="338"/>
    </row>
    <row r="1441" spans="3:25" s="330" customFormat="1" hidden="1" x14ac:dyDescent="0.25">
      <c r="C1441" s="331"/>
      <c r="D1441" s="331"/>
      <c r="E1441" s="331"/>
      <c r="H1441" s="332"/>
      <c r="K1441" s="333"/>
      <c r="L1441" s="333"/>
      <c r="M1441" s="333"/>
      <c r="N1441" s="333"/>
      <c r="Q1441" s="334"/>
      <c r="R1441" s="335"/>
      <c r="S1441" s="335"/>
      <c r="T1441" s="335"/>
      <c r="U1441" s="335"/>
      <c r="V1441" s="335"/>
      <c r="W1441" s="336"/>
      <c r="X1441" s="337"/>
      <c r="Y1441" s="338"/>
    </row>
    <row r="1442" spans="3:25" s="330" customFormat="1" hidden="1" x14ac:dyDescent="0.25">
      <c r="C1442" s="331"/>
      <c r="D1442" s="331"/>
      <c r="E1442" s="331"/>
      <c r="H1442" s="332"/>
      <c r="K1442" s="333"/>
      <c r="L1442" s="333"/>
      <c r="M1442" s="333"/>
      <c r="N1442" s="333"/>
      <c r="Q1442" s="334"/>
      <c r="R1442" s="335"/>
      <c r="S1442" s="335"/>
      <c r="T1442" s="335"/>
      <c r="U1442" s="335"/>
      <c r="V1442" s="335"/>
      <c r="W1442" s="336"/>
      <c r="X1442" s="337"/>
      <c r="Y1442" s="338"/>
    </row>
    <row r="1443" spans="3:25" s="330" customFormat="1" hidden="1" x14ac:dyDescent="0.25">
      <c r="C1443" s="331"/>
      <c r="D1443" s="331"/>
      <c r="E1443" s="331"/>
      <c r="H1443" s="332"/>
      <c r="K1443" s="333"/>
      <c r="L1443" s="333"/>
      <c r="M1443" s="333"/>
      <c r="N1443" s="333"/>
      <c r="Q1443" s="334"/>
      <c r="R1443" s="335"/>
      <c r="S1443" s="335"/>
      <c r="T1443" s="335"/>
      <c r="U1443" s="335"/>
      <c r="V1443" s="335"/>
      <c r="W1443" s="336"/>
      <c r="X1443" s="337"/>
      <c r="Y1443" s="338"/>
    </row>
    <row r="1444" spans="3:25" s="330" customFormat="1" hidden="1" x14ac:dyDescent="0.25">
      <c r="C1444" s="331"/>
      <c r="D1444" s="331"/>
      <c r="E1444" s="331"/>
      <c r="H1444" s="332"/>
      <c r="K1444" s="333"/>
      <c r="L1444" s="333"/>
      <c r="M1444" s="333"/>
      <c r="N1444" s="333"/>
      <c r="Q1444" s="334"/>
      <c r="R1444" s="335"/>
      <c r="S1444" s="335"/>
      <c r="T1444" s="335"/>
      <c r="U1444" s="335"/>
      <c r="V1444" s="335"/>
      <c r="W1444" s="336"/>
      <c r="X1444" s="337"/>
      <c r="Y1444" s="338"/>
    </row>
    <row r="1445" spans="3:25" s="330" customFormat="1" hidden="1" x14ac:dyDescent="0.25">
      <c r="C1445" s="331"/>
      <c r="D1445" s="331"/>
      <c r="E1445" s="331"/>
      <c r="H1445" s="332"/>
      <c r="K1445" s="333"/>
      <c r="L1445" s="333"/>
      <c r="M1445" s="333"/>
      <c r="N1445" s="333"/>
      <c r="Q1445" s="334"/>
      <c r="R1445" s="335"/>
      <c r="S1445" s="335"/>
      <c r="T1445" s="335"/>
      <c r="U1445" s="335"/>
      <c r="V1445" s="335"/>
      <c r="W1445" s="336"/>
      <c r="X1445" s="337"/>
      <c r="Y1445" s="338"/>
    </row>
    <row r="1446" spans="3:25" s="330" customFormat="1" hidden="1" x14ac:dyDescent="0.25">
      <c r="C1446" s="331"/>
      <c r="D1446" s="331"/>
      <c r="E1446" s="331"/>
      <c r="H1446" s="332"/>
      <c r="K1446" s="333"/>
      <c r="L1446" s="333"/>
      <c r="M1446" s="333"/>
      <c r="N1446" s="333"/>
      <c r="Q1446" s="334"/>
      <c r="R1446" s="335"/>
      <c r="S1446" s="335"/>
      <c r="T1446" s="335"/>
      <c r="U1446" s="335"/>
      <c r="V1446" s="335"/>
      <c r="W1446" s="336"/>
      <c r="X1446" s="337"/>
      <c r="Y1446" s="338"/>
    </row>
    <row r="1447" spans="3:25" s="330" customFormat="1" hidden="1" x14ac:dyDescent="0.25">
      <c r="C1447" s="331"/>
      <c r="D1447" s="331"/>
      <c r="E1447" s="331"/>
      <c r="H1447" s="332"/>
      <c r="K1447" s="333"/>
      <c r="L1447" s="333"/>
      <c r="M1447" s="333"/>
      <c r="N1447" s="333"/>
      <c r="Q1447" s="334"/>
      <c r="R1447" s="335"/>
      <c r="S1447" s="335"/>
      <c r="T1447" s="335"/>
      <c r="U1447" s="335"/>
      <c r="V1447" s="335"/>
      <c r="W1447" s="336"/>
      <c r="X1447" s="337"/>
      <c r="Y1447" s="338"/>
    </row>
    <row r="1448" spans="3:25" s="330" customFormat="1" hidden="1" x14ac:dyDescent="0.25">
      <c r="C1448" s="331"/>
      <c r="D1448" s="331"/>
      <c r="E1448" s="331"/>
      <c r="H1448" s="332"/>
      <c r="K1448" s="333"/>
      <c r="L1448" s="333"/>
      <c r="M1448" s="333"/>
      <c r="N1448" s="333"/>
      <c r="Q1448" s="334"/>
      <c r="R1448" s="335"/>
      <c r="S1448" s="335"/>
      <c r="T1448" s="335"/>
      <c r="U1448" s="335"/>
      <c r="V1448" s="335"/>
      <c r="W1448" s="336"/>
      <c r="X1448" s="337"/>
      <c r="Y1448" s="338"/>
    </row>
    <row r="1449" spans="3:25" s="330" customFormat="1" hidden="1" x14ac:dyDescent="0.25">
      <c r="C1449" s="331"/>
      <c r="D1449" s="331"/>
      <c r="E1449" s="331"/>
      <c r="H1449" s="332"/>
      <c r="K1449" s="333"/>
      <c r="L1449" s="333"/>
      <c r="M1449" s="333"/>
      <c r="N1449" s="333"/>
      <c r="Q1449" s="334"/>
      <c r="R1449" s="335"/>
      <c r="S1449" s="335"/>
      <c r="T1449" s="335"/>
      <c r="U1449" s="335"/>
      <c r="V1449" s="335"/>
      <c r="W1449" s="336"/>
      <c r="X1449" s="337"/>
      <c r="Y1449" s="338"/>
    </row>
    <row r="1450" spans="3:25" s="330" customFormat="1" hidden="1" x14ac:dyDescent="0.25">
      <c r="C1450" s="331"/>
      <c r="D1450" s="331"/>
      <c r="E1450" s="331"/>
      <c r="H1450" s="332"/>
      <c r="K1450" s="333"/>
      <c r="L1450" s="333"/>
      <c r="M1450" s="333"/>
      <c r="N1450" s="333"/>
      <c r="Q1450" s="334"/>
      <c r="R1450" s="335"/>
      <c r="S1450" s="335"/>
      <c r="T1450" s="335"/>
      <c r="U1450" s="335"/>
      <c r="V1450" s="335"/>
      <c r="W1450" s="336"/>
      <c r="X1450" s="337"/>
      <c r="Y1450" s="338"/>
    </row>
    <row r="1451" spans="3:25" s="330" customFormat="1" hidden="1" x14ac:dyDescent="0.25">
      <c r="C1451" s="331"/>
      <c r="D1451" s="331"/>
      <c r="E1451" s="331"/>
      <c r="H1451" s="332"/>
      <c r="K1451" s="333"/>
      <c r="L1451" s="333"/>
      <c r="M1451" s="333"/>
      <c r="N1451" s="333"/>
      <c r="Q1451" s="334"/>
      <c r="R1451" s="335"/>
      <c r="S1451" s="335"/>
      <c r="T1451" s="335"/>
      <c r="U1451" s="335"/>
      <c r="V1451" s="335"/>
      <c r="W1451" s="336"/>
      <c r="X1451" s="337"/>
      <c r="Y1451" s="338"/>
    </row>
    <row r="1452" spans="3:25" s="330" customFormat="1" hidden="1" x14ac:dyDescent="0.25">
      <c r="C1452" s="331"/>
      <c r="D1452" s="331"/>
      <c r="E1452" s="331"/>
      <c r="H1452" s="332"/>
      <c r="K1452" s="333"/>
      <c r="L1452" s="333"/>
      <c r="M1452" s="333"/>
      <c r="N1452" s="333"/>
      <c r="Q1452" s="334"/>
      <c r="R1452" s="335"/>
      <c r="S1452" s="335"/>
      <c r="T1452" s="335"/>
      <c r="U1452" s="335"/>
      <c r="V1452" s="335"/>
      <c r="W1452" s="336"/>
      <c r="X1452" s="337"/>
      <c r="Y1452" s="338"/>
    </row>
    <row r="1453" spans="3:25" s="330" customFormat="1" hidden="1" x14ac:dyDescent="0.25">
      <c r="C1453" s="331"/>
      <c r="D1453" s="331"/>
      <c r="E1453" s="331"/>
      <c r="H1453" s="332"/>
      <c r="K1453" s="333"/>
      <c r="L1453" s="333"/>
      <c r="M1453" s="333"/>
      <c r="N1453" s="333"/>
      <c r="Q1453" s="334"/>
      <c r="R1453" s="335"/>
      <c r="S1453" s="335"/>
      <c r="T1453" s="335"/>
      <c r="U1453" s="335"/>
      <c r="V1453" s="335"/>
      <c r="W1453" s="336"/>
      <c r="X1453" s="337"/>
      <c r="Y1453" s="338"/>
    </row>
    <row r="1454" spans="3:25" s="330" customFormat="1" hidden="1" x14ac:dyDescent="0.25">
      <c r="C1454" s="331"/>
      <c r="D1454" s="331"/>
      <c r="E1454" s="331"/>
      <c r="H1454" s="332"/>
      <c r="K1454" s="333"/>
      <c r="L1454" s="333"/>
      <c r="M1454" s="333"/>
      <c r="N1454" s="333"/>
      <c r="Q1454" s="334"/>
      <c r="R1454" s="335"/>
      <c r="S1454" s="335"/>
      <c r="T1454" s="335"/>
      <c r="U1454" s="335"/>
      <c r="V1454" s="335"/>
      <c r="W1454" s="336"/>
      <c r="X1454" s="337"/>
      <c r="Y1454" s="338"/>
    </row>
    <row r="1455" spans="3:25" s="330" customFormat="1" hidden="1" x14ac:dyDescent="0.25">
      <c r="C1455" s="331"/>
      <c r="D1455" s="331"/>
      <c r="E1455" s="331"/>
      <c r="H1455" s="332"/>
      <c r="K1455" s="333"/>
      <c r="L1455" s="333"/>
      <c r="M1455" s="333"/>
      <c r="N1455" s="333"/>
      <c r="Q1455" s="334"/>
      <c r="R1455" s="335"/>
      <c r="S1455" s="335"/>
      <c r="T1455" s="335"/>
      <c r="U1455" s="335"/>
      <c r="V1455" s="335"/>
      <c r="W1455" s="336"/>
      <c r="X1455" s="337"/>
      <c r="Y1455" s="338"/>
    </row>
    <row r="1456" spans="3:25" s="330" customFormat="1" hidden="1" x14ac:dyDescent="0.25">
      <c r="C1456" s="331"/>
      <c r="D1456" s="331"/>
      <c r="E1456" s="331"/>
      <c r="H1456" s="332"/>
      <c r="K1456" s="333"/>
      <c r="L1456" s="333"/>
      <c r="M1456" s="333"/>
      <c r="N1456" s="333"/>
      <c r="Q1456" s="334"/>
      <c r="R1456" s="335"/>
      <c r="S1456" s="335"/>
      <c r="T1456" s="335"/>
      <c r="U1456" s="335"/>
      <c r="V1456" s="335"/>
      <c r="W1456" s="336"/>
      <c r="X1456" s="337"/>
      <c r="Y1456" s="338"/>
    </row>
    <row r="1457" spans="3:25" s="330" customFormat="1" hidden="1" x14ac:dyDescent="0.25">
      <c r="C1457" s="331"/>
      <c r="D1457" s="331"/>
      <c r="E1457" s="331"/>
      <c r="H1457" s="332"/>
      <c r="K1457" s="333"/>
      <c r="L1457" s="333"/>
      <c r="M1457" s="333"/>
      <c r="N1457" s="333"/>
      <c r="Q1457" s="334"/>
      <c r="R1457" s="335"/>
      <c r="S1457" s="335"/>
      <c r="T1457" s="335"/>
      <c r="U1457" s="335"/>
      <c r="V1457" s="335"/>
      <c r="W1457" s="336"/>
      <c r="X1457" s="337"/>
      <c r="Y1457" s="338"/>
    </row>
    <row r="1458" spans="3:25" s="330" customFormat="1" hidden="1" x14ac:dyDescent="0.25">
      <c r="C1458" s="331"/>
      <c r="D1458" s="331"/>
      <c r="E1458" s="331"/>
      <c r="H1458" s="332"/>
      <c r="K1458" s="333"/>
      <c r="L1458" s="333"/>
      <c r="M1458" s="333"/>
      <c r="N1458" s="333"/>
      <c r="Q1458" s="334"/>
      <c r="R1458" s="335"/>
      <c r="S1458" s="335"/>
      <c r="T1458" s="335"/>
      <c r="U1458" s="335"/>
      <c r="V1458" s="335"/>
      <c r="W1458" s="336"/>
      <c r="X1458" s="337"/>
      <c r="Y1458" s="338"/>
    </row>
    <row r="1459" spans="3:25" s="330" customFormat="1" hidden="1" x14ac:dyDescent="0.25">
      <c r="C1459" s="331"/>
      <c r="D1459" s="331"/>
      <c r="E1459" s="331"/>
      <c r="H1459" s="332"/>
      <c r="K1459" s="333"/>
      <c r="L1459" s="333"/>
      <c r="M1459" s="333"/>
      <c r="N1459" s="333"/>
      <c r="Q1459" s="334"/>
      <c r="R1459" s="335"/>
      <c r="S1459" s="335"/>
      <c r="T1459" s="335"/>
      <c r="U1459" s="335"/>
      <c r="V1459" s="335"/>
      <c r="W1459" s="336"/>
      <c r="X1459" s="337"/>
      <c r="Y1459" s="338"/>
    </row>
    <row r="1460" spans="3:25" s="330" customFormat="1" hidden="1" x14ac:dyDescent="0.25">
      <c r="C1460" s="331"/>
      <c r="D1460" s="331"/>
      <c r="E1460" s="331"/>
      <c r="H1460" s="332"/>
      <c r="K1460" s="333"/>
      <c r="L1460" s="333"/>
      <c r="M1460" s="333"/>
      <c r="N1460" s="333"/>
      <c r="Q1460" s="334"/>
      <c r="R1460" s="335"/>
      <c r="S1460" s="335"/>
      <c r="T1460" s="335"/>
      <c r="U1460" s="335"/>
      <c r="V1460" s="335"/>
      <c r="W1460" s="336"/>
      <c r="X1460" s="337"/>
      <c r="Y1460" s="338"/>
    </row>
    <row r="1461" spans="3:25" s="330" customFormat="1" hidden="1" x14ac:dyDescent="0.25">
      <c r="C1461" s="331"/>
      <c r="D1461" s="331"/>
      <c r="E1461" s="331"/>
      <c r="H1461" s="332"/>
      <c r="K1461" s="333"/>
      <c r="L1461" s="333"/>
      <c r="M1461" s="333"/>
      <c r="N1461" s="333"/>
      <c r="Q1461" s="334"/>
      <c r="R1461" s="335"/>
      <c r="S1461" s="335"/>
      <c r="T1461" s="335"/>
      <c r="U1461" s="335"/>
      <c r="V1461" s="335"/>
      <c r="W1461" s="336"/>
      <c r="X1461" s="337"/>
      <c r="Y1461" s="338"/>
    </row>
    <row r="1462" spans="3:25" s="330" customFormat="1" hidden="1" x14ac:dyDescent="0.25">
      <c r="C1462" s="331"/>
      <c r="D1462" s="331"/>
      <c r="E1462" s="331"/>
      <c r="H1462" s="332"/>
      <c r="K1462" s="333"/>
      <c r="L1462" s="333"/>
      <c r="M1462" s="333"/>
      <c r="N1462" s="333"/>
      <c r="Q1462" s="334"/>
      <c r="R1462" s="335"/>
      <c r="S1462" s="335"/>
      <c r="T1462" s="335"/>
      <c r="U1462" s="335"/>
      <c r="V1462" s="335"/>
      <c r="W1462" s="336"/>
      <c r="X1462" s="337"/>
      <c r="Y1462" s="338"/>
    </row>
    <row r="1463" spans="3:25" s="330" customFormat="1" hidden="1" x14ac:dyDescent="0.25">
      <c r="C1463" s="331"/>
      <c r="D1463" s="331"/>
      <c r="E1463" s="331"/>
      <c r="H1463" s="332"/>
      <c r="K1463" s="333"/>
      <c r="L1463" s="333"/>
      <c r="M1463" s="333"/>
      <c r="N1463" s="333"/>
      <c r="Q1463" s="334"/>
      <c r="R1463" s="335"/>
      <c r="S1463" s="335"/>
      <c r="T1463" s="335"/>
      <c r="U1463" s="335"/>
      <c r="V1463" s="335"/>
      <c r="W1463" s="336"/>
      <c r="X1463" s="337"/>
      <c r="Y1463" s="338"/>
    </row>
    <row r="1464" spans="3:25" s="330" customFormat="1" hidden="1" x14ac:dyDescent="0.25">
      <c r="C1464" s="331"/>
      <c r="D1464" s="331"/>
      <c r="E1464" s="331"/>
      <c r="H1464" s="332"/>
      <c r="K1464" s="333"/>
      <c r="L1464" s="333"/>
      <c r="M1464" s="333"/>
      <c r="N1464" s="333"/>
      <c r="Q1464" s="334"/>
      <c r="R1464" s="335"/>
      <c r="S1464" s="335"/>
      <c r="T1464" s="335"/>
      <c r="U1464" s="335"/>
      <c r="V1464" s="335"/>
      <c r="W1464" s="336"/>
      <c r="X1464" s="337"/>
      <c r="Y1464" s="338"/>
    </row>
    <row r="1465" spans="3:25" s="330" customFormat="1" hidden="1" x14ac:dyDescent="0.25">
      <c r="C1465" s="331"/>
      <c r="D1465" s="331"/>
      <c r="E1465" s="331"/>
      <c r="H1465" s="332"/>
      <c r="K1465" s="333"/>
      <c r="L1465" s="333"/>
      <c r="M1465" s="333"/>
      <c r="N1465" s="333"/>
      <c r="Q1465" s="334"/>
      <c r="R1465" s="335"/>
      <c r="S1465" s="335"/>
      <c r="T1465" s="335"/>
      <c r="U1465" s="335"/>
      <c r="V1465" s="335"/>
      <c r="W1465" s="336"/>
      <c r="X1465" s="337"/>
      <c r="Y1465" s="338"/>
    </row>
    <row r="1466" spans="3:25" s="330" customFormat="1" hidden="1" x14ac:dyDescent="0.25">
      <c r="C1466" s="331"/>
      <c r="D1466" s="331"/>
      <c r="E1466" s="331"/>
      <c r="H1466" s="332"/>
      <c r="K1466" s="333"/>
      <c r="L1466" s="333"/>
      <c r="M1466" s="333"/>
      <c r="N1466" s="333"/>
      <c r="Q1466" s="334"/>
      <c r="R1466" s="335"/>
      <c r="S1466" s="335"/>
      <c r="T1466" s="335"/>
      <c r="U1466" s="335"/>
      <c r="V1466" s="335"/>
      <c r="W1466" s="336"/>
      <c r="X1466" s="337"/>
      <c r="Y1466" s="338"/>
    </row>
    <row r="1467" spans="3:25" s="330" customFormat="1" hidden="1" x14ac:dyDescent="0.25">
      <c r="C1467" s="331"/>
      <c r="D1467" s="331"/>
      <c r="E1467" s="331"/>
      <c r="H1467" s="332"/>
      <c r="K1467" s="333"/>
      <c r="L1467" s="333"/>
      <c r="M1467" s="333"/>
      <c r="N1467" s="333"/>
      <c r="Q1467" s="334"/>
      <c r="R1467" s="335"/>
      <c r="S1467" s="335"/>
      <c r="T1467" s="335"/>
      <c r="U1467" s="335"/>
      <c r="V1467" s="335"/>
      <c r="W1467" s="336"/>
      <c r="X1467" s="337"/>
      <c r="Y1467" s="338"/>
    </row>
    <row r="1468" spans="3:25" s="330" customFormat="1" hidden="1" x14ac:dyDescent="0.25">
      <c r="C1468" s="331"/>
      <c r="D1468" s="331"/>
      <c r="E1468" s="331"/>
      <c r="H1468" s="332"/>
      <c r="K1468" s="333"/>
      <c r="L1468" s="333"/>
      <c r="M1468" s="333"/>
      <c r="N1468" s="333"/>
      <c r="Q1468" s="334"/>
      <c r="R1468" s="335"/>
      <c r="S1468" s="335"/>
      <c r="T1468" s="335"/>
      <c r="U1468" s="335"/>
      <c r="V1468" s="335"/>
      <c r="W1468" s="336"/>
      <c r="X1468" s="337"/>
      <c r="Y1468" s="338"/>
    </row>
    <row r="1469" spans="3:25" s="330" customFormat="1" hidden="1" x14ac:dyDescent="0.25">
      <c r="C1469" s="331"/>
      <c r="D1469" s="331"/>
      <c r="E1469" s="331"/>
      <c r="H1469" s="332"/>
      <c r="K1469" s="333"/>
      <c r="L1469" s="333"/>
      <c r="M1469" s="333"/>
      <c r="N1469" s="333"/>
      <c r="Q1469" s="334"/>
      <c r="R1469" s="335"/>
      <c r="S1469" s="335"/>
      <c r="T1469" s="335"/>
      <c r="U1469" s="335"/>
      <c r="V1469" s="335"/>
      <c r="W1469" s="336"/>
      <c r="X1469" s="337"/>
      <c r="Y1469" s="338"/>
    </row>
    <row r="1470" spans="3:25" s="330" customFormat="1" hidden="1" x14ac:dyDescent="0.25">
      <c r="C1470" s="331"/>
      <c r="D1470" s="331"/>
      <c r="E1470" s="331"/>
      <c r="H1470" s="332"/>
      <c r="K1470" s="333"/>
      <c r="L1470" s="333"/>
      <c r="M1470" s="333"/>
      <c r="N1470" s="333"/>
      <c r="Q1470" s="334"/>
      <c r="R1470" s="335"/>
      <c r="S1470" s="335"/>
      <c r="T1470" s="335"/>
      <c r="U1470" s="335"/>
      <c r="V1470" s="335"/>
      <c r="W1470" s="336"/>
      <c r="X1470" s="337"/>
      <c r="Y1470" s="338"/>
    </row>
    <row r="1471" spans="3:25" s="330" customFormat="1" hidden="1" x14ac:dyDescent="0.25">
      <c r="C1471" s="331"/>
      <c r="D1471" s="331"/>
      <c r="E1471" s="331"/>
      <c r="H1471" s="332"/>
      <c r="K1471" s="333"/>
      <c r="L1471" s="333"/>
      <c r="M1471" s="333"/>
      <c r="N1471" s="333"/>
      <c r="Q1471" s="334"/>
      <c r="R1471" s="335"/>
      <c r="S1471" s="335"/>
      <c r="T1471" s="335"/>
      <c r="U1471" s="335"/>
      <c r="V1471" s="335"/>
      <c r="W1471" s="336"/>
      <c r="X1471" s="337"/>
      <c r="Y1471" s="338"/>
    </row>
    <row r="1472" spans="3:25" s="330" customFormat="1" hidden="1" x14ac:dyDescent="0.25">
      <c r="C1472" s="331"/>
      <c r="D1472" s="331"/>
      <c r="E1472" s="331"/>
      <c r="H1472" s="332"/>
      <c r="K1472" s="333"/>
      <c r="L1472" s="333"/>
      <c r="M1472" s="333"/>
      <c r="N1472" s="333"/>
      <c r="Q1472" s="334"/>
      <c r="R1472" s="335"/>
      <c r="S1472" s="335"/>
      <c r="T1472" s="335"/>
      <c r="U1472" s="335"/>
      <c r="V1472" s="335"/>
      <c r="W1472" s="336"/>
      <c r="X1472" s="337"/>
      <c r="Y1472" s="338"/>
    </row>
    <row r="1473" spans="3:25" s="330" customFormat="1" hidden="1" x14ac:dyDescent="0.25">
      <c r="C1473" s="331"/>
      <c r="D1473" s="331"/>
      <c r="E1473" s="331"/>
      <c r="H1473" s="332"/>
      <c r="K1473" s="333"/>
      <c r="L1473" s="333"/>
      <c r="M1473" s="333"/>
      <c r="N1473" s="333"/>
      <c r="Q1473" s="334"/>
      <c r="R1473" s="335"/>
      <c r="S1473" s="335"/>
      <c r="T1473" s="335"/>
      <c r="U1473" s="335"/>
      <c r="V1473" s="335"/>
      <c r="W1473" s="336"/>
      <c r="X1473" s="337"/>
      <c r="Y1473" s="338"/>
    </row>
    <row r="1474" spans="3:25" s="330" customFormat="1" hidden="1" x14ac:dyDescent="0.25">
      <c r="C1474" s="331"/>
      <c r="D1474" s="331"/>
      <c r="E1474" s="331"/>
      <c r="H1474" s="332"/>
      <c r="K1474" s="333"/>
      <c r="L1474" s="333"/>
      <c r="M1474" s="333"/>
      <c r="N1474" s="333"/>
      <c r="Q1474" s="334"/>
      <c r="R1474" s="335"/>
      <c r="S1474" s="335"/>
      <c r="T1474" s="335"/>
      <c r="U1474" s="335"/>
      <c r="V1474" s="335"/>
      <c r="W1474" s="336"/>
      <c r="X1474" s="337"/>
      <c r="Y1474" s="338"/>
    </row>
    <row r="1475" spans="3:25" s="330" customFormat="1" hidden="1" x14ac:dyDescent="0.25">
      <c r="C1475" s="331"/>
      <c r="D1475" s="331"/>
      <c r="E1475" s="331"/>
      <c r="H1475" s="332"/>
      <c r="K1475" s="333"/>
      <c r="L1475" s="333"/>
      <c r="M1475" s="333"/>
      <c r="N1475" s="333"/>
      <c r="Q1475" s="334"/>
      <c r="R1475" s="335"/>
      <c r="S1475" s="335"/>
      <c r="T1475" s="335"/>
      <c r="U1475" s="335"/>
      <c r="V1475" s="335"/>
      <c r="W1475" s="336"/>
      <c r="X1475" s="337"/>
      <c r="Y1475" s="338"/>
    </row>
    <row r="1476" spans="3:25" s="330" customFormat="1" hidden="1" x14ac:dyDescent="0.25">
      <c r="C1476" s="331"/>
      <c r="D1476" s="331"/>
      <c r="E1476" s="331"/>
      <c r="H1476" s="332"/>
      <c r="K1476" s="333"/>
      <c r="L1476" s="333"/>
      <c r="M1476" s="333"/>
      <c r="N1476" s="333"/>
      <c r="Q1476" s="334"/>
      <c r="R1476" s="335"/>
      <c r="S1476" s="335"/>
      <c r="T1476" s="335"/>
      <c r="U1476" s="335"/>
      <c r="V1476" s="335"/>
      <c r="W1476" s="336"/>
      <c r="X1476" s="337"/>
      <c r="Y1476" s="338"/>
    </row>
    <row r="1477" spans="3:25" s="330" customFormat="1" hidden="1" x14ac:dyDescent="0.25">
      <c r="C1477" s="331"/>
      <c r="D1477" s="331"/>
      <c r="E1477" s="331"/>
      <c r="H1477" s="332"/>
      <c r="K1477" s="333"/>
      <c r="L1477" s="333"/>
      <c r="M1477" s="333"/>
      <c r="N1477" s="333"/>
      <c r="Q1477" s="334"/>
      <c r="R1477" s="335"/>
      <c r="S1477" s="335"/>
      <c r="T1477" s="335"/>
      <c r="U1477" s="335"/>
      <c r="V1477" s="335"/>
      <c r="W1477" s="336"/>
      <c r="X1477" s="337"/>
      <c r="Y1477" s="338"/>
    </row>
    <row r="1478" spans="3:25" s="330" customFormat="1" hidden="1" x14ac:dyDescent="0.25">
      <c r="C1478" s="331"/>
      <c r="D1478" s="331"/>
      <c r="E1478" s="331"/>
      <c r="H1478" s="332"/>
      <c r="K1478" s="333"/>
      <c r="L1478" s="333"/>
      <c r="M1478" s="333"/>
      <c r="N1478" s="333"/>
      <c r="Q1478" s="334"/>
      <c r="R1478" s="335"/>
      <c r="S1478" s="335"/>
      <c r="T1478" s="335"/>
      <c r="U1478" s="335"/>
      <c r="V1478" s="335"/>
      <c r="W1478" s="336"/>
      <c r="X1478" s="337"/>
      <c r="Y1478" s="338"/>
    </row>
    <row r="1479" spans="3:25" s="330" customFormat="1" hidden="1" x14ac:dyDescent="0.25">
      <c r="C1479" s="331"/>
      <c r="D1479" s="331"/>
      <c r="E1479" s="331"/>
      <c r="H1479" s="332"/>
      <c r="K1479" s="333"/>
      <c r="L1479" s="333"/>
      <c r="M1479" s="333"/>
      <c r="N1479" s="333"/>
      <c r="Q1479" s="334"/>
      <c r="R1479" s="335"/>
      <c r="S1479" s="335"/>
      <c r="T1479" s="335"/>
      <c r="U1479" s="335"/>
      <c r="V1479" s="335"/>
      <c r="W1479" s="336"/>
      <c r="X1479" s="337"/>
      <c r="Y1479" s="338"/>
    </row>
    <row r="1480" spans="3:25" s="330" customFormat="1" hidden="1" x14ac:dyDescent="0.25">
      <c r="C1480" s="331"/>
      <c r="D1480" s="331"/>
      <c r="E1480" s="331"/>
      <c r="H1480" s="332"/>
      <c r="K1480" s="333"/>
      <c r="L1480" s="333"/>
      <c r="M1480" s="333"/>
      <c r="N1480" s="333"/>
      <c r="Q1480" s="334"/>
      <c r="R1480" s="335"/>
      <c r="S1480" s="335"/>
      <c r="T1480" s="335"/>
      <c r="U1480" s="335"/>
      <c r="V1480" s="335"/>
      <c r="W1480" s="336"/>
      <c r="X1480" s="337"/>
      <c r="Y1480" s="338"/>
    </row>
    <row r="1481" spans="3:25" s="330" customFormat="1" hidden="1" x14ac:dyDescent="0.25">
      <c r="C1481" s="331"/>
      <c r="D1481" s="331"/>
      <c r="E1481" s="331"/>
      <c r="H1481" s="332"/>
      <c r="K1481" s="333"/>
      <c r="L1481" s="333"/>
      <c r="M1481" s="333"/>
      <c r="N1481" s="333"/>
      <c r="Q1481" s="334"/>
      <c r="R1481" s="335"/>
      <c r="S1481" s="335"/>
      <c r="T1481" s="335"/>
      <c r="U1481" s="335"/>
      <c r="V1481" s="335"/>
      <c r="W1481" s="336"/>
      <c r="X1481" s="337"/>
      <c r="Y1481" s="338"/>
    </row>
    <row r="1482" spans="3:25" s="330" customFormat="1" hidden="1" x14ac:dyDescent="0.25">
      <c r="C1482" s="331"/>
      <c r="D1482" s="331"/>
      <c r="E1482" s="331"/>
      <c r="H1482" s="332"/>
      <c r="K1482" s="333"/>
      <c r="L1482" s="333"/>
      <c r="M1482" s="333"/>
      <c r="N1482" s="333"/>
      <c r="Q1482" s="334"/>
      <c r="R1482" s="335"/>
      <c r="S1482" s="335"/>
      <c r="T1482" s="335"/>
      <c r="U1482" s="335"/>
      <c r="V1482" s="335"/>
      <c r="W1482" s="336"/>
      <c r="X1482" s="337"/>
      <c r="Y1482" s="338"/>
    </row>
    <row r="1483" spans="3:25" s="330" customFormat="1" hidden="1" x14ac:dyDescent="0.25">
      <c r="C1483" s="331"/>
      <c r="D1483" s="331"/>
      <c r="E1483" s="331"/>
      <c r="H1483" s="332"/>
      <c r="K1483" s="333"/>
      <c r="L1483" s="333"/>
      <c r="M1483" s="333"/>
      <c r="N1483" s="333"/>
      <c r="Q1483" s="334"/>
      <c r="R1483" s="335"/>
      <c r="S1483" s="335"/>
      <c r="T1483" s="335"/>
      <c r="U1483" s="335"/>
      <c r="V1483" s="335"/>
      <c r="W1483" s="336"/>
      <c r="X1483" s="337"/>
      <c r="Y1483" s="338"/>
    </row>
    <row r="1484" spans="3:25" s="330" customFormat="1" hidden="1" x14ac:dyDescent="0.25">
      <c r="C1484" s="331"/>
      <c r="D1484" s="331"/>
      <c r="E1484" s="331"/>
      <c r="H1484" s="332"/>
      <c r="K1484" s="333"/>
      <c r="L1484" s="333"/>
      <c r="M1484" s="333"/>
      <c r="N1484" s="333"/>
      <c r="Q1484" s="334"/>
      <c r="R1484" s="335"/>
      <c r="S1484" s="335"/>
      <c r="T1484" s="335"/>
      <c r="U1484" s="335"/>
      <c r="V1484" s="335"/>
      <c r="W1484" s="336"/>
      <c r="X1484" s="337"/>
      <c r="Y1484" s="338"/>
    </row>
    <row r="1485" spans="3:25" s="330" customFormat="1" hidden="1" x14ac:dyDescent="0.25">
      <c r="C1485" s="331"/>
      <c r="D1485" s="331"/>
      <c r="E1485" s="331"/>
      <c r="H1485" s="332"/>
      <c r="K1485" s="333"/>
      <c r="L1485" s="333"/>
      <c r="M1485" s="333"/>
      <c r="N1485" s="333"/>
      <c r="Q1485" s="334"/>
      <c r="R1485" s="335"/>
      <c r="S1485" s="335"/>
      <c r="T1485" s="335"/>
      <c r="U1485" s="335"/>
      <c r="V1485" s="335"/>
      <c r="W1485" s="336"/>
      <c r="X1485" s="337"/>
      <c r="Y1485" s="338"/>
    </row>
    <row r="1486" spans="3:25" s="330" customFormat="1" hidden="1" x14ac:dyDescent="0.25">
      <c r="C1486" s="331"/>
      <c r="D1486" s="331"/>
      <c r="E1486" s="331"/>
      <c r="H1486" s="332"/>
      <c r="K1486" s="333"/>
      <c r="L1486" s="333"/>
      <c r="M1486" s="333"/>
      <c r="N1486" s="333"/>
      <c r="Q1486" s="334"/>
      <c r="R1486" s="335"/>
      <c r="S1486" s="335"/>
      <c r="T1486" s="335"/>
      <c r="U1486" s="335"/>
      <c r="V1486" s="335"/>
      <c r="W1486" s="336"/>
      <c r="X1486" s="337"/>
      <c r="Y1486" s="338"/>
    </row>
    <row r="1487" spans="3:25" s="330" customFormat="1" hidden="1" x14ac:dyDescent="0.25">
      <c r="C1487" s="331"/>
      <c r="D1487" s="331"/>
      <c r="E1487" s="331"/>
      <c r="H1487" s="332"/>
      <c r="K1487" s="333"/>
      <c r="L1487" s="333"/>
      <c r="M1487" s="333"/>
      <c r="N1487" s="333"/>
      <c r="Q1487" s="334"/>
      <c r="R1487" s="335"/>
      <c r="S1487" s="335"/>
      <c r="T1487" s="335"/>
      <c r="U1487" s="335"/>
      <c r="V1487" s="335"/>
      <c r="W1487" s="336"/>
      <c r="X1487" s="337"/>
      <c r="Y1487" s="338"/>
    </row>
    <row r="1488" spans="3:25" s="330" customFormat="1" hidden="1" x14ac:dyDescent="0.25">
      <c r="C1488" s="331"/>
      <c r="D1488" s="331"/>
      <c r="E1488" s="331"/>
      <c r="H1488" s="332"/>
      <c r="K1488" s="333"/>
      <c r="L1488" s="333"/>
      <c r="M1488" s="333"/>
      <c r="N1488" s="333"/>
      <c r="Q1488" s="334"/>
      <c r="R1488" s="335"/>
      <c r="S1488" s="335"/>
      <c r="T1488" s="335"/>
      <c r="U1488" s="335"/>
      <c r="V1488" s="335"/>
      <c r="W1488" s="336"/>
      <c r="X1488" s="337"/>
      <c r="Y1488" s="338"/>
    </row>
    <row r="1489" spans="3:25" s="330" customFormat="1" hidden="1" x14ac:dyDescent="0.25">
      <c r="C1489" s="331"/>
      <c r="D1489" s="331"/>
      <c r="E1489" s="331"/>
      <c r="H1489" s="332"/>
      <c r="K1489" s="333"/>
      <c r="L1489" s="333"/>
      <c r="M1489" s="333"/>
      <c r="N1489" s="333"/>
      <c r="Q1489" s="334"/>
      <c r="R1489" s="335"/>
      <c r="S1489" s="335"/>
      <c r="T1489" s="335"/>
      <c r="U1489" s="335"/>
      <c r="V1489" s="335"/>
      <c r="W1489" s="336"/>
      <c r="X1489" s="337"/>
      <c r="Y1489" s="338"/>
    </row>
    <row r="1490" spans="3:25" s="330" customFormat="1" hidden="1" x14ac:dyDescent="0.25">
      <c r="C1490" s="331"/>
      <c r="D1490" s="331"/>
      <c r="E1490" s="331"/>
      <c r="H1490" s="332"/>
      <c r="K1490" s="333"/>
      <c r="L1490" s="333"/>
      <c r="M1490" s="333"/>
      <c r="N1490" s="333"/>
      <c r="Q1490" s="334"/>
      <c r="R1490" s="335"/>
      <c r="S1490" s="335"/>
      <c r="T1490" s="335"/>
      <c r="U1490" s="335"/>
      <c r="V1490" s="335"/>
      <c r="W1490" s="336"/>
      <c r="X1490" s="337"/>
      <c r="Y1490" s="338"/>
    </row>
    <row r="1491" spans="3:25" s="330" customFormat="1" hidden="1" x14ac:dyDescent="0.25">
      <c r="C1491" s="331"/>
      <c r="D1491" s="331"/>
      <c r="E1491" s="331"/>
      <c r="H1491" s="332"/>
      <c r="K1491" s="333"/>
      <c r="L1491" s="333"/>
      <c r="M1491" s="333"/>
      <c r="N1491" s="333"/>
      <c r="Q1491" s="334"/>
      <c r="R1491" s="335"/>
      <c r="S1491" s="335"/>
      <c r="T1491" s="335"/>
      <c r="U1491" s="335"/>
      <c r="V1491" s="335"/>
      <c r="W1491" s="336"/>
      <c r="X1491" s="337"/>
      <c r="Y1491" s="338"/>
    </row>
    <row r="1492" spans="3:25" s="330" customFormat="1" hidden="1" x14ac:dyDescent="0.25">
      <c r="C1492" s="331"/>
      <c r="D1492" s="331"/>
      <c r="E1492" s="331"/>
      <c r="H1492" s="332"/>
      <c r="K1492" s="333"/>
      <c r="L1492" s="333"/>
      <c r="M1492" s="333"/>
      <c r="N1492" s="333"/>
      <c r="Q1492" s="334"/>
      <c r="R1492" s="335"/>
      <c r="S1492" s="335"/>
      <c r="T1492" s="335"/>
      <c r="U1492" s="335"/>
      <c r="V1492" s="335"/>
      <c r="W1492" s="336"/>
      <c r="X1492" s="337"/>
      <c r="Y1492" s="338"/>
    </row>
    <row r="1493" spans="3:25" s="330" customFormat="1" hidden="1" x14ac:dyDescent="0.25">
      <c r="C1493" s="331"/>
      <c r="D1493" s="331"/>
      <c r="E1493" s="331"/>
      <c r="H1493" s="332"/>
      <c r="K1493" s="333"/>
      <c r="L1493" s="333"/>
      <c r="M1493" s="333"/>
      <c r="N1493" s="333"/>
      <c r="Q1493" s="334"/>
      <c r="R1493" s="335"/>
      <c r="S1493" s="335"/>
      <c r="T1493" s="335"/>
      <c r="U1493" s="335"/>
      <c r="V1493" s="335"/>
      <c r="W1493" s="336"/>
      <c r="X1493" s="337"/>
      <c r="Y1493" s="338"/>
    </row>
    <row r="1494" spans="3:25" s="330" customFormat="1" hidden="1" x14ac:dyDescent="0.25">
      <c r="C1494" s="331"/>
      <c r="D1494" s="331"/>
      <c r="E1494" s="331"/>
      <c r="H1494" s="332"/>
      <c r="K1494" s="333"/>
      <c r="L1494" s="333"/>
      <c r="M1494" s="333"/>
      <c r="N1494" s="333"/>
      <c r="Q1494" s="334"/>
      <c r="R1494" s="335"/>
      <c r="S1494" s="335"/>
      <c r="T1494" s="335"/>
      <c r="U1494" s="335"/>
      <c r="V1494" s="335"/>
      <c r="W1494" s="336"/>
      <c r="X1494" s="337"/>
      <c r="Y1494" s="338"/>
    </row>
    <row r="1495" spans="3:25" s="330" customFormat="1" hidden="1" x14ac:dyDescent="0.25">
      <c r="C1495" s="331"/>
      <c r="D1495" s="331"/>
      <c r="E1495" s="331"/>
      <c r="H1495" s="332"/>
      <c r="K1495" s="333"/>
      <c r="L1495" s="333"/>
      <c r="M1495" s="333"/>
      <c r="N1495" s="333"/>
      <c r="Q1495" s="334"/>
      <c r="R1495" s="335"/>
      <c r="S1495" s="335"/>
      <c r="T1495" s="335"/>
      <c r="U1495" s="335"/>
      <c r="V1495" s="335"/>
      <c r="W1495" s="336"/>
      <c r="X1495" s="337"/>
      <c r="Y1495" s="338"/>
    </row>
    <row r="1496" spans="3:25" s="330" customFormat="1" hidden="1" x14ac:dyDescent="0.25">
      <c r="C1496" s="331"/>
      <c r="D1496" s="331"/>
      <c r="E1496" s="331"/>
      <c r="H1496" s="332"/>
      <c r="K1496" s="333"/>
      <c r="L1496" s="333"/>
      <c r="M1496" s="333"/>
      <c r="N1496" s="333"/>
      <c r="Q1496" s="334"/>
      <c r="R1496" s="335"/>
      <c r="S1496" s="335"/>
      <c r="T1496" s="335"/>
      <c r="U1496" s="335"/>
      <c r="V1496" s="335"/>
      <c r="W1496" s="336"/>
      <c r="X1496" s="337"/>
      <c r="Y1496" s="338"/>
    </row>
    <row r="1497" spans="3:25" s="330" customFormat="1" hidden="1" x14ac:dyDescent="0.25">
      <c r="C1497" s="331"/>
      <c r="D1497" s="331"/>
      <c r="E1497" s="331"/>
      <c r="H1497" s="332"/>
      <c r="K1497" s="333"/>
      <c r="L1497" s="333"/>
      <c r="M1497" s="333"/>
      <c r="N1497" s="333"/>
      <c r="Q1497" s="334"/>
      <c r="R1497" s="335"/>
      <c r="S1497" s="335"/>
      <c r="T1497" s="335"/>
      <c r="U1497" s="335"/>
      <c r="V1497" s="335"/>
      <c r="W1497" s="336"/>
      <c r="X1497" s="337"/>
      <c r="Y1497" s="338"/>
    </row>
    <row r="1498" spans="3:25" s="330" customFormat="1" hidden="1" x14ac:dyDescent="0.25">
      <c r="C1498" s="331"/>
      <c r="D1498" s="331"/>
      <c r="E1498" s="331"/>
      <c r="H1498" s="332"/>
      <c r="K1498" s="333"/>
      <c r="L1498" s="333"/>
      <c r="M1498" s="333"/>
      <c r="N1498" s="333"/>
      <c r="Q1498" s="334"/>
      <c r="R1498" s="335"/>
      <c r="S1498" s="335"/>
      <c r="T1498" s="335"/>
      <c r="U1498" s="335"/>
      <c r="V1498" s="335"/>
      <c r="W1498" s="336"/>
      <c r="X1498" s="337"/>
      <c r="Y1498" s="338"/>
    </row>
    <row r="1499" spans="3:25" s="330" customFormat="1" hidden="1" x14ac:dyDescent="0.25">
      <c r="C1499" s="331"/>
      <c r="D1499" s="331"/>
      <c r="E1499" s="331"/>
      <c r="H1499" s="332"/>
      <c r="K1499" s="333"/>
      <c r="L1499" s="333"/>
      <c r="M1499" s="333"/>
      <c r="N1499" s="333"/>
      <c r="Q1499" s="334"/>
      <c r="R1499" s="335"/>
      <c r="S1499" s="335"/>
      <c r="T1499" s="335"/>
      <c r="U1499" s="335"/>
      <c r="V1499" s="335"/>
      <c r="W1499" s="336"/>
      <c r="X1499" s="337"/>
      <c r="Y1499" s="338"/>
    </row>
    <row r="1500" spans="3:25" s="330" customFormat="1" hidden="1" x14ac:dyDescent="0.25">
      <c r="C1500" s="331"/>
      <c r="D1500" s="331"/>
      <c r="E1500" s="331"/>
      <c r="H1500" s="332"/>
      <c r="K1500" s="333"/>
      <c r="L1500" s="333"/>
      <c r="M1500" s="333"/>
      <c r="N1500" s="333"/>
      <c r="Q1500" s="334"/>
      <c r="R1500" s="335"/>
      <c r="S1500" s="335"/>
      <c r="T1500" s="335"/>
      <c r="U1500" s="335"/>
      <c r="V1500" s="335"/>
      <c r="W1500" s="336"/>
      <c r="X1500" s="337"/>
      <c r="Y1500" s="338"/>
    </row>
    <row r="1501" spans="3:25" s="330" customFormat="1" hidden="1" x14ac:dyDescent="0.25">
      <c r="C1501" s="331"/>
      <c r="D1501" s="331"/>
      <c r="E1501" s="331"/>
      <c r="H1501" s="332"/>
      <c r="K1501" s="333"/>
      <c r="L1501" s="333"/>
      <c r="M1501" s="333"/>
      <c r="N1501" s="333"/>
      <c r="Q1501" s="334"/>
      <c r="R1501" s="335"/>
      <c r="S1501" s="335"/>
      <c r="T1501" s="335"/>
      <c r="U1501" s="335"/>
      <c r="V1501" s="335"/>
      <c r="W1501" s="336"/>
      <c r="X1501" s="337"/>
      <c r="Y1501" s="338"/>
    </row>
    <row r="1502" spans="3:25" s="330" customFormat="1" hidden="1" x14ac:dyDescent="0.25">
      <c r="C1502" s="331"/>
      <c r="D1502" s="331"/>
      <c r="E1502" s="331"/>
      <c r="H1502" s="332"/>
      <c r="K1502" s="333"/>
      <c r="L1502" s="333"/>
      <c r="M1502" s="333"/>
      <c r="N1502" s="333"/>
      <c r="Q1502" s="334"/>
      <c r="R1502" s="335"/>
      <c r="S1502" s="335"/>
      <c r="T1502" s="335"/>
      <c r="U1502" s="335"/>
      <c r="V1502" s="335"/>
      <c r="W1502" s="336"/>
      <c r="X1502" s="337"/>
      <c r="Y1502" s="338"/>
    </row>
    <row r="1503" spans="3:25" s="330" customFormat="1" hidden="1" x14ac:dyDescent="0.25">
      <c r="C1503" s="331"/>
      <c r="D1503" s="331"/>
      <c r="E1503" s="331"/>
      <c r="H1503" s="332"/>
      <c r="K1503" s="333"/>
      <c r="L1503" s="333"/>
      <c r="M1503" s="333"/>
      <c r="N1503" s="333"/>
      <c r="Q1503" s="334"/>
      <c r="R1503" s="335"/>
      <c r="S1503" s="335"/>
      <c r="T1503" s="335"/>
      <c r="U1503" s="335"/>
      <c r="V1503" s="335"/>
      <c r="W1503" s="336"/>
      <c r="X1503" s="337"/>
      <c r="Y1503" s="338"/>
    </row>
    <row r="1504" spans="3:25" s="330" customFormat="1" hidden="1" x14ac:dyDescent="0.25">
      <c r="C1504" s="331"/>
      <c r="D1504" s="331"/>
      <c r="E1504" s="331"/>
      <c r="H1504" s="332"/>
      <c r="K1504" s="333"/>
      <c r="L1504" s="333"/>
      <c r="M1504" s="333"/>
      <c r="N1504" s="333"/>
      <c r="Q1504" s="334"/>
      <c r="R1504" s="335"/>
      <c r="S1504" s="335"/>
      <c r="T1504" s="335"/>
      <c r="U1504" s="335"/>
      <c r="V1504" s="335"/>
      <c r="W1504" s="336"/>
      <c r="X1504" s="337"/>
      <c r="Y1504" s="338"/>
    </row>
    <row r="1505" spans="3:25" s="330" customFormat="1" hidden="1" x14ac:dyDescent="0.25">
      <c r="C1505" s="331"/>
      <c r="D1505" s="331"/>
      <c r="E1505" s="331"/>
      <c r="H1505" s="332"/>
      <c r="K1505" s="333"/>
      <c r="L1505" s="333"/>
      <c r="M1505" s="333"/>
      <c r="N1505" s="333"/>
      <c r="Q1505" s="334"/>
      <c r="R1505" s="335"/>
      <c r="S1505" s="335"/>
      <c r="T1505" s="335"/>
      <c r="U1505" s="335"/>
      <c r="V1505" s="335"/>
      <c r="W1505" s="336"/>
      <c r="X1505" s="337"/>
      <c r="Y1505" s="338"/>
    </row>
    <row r="1506" spans="3:25" s="330" customFormat="1" hidden="1" x14ac:dyDescent="0.25">
      <c r="C1506" s="331"/>
      <c r="D1506" s="331"/>
      <c r="E1506" s="331"/>
      <c r="H1506" s="332"/>
      <c r="K1506" s="333"/>
      <c r="L1506" s="333"/>
      <c r="M1506" s="333"/>
      <c r="N1506" s="333"/>
      <c r="Q1506" s="334"/>
      <c r="R1506" s="335"/>
      <c r="S1506" s="335"/>
      <c r="T1506" s="335"/>
      <c r="U1506" s="335"/>
      <c r="V1506" s="335"/>
      <c r="W1506" s="336"/>
      <c r="X1506" s="337"/>
      <c r="Y1506" s="338"/>
    </row>
    <row r="1507" spans="3:25" s="330" customFormat="1" hidden="1" x14ac:dyDescent="0.25">
      <c r="C1507" s="331"/>
      <c r="D1507" s="331"/>
      <c r="E1507" s="331"/>
      <c r="H1507" s="332"/>
      <c r="K1507" s="333"/>
      <c r="L1507" s="333"/>
      <c r="M1507" s="333"/>
      <c r="N1507" s="333"/>
      <c r="Q1507" s="334"/>
      <c r="R1507" s="335"/>
      <c r="S1507" s="335"/>
      <c r="T1507" s="335"/>
      <c r="U1507" s="335"/>
      <c r="V1507" s="335"/>
      <c r="W1507" s="336"/>
      <c r="X1507" s="337"/>
      <c r="Y1507" s="338"/>
    </row>
    <row r="1508" spans="3:25" s="330" customFormat="1" hidden="1" x14ac:dyDescent="0.25">
      <c r="C1508" s="331"/>
      <c r="D1508" s="331"/>
      <c r="E1508" s="331"/>
      <c r="H1508" s="332"/>
      <c r="K1508" s="333"/>
      <c r="L1508" s="333"/>
      <c r="M1508" s="333"/>
      <c r="N1508" s="333"/>
      <c r="Q1508" s="334"/>
      <c r="R1508" s="335"/>
      <c r="S1508" s="335"/>
      <c r="T1508" s="335"/>
      <c r="U1508" s="335"/>
      <c r="V1508" s="335"/>
      <c r="W1508" s="336"/>
      <c r="X1508" s="337"/>
      <c r="Y1508" s="338"/>
    </row>
    <row r="1509" spans="3:25" s="330" customFormat="1" hidden="1" x14ac:dyDescent="0.25">
      <c r="C1509" s="331"/>
      <c r="D1509" s="331"/>
      <c r="E1509" s="331"/>
      <c r="H1509" s="332"/>
      <c r="K1509" s="333"/>
      <c r="L1509" s="333"/>
      <c r="M1509" s="333"/>
      <c r="N1509" s="333"/>
      <c r="Q1509" s="334"/>
      <c r="R1509" s="335"/>
      <c r="S1509" s="335"/>
      <c r="T1509" s="335"/>
      <c r="U1509" s="335"/>
      <c r="V1509" s="335"/>
      <c r="W1509" s="336"/>
      <c r="X1509" s="337"/>
      <c r="Y1509" s="338"/>
    </row>
    <row r="1510" spans="3:25" s="330" customFormat="1" hidden="1" x14ac:dyDescent="0.25">
      <c r="C1510" s="331"/>
      <c r="D1510" s="331"/>
      <c r="E1510" s="331"/>
      <c r="H1510" s="332"/>
      <c r="K1510" s="333"/>
      <c r="L1510" s="333"/>
      <c r="M1510" s="333"/>
      <c r="N1510" s="333"/>
      <c r="Q1510" s="334"/>
      <c r="R1510" s="335"/>
      <c r="S1510" s="335"/>
      <c r="T1510" s="335"/>
      <c r="U1510" s="335"/>
      <c r="V1510" s="335"/>
      <c r="W1510" s="336"/>
      <c r="X1510" s="337"/>
      <c r="Y1510" s="338"/>
    </row>
    <row r="1511" spans="3:25" s="330" customFormat="1" hidden="1" x14ac:dyDescent="0.25">
      <c r="C1511" s="331"/>
      <c r="D1511" s="331"/>
      <c r="E1511" s="331"/>
      <c r="H1511" s="332"/>
      <c r="K1511" s="333"/>
      <c r="L1511" s="333"/>
      <c r="M1511" s="333"/>
      <c r="N1511" s="333"/>
      <c r="Q1511" s="334"/>
      <c r="R1511" s="335"/>
      <c r="S1511" s="335"/>
      <c r="T1511" s="335"/>
      <c r="U1511" s="335"/>
      <c r="V1511" s="335"/>
      <c r="W1511" s="336"/>
      <c r="X1511" s="337"/>
      <c r="Y1511" s="338"/>
    </row>
    <row r="1512" spans="3:25" s="330" customFormat="1" hidden="1" x14ac:dyDescent="0.25">
      <c r="C1512" s="331"/>
      <c r="D1512" s="331"/>
      <c r="E1512" s="331"/>
      <c r="H1512" s="332"/>
      <c r="K1512" s="333"/>
      <c r="L1512" s="333"/>
      <c r="M1512" s="333"/>
      <c r="N1512" s="333"/>
      <c r="Q1512" s="334"/>
      <c r="R1512" s="335"/>
      <c r="S1512" s="335"/>
      <c r="T1512" s="335"/>
      <c r="U1512" s="335"/>
      <c r="V1512" s="335"/>
      <c r="W1512" s="336"/>
      <c r="X1512" s="337"/>
      <c r="Y1512" s="338"/>
    </row>
    <row r="1513" spans="3:25" s="330" customFormat="1" hidden="1" x14ac:dyDescent="0.25">
      <c r="C1513" s="331"/>
      <c r="D1513" s="331"/>
      <c r="E1513" s="331"/>
      <c r="H1513" s="332"/>
      <c r="K1513" s="333"/>
      <c r="L1513" s="333"/>
      <c r="M1513" s="333"/>
      <c r="N1513" s="333"/>
      <c r="Q1513" s="334"/>
      <c r="R1513" s="335"/>
      <c r="S1513" s="335"/>
      <c r="T1513" s="335"/>
      <c r="U1513" s="335"/>
      <c r="V1513" s="335"/>
      <c r="W1513" s="336"/>
      <c r="X1513" s="337"/>
      <c r="Y1513" s="338"/>
    </row>
    <row r="1514" spans="3:25" s="330" customFormat="1" hidden="1" x14ac:dyDescent="0.25">
      <c r="C1514" s="331"/>
      <c r="D1514" s="331"/>
      <c r="E1514" s="331"/>
      <c r="H1514" s="332"/>
      <c r="K1514" s="333"/>
      <c r="L1514" s="333"/>
      <c r="M1514" s="333"/>
      <c r="N1514" s="333"/>
      <c r="Q1514" s="334"/>
      <c r="R1514" s="335"/>
      <c r="S1514" s="335"/>
      <c r="T1514" s="335"/>
      <c r="U1514" s="335"/>
      <c r="V1514" s="335"/>
      <c r="W1514" s="336"/>
      <c r="X1514" s="337"/>
      <c r="Y1514" s="338"/>
    </row>
    <row r="1515" spans="3:25" s="330" customFormat="1" hidden="1" x14ac:dyDescent="0.25">
      <c r="C1515" s="331"/>
      <c r="D1515" s="331"/>
      <c r="E1515" s="331"/>
      <c r="H1515" s="332"/>
      <c r="K1515" s="333"/>
      <c r="L1515" s="333"/>
      <c r="M1515" s="333"/>
      <c r="N1515" s="333"/>
      <c r="Q1515" s="334"/>
      <c r="R1515" s="335"/>
      <c r="S1515" s="335"/>
      <c r="T1515" s="335"/>
      <c r="U1515" s="335"/>
      <c r="V1515" s="335"/>
      <c r="W1515" s="336"/>
      <c r="X1515" s="337"/>
      <c r="Y1515" s="338"/>
    </row>
    <row r="1516" spans="3:25" s="330" customFormat="1" hidden="1" x14ac:dyDescent="0.25">
      <c r="C1516" s="331"/>
      <c r="D1516" s="331"/>
      <c r="E1516" s="331"/>
      <c r="H1516" s="332"/>
      <c r="K1516" s="333"/>
      <c r="L1516" s="333"/>
      <c r="M1516" s="333"/>
      <c r="N1516" s="333"/>
      <c r="Q1516" s="334"/>
      <c r="R1516" s="335"/>
      <c r="S1516" s="335"/>
      <c r="T1516" s="335"/>
      <c r="U1516" s="335"/>
      <c r="V1516" s="335"/>
      <c r="W1516" s="336"/>
      <c r="X1516" s="337"/>
      <c r="Y1516" s="338"/>
    </row>
    <row r="1517" spans="3:25" s="330" customFormat="1" hidden="1" x14ac:dyDescent="0.25">
      <c r="C1517" s="331"/>
      <c r="D1517" s="331"/>
      <c r="E1517" s="331"/>
      <c r="H1517" s="332"/>
      <c r="K1517" s="333"/>
      <c r="L1517" s="333"/>
      <c r="M1517" s="333"/>
      <c r="N1517" s="333"/>
      <c r="Q1517" s="334"/>
      <c r="R1517" s="335"/>
      <c r="S1517" s="335"/>
      <c r="T1517" s="335"/>
      <c r="U1517" s="335"/>
      <c r="V1517" s="335"/>
      <c r="W1517" s="336"/>
      <c r="X1517" s="337"/>
      <c r="Y1517" s="338"/>
    </row>
    <row r="1518" spans="3:25" s="330" customFormat="1" hidden="1" x14ac:dyDescent="0.25">
      <c r="C1518" s="331"/>
      <c r="D1518" s="331"/>
      <c r="E1518" s="331"/>
      <c r="H1518" s="332"/>
      <c r="K1518" s="333"/>
      <c r="L1518" s="333"/>
      <c r="M1518" s="333"/>
      <c r="N1518" s="333"/>
      <c r="Q1518" s="334"/>
      <c r="R1518" s="335"/>
      <c r="S1518" s="335"/>
      <c r="T1518" s="335"/>
      <c r="U1518" s="335"/>
      <c r="V1518" s="335"/>
      <c r="W1518" s="336"/>
      <c r="X1518" s="337"/>
      <c r="Y1518" s="338"/>
    </row>
    <row r="1519" spans="3:25" s="330" customFormat="1" hidden="1" x14ac:dyDescent="0.25">
      <c r="C1519" s="331"/>
      <c r="D1519" s="331"/>
      <c r="E1519" s="331"/>
      <c r="H1519" s="332"/>
      <c r="K1519" s="333"/>
      <c r="L1519" s="333"/>
      <c r="M1519" s="333"/>
      <c r="N1519" s="333"/>
      <c r="Q1519" s="334"/>
      <c r="R1519" s="335"/>
      <c r="S1519" s="335"/>
      <c r="T1519" s="335"/>
      <c r="U1519" s="335"/>
      <c r="V1519" s="335"/>
      <c r="W1519" s="336"/>
      <c r="X1519" s="337"/>
      <c r="Y1519" s="338"/>
    </row>
    <row r="1520" spans="3:25" s="330" customFormat="1" hidden="1" x14ac:dyDescent="0.25">
      <c r="C1520" s="331"/>
      <c r="D1520" s="331"/>
      <c r="E1520" s="331"/>
      <c r="H1520" s="332"/>
      <c r="K1520" s="333"/>
      <c r="L1520" s="333"/>
      <c r="M1520" s="333"/>
      <c r="N1520" s="333"/>
      <c r="Q1520" s="334"/>
      <c r="R1520" s="335"/>
      <c r="S1520" s="335"/>
      <c r="T1520" s="335"/>
      <c r="U1520" s="335"/>
      <c r="V1520" s="335"/>
      <c r="W1520" s="336"/>
      <c r="X1520" s="337"/>
      <c r="Y1520" s="338"/>
    </row>
    <row r="1521" spans="3:25" s="330" customFormat="1" hidden="1" x14ac:dyDescent="0.25">
      <c r="C1521" s="331"/>
      <c r="D1521" s="331"/>
      <c r="E1521" s="331"/>
      <c r="H1521" s="332"/>
      <c r="K1521" s="333"/>
      <c r="L1521" s="333"/>
      <c r="M1521" s="333"/>
      <c r="N1521" s="333"/>
      <c r="Q1521" s="334"/>
      <c r="R1521" s="335"/>
      <c r="S1521" s="335"/>
      <c r="T1521" s="335"/>
      <c r="U1521" s="335"/>
      <c r="V1521" s="335"/>
      <c r="W1521" s="336"/>
      <c r="X1521" s="337"/>
      <c r="Y1521" s="338"/>
    </row>
    <row r="1522" spans="3:25" s="330" customFormat="1" hidden="1" x14ac:dyDescent="0.25">
      <c r="C1522" s="331"/>
      <c r="D1522" s="331"/>
      <c r="E1522" s="331"/>
      <c r="H1522" s="332"/>
      <c r="K1522" s="333"/>
      <c r="L1522" s="333"/>
      <c r="M1522" s="333"/>
      <c r="N1522" s="333"/>
      <c r="Q1522" s="334"/>
      <c r="R1522" s="335"/>
      <c r="S1522" s="335"/>
      <c r="T1522" s="335"/>
      <c r="U1522" s="335"/>
      <c r="V1522" s="335"/>
      <c r="W1522" s="336"/>
      <c r="X1522" s="337"/>
      <c r="Y1522" s="338"/>
    </row>
    <row r="1523" spans="3:25" s="330" customFormat="1" hidden="1" x14ac:dyDescent="0.25">
      <c r="C1523" s="331"/>
      <c r="D1523" s="331"/>
      <c r="E1523" s="331"/>
      <c r="H1523" s="332"/>
      <c r="K1523" s="333"/>
      <c r="L1523" s="333"/>
      <c r="M1523" s="333"/>
      <c r="N1523" s="333"/>
      <c r="Q1523" s="334"/>
      <c r="R1523" s="335"/>
      <c r="S1523" s="335"/>
      <c r="T1523" s="335"/>
      <c r="U1523" s="335"/>
      <c r="V1523" s="335"/>
      <c r="W1523" s="336"/>
      <c r="X1523" s="337"/>
      <c r="Y1523" s="338"/>
    </row>
    <row r="1524" spans="3:25" s="330" customFormat="1" hidden="1" x14ac:dyDescent="0.25">
      <c r="C1524" s="331"/>
      <c r="D1524" s="331"/>
      <c r="E1524" s="331"/>
      <c r="H1524" s="332"/>
      <c r="K1524" s="333"/>
      <c r="L1524" s="333"/>
      <c r="M1524" s="333"/>
      <c r="N1524" s="333"/>
      <c r="Q1524" s="334"/>
      <c r="R1524" s="335"/>
      <c r="S1524" s="335"/>
      <c r="T1524" s="335"/>
      <c r="U1524" s="335"/>
      <c r="V1524" s="335"/>
      <c r="W1524" s="336"/>
      <c r="X1524" s="337"/>
      <c r="Y1524" s="338"/>
    </row>
    <row r="1525" spans="3:25" s="330" customFormat="1" hidden="1" x14ac:dyDescent="0.25">
      <c r="C1525" s="331"/>
      <c r="D1525" s="331"/>
      <c r="E1525" s="331"/>
      <c r="H1525" s="332"/>
      <c r="K1525" s="333"/>
      <c r="L1525" s="333"/>
      <c r="M1525" s="333"/>
      <c r="N1525" s="333"/>
      <c r="Q1525" s="334"/>
      <c r="R1525" s="335"/>
      <c r="S1525" s="335"/>
      <c r="T1525" s="335"/>
      <c r="U1525" s="335"/>
      <c r="V1525" s="335"/>
      <c r="W1525" s="336"/>
      <c r="X1525" s="337"/>
      <c r="Y1525" s="338"/>
    </row>
    <row r="1526" spans="3:25" s="330" customFormat="1" hidden="1" x14ac:dyDescent="0.25">
      <c r="C1526" s="331"/>
      <c r="D1526" s="331"/>
      <c r="E1526" s="331"/>
      <c r="H1526" s="332"/>
      <c r="K1526" s="333"/>
      <c r="L1526" s="333"/>
      <c r="M1526" s="333"/>
      <c r="N1526" s="333"/>
      <c r="Q1526" s="334"/>
      <c r="R1526" s="335"/>
      <c r="S1526" s="335"/>
      <c r="T1526" s="335"/>
      <c r="U1526" s="335"/>
      <c r="V1526" s="335"/>
      <c r="W1526" s="336"/>
      <c r="X1526" s="337"/>
      <c r="Y1526" s="338"/>
    </row>
    <row r="1527" spans="3:25" s="330" customFormat="1" hidden="1" x14ac:dyDescent="0.25">
      <c r="C1527" s="331"/>
      <c r="D1527" s="331"/>
      <c r="E1527" s="331"/>
      <c r="H1527" s="332"/>
      <c r="K1527" s="333"/>
      <c r="L1527" s="333"/>
      <c r="M1527" s="333"/>
      <c r="N1527" s="333"/>
      <c r="Q1527" s="334"/>
      <c r="R1527" s="335"/>
      <c r="S1527" s="335"/>
      <c r="T1527" s="335"/>
      <c r="U1527" s="335"/>
      <c r="V1527" s="335"/>
      <c r="W1527" s="336"/>
      <c r="X1527" s="337"/>
      <c r="Y1527" s="338"/>
    </row>
    <row r="1528" spans="3:25" s="330" customFormat="1" hidden="1" x14ac:dyDescent="0.25">
      <c r="C1528" s="331"/>
      <c r="D1528" s="331"/>
      <c r="E1528" s="331"/>
      <c r="H1528" s="332"/>
      <c r="K1528" s="333"/>
      <c r="L1528" s="333"/>
      <c r="M1528" s="333"/>
      <c r="N1528" s="333"/>
      <c r="Q1528" s="334"/>
      <c r="R1528" s="335"/>
      <c r="S1528" s="335"/>
      <c r="T1528" s="335"/>
      <c r="U1528" s="335"/>
      <c r="V1528" s="335"/>
      <c r="W1528" s="336"/>
      <c r="X1528" s="337"/>
      <c r="Y1528" s="338"/>
    </row>
    <row r="1529" spans="3:25" s="330" customFormat="1" hidden="1" x14ac:dyDescent="0.25">
      <c r="C1529" s="331"/>
      <c r="D1529" s="331"/>
      <c r="E1529" s="331"/>
      <c r="H1529" s="332"/>
      <c r="K1529" s="333"/>
      <c r="L1529" s="333"/>
      <c r="M1529" s="333"/>
      <c r="N1529" s="333"/>
      <c r="Q1529" s="334"/>
      <c r="R1529" s="335"/>
      <c r="S1529" s="335"/>
      <c r="T1529" s="335"/>
      <c r="U1529" s="335"/>
      <c r="V1529" s="335"/>
      <c r="W1529" s="336"/>
      <c r="X1529" s="337"/>
      <c r="Y1529" s="338"/>
    </row>
    <row r="1530" spans="3:25" s="330" customFormat="1" hidden="1" x14ac:dyDescent="0.25">
      <c r="C1530" s="331"/>
      <c r="D1530" s="331"/>
      <c r="E1530" s="331"/>
      <c r="H1530" s="332"/>
      <c r="K1530" s="333"/>
      <c r="L1530" s="333"/>
      <c r="M1530" s="333"/>
      <c r="N1530" s="333"/>
      <c r="Q1530" s="334"/>
      <c r="R1530" s="335"/>
      <c r="S1530" s="335"/>
      <c r="T1530" s="335"/>
      <c r="U1530" s="335"/>
      <c r="V1530" s="335"/>
      <c r="W1530" s="336"/>
      <c r="X1530" s="337"/>
      <c r="Y1530" s="338"/>
    </row>
    <row r="1531" spans="3:25" s="330" customFormat="1" hidden="1" x14ac:dyDescent="0.25">
      <c r="C1531" s="331"/>
      <c r="D1531" s="331"/>
      <c r="E1531" s="331"/>
      <c r="H1531" s="332"/>
      <c r="K1531" s="333"/>
      <c r="L1531" s="333"/>
      <c r="M1531" s="333"/>
      <c r="N1531" s="333"/>
      <c r="Q1531" s="334"/>
      <c r="R1531" s="335"/>
      <c r="S1531" s="335"/>
      <c r="T1531" s="335"/>
      <c r="U1531" s="335"/>
      <c r="V1531" s="335"/>
      <c r="W1531" s="336"/>
      <c r="X1531" s="337"/>
      <c r="Y1531" s="338"/>
    </row>
    <row r="1532" spans="3:25" s="330" customFormat="1" hidden="1" x14ac:dyDescent="0.25">
      <c r="C1532" s="331"/>
      <c r="D1532" s="331"/>
      <c r="E1532" s="331"/>
      <c r="H1532" s="332"/>
      <c r="K1532" s="333"/>
      <c r="L1532" s="333"/>
      <c r="M1532" s="333"/>
      <c r="N1532" s="333"/>
      <c r="Q1532" s="334"/>
      <c r="R1532" s="335"/>
      <c r="S1532" s="335"/>
      <c r="T1532" s="335"/>
      <c r="U1532" s="335"/>
      <c r="V1532" s="335"/>
      <c r="W1532" s="336"/>
      <c r="X1532" s="337"/>
      <c r="Y1532" s="338"/>
    </row>
    <row r="1533" spans="3:25" s="330" customFormat="1" hidden="1" x14ac:dyDescent="0.25">
      <c r="C1533" s="331"/>
      <c r="D1533" s="331"/>
      <c r="E1533" s="331"/>
      <c r="H1533" s="332"/>
      <c r="K1533" s="333"/>
      <c r="L1533" s="333"/>
      <c r="M1533" s="333"/>
      <c r="N1533" s="333"/>
      <c r="Q1533" s="334"/>
      <c r="R1533" s="335"/>
      <c r="S1533" s="335"/>
      <c r="T1533" s="335"/>
      <c r="U1533" s="335"/>
      <c r="V1533" s="335"/>
      <c r="W1533" s="336"/>
      <c r="X1533" s="337"/>
      <c r="Y1533" s="338"/>
    </row>
    <row r="1534" spans="3:25" s="330" customFormat="1" hidden="1" x14ac:dyDescent="0.25">
      <c r="C1534" s="331"/>
      <c r="D1534" s="331"/>
      <c r="E1534" s="331"/>
      <c r="H1534" s="332"/>
      <c r="K1534" s="333"/>
      <c r="L1534" s="333"/>
      <c r="M1534" s="333"/>
      <c r="N1534" s="333"/>
      <c r="Q1534" s="334"/>
      <c r="R1534" s="335"/>
      <c r="S1534" s="335"/>
      <c r="T1534" s="335"/>
      <c r="U1534" s="335"/>
      <c r="V1534" s="335"/>
      <c r="W1534" s="336"/>
      <c r="X1534" s="337"/>
      <c r="Y1534" s="338"/>
    </row>
    <row r="1535" spans="3:25" s="330" customFormat="1" hidden="1" x14ac:dyDescent="0.25">
      <c r="C1535" s="331"/>
      <c r="D1535" s="331"/>
      <c r="E1535" s="331"/>
      <c r="H1535" s="332"/>
      <c r="K1535" s="333"/>
      <c r="L1535" s="333"/>
      <c r="M1535" s="333"/>
      <c r="N1535" s="333"/>
      <c r="Q1535" s="334"/>
      <c r="R1535" s="335"/>
      <c r="S1535" s="335"/>
      <c r="T1535" s="335"/>
      <c r="U1535" s="335"/>
      <c r="V1535" s="335"/>
      <c r="W1535" s="336"/>
      <c r="X1535" s="337"/>
      <c r="Y1535" s="338"/>
    </row>
    <row r="1536" spans="3:25" s="330" customFormat="1" hidden="1" x14ac:dyDescent="0.25">
      <c r="C1536" s="331"/>
      <c r="D1536" s="331"/>
      <c r="E1536" s="331"/>
      <c r="H1536" s="332"/>
      <c r="K1536" s="333"/>
      <c r="L1536" s="333"/>
      <c r="M1536" s="333"/>
      <c r="N1536" s="333"/>
      <c r="Q1536" s="334"/>
      <c r="R1536" s="335"/>
      <c r="S1536" s="335"/>
      <c r="T1536" s="335"/>
      <c r="U1536" s="335"/>
      <c r="V1536" s="335"/>
      <c r="W1536" s="336"/>
      <c r="X1536" s="337"/>
      <c r="Y1536" s="338"/>
    </row>
    <row r="1537" spans="3:25" s="330" customFormat="1" hidden="1" x14ac:dyDescent="0.25">
      <c r="C1537" s="331"/>
      <c r="D1537" s="331"/>
      <c r="E1537" s="331"/>
      <c r="H1537" s="332"/>
      <c r="K1537" s="333"/>
      <c r="L1537" s="333"/>
      <c r="M1537" s="333"/>
      <c r="N1537" s="333"/>
      <c r="Q1537" s="334"/>
      <c r="R1537" s="335"/>
      <c r="S1537" s="335"/>
      <c r="T1537" s="335"/>
      <c r="U1537" s="335"/>
      <c r="V1537" s="335"/>
      <c r="W1537" s="336"/>
      <c r="X1537" s="337"/>
      <c r="Y1537" s="338"/>
    </row>
    <row r="1538" spans="3:25" s="330" customFormat="1" hidden="1" x14ac:dyDescent="0.25">
      <c r="C1538" s="331"/>
      <c r="D1538" s="331"/>
      <c r="E1538" s="331"/>
      <c r="H1538" s="332"/>
      <c r="K1538" s="333"/>
      <c r="L1538" s="333"/>
      <c r="M1538" s="333"/>
      <c r="N1538" s="333"/>
      <c r="Q1538" s="334"/>
      <c r="R1538" s="335"/>
      <c r="S1538" s="335"/>
      <c r="T1538" s="335"/>
      <c r="U1538" s="335"/>
      <c r="V1538" s="335"/>
      <c r="W1538" s="336"/>
      <c r="X1538" s="337"/>
      <c r="Y1538" s="338"/>
    </row>
    <row r="1539" spans="3:25" s="330" customFormat="1" hidden="1" x14ac:dyDescent="0.25">
      <c r="C1539" s="331"/>
      <c r="D1539" s="331"/>
      <c r="E1539" s="331"/>
      <c r="H1539" s="332"/>
      <c r="K1539" s="333"/>
      <c r="L1539" s="333"/>
      <c r="M1539" s="333"/>
      <c r="N1539" s="333"/>
      <c r="Q1539" s="334"/>
      <c r="R1539" s="335"/>
      <c r="S1539" s="335"/>
      <c r="T1539" s="335"/>
      <c r="U1539" s="335"/>
      <c r="V1539" s="335"/>
      <c r="W1539" s="336"/>
      <c r="X1539" s="337"/>
      <c r="Y1539" s="338"/>
    </row>
    <row r="1540" spans="3:25" s="330" customFormat="1" hidden="1" x14ac:dyDescent="0.25">
      <c r="C1540" s="331"/>
      <c r="D1540" s="331"/>
      <c r="E1540" s="331"/>
      <c r="H1540" s="332"/>
      <c r="K1540" s="333"/>
      <c r="L1540" s="333"/>
      <c r="M1540" s="333"/>
      <c r="N1540" s="333"/>
      <c r="Q1540" s="334"/>
      <c r="R1540" s="335"/>
      <c r="S1540" s="335"/>
      <c r="T1540" s="335"/>
      <c r="U1540" s="335"/>
      <c r="V1540" s="335"/>
      <c r="W1540" s="336"/>
      <c r="X1540" s="337"/>
      <c r="Y1540" s="338"/>
    </row>
    <row r="1541" spans="3:25" s="330" customFormat="1" hidden="1" x14ac:dyDescent="0.25">
      <c r="C1541" s="331"/>
      <c r="D1541" s="331"/>
      <c r="E1541" s="331"/>
      <c r="H1541" s="332"/>
      <c r="K1541" s="333"/>
      <c r="L1541" s="333"/>
      <c r="M1541" s="333"/>
      <c r="N1541" s="333"/>
      <c r="Q1541" s="334"/>
      <c r="R1541" s="335"/>
      <c r="S1541" s="335"/>
      <c r="T1541" s="335"/>
      <c r="U1541" s="335"/>
      <c r="V1541" s="335"/>
      <c r="W1541" s="336"/>
      <c r="X1541" s="337"/>
      <c r="Y1541" s="338"/>
    </row>
    <row r="1542" spans="3:25" s="330" customFormat="1" hidden="1" x14ac:dyDescent="0.25">
      <c r="C1542" s="331"/>
      <c r="D1542" s="331"/>
      <c r="E1542" s="331"/>
      <c r="H1542" s="332"/>
      <c r="K1542" s="333"/>
      <c r="L1542" s="333"/>
      <c r="M1542" s="333"/>
      <c r="N1542" s="333"/>
      <c r="Q1542" s="334"/>
      <c r="R1542" s="335"/>
      <c r="S1542" s="335"/>
      <c r="T1542" s="335"/>
      <c r="U1542" s="335"/>
      <c r="V1542" s="335"/>
      <c r="W1542" s="336"/>
      <c r="X1542" s="337"/>
      <c r="Y1542" s="338"/>
    </row>
    <row r="1543" spans="3:25" s="330" customFormat="1" hidden="1" x14ac:dyDescent="0.25">
      <c r="C1543" s="331"/>
      <c r="D1543" s="331"/>
      <c r="E1543" s="331"/>
      <c r="H1543" s="332"/>
      <c r="K1543" s="333"/>
      <c r="L1543" s="333"/>
      <c r="M1543" s="333"/>
      <c r="N1543" s="333"/>
      <c r="Q1543" s="334"/>
      <c r="R1543" s="335"/>
      <c r="S1543" s="335"/>
      <c r="T1543" s="335"/>
      <c r="U1543" s="335"/>
      <c r="V1543" s="335"/>
      <c r="W1543" s="336"/>
      <c r="X1543" s="337"/>
      <c r="Y1543" s="338"/>
    </row>
    <row r="1544" spans="3:25" s="330" customFormat="1" hidden="1" x14ac:dyDescent="0.25">
      <c r="C1544" s="331"/>
      <c r="D1544" s="331"/>
      <c r="E1544" s="331"/>
      <c r="H1544" s="332"/>
      <c r="K1544" s="333"/>
      <c r="L1544" s="333"/>
      <c r="M1544" s="333"/>
      <c r="N1544" s="333"/>
      <c r="Q1544" s="334"/>
      <c r="R1544" s="335"/>
      <c r="S1544" s="335"/>
      <c r="T1544" s="335"/>
      <c r="U1544" s="335"/>
      <c r="V1544" s="335"/>
      <c r="W1544" s="336"/>
      <c r="X1544" s="337"/>
      <c r="Y1544" s="338"/>
    </row>
    <row r="1545" spans="3:25" s="330" customFormat="1" hidden="1" x14ac:dyDescent="0.25">
      <c r="C1545" s="331"/>
      <c r="D1545" s="331"/>
      <c r="E1545" s="331"/>
      <c r="H1545" s="332"/>
      <c r="K1545" s="333"/>
      <c r="L1545" s="333"/>
      <c r="M1545" s="333"/>
      <c r="N1545" s="333"/>
      <c r="Q1545" s="334"/>
      <c r="R1545" s="335"/>
      <c r="S1545" s="335"/>
      <c r="T1545" s="335"/>
      <c r="U1545" s="335"/>
      <c r="V1545" s="335"/>
      <c r="W1545" s="336"/>
      <c r="X1545" s="337"/>
      <c r="Y1545" s="338"/>
    </row>
    <row r="1546" spans="3:25" s="330" customFormat="1" hidden="1" x14ac:dyDescent="0.25">
      <c r="C1546" s="331"/>
      <c r="D1546" s="331"/>
      <c r="E1546" s="331"/>
      <c r="H1546" s="332"/>
      <c r="K1546" s="333"/>
      <c r="L1546" s="333"/>
      <c r="M1546" s="333"/>
      <c r="N1546" s="333"/>
      <c r="Q1546" s="334"/>
      <c r="R1546" s="335"/>
      <c r="S1546" s="335"/>
      <c r="T1546" s="335"/>
      <c r="U1546" s="335"/>
      <c r="V1546" s="335"/>
      <c r="W1546" s="336"/>
      <c r="X1546" s="337"/>
      <c r="Y1546" s="338"/>
    </row>
    <row r="1547" spans="3:25" s="330" customFormat="1" hidden="1" x14ac:dyDescent="0.25">
      <c r="C1547" s="331"/>
      <c r="D1547" s="331"/>
      <c r="E1547" s="331"/>
      <c r="H1547" s="332"/>
      <c r="K1547" s="333"/>
      <c r="L1547" s="333"/>
      <c r="M1547" s="333"/>
      <c r="N1547" s="333"/>
      <c r="Q1547" s="334"/>
      <c r="R1547" s="335"/>
      <c r="S1547" s="335"/>
      <c r="T1547" s="335"/>
      <c r="U1547" s="335"/>
      <c r="V1547" s="335"/>
      <c r="W1547" s="336"/>
      <c r="X1547" s="337"/>
      <c r="Y1547" s="338"/>
    </row>
    <row r="1548" spans="3:25" s="330" customFormat="1" hidden="1" x14ac:dyDescent="0.25">
      <c r="C1548" s="331"/>
      <c r="D1548" s="331"/>
      <c r="E1548" s="331"/>
      <c r="H1548" s="332"/>
      <c r="K1548" s="333"/>
      <c r="L1548" s="333"/>
      <c r="M1548" s="333"/>
      <c r="N1548" s="333"/>
      <c r="Q1548" s="334"/>
      <c r="R1548" s="335"/>
      <c r="S1548" s="335"/>
      <c r="T1548" s="335"/>
      <c r="U1548" s="335"/>
      <c r="V1548" s="335"/>
      <c r="W1548" s="336"/>
      <c r="X1548" s="337"/>
      <c r="Y1548" s="338"/>
    </row>
    <row r="1549" spans="3:25" s="330" customFormat="1" hidden="1" x14ac:dyDescent="0.25">
      <c r="C1549" s="331"/>
      <c r="D1549" s="331"/>
      <c r="E1549" s="331"/>
      <c r="H1549" s="332"/>
      <c r="K1549" s="333"/>
      <c r="L1549" s="333"/>
      <c r="M1549" s="333"/>
      <c r="N1549" s="333"/>
      <c r="Q1549" s="334"/>
      <c r="R1549" s="335"/>
      <c r="S1549" s="335"/>
      <c r="T1549" s="335"/>
      <c r="U1549" s="335"/>
      <c r="V1549" s="335"/>
      <c r="W1549" s="336"/>
      <c r="X1549" s="337"/>
      <c r="Y1549" s="338"/>
    </row>
    <row r="1550" spans="3:25" s="330" customFormat="1" hidden="1" x14ac:dyDescent="0.25">
      <c r="C1550" s="331"/>
      <c r="D1550" s="331"/>
      <c r="E1550" s="331"/>
      <c r="H1550" s="332"/>
      <c r="K1550" s="333"/>
      <c r="L1550" s="333"/>
      <c r="M1550" s="333"/>
      <c r="N1550" s="333"/>
      <c r="Q1550" s="334"/>
      <c r="R1550" s="335"/>
      <c r="S1550" s="335"/>
      <c r="T1550" s="335"/>
      <c r="U1550" s="335"/>
      <c r="V1550" s="335"/>
      <c r="W1550" s="336"/>
      <c r="X1550" s="337"/>
      <c r="Y1550" s="338"/>
    </row>
    <row r="1551" spans="3:25" s="330" customFormat="1" hidden="1" x14ac:dyDescent="0.25">
      <c r="C1551" s="331"/>
      <c r="D1551" s="331"/>
      <c r="E1551" s="331"/>
      <c r="H1551" s="332"/>
      <c r="K1551" s="333"/>
      <c r="L1551" s="333"/>
      <c r="M1551" s="333"/>
      <c r="N1551" s="333"/>
      <c r="Q1551" s="334"/>
      <c r="R1551" s="335"/>
      <c r="S1551" s="335"/>
      <c r="T1551" s="335"/>
      <c r="U1551" s="335"/>
      <c r="V1551" s="335"/>
      <c r="W1551" s="336"/>
      <c r="X1551" s="337"/>
      <c r="Y1551" s="338"/>
    </row>
    <row r="1552" spans="3:25" s="330" customFormat="1" hidden="1" x14ac:dyDescent="0.25">
      <c r="C1552" s="331"/>
      <c r="D1552" s="331"/>
      <c r="E1552" s="331"/>
      <c r="H1552" s="332"/>
      <c r="K1552" s="333"/>
      <c r="L1552" s="333"/>
      <c r="M1552" s="333"/>
      <c r="N1552" s="333"/>
      <c r="Q1552" s="334"/>
      <c r="R1552" s="335"/>
      <c r="S1552" s="335"/>
      <c r="T1552" s="335"/>
      <c r="U1552" s="335"/>
      <c r="V1552" s="335"/>
      <c r="W1552" s="336"/>
      <c r="X1552" s="337"/>
      <c r="Y1552" s="338"/>
    </row>
    <row r="1553" spans="3:25" s="330" customFormat="1" hidden="1" x14ac:dyDescent="0.25">
      <c r="C1553" s="331"/>
      <c r="D1553" s="331"/>
      <c r="E1553" s="331"/>
      <c r="H1553" s="332"/>
      <c r="K1553" s="333"/>
      <c r="L1553" s="333"/>
      <c r="M1553" s="333"/>
      <c r="N1553" s="333"/>
      <c r="Q1553" s="334"/>
      <c r="R1553" s="335"/>
      <c r="S1553" s="335"/>
      <c r="T1553" s="335"/>
      <c r="U1553" s="335"/>
      <c r="V1553" s="335"/>
      <c r="W1553" s="336"/>
      <c r="X1553" s="337"/>
      <c r="Y1553" s="338"/>
    </row>
    <row r="1554" spans="3:25" s="330" customFormat="1" hidden="1" x14ac:dyDescent="0.25">
      <c r="C1554" s="331"/>
      <c r="D1554" s="331"/>
      <c r="E1554" s="331"/>
      <c r="H1554" s="332"/>
      <c r="K1554" s="333"/>
      <c r="L1554" s="333"/>
      <c r="M1554" s="333"/>
      <c r="N1554" s="333"/>
      <c r="Q1554" s="334"/>
      <c r="R1554" s="335"/>
      <c r="S1554" s="335"/>
      <c r="T1554" s="335"/>
      <c r="U1554" s="335"/>
      <c r="V1554" s="335"/>
      <c r="W1554" s="336"/>
      <c r="X1554" s="337"/>
      <c r="Y1554" s="338"/>
    </row>
    <row r="1555" spans="3:25" s="330" customFormat="1" hidden="1" x14ac:dyDescent="0.25">
      <c r="C1555" s="331"/>
      <c r="D1555" s="331"/>
      <c r="E1555" s="331"/>
      <c r="H1555" s="332"/>
      <c r="K1555" s="333"/>
      <c r="L1555" s="333"/>
      <c r="M1555" s="333"/>
      <c r="N1555" s="333"/>
      <c r="Q1555" s="334"/>
      <c r="R1555" s="335"/>
      <c r="S1555" s="335"/>
      <c r="T1555" s="335"/>
      <c r="U1555" s="335"/>
      <c r="V1555" s="335"/>
      <c r="W1555" s="336"/>
      <c r="X1555" s="337"/>
      <c r="Y1555" s="338"/>
    </row>
    <row r="1556" spans="3:25" s="330" customFormat="1" hidden="1" x14ac:dyDescent="0.25">
      <c r="C1556" s="331"/>
      <c r="D1556" s="331"/>
      <c r="E1556" s="331"/>
      <c r="H1556" s="332"/>
      <c r="K1556" s="333"/>
      <c r="L1556" s="333"/>
      <c r="M1556" s="333"/>
      <c r="N1556" s="333"/>
      <c r="Q1556" s="334"/>
      <c r="R1556" s="335"/>
      <c r="S1556" s="335"/>
      <c r="T1556" s="335"/>
      <c r="U1556" s="335"/>
      <c r="V1556" s="335"/>
      <c r="W1556" s="336"/>
      <c r="X1556" s="337"/>
      <c r="Y1556" s="338"/>
    </row>
    <row r="1557" spans="3:25" s="330" customFormat="1" hidden="1" x14ac:dyDescent="0.25">
      <c r="C1557" s="331"/>
      <c r="D1557" s="331"/>
      <c r="E1557" s="331"/>
      <c r="H1557" s="332"/>
      <c r="K1557" s="333"/>
      <c r="L1557" s="333"/>
      <c r="M1557" s="333"/>
      <c r="N1557" s="333"/>
      <c r="Q1557" s="334"/>
      <c r="R1557" s="335"/>
      <c r="S1557" s="335"/>
      <c r="T1557" s="335"/>
      <c r="U1557" s="335"/>
      <c r="V1557" s="335"/>
      <c r="W1557" s="336"/>
      <c r="X1557" s="337"/>
      <c r="Y1557" s="338"/>
    </row>
    <row r="1558" spans="3:25" s="330" customFormat="1" hidden="1" x14ac:dyDescent="0.25">
      <c r="C1558" s="331"/>
      <c r="D1558" s="331"/>
      <c r="E1558" s="331"/>
      <c r="H1558" s="332"/>
      <c r="K1558" s="333"/>
      <c r="L1558" s="333"/>
      <c r="M1558" s="333"/>
      <c r="N1558" s="333"/>
      <c r="Q1558" s="334"/>
      <c r="R1558" s="335"/>
      <c r="S1558" s="335"/>
      <c r="T1558" s="335"/>
      <c r="U1558" s="335"/>
      <c r="V1558" s="335"/>
      <c r="W1558" s="336"/>
      <c r="X1558" s="337"/>
      <c r="Y1558" s="338"/>
    </row>
    <row r="1559" spans="3:25" s="330" customFormat="1" hidden="1" x14ac:dyDescent="0.25">
      <c r="C1559" s="331"/>
      <c r="D1559" s="331"/>
      <c r="E1559" s="331"/>
      <c r="H1559" s="332"/>
      <c r="K1559" s="333"/>
      <c r="L1559" s="333"/>
      <c r="M1559" s="333"/>
      <c r="N1559" s="333"/>
      <c r="Q1559" s="334"/>
      <c r="R1559" s="335"/>
      <c r="S1559" s="335"/>
      <c r="T1559" s="335"/>
      <c r="U1559" s="335"/>
      <c r="V1559" s="335"/>
      <c r="W1559" s="336"/>
      <c r="X1559" s="337"/>
      <c r="Y1559" s="338"/>
    </row>
    <row r="1560" spans="3:25" s="330" customFormat="1" hidden="1" x14ac:dyDescent="0.25">
      <c r="C1560" s="331"/>
      <c r="D1560" s="331"/>
      <c r="E1560" s="331"/>
      <c r="H1560" s="332"/>
      <c r="K1560" s="333"/>
      <c r="L1560" s="333"/>
      <c r="M1560" s="333"/>
      <c r="N1560" s="333"/>
      <c r="Q1560" s="334"/>
      <c r="R1560" s="335"/>
      <c r="S1560" s="335"/>
      <c r="T1560" s="335"/>
      <c r="U1560" s="335"/>
      <c r="V1560" s="335"/>
      <c r="W1560" s="336"/>
      <c r="X1560" s="337"/>
      <c r="Y1560" s="338"/>
    </row>
    <row r="1561" spans="3:25" s="330" customFormat="1" hidden="1" x14ac:dyDescent="0.25">
      <c r="C1561" s="331"/>
      <c r="D1561" s="331"/>
      <c r="E1561" s="331"/>
      <c r="H1561" s="332"/>
      <c r="K1561" s="333"/>
      <c r="L1561" s="333"/>
      <c r="M1561" s="333"/>
      <c r="N1561" s="333"/>
      <c r="Q1561" s="334"/>
      <c r="R1561" s="335"/>
      <c r="S1561" s="335"/>
      <c r="T1561" s="335"/>
      <c r="U1561" s="335"/>
      <c r="V1561" s="335"/>
      <c r="W1561" s="336"/>
      <c r="X1561" s="337"/>
      <c r="Y1561" s="338"/>
    </row>
    <row r="1562" spans="3:25" s="330" customFormat="1" hidden="1" x14ac:dyDescent="0.25">
      <c r="C1562" s="331"/>
      <c r="D1562" s="331"/>
      <c r="E1562" s="331"/>
      <c r="H1562" s="332"/>
      <c r="K1562" s="333"/>
      <c r="L1562" s="333"/>
      <c r="M1562" s="333"/>
      <c r="N1562" s="333"/>
      <c r="Q1562" s="334"/>
      <c r="R1562" s="335"/>
      <c r="S1562" s="335"/>
      <c r="T1562" s="335"/>
      <c r="U1562" s="335"/>
      <c r="V1562" s="335"/>
      <c r="W1562" s="336"/>
      <c r="X1562" s="337"/>
      <c r="Y1562" s="338"/>
    </row>
    <row r="1563" spans="3:25" s="330" customFormat="1" hidden="1" x14ac:dyDescent="0.25">
      <c r="C1563" s="331"/>
      <c r="D1563" s="331"/>
      <c r="E1563" s="331"/>
      <c r="H1563" s="332"/>
      <c r="K1563" s="333"/>
      <c r="L1563" s="333"/>
      <c r="M1563" s="333"/>
      <c r="N1563" s="333"/>
      <c r="Q1563" s="334"/>
      <c r="R1563" s="335"/>
      <c r="S1563" s="335"/>
      <c r="T1563" s="335"/>
      <c r="U1563" s="335"/>
      <c r="V1563" s="335"/>
      <c r="W1563" s="336"/>
      <c r="X1563" s="337"/>
      <c r="Y1563" s="338"/>
    </row>
    <row r="1564" spans="3:25" s="330" customFormat="1" hidden="1" x14ac:dyDescent="0.25">
      <c r="C1564" s="331"/>
      <c r="D1564" s="331"/>
      <c r="E1564" s="331"/>
      <c r="H1564" s="332"/>
      <c r="K1564" s="333"/>
      <c r="L1564" s="333"/>
      <c r="M1564" s="333"/>
      <c r="N1564" s="333"/>
      <c r="Q1564" s="334"/>
      <c r="R1564" s="335"/>
      <c r="S1564" s="335"/>
      <c r="T1564" s="335"/>
      <c r="U1564" s="335"/>
      <c r="V1564" s="335"/>
      <c r="W1564" s="336"/>
      <c r="X1564" s="337"/>
      <c r="Y1564" s="338"/>
    </row>
    <row r="1565" spans="3:25" s="330" customFormat="1" hidden="1" x14ac:dyDescent="0.25">
      <c r="C1565" s="331"/>
      <c r="D1565" s="331"/>
      <c r="E1565" s="331"/>
      <c r="H1565" s="332"/>
      <c r="K1565" s="333"/>
      <c r="L1565" s="333"/>
      <c r="M1565" s="333"/>
      <c r="N1565" s="333"/>
      <c r="Q1565" s="334"/>
      <c r="R1565" s="335"/>
      <c r="S1565" s="335"/>
      <c r="T1565" s="335"/>
      <c r="U1565" s="335"/>
      <c r="V1565" s="335"/>
      <c r="W1565" s="336"/>
      <c r="X1565" s="337"/>
      <c r="Y1565" s="338"/>
    </row>
    <row r="1566" spans="3:25" s="330" customFormat="1" hidden="1" x14ac:dyDescent="0.25">
      <c r="C1566" s="331"/>
      <c r="D1566" s="331"/>
      <c r="E1566" s="331"/>
      <c r="H1566" s="332"/>
      <c r="K1566" s="333"/>
      <c r="L1566" s="333"/>
      <c r="M1566" s="333"/>
      <c r="N1566" s="333"/>
      <c r="Q1566" s="334"/>
      <c r="R1566" s="335"/>
      <c r="S1566" s="335"/>
      <c r="T1566" s="335"/>
      <c r="U1566" s="335"/>
      <c r="V1566" s="335"/>
      <c r="W1566" s="336"/>
      <c r="X1566" s="337"/>
      <c r="Y1566" s="338"/>
    </row>
    <row r="1567" spans="3:25" s="330" customFormat="1" hidden="1" x14ac:dyDescent="0.25">
      <c r="C1567" s="331"/>
      <c r="D1567" s="331"/>
      <c r="E1567" s="331"/>
      <c r="H1567" s="332"/>
      <c r="K1567" s="333"/>
      <c r="L1567" s="333"/>
      <c r="M1567" s="333"/>
      <c r="N1567" s="333"/>
      <c r="Q1567" s="334"/>
      <c r="R1567" s="335"/>
      <c r="S1567" s="335"/>
      <c r="T1567" s="335"/>
      <c r="U1567" s="335"/>
      <c r="V1567" s="335"/>
      <c r="W1567" s="336"/>
      <c r="X1567" s="337"/>
      <c r="Y1567" s="338"/>
    </row>
    <row r="1568" spans="3:25" s="330" customFormat="1" hidden="1" x14ac:dyDescent="0.25">
      <c r="C1568" s="331"/>
      <c r="D1568" s="331"/>
      <c r="E1568" s="331"/>
      <c r="H1568" s="332"/>
      <c r="K1568" s="333"/>
      <c r="L1568" s="333"/>
      <c r="M1568" s="333"/>
      <c r="N1568" s="333"/>
      <c r="Q1568" s="334"/>
      <c r="R1568" s="335"/>
      <c r="S1568" s="335"/>
      <c r="T1568" s="335"/>
      <c r="U1568" s="335"/>
      <c r="V1568" s="335"/>
      <c r="W1568" s="336"/>
      <c r="X1568" s="337"/>
      <c r="Y1568" s="338"/>
    </row>
    <row r="1569" spans="3:25" s="330" customFormat="1" hidden="1" x14ac:dyDescent="0.25">
      <c r="C1569" s="331"/>
      <c r="D1569" s="331"/>
      <c r="E1569" s="331"/>
      <c r="H1569" s="332"/>
      <c r="K1569" s="333"/>
      <c r="L1569" s="333"/>
      <c r="M1569" s="333"/>
      <c r="N1569" s="333"/>
      <c r="Q1569" s="334"/>
      <c r="R1569" s="335"/>
      <c r="S1569" s="335"/>
      <c r="T1569" s="335"/>
      <c r="U1569" s="335"/>
      <c r="V1569" s="335"/>
      <c r="W1569" s="336"/>
      <c r="X1569" s="337"/>
      <c r="Y1569" s="338"/>
    </row>
    <row r="1570" spans="3:25" s="330" customFormat="1" hidden="1" x14ac:dyDescent="0.25">
      <c r="C1570" s="331"/>
      <c r="D1570" s="331"/>
      <c r="E1570" s="331"/>
      <c r="H1570" s="332"/>
      <c r="K1570" s="333"/>
      <c r="L1570" s="333"/>
      <c r="M1570" s="333"/>
      <c r="N1570" s="333"/>
      <c r="Q1570" s="334"/>
      <c r="R1570" s="335"/>
      <c r="S1570" s="335"/>
      <c r="T1570" s="335"/>
      <c r="U1570" s="335"/>
      <c r="V1570" s="335"/>
      <c r="W1570" s="336"/>
      <c r="X1570" s="337"/>
      <c r="Y1570" s="338"/>
    </row>
    <row r="1571" spans="3:25" s="330" customFormat="1" hidden="1" x14ac:dyDescent="0.25">
      <c r="C1571" s="331"/>
      <c r="D1571" s="331"/>
      <c r="E1571" s="331"/>
      <c r="H1571" s="332"/>
      <c r="K1571" s="333"/>
      <c r="L1571" s="333"/>
      <c r="M1571" s="333"/>
      <c r="N1571" s="333"/>
      <c r="Q1571" s="334"/>
      <c r="R1571" s="335"/>
      <c r="S1571" s="335"/>
      <c r="T1571" s="335"/>
      <c r="U1571" s="335"/>
      <c r="V1571" s="335"/>
      <c r="W1571" s="336"/>
      <c r="X1571" s="337"/>
      <c r="Y1571" s="338"/>
    </row>
    <row r="1572" spans="3:25" s="330" customFormat="1" hidden="1" x14ac:dyDescent="0.25">
      <c r="C1572" s="331"/>
      <c r="D1572" s="331"/>
      <c r="E1572" s="331"/>
      <c r="H1572" s="332"/>
      <c r="K1572" s="333"/>
      <c r="L1572" s="333"/>
      <c r="M1572" s="333"/>
      <c r="N1572" s="333"/>
      <c r="Q1572" s="334"/>
      <c r="R1572" s="335"/>
      <c r="S1572" s="335"/>
      <c r="T1572" s="335"/>
      <c r="U1572" s="335"/>
      <c r="V1572" s="335"/>
      <c r="W1572" s="336"/>
      <c r="X1572" s="337"/>
      <c r="Y1572" s="338"/>
    </row>
    <row r="1573" spans="3:25" s="330" customFormat="1" hidden="1" x14ac:dyDescent="0.25">
      <c r="C1573" s="331"/>
      <c r="D1573" s="331"/>
      <c r="E1573" s="331"/>
      <c r="H1573" s="332"/>
      <c r="K1573" s="333"/>
      <c r="L1573" s="333"/>
      <c r="M1573" s="333"/>
      <c r="N1573" s="333"/>
      <c r="Q1573" s="334"/>
      <c r="R1573" s="335"/>
      <c r="S1573" s="335"/>
      <c r="T1573" s="335"/>
      <c r="U1573" s="335"/>
      <c r="V1573" s="335"/>
      <c r="W1573" s="336"/>
      <c r="X1573" s="337"/>
      <c r="Y1573" s="338"/>
    </row>
    <row r="1574" spans="3:25" s="330" customFormat="1" hidden="1" x14ac:dyDescent="0.25">
      <c r="C1574" s="331"/>
      <c r="D1574" s="331"/>
      <c r="E1574" s="331"/>
      <c r="H1574" s="332"/>
      <c r="K1574" s="333"/>
      <c r="L1574" s="333"/>
      <c r="M1574" s="333"/>
      <c r="N1574" s="333"/>
      <c r="Q1574" s="334"/>
      <c r="R1574" s="335"/>
      <c r="S1574" s="335"/>
      <c r="T1574" s="335"/>
      <c r="U1574" s="335"/>
      <c r="V1574" s="335"/>
      <c r="W1574" s="336"/>
      <c r="X1574" s="337"/>
      <c r="Y1574" s="338"/>
    </row>
    <row r="1575" spans="3:25" s="330" customFormat="1" hidden="1" x14ac:dyDescent="0.25">
      <c r="C1575" s="331"/>
      <c r="D1575" s="331"/>
      <c r="E1575" s="331"/>
      <c r="H1575" s="332"/>
      <c r="K1575" s="333"/>
      <c r="L1575" s="333"/>
      <c r="M1575" s="333"/>
      <c r="N1575" s="333"/>
      <c r="Q1575" s="334"/>
      <c r="R1575" s="335"/>
      <c r="S1575" s="335"/>
      <c r="T1575" s="335"/>
      <c r="U1575" s="335"/>
      <c r="V1575" s="335"/>
      <c r="W1575" s="336"/>
      <c r="X1575" s="337"/>
      <c r="Y1575" s="338"/>
    </row>
    <row r="1576" spans="3:25" s="330" customFormat="1" hidden="1" x14ac:dyDescent="0.25">
      <c r="C1576" s="331"/>
      <c r="D1576" s="331"/>
      <c r="E1576" s="331"/>
      <c r="H1576" s="332"/>
      <c r="K1576" s="333"/>
      <c r="L1576" s="333"/>
      <c r="M1576" s="333"/>
      <c r="N1576" s="333"/>
      <c r="Q1576" s="334"/>
      <c r="R1576" s="335"/>
      <c r="S1576" s="335"/>
      <c r="T1576" s="335"/>
      <c r="U1576" s="335"/>
      <c r="V1576" s="335"/>
      <c r="W1576" s="336"/>
      <c r="X1576" s="337"/>
      <c r="Y1576" s="338"/>
    </row>
    <row r="1577" spans="3:25" s="330" customFormat="1" hidden="1" x14ac:dyDescent="0.25">
      <c r="C1577" s="331"/>
      <c r="D1577" s="331"/>
      <c r="E1577" s="331"/>
      <c r="H1577" s="332"/>
      <c r="K1577" s="333"/>
      <c r="L1577" s="333"/>
      <c r="M1577" s="333"/>
      <c r="N1577" s="333"/>
      <c r="Q1577" s="334"/>
      <c r="R1577" s="335"/>
      <c r="S1577" s="335"/>
      <c r="T1577" s="335"/>
      <c r="U1577" s="335"/>
      <c r="V1577" s="335"/>
      <c r="W1577" s="336"/>
      <c r="X1577" s="337"/>
      <c r="Y1577" s="338"/>
    </row>
    <row r="1578" spans="3:25" s="330" customFormat="1" hidden="1" x14ac:dyDescent="0.25">
      <c r="C1578" s="331"/>
      <c r="D1578" s="331"/>
      <c r="E1578" s="331"/>
      <c r="H1578" s="332"/>
      <c r="K1578" s="333"/>
      <c r="L1578" s="333"/>
      <c r="M1578" s="333"/>
      <c r="N1578" s="333"/>
      <c r="Q1578" s="334"/>
      <c r="R1578" s="335"/>
      <c r="S1578" s="335"/>
      <c r="T1578" s="335"/>
      <c r="U1578" s="335"/>
      <c r="V1578" s="335"/>
      <c r="W1578" s="336"/>
      <c r="X1578" s="337"/>
      <c r="Y1578" s="338"/>
    </row>
    <row r="1579" spans="3:25" s="330" customFormat="1" hidden="1" x14ac:dyDescent="0.25">
      <c r="C1579" s="331"/>
      <c r="D1579" s="331"/>
      <c r="E1579" s="331"/>
      <c r="H1579" s="332"/>
      <c r="K1579" s="333"/>
      <c r="L1579" s="333"/>
      <c r="M1579" s="333"/>
      <c r="N1579" s="333"/>
      <c r="Q1579" s="334"/>
      <c r="R1579" s="335"/>
      <c r="S1579" s="335"/>
      <c r="T1579" s="335"/>
      <c r="U1579" s="335"/>
      <c r="V1579" s="335"/>
      <c r="W1579" s="336"/>
      <c r="X1579" s="337"/>
      <c r="Y1579" s="338"/>
    </row>
    <row r="1580" spans="3:25" s="330" customFormat="1" hidden="1" x14ac:dyDescent="0.25">
      <c r="C1580" s="331"/>
      <c r="D1580" s="331"/>
      <c r="E1580" s="331"/>
      <c r="H1580" s="332"/>
      <c r="K1580" s="333"/>
      <c r="L1580" s="333"/>
      <c r="M1580" s="333"/>
      <c r="N1580" s="333"/>
      <c r="Q1580" s="334"/>
      <c r="R1580" s="335"/>
      <c r="S1580" s="335"/>
      <c r="T1580" s="335"/>
      <c r="U1580" s="335"/>
      <c r="V1580" s="335"/>
      <c r="W1580" s="336"/>
      <c r="X1580" s="337"/>
      <c r="Y1580" s="338"/>
    </row>
    <row r="1581" spans="3:25" s="330" customFormat="1" hidden="1" x14ac:dyDescent="0.25">
      <c r="C1581" s="331"/>
      <c r="D1581" s="331"/>
      <c r="E1581" s="331"/>
      <c r="H1581" s="332"/>
      <c r="K1581" s="333"/>
      <c r="L1581" s="333"/>
      <c r="M1581" s="333"/>
      <c r="N1581" s="333"/>
      <c r="Q1581" s="334"/>
      <c r="R1581" s="335"/>
      <c r="S1581" s="335"/>
      <c r="T1581" s="335"/>
      <c r="U1581" s="335"/>
      <c r="V1581" s="335"/>
      <c r="W1581" s="336"/>
      <c r="X1581" s="337"/>
      <c r="Y1581" s="338"/>
    </row>
    <row r="1582" spans="3:25" s="330" customFormat="1" hidden="1" x14ac:dyDescent="0.25">
      <c r="C1582" s="331"/>
      <c r="D1582" s="331"/>
      <c r="E1582" s="331"/>
      <c r="H1582" s="332"/>
      <c r="K1582" s="333"/>
      <c r="L1582" s="333"/>
      <c r="M1582" s="333"/>
      <c r="N1582" s="333"/>
      <c r="Q1582" s="334"/>
      <c r="R1582" s="335"/>
      <c r="S1582" s="335"/>
      <c r="T1582" s="335"/>
      <c r="U1582" s="335"/>
      <c r="V1582" s="335"/>
      <c r="W1582" s="336"/>
      <c r="X1582" s="337"/>
      <c r="Y1582" s="338"/>
    </row>
    <row r="1583" spans="3:25" s="330" customFormat="1" hidden="1" x14ac:dyDescent="0.25">
      <c r="C1583" s="331"/>
      <c r="D1583" s="331"/>
      <c r="E1583" s="331"/>
      <c r="H1583" s="332"/>
      <c r="K1583" s="333"/>
      <c r="L1583" s="333"/>
      <c r="M1583" s="333"/>
      <c r="N1583" s="333"/>
      <c r="Q1583" s="334"/>
      <c r="R1583" s="335"/>
      <c r="S1583" s="335"/>
      <c r="T1583" s="335"/>
      <c r="U1583" s="335"/>
      <c r="V1583" s="335"/>
      <c r="W1583" s="336"/>
      <c r="X1583" s="337"/>
      <c r="Y1583" s="338"/>
    </row>
    <row r="1584" spans="3:25" s="330" customFormat="1" hidden="1" x14ac:dyDescent="0.25">
      <c r="C1584" s="331"/>
      <c r="D1584" s="331"/>
      <c r="E1584" s="331"/>
      <c r="H1584" s="332"/>
      <c r="K1584" s="333"/>
      <c r="L1584" s="333"/>
      <c r="M1584" s="333"/>
      <c r="N1584" s="333"/>
      <c r="Q1584" s="334"/>
      <c r="R1584" s="335"/>
      <c r="S1584" s="335"/>
      <c r="T1584" s="335"/>
      <c r="U1584" s="335"/>
      <c r="V1584" s="335"/>
      <c r="W1584" s="336"/>
      <c r="X1584" s="337"/>
      <c r="Y1584" s="338"/>
    </row>
    <row r="1585" spans="3:25" s="330" customFormat="1" hidden="1" x14ac:dyDescent="0.25">
      <c r="C1585" s="331"/>
      <c r="D1585" s="331"/>
      <c r="E1585" s="331"/>
      <c r="H1585" s="332"/>
      <c r="K1585" s="333"/>
      <c r="L1585" s="333"/>
      <c r="M1585" s="333"/>
      <c r="N1585" s="333"/>
      <c r="Q1585" s="334"/>
      <c r="R1585" s="335"/>
      <c r="S1585" s="335"/>
      <c r="T1585" s="335"/>
      <c r="U1585" s="335"/>
      <c r="V1585" s="335"/>
      <c r="W1585" s="336"/>
      <c r="X1585" s="337"/>
      <c r="Y1585" s="338"/>
    </row>
    <row r="1586" spans="3:25" s="330" customFormat="1" hidden="1" x14ac:dyDescent="0.25">
      <c r="C1586" s="331"/>
      <c r="D1586" s="331"/>
      <c r="E1586" s="331"/>
      <c r="H1586" s="332"/>
      <c r="K1586" s="333"/>
      <c r="L1586" s="333"/>
      <c r="M1586" s="333"/>
      <c r="N1586" s="333"/>
      <c r="Q1586" s="334"/>
      <c r="R1586" s="335"/>
      <c r="S1586" s="335"/>
      <c r="T1586" s="335"/>
      <c r="U1586" s="335"/>
      <c r="V1586" s="335"/>
      <c r="W1586" s="336"/>
      <c r="X1586" s="337"/>
      <c r="Y1586" s="338"/>
    </row>
    <row r="1587" spans="3:25" s="330" customFormat="1" hidden="1" x14ac:dyDescent="0.25">
      <c r="C1587" s="331"/>
      <c r="D1587" s="331"/>
      <c r="E1587" s="331"/>
      <c r="H1587" s="332"/>
      <c r="K1587" s="333"/>
      <c r="L1587" s="333"/>
      <c r="M1587" s="333"/>
      <c r="N1587" s="333"/>
      <c r="Q1587" s="334"/>
      <c r="R1587" s="335"/>
      <c r="S1587" s="335"/>
      <c r="T1587" s="335"/>
      <c r="U1587" s="335"/>
      <c r="V1587" s="335"/>
      <c r="W1587" s="336"/>
      <c r="X1587" s="337"/>
      <c r="Y1587" s="338"/>
    </row>
    <row r="1588" spans="3:25" s="330" customFormat="1" hidden="1" x14ac:dyDescent="0.25">
      <c r="C1588" s="331"/>
      <c r="D1588" s="331"/>
      <c r="E1588" s="331"/>
      <c r="H1588" s="332"/>
      <c r="K1588" s="333"/>
      <c r="L1588" s="333"/>
      <c r="M1588" s="333"/>
      <c r="N1588" s="333"/>
      <c r="Q1588" s="334"/>
      <c r="R1588" s="335"/>
      <c r="S1588" s="335"/>
      <c r="T1588" s="335"/>
      <c r="U1588" s="335"/>
      <c r="V1588" s="335"/>
      <c r="W1588" s="336"/>
      <c r="X1588" s="337"/>
      <c r="Y1588" s="338"/>
    </row>
    <row r="1589" spans="3:25" s="330" customFormat="1" hidden="1" x14ac:dyDescent="0.25">
      <c r="C1589" s="331"/>
      <c r="D1589" s="331"/>
      <c r="E1589" s="331"/>
      <c r="H1589" s="332"/>
      <c r="K1589" s="333"/>
      <c r="L1589" s="333"/>
      <c r="M1589" s="333"/>
      <c r="N1589" s="333"/>
      <c r="Q1589" s="334"/>
      <c r="R1589" s="335"/>
      <c r="S1589" s="335"/>
      <c r="T1589" s="335"/>
      <c r="U1589" s="335"/>
      <c r="V1589" s="335"/>
      <c r="W1589" s="336"/>
      <c r="X1589" s="337"/>
      <c r="Y1589" s="338"/>
    </row>
    <row r="1590" spans="3:25" s="330" customFormat="1" hidden="1" x14ac:dyDescent="0.25">
      <c r="C1590" s="331"/>
      <c r="D1590" s="331"/>
      <c r="E1590" s="331"/>
      <c r="H1590" s="332"/>
      <c r="K1590" s="333"/>
      <c r="L1590" s="333"/>
      <c r="M1590" s="333"/>
      <c r="N1590" s="333"/>
      <c r="Q1590" s="334"/>
      <c r="R1590" s="335"/>
      <c r="S1590" s="335"/>
      <c r="T1590" s="335"/>
      <c r="U1590" s="335"/>
      <c r="V1590" s="335"/>
      <c r="W1590" s="336"/>
      <c r="X1590" s="337"/>
      <c r="Y1590" s="338"/>
    </row>
    <row r="1591" spans="3:25" s="330" customFormat="1" hidden="1" x14ac:dyDescent="0.25">
      <c r="C1591" s="331"/>
      <c r="D1591" s="331"/>
      <c r="E1591" s="331"/>
      <c r="H1591" s="332"/>
      <c r="K1591" s="333"/>
      <c r="L1591" s="333"/>
      <c r="M1591" s="333"/>
      <c r="N1591" s="333"/>
      <c r="Q1591" s="334"/>
      <c r="R1591" s="335"/>
      <c r="S1591" s="335"/>
      <c r="T1591" s="335"/>
      <c r="U1591" s="335"/>
      <c r="V1591" s="335"/>
      <c r="W1591" s="336"/>
      <c r="X1591" s="337"/>
      <c r="Y1591" s="338"/>
    </row>
    <row r="1592" spans="3:25" s="330" customFormat="1" hidden="1" x14ac:dyDescent="0.25">
      <c r="C1592" s="331"/>
      <c r="D1592" s="331"/>
      <c r="E1592" s="331"/>
      <c r="H1592" s="332"/>
      <c r="K1592" s="333"/>
      <c r="L1592" s="333"/>
      <c r="M1592" s="333"/>
      <c r="N1592" s="333"/>
      <c r="Q1592" s="334"/>
      <c r="R1592" s="335"/>
      <c r="S1592" s="335"/>
      <c r="T1592" s="335"/>
      <c r="U1592" s="335"/>
      <c r="V1592" s="335"/>
      <c r="W1592" s="336"/>
      <c r="X1592" s="337"/>
      <c r="Y1592" s="338"/>
    </row>
    <row r="1593" spans="3:25" s="330" customFormat="1" hidden="1" x14ac:dyDescent="0.25">
      <c r="C1593" s="331"/>
      <c r="D1593" s="331"/>
      <c r="E1593" s="331"/>
      <c r="H1593" s="332"/>
      <c r="K1593" s="333"/>
      <c r="L1593" s="333"/>
      <c r="M1593" s="333"/>
      <c r="N1593" s="333"/>
      <c r="Q1593" s="334"/>
      <c r="R1593" s="335"/>
      <c r="S1593" s="335"/>
      <c r="T1593" s="335"/>
      <c r="U1593" s="335"/>
      <c r="V1593" s="335"/>
      <c r="W1593" s="336"/>
      <c r="X1593" s="337"/>
      <c r="Y1593" s="338"/>
    </row>
    <row r="1594" spans="3:25" s="330" customFormat="1" hidden="1" x14ac:dyDescent="0.25">
      <c r="C1594" s="331"/>
      <c r="D1594" s="331"/>
      <c r="E1594" s="331"/>
      <c r="H1594" s="332"/>
      <c r="K1594" s="333"/>
      <c r="L1594" s="333"/>
      <c r="M1594" s="333"/>
      <c r="N1594" s="333"/>
      <c r="Q1594" s="334"/>
      <c r="R1594" s="335"/>
      <c r="S1594" s="335"/>
      <c r="T1594" s="335"/>
      <c r="U1594" s="335"/>
      <c r="V1594" s="335"/>
      <c r="W1594" s="336"/>
      <c r="X1594" s="337"/>
      <c r="Y1594" s="338"/>
    </row>
    <row r="1595" spans="3:25" s="330" customFormat="1" hidden="1" x14ac:dyDescent="0.25">
      <c r="C1595" s="331"/>
      <c r="D1595" s="331"/>
      <c r="E1595" s="331"/>
      <c r="H1595" s="332"/>
      <c r="K1595" s="333"/>
      <c r="L1595" s="333"/>
      <c r="M1595" s="333"/>
      <c r="N1595" s="333"/>
      <c r="Q1595" s="334"/>
      <c r="R1595" s="335"/>
      <c r="S1595" s="335"/>
      <c r="T1595" s="335"/>
      <c r="U1595" s="335"/>
      <c r="V1595" s="335"/>
      <c r="W1595" s="336"/>
      <c r="X1595" s="337"/>
      <c r="Y1595" s="338"/>
    </row>
    <row r="1596" spans="3:25" s="330" customFormat="1" hidden="1" x14ac:dyDescent="0.25">
      <c r="C1596" s="331"/>
      <c r="D1596" s="331"/>
      <c r="E1596" s="331"/>
      <c r="H1596" s="332"/>
      <c r="K1596" s="333"/>
      <c r="L1596" s="333"/>
      <c r="M1596" s="333"/>
      <c r="N1596" s="333"/>
      <c r="Q1596" s="334"/>
      <c r="R1596" s="335"/>
      <c r="S1596" s="335"/>
      <c r="T1596" s="335"/>
      <c r="U1596" s="335"/>
      <c r="V1596" s="335"/>
      <c r="W1596" s="336"/>
      <c r="X1596" s="337"/>
      <c r="Y1596" s="338"/>
    </row>
    <row r="1597" spans="3:25" s="330" customFormat="1" hidden="1" x14ac:dyDescent="0.25">
      <c r="C1597" s="331"/>
      <c r="D1597" s="331"/>
      <c r="E1597" s="331"/>
      <c r="H1597" s="332"/>
      <c r="K1597" s="333"/>
      <c r="L1597" s="333"/>
      <c r="M1597" s="333"/>
      <c r="N1597" s="333"/>
      <c r="Q1597" s="334"/>
      <c r="R1597" s="335"/>
      <c r="S1597" s="335"/>
      <c r="T1597" s="335"/>
      <c r="U1597" s="335"/>
      <c r="V1597" s="335"/>
      <c r="W1597" s="336"/>
      <c r="X1597" s="337"/>
      <c r="Y1597" s="338"/>
    </row>
    <row r="1598" spans="3:25" s="330" customFormat="1" hidden="1" x14ac:dyDescent="0.25">
      <c r="C1598" s="331"/>
      <c r="D1598" s="331"/>
      <c r="E1598" s="331"/>
      <c r="H1598" s="332"/>
      <c r="K1598" s="333"/>
      <c r="L1598" s="333"/>
      <c r="M1598" s="333"/>
      <c r="N1598" s="333"/>
      <c r="Q1598" s="334"/>
      <c r="R1598" s="335"/>
      <c r="S1598" s="335"/>
      <c r="T1598" s="335"/>
      <c r="U1598" s="335"/>
      <c r="V1598" s="335"/>
      <c r="W1598" s="336"/>
      <c r="X1598" s="337"/>
      <c r="Y1598" s="338"/>
    </row>
    <row r="1599" spans="3:25" s="330" customFormat="1" hidden="1" x14ac:dyDescent="0.25">
      <c r="C1599" s="331"/>
      <c r="D1599" s="331"/>
      <c r="E1599" s="331"/>
      <c r="H1599" s="332"/>
      <c r="K1599" s="333"/>
      <c r="L1599" s="333"/>
      <c r="M1599" s="333"/>
      <c r="N1599" s="333"/>
      <c r="Q1599" s="334"/>
      <c r="R1599" s="335"/>
      <c r="S1599" s="335"/>
      <c r="T1599" s="335"/>
      <c r="U1599" s="335"/>
      <c r="V1599" s="335"/>
      <c r="W1599" s="336"/>
      <c r="X1599" s="337"/>
      <c r="Y1599" s="338"/>
    </row>
    <row r="1600" spans="3:25" s="330" customFormat="1" hidden="1" x14ac:dyDescent="0.25">
      <c r="C1600" s="331"/>
      <c r="D1600" s="331"/>
      <c r="E1600" s="331"/>
      <c r="H1600" s="332"/>
      <c r="K1600" s="333"/>
      <c r="L1600" s="333"/>
      <c r="M1600" s="333"/>
      <c r="N1600" s="333"/>
      <c r="Q1600" s="334"/>
      <c r="R1600" s="335"/>
      <c r="S1600" s="335"/>
      <c r="T1600" s="335"/>
      <c r="U1600" s="335"/>
      <c r="V1600" s="335"/>
      <c r="W1600" s="336"/>
      <c r="X1600" s="337"/>
      <c r="Y1600" s="338"/>
    </row>
    <row r="1601" spans="3:25" s="330" customFormat="1" hidden="1" x14ac:dyDescent="0.25">
      <c r="C1601" s="331"/>
      <c r="D1601" s="331"/>
      <c r="E1601" s="331"/>
      <c r="H1601" s="332"/>
      <c r="K1601" s="333"/>
      <c r="L1601" s="333"/>
      <c r="M1601" s="333"/>
      <c r="N1601" s="333"/>
      <c r="Q1601" s="334"/>
      <c r="R1601" s="335"/>
      <c r="S1601" s="335"/>
      <c r="T1601" s="335"/>
      <c r="U1601" s="335"/>
      <c r="V1601" s="335"/>
      <c r="W1601" s="336"/>
      <c r="X1601" s="337"/>
      <c r="Y1601" s="338"/>
    </row>
    <row r="1602" spans="3:25" s="330" customFormat="1" hidden="1" x14ac:dyDescent="0.25">
      <c r="C1602" s="331"/>
      <c r="D1602" s="331"/>
      <c r="E1602" s="331"/>
      <c r="H1602" s="332"/>
      <c r="K1602" s="333"/>
      <c r="L1602" s="333"/>
      <c r="M1602" s="333"/>
      <c r="N1602" s="333"/>
      <c r="Q1602" s="334"/>
      <c r="R1602" s="335"/>
      <c r="S1602" s="335"/>
      <c r="T1602" s="335"/>
      <c r="U1602" s="335"/>
      <c r="V1602" s="335"/>
      <c r="W1602" s="336"/>
      <c r="X1602" s="337"/>
      <c r="Y1602" s="338"/>
    </row>
    <row r="1603" spans="3:25" s="330" customFormat="1" hidden="1" x14ac:dyDescent="0.25">
      <c r="C1603" s="331"/>
      <c r="D1603" s="331"/>
      <c r="E1603" s="331"/>
      <c r="H1603" s="332"/>
      <c r="K1603" s="333"/>
      <c r="L1603" s="333"/>
      <c r="M1603" s="333"/>
      <c r="N1603" s="333"/>
      <c r="Q1603" s="334"/>
      <c r="R1603" s="335"/>
      <c r="S1603" s="335"/>
      <c r="T1603" s="335"/>
      <c r="U1603" s="335"/>
      <c r="V1603" s="335"/>
      <c r="W1603" s="336"/>
      <c r="X1603" s="337"/>
      <c r="Y1603" s="338"/>
    </row>
    <row r="1604" spans="3:25" s="330" customFormat="1" hidden="1" x14ac:dyDescent="0.25">
      <c r="C1604" s="331"/>
      <c r="D1604" s="331"/>
      <c r="E1604" s="331"/>
      <c r="H1604" s="332"/>
      <c r="K1604" s="333"/>
      <c r="L1604" s="333"/>
      <c r="M1604" s="333"/>
      <c r="N1604" s="333"/>
      <c r="Q1604" s="334"/>
      <c r="R1604" s="335"/>
      <c r="S1604" s="335"/>
      <c r="T1604" s="335"/>
      <c r="U1604" s="335"/>
      <c r="V1604" s="335"/>
      <c r="W1604" s="336"/>
      <c r="X1604" s="337"/>
      <c r="Y1604" s="338"/>
    </row>
    <row r="1605" spans="3:25" s="330" customFormat="1" hidden="1" x14ac:dyDescent="0.25">
      <c r="C1605" s="331"/>
      <c r="D1605" s="331"/>
      <c r="E1605" s="331"/>
      <c r="H1605" s="332"/>
      <c r="K1605" s="333"/>
      <c r="L1605" s="333"/>
      <c r="M1605" s="333"/>
      <c r="N1605" s="333"/>
      <c r="Q1605" s="334"/>
      <c r="R1605" s="335"/>
      <c r="S1605" s="335"/>
      <c r="T1605" s="335"/>
      <c r="U1605" s="335"/>
      <c r="V1605" s="335"/>
      <c r="W1605" s="336"/>
      <c r="X1605" s="337"/>
      <c r="Y1605" s="338"/>
    </row>
    <row r="1606" spans="3:25" s="330" customFormat="1" hidden="1" x14ac:dyDescent="0.25">
      <c r="C1606" s="331"/>
      <c r="D1606" s="331"/>
      <c r="E1606" s="331"/>
      <c r="H1606" s="332"/>
      <c r="K1606" s="333"/>
      <c r="L1606" s="333"/>
      <c r="M1606" s="333"/>
      <c r="N1606" s="333"/>
      <c r="Q1606" s="334"/>
      <c r="R1606" s="335"/>
      <c r="S1606" s="335"/>
      <c r="T1606" s="335"/>
      <c r="U1606" s="335"/>
      <c r="V1606" s="335"/>
      <c r="W1606" s="336"/>
      <c r="X1606" s="337"/>
      <c r="Y1606" s="338"/>
    </row>
    <row r="1607" spans="3:25" s="330" customFormat="1" hidden="1" x14ac:dyDescent="0.25">
      <c r="C1607" s="331"/>
      <c r="D1607" s="331"/>
      <c r="E1607" s="331"/>
      <c r="H1607" s="332"/>
      <c r="K1607" s="333"/>
      <c r="L1607" s="333"/>
      <c r="M1607" s="333"/>
      <c r="N1607" s="333"/>
      <c r="Q1607" s="334"/>
      <c r="R1607" s="335"/>
      <c r="S1607" s="335"/>
      <c r="T1607" s="335"/>
      <c r="U1607" s="335"/>
      <c r="V1607" s="335"/>
      <c r="W1607" s="336"/>
      <c r="X1607" s="337"/>
      <c r="Y1607" s="338"/>
    </row>
    <row r="1608" spans="3:25" s="330" customFormat="1" hidden="1" x14ac:dyDescent="0.25">
      <c r="C1608" s="331"/>
      <c r="D1608" s="331"/>
      <c r="E1608" s="331"/>
      <c r="H1608" s="332"/>
      <c r="K1608" s="333"/>
      <c r="L1608" s="333"/>
      <c r="M1608" s="333"/>
      <c r="N1608" s="333"/>
      <c r="Q1608" s="334"/>
      <c r="R1608" s="335"/>
      <c r="S1608" s="335"/>
      <c r="T1608" s="335"/>
      <c r="U1608" s="335"/>
      <c r="V1608" s="335"/>
      <c r="W1608" s="336"/>
      <c r="X1608" s="337"/>
      <c r="Y1608" s="338"/>
    </row>
    <row r="1609" spans="3:25" s="330" customFormat="1" hidden="1" x14ac:dyDescent="0.25">
      <c r="C1609" s="331"/>
      <c r="D1609" s="331"/>
      <c r="E1609" s="331"/>
      <c r="H1609" s="332"/>
      <c r="K1609" s="333"/>
      <c r="L1609" s="333"/>
      <c r="M1609" s="333"/>
      <c r="N1609" s="333"/>
      <c r="Q1609" s="334"/>
      <c r="R1609" s="335"/>
      <c r="S1609" s="335"/>
      <c r="T1609" s="335"/>
      <c r="U1609" s="335"/>
      <c r="V1609" s="335"/>
      <c r="W1609" s="336"/>
      <c r="X1609" s="337"/>
      <c r="Y1609" s="338"/>
    </row>
    <row r="1610" spans="3:25" s="330" customFormat="1" hidden="1" x14ac:dyDescent="0.25">
      <c r="C1610" s="331"/>
      <c r="D1610" s="331"/>
      <c r="E1610" s="331"/>
      <c r="H1610" s="332"/>
      <c r="K1610" s="333"/>
      <c r="L1610" s="333"/>
      <c r="M1610" s="333"/>
      <c r="N1610" s="333"/>
      <c r="Q1610" s="334"/>
      <c r="R1610" s="335"/>
      <c r="S1610" s="335"/>
      <c r="T1610" s="335"/>
      <c r="U1610" s="335"/>
      <c r="V1610" s="335"/>
      <c r="W1610" s="336"/>
      <c r="X1610" s="337"/>
      <c r="Y1610" s="338"/>
    </row>
    <row r="1611" spans="3:25" s="330" customFormat="1" hidden="1" x14ac:dyDescent="0.25">
      <c r="C1611" s="331"/>
      <c r="D1611" s="331"/>
      <c r="E1611" s="331"/>
      <c r="H1611" s="332"/>
      <c r="K1611" s="333"/>
      <c r="L1611" s="333"/>
      <c r="M1611" s="333"/>
      <c r="N1611" s="333"/>
      <c r="Q1611" s="334"/>
      <c r="R1611" s="335"/>
      <c r="S1611" s="335"/>
      <c r="T1611" s="335"/>
      <c r="U1611" s="335"/>
      <c r="V1611" s="335"/>
      <c r="W1611" s="336"/>
      <c r="X1611" s="337"/>
      <c r="Y1611" s="338"/>
    </row>
    <row r="1612" spans="3:25" s="330" customFormat="1" hidden="1" x14ac:dyDescent="0.25">
      <c r="C1612" s="331"/>
      <c r="D1612" s="331"/>
      <c r="E1612" s="331"/>
      <c r="H1612" s="332"/>
      <c r="K1612" s="333"/>
      <c r="L1612" s="333"/>
      <c r="M1612" s="333"/>
      <c r="N1612" s="333"/>
      <c r="Q1612" s="334"/>
      <c r="R1612" s="335"/>
      <c r="S1612" s="335"/>
      <c r="T1612" s="335"/>
      <c r="U1612" s="335"/>
      <c r="V1612" s="335"/>
      <c r="W1612" s="336"/>
      <c r="X1612" s="337"/>
      <c r="Y1612" s="338"/>
    </row>
    <row r="1613" spans="3:25" s="330" customFormat="1" hidden="1" x14ac:dyDescent="0.25">
      <c r="C1613" s="331"/>
      <c r="D1613" s="331"/>
      <c r="E1613" s="331"/>
      <c r="H1613" s="332"/>
      <c r="K1613" s="333"/>
      <c r="L1613" s="333"/>
      <c r="M1613" s="333"/>
      <c r="N1613" s="333"/>
      <c r="Q1613" s="334"/>
      <c r="R1613" s="335"/>
      <c r="S1613" s="335"/>
      <c r="T1613" s="335"/>
      <c r="U1613" s="335"/>
      <c r="V1613" s="335"/>
      <c r="W1613" s="336"/>
      <c r="X1613" s="337"/>
      <c r="Y1613" s="338"/>
    </row>
    <row r="1614" spans="3:25" s="330" customFormat="1" hidden="1" x14ac:dyDescent="0.25">
      <c r="C1614" s="331"/>
      <c r="D1614" s="331"/>
      <c r="E1614" s="331"/>
      <c r="H1614" s="332"/>
      <c r="K1614" s="333"/>
      <c r="L1614" s="333"/>
      <c r="M1614" s="333"/>
      <c r="N1614" s="333"/>
      <c r="Q1614" s="334"/>
      <c r="R1614" s="335"/>
      <c r="S1614" s="335"/>
      <c r="T1614" s="335"/>
      <c r="U1614" s="335"/>
      <c r="V1614" s="335"/>
      <c r="W1614" s="336"/>
      <c r="X1614" s="337"/>
      <c r="Y1614" s="338"/>
    </row>
    <row r="1615" spans="3:25" s="330" customFormat="1" hidden="1" x14ac:dyDescent="0.25">
      <c r="C1615" s="331"/>
      <c r="D1615" s="331"/>
      <c r="E1615" s="331"/>
      <c r="H1615" s="332"/>
      <c r="K1615" s="333"/>
      <c r="L1615" s="333"/>
      <c r="M1615" s="333"/>
      <c r="N1615" s="333"/>
      <c r="Q1615" s="334"/>
      <c r="R1615" s="335"/>
      <c r="S1615" s="335"/>
      <c r="T1615" s="335"/>
      <c r="U1615" s="335"/>
      <c r="V1615" s="335"/>
      <c r="W1615" s="336"/>
      <c r="X1615" s="337"/>
      <c r="Y1615" s="338"/>
    </row>
    <row r="1616" spans="3:25" s="330" customFormat="1" hidden="1" x14ac:dyDescent="0.25">
      <c r="C1616" s="331"/>
      <c r="D1616" s="331"/>
      <c r="E1616" s="331"/>
      <c r="H1616" s="332"/>
      <c r="K1616" s="333"/>
      <c r="L1616" s="333"/>
      <c r="M1616" s="333"/>
      <c r="N1616" s="333"/>
      <c r="Q1616" s="334"/>
      <c r="R1616" s="335"/>
      <c r="S1616" s="335"/>
      <c r="T1616" s="335"/>
      <c r="U1616" s="335"/>
      <c r="V1616" s="335"/>
      <c r="W1616" s="336"/>
      <c r="X1616" s="337"/>
      <c r="Y1616" s="338"/>
    </row>
    <row r="1617" spans="3:25" s="330" customFormat="1" hidden="1" x14ac:dyDescent="0.25">
      <c r="C1617" s="331"/>
      <c r="D1617" s="331"/>
      <c r="E1617" s="331"/>
      <c r="H1617" s="332"/>
      <c r="K1617" s="333"/>
      <c r="L1617" s="333"/>
      <c r="M1617" s="333"/>
      <c r="N1617" s="333"/>
      <c r="Q1617" s="334"/>
      <c r="R1617" s="335"/>
      <c r="S1617" s="335"/>
      <c r="T1617" s="335"/>
      <c r="U1617" s="335"/>
      <c r="V1617" s="335"/>
      <c r="W1617" s="336"/>
      <c r="X1617" s="337"/>
      <c r="Y1617" s="338"/>
    </row>
    <row r="1618" spans="3:25" s="330" customFormat="1" hidden="1" x14ac:dyDescent="0.25">
      <c r="C1618" s="331"/>
      <c r="D1618" s="331"/>
      <c r="E1618" s="331"/>
      <c r="H1618" s="332"/>
      <c r="K1618" s="333"/>
      <c r="L1618" s="333"/>
      <c r="M1618" s="333"/>
      <c r="N1618" s="333"/>
      <c r="Q1618" s="334"/>
      <c r="R1618" s="335"/>
      <c r="S1618" s="335"/>
      <c r="T1618" s="335"/>
      <c r="U1618" s="335"/>
      <c r="V1618" s="335"/>
      <c r="W1618" s="336"/>
      <c r="X1618" s="337"/>
      <c r="Y1618" s="338"/>
    </row>
    <row r="1619" spans="3:25" s="330" customFormat="1" hidden="1" x14ac:dyDescent="0.25">
      <c r="C1619" s="331"/>
      <c r="D1619" s="331"/>
      <c r="E1619" s="331"/>
      <c r="H1619" s="332"/>
      <c r="K1619" s="333"/>
      <c r="L1619" s="333"/>
      <c r="M1619" s="333"/>
      <c r="N1619" s="333"/>
      <c r="Q1619" s="334"/>
      <c r="R1619" s="335"/>
      <c r="S1619" s="335"/>
      <c r="T1619" s="335"/>
      <c r="U1619" s="335"/>
      <c r="V1619" s="335"/>
      <c r="W1619" s="336"/>
      <c r="X1619" s="337"/>
      <c r="Y1619" s="338"/>
    </row>
    <row r="1620" spans="3:25" s="330" customFormat="1" hidden="1" x14ac:dyDescent="0.25">
      <c r="C1620" s="331"/>
      <c r="D1620" s="331"/>
      <c r="E1620" s="331"/>
      <c r="H1620" s="332"/>
      <c r="K1620" s="333"/>
      <c r="L1620" s="333"/>
      <c r="M1620" s="333"/>
      <c r="N1620" s="333"/>
      <c r="Q1620" s="334"/>
      <c r="R1620" s="335"/>
      <c r="S1620" s="335"/>
      <c r="T1620" s="335"/>
      <c r="U1620" s="335"/>
      <c r="V1620" s="335"/>
      <c r="W1620" s="336"/>
      <c r="X1620" s="337"/>
      <c r="Y1620" s="338"/>
    </row>
    <row r="1621" spans="3:25" s="330" customFormat="1" hidden="1" x14ac:dyDescent="0.25">
      <c r="C1621" s="331"/>
      <c r="D1621" s="331"/>
      <c r="E1621" s="331"/>
      <c r="H1621" s="332"/>
      <c r="K1621" s="333"/>
      <c r="L1621" s="333"/>
      <c r="M1621" s="333"/>
      <c r="N1621" s="333"/>
      <c r="Q1621" s="334"/>
      <c r="R1621" s="335"/>
      <c r="S1621" s="335"/>
      <c r="T1621" s="335"/>
      <c r="U1621" s="335"/>
      <c r="V1621" s="335"/>
      <c r="W1621" s="336"/>
      <c r="X1621" s="337"/>
      <c r="Y1621" s="338"/>
    </row>
    <row r="1622" spans="3:25" s="330" customFormat="1" hidden="1" x14ac:dyDescent="0.25">
      <c r="C1622" s="331"/>
      <c r="D1622" s="331"/>
      <c r="E1622" s="331"/>
      <c r="H1622" s="332"/>
      <c r="K1622" s="333"/>
      <c r="L1622" s="333"/>
      <c r="M1622" s="333"/>
      <c r="N1622" s="333"/>
      <c r="Q1622" s="334"/>
      <c r="R1622" s="335"/>
      <c r="S1622" s="335"/>
      <c r="T1622" s="335"/>
      <c r="U1622" s="335"/>
      <c r="V1622" s="335"/>
      <c r="W1622" s="336"/>
      <c r="X1622" s="337"/>
      <c r="Y1622" s="338"/>
    </row>
    <row r="1623" spans="3:25" s="330" customFormat="1" hidden="1" x14ac:dyDescent="0.25">
      <c r="C1623" s="331"/>
      <c r="D1623" s="331"/>
      <c r="E1623" s="331"/>
      <c r="H1623" s="332"/>
      <c r="K1623" s="333"/>
      <c r="L1623" s="333"/>
      <c r="M1623" s="333"/>
      <c r="N1623" s="333"/>
      <c r="Q1623" s="334"/>
      <c r="R1623" s="335"/>
      <c r="S1623" s="335"/>
      <c r="T1623" s="335"/>
      <c r="U1623" s="335"/>
      <c r="V1623" s="335"/>
      <c r="W1623" s="336"/>
      <c r="X1623" s="337"/>
      <c r="Y1623" s="338"/>
    </row>
    <row r="1624" spans="3:25" s="330" customFormat="1" hidden="1" x14ac:dyDescent="0.25">
      <c r="C1624" s="331"/>
      <c r="D1624" s="331"/>
      <c r="E1624" s="331"/>
      <c r="H1624" s="332"/>
      <c r="K1624" s="333"/>
      <c r="L1624" s="333"/>
      <c r="M1624" s="333"/>
      <c r="N1624" s="333"/>
      <c r="Q1624" s="334"/>
      <c r="R1624" s="335"/>
      <c r="S1624" s="335"/>
      <c r="T1624" s="335"/>
      <c r="U1624" s="335"/>
      <c r="V1624" s="335"/>
      <c r="W1624" s="336"/>
      <c r="X1624" s="337"/>
      <c r="Y1624" s="338"/>
    </row>
    <row r="1625" spans="3:25" s="330" customFormat="1" hidden="1" x14ac:dyDescent="0.25">
      <c r="C1625" s="331"/>
      <c r="D1625" s="331"/>
      <c r="E1625" s="331"/>
      <c r="H1625" s="332"/>
      <c r="K1625" s="333"/>
      <c r="L1625" s="333"/>
      <c r="M1625" s="333"/>
      <c r="N1625" s="333"/>
      <c r="Q1625" s="334"/>
      <c r="R1625" s="335"/>
      <c r="S1625" s="335"/>
      <c r="T1625" s="335"/>
      <c r="U1625" s="335"/>
      <c r="V1625" s="335"/>
      <c r="W1625" s="336"/>
      <c r="X1625" s="337"/>
      <c r="Y1625" s="338"/>
    </row>
    <row r="1626" spans="3:25" s="330" customFormat="1" hidden="1" x14ac:dyDescent="0.25">
      <c r="C1626" s="331"/>
      <c r="D1626" s="331"/>
      <c r="E1626" s="331"/>
      <c r="H1626" s="332"/>
      <c r="K1626" s="333"/>
      <c r="L1626" s="333"/>
      <c r="M1626" s="333"/>
      <c r="N1626" s="333"/>
      <c r="Q1626" s="334"/>
      <c r="R1626" s="335"/>
      <c r="S1626" s="335"/>
      <c r="T1626" s="335"/>
      <c r="U1626" s="335"/>
      <c r="V1626" s="335"/>
      <c r="W1626" s="336"/>
      <c r="X1626" s="337"/>
      <c r="Y1626" s="338"/>
    </row>
    <row r="1627" spans="3:25" s="330" customFormat="1" hidden="1" x14ac:dyDescent="0.25">
      <c r="C1627" s="331"/>
      <c r="D1627" s="331"/>
      <c r="E1627" s="331"/>
      <c r="H1627" s="332"/>
      <c r="K1627" s="333"/>
      <c r="L1627" s="333"/>
      <c r="M1627" s="333"/>
      <c r="N1627" s="333"/>
      <c r="Q1627" s="334"/>
      <c r="R1627" s="335"/>
      <c r="S1627" s="335"/>
      <c r="T1627" s="335"/>
      <c r="U1627" s="335"/>
      <c r="V1627" s="335"/>
      <c r="W1627" s="336"/>
      <c r="X1627" s="337"/>
      <c r="Y1627" s="338"/>
    </row>
    <row r="1628" spans="3:25" s="330" customFormat="1" hidden="1" x14ac:dyDescent="0.25">
      <c r="C1628" s="331"/>
      <c r="D1628" s="331"/>
      <c r="E1628" s="331"/>
      <c r="H1628" s="332"/>
      <c r="K1628" s="333"/>
      <c r="L1628" s="333"/>
      <c r="M1628" s="333"/>
      <c r="N1628" s="333"/>
      <c r="Q1628" s="334"/>
      <c r="R1628" s="335"/>
      <c r="S1628" s="335"/>
      <c r="T1628" s="335"/>
      <c r="U1628" s="335"/>
      <c r="V1628" s="335"/>
      <c r="W1628" s="336"/>
      <c r="X1628" s="337"/>
      <c r="Y1628" s="338"/>
    </row>
    <row r="1629" spans="3:25" s="330" customFormat="1" hidden="1" x14ac:dyDescent="0.25">
      <c r="C1629" s="331"/>
      <c r="D1629" s="331"/>
      <c r="E1629" s="331"/>
      <c r="H1629" s="332"/>
      <c r="K1629" s="333"/>
      <c r="L1629" s="333"/>
      <c r="M1629" s="333"/>
      <c r="N1629" s="333"/>
      <c r="Q1629" s="334"/>
      <c r="R1629" s="335"/>
      <c r="S1629" s="335"/>
      <c r="T1629" s="335"/>
      <c r="U1629" s="335"/>
      <c r="V1629" s="335"/>
      <c r="W1629" s="336"/>
      <c r="X1629" s="337"/>
      <c r="Y1629" s="338"/>
    </row>
    <row r="1630" spans="3:25" s="330" customFormat="1" hidden="1" x14ac:dyDescent="0.25">
      <c r="C1630" s="331"/>
      <c r="D1630" s="331"/>
      <c r="E1630" s="331"/>
      <c r="H1630" s="332"/>
      <c r="K1630" s="333"/>
      <c r="L1630" s="333"/>
      <c r="M1630" s="333"/>
      <c r="N1630" s="333"/>
      <c r="Q1630" s="334"/>
      <c r="R1630" s="335"/>
      <c r="S1630" s="335"/>
      <c r="T1630" s="335"/>
      <c r="U1630" s="335"/>
      <c r="V1630" s="335"/>
      <c r="W1630" s="336"/>
      <c r="X1630" s="337"/>
      <c r="Y1630" s="338"/>
    </row>
    <row r="1631" spans="3:25" s="330" customFormat="1" hidden="1" x14ac:dyDescent="0.25">
      <c r="C1631" s="331"/>
      <c r="D1631" s="331"/>
      <c r="E1631" s="331"/>
      <c r="H1631" s="332"/>
      <c r="K1631" s="333"/>
      <c r="L1631" s="333"/>
      <c r="M1631" s="333"/>
      <c r="N1631" s="333"/>
      <c r="Q1631" s="334"/>
      <c r="R1631" s="335"/>
      <c r="S1631" s="335"/>
      <c r="T1631" s="335"/>
      <c r="U1631" s="335"/>
      <c r="V1631" s="335"/>
      <c r="W1631" s="336"/>
      <c r="X1631" s="337"/>
      <c r="Y1631" s="338"/>
    </row>
    <row r="1632" spans="3:25" s="330" customFormat="1" hidden="1" x14ac:dyDescent="0.25">
      <c r="C1632" s="331"/>
      <c r="D1632" s="331"/>
      <c r="E1632" s="331"/>
      <c r="H1632" s="332"/>
      <c r="K1632" s="333"/>
      <c r="L1632" s="333"/>
      <c r="M1632" s="333"/>
      <c r="N1632" s="333"/>
      <c r="Q1632" s="334"/>
      <c r="R1632" s="335"/>
      <c r="S1632" s="335"/>
      <c r="T1632" s="335"/>
      <c r="U1632" s="335"/>
      <c r="V1632" s="335"/>
      <c r="W1632" s="336"/>
      <c r="X1632" s="337"/>
      <c r="Y1632" s="338"/>
    </row>
    <row r="1633" spans="3:25" s="330" customFormat="1" hidden="1" x14ac:dyDescent="0.25">
      <c r="C1633" s="331"/>
      <c r="D1633" s="331"/>
      <c r="E1633" s="331"/>
      <c r="H1633" s="332"/>
      <c r="K1633" s="333"/>
      <c r="L1633" s="333"/>
      <c r="M1633" s="333"/>
      <c r="N1633" s="333"/>
      <c r="Q1633" s="334"/>
      <c r="R1633" s="335"/>
      <c r="S1633" s="335"/>
      <c r="T1633" s="335"/>
      <c r="U1633" s="335"/>
      <c r="V1633" s="335"/>
      <c r="W1633" s="336"/>
      <c r="X1633" s="337"/>
      <c r="Y1633" s="338"/>
    </row>
    <row r="1634" spans="3:25" s="330" customFormat="1" hidden="1" x14ac:dyDescent="0.25">
      <c r="C1634" s="331"/>
      <c r="D1634" s="331"/>
      <c r="E1634" s="331"/>
      <c r="H1634" s="332"/>
      <c r="K1634" s="333"/>
      <c r="L1634" s="333"/>
      <c r="M1634" s="333"/>
      <c r="N1634" s="333"/>
      <c r="Q1634" s="334"/>
      <c r="R1634" s="335"/>
      <c r="S1634" s="335"/>
      <c r="T1634" s="335"/>
      <c r="U1634" s="335"/>
      <c r="V1634" s="335"/>
      <c r="W1634" s="336"/>
      <c r="X1634" s="337"/>
      <c r="Y1634" s="338"/>
    </row>
    <row r="1635" spans="3:25" s="330" customFormat="1" hidden="1" x14ac:dyDescent="0.25">
      <c r="C1635" s="331"/>
      <c r="D1635" s="331"/>
      <c r="E1635" s="331"/>
      <c r="H1635" s="332"/>
      <c r="K1635" s="333"/>
      <c r="L1635" s="333"/>
      <c r="M1635" s="333"/>
      <c r="N1635" s="333"/>
      <c r="Q1635" s="334"/>
      <c r="R1635" s="335"/>
      <c r="S1635" s="335"/>
      <c r="T1635" s="335"/>
      <c r="U1635" s="335"/>
      <c r="V1635" s="335"/>
      <c r="W1635" s="336"/>
      <c r="X1635" s="337"/>
      <c r="Y1635" s="338"/>
    </row>
    <row r="1636" spans="3:25" s="330" customFormat="1" hidden="1" x14ac:dyDescent="0.25">
      <c r="C1636" s="331"/>
      <c r="D1636" s="331"/>
      <c r="E1636" s="331"/>
      <c r="H1636" s="332"/>
      <c r="K1636" s="333"/>
      <c r="L1636" s="333"/>
      <c r="M1636" s="333"/>
      <c r="N1636" s="333"/>
      <c r="Q1636" s="334"/>
      <c r="R1636" s="335"/>
      <c r="S1636" s="335"/>
      <c r="T1636" s="335"/>
      <c r="U1636" s="335"/>
      <c r="V1636" s="335"/>
      <c r="W1636" s="336"/>
      <c r="X1636" s="337"/>
      <c r="Y1636" s="338"/>
    </row>
    <row r="1637" spans="3:25" s="330" customFormat="1" hidden="1" x14ac:dyDescent="0.25">
      <c r="C1637" s="331"/>
      <c r="D1637" s="331"/>
      <c r="E1637" s="331"/>
      <c r="H1637" s="332"/>
      <c r="K1637" s="333"/>
      <c r="L1637" s="333"/>
      <c r="M1637" s="333"/>
      <c r="N1637" s="333"/>
      <c r="Q1637" s="334"/>
      <c r="R1637" s="335"/>
      <c r="S1637" s="335"/>
      <c r="T1637" s="335"/>
      <c r="U1637" s="335"/>
      <c r="V1637" s="335"/>
      <c r="W1637" s="336"/>
      <c r="X1637" s="337"/>
      <c r="Y1637" s="338"/>
    </row>
    <row r="1638" spans="3:25" s="330" customFormat="1" hidden="1" x14ac:dyDescent="0.25">
      <c r="C1638" s="331"/>
      <c r="D1638" s="331"/>
      <c r="E1638" s="331"/>
      <c r="H1638" s="332"/>
      <c r="K1638" s="333"/>
      <c r="L1638" s="333"/>
      <c r="M1638" s="333"/>
      <c r="N1638" s="333"/>
      <c r="Q1638" s="334"/>
      <c r="R1638" s="335"/>
      <c r="S1638" s="335"/>
      <c r="T1638" s="335"/>
      <c r="U1638" s="335"/>
      <c r="V1638" s="335"/>
      <c r="W1638" s="336"/>
      <c r="X1638" s="337"/>
      <c r="Y1638" s="338"/>
    </row>
    <row r="1639" spans="3:25" s="330" customFormat="1" hidden="1" x14ac:dyDescent="0.25">
      <c r="C1639" s="331"/>
      <c r="D1639" s="331"/>
      <c r="E1639" s="331"/>
      <c r="H1639" s="332"/>
      <c r="K1639" s="333"/>
      <c r="L1639" s="333"/>
      <c r="M1639" s="333"/>
      <c r="N1639" s="333"/>
      <c r="Q1639" s="334"/>
      <c r="R1639" s="335"/>
      <c r="S1639" s="335"/>
      <c r="T1639" s="335"/>
      <c r="U1639" s="335"/>
      <c r="V1639" s="335"/>
      <c r="W1639" s="336"/>
      <c r="X1639" s="337"/>
      <c r="Y1639" s="338"/>
    </row>
    <row r="1640" spans="3:25" s="330" customFormat="1" hidden="1" x14ac:dyDescent="0.25">
      <c r="C1640" s="331"/>
      <c r="D1640" s="331"/>
      <c r="E1640" s="331"/>
      <c r="H1640" s="332"/>
      <c r="K1640" s="333"/>
      <c r="L1640" s="333"/>
      <c r="M1640" s="333"/>
      <c r="N1640" s="333"/>
      <c r="Q1640" s="334"/>
      <c r="R1640" s="335"/>
      <c r="S1640" s="335"/>
      <c r="T1640" s="335"/>
      <c r="U1640" s="335"/>
      <c r="V1640" s="335"/>
      <c r="W1640" s="336"/>
      <c r="X1640" s="337"/>
      <c r="Y1640" s="338"/>
    </row>
    <row r="1641" spans="3:25" s="330" customFormat="1" hidden="1" x14ac:dyDescent="0.25">
      <c r="C1641" s="331"/>
      <c r="D1641" s="331"/>
      <c r="E1641" s="331"/>
      <c r="H1641" s="332"/>
      <c r="K1641" s="333"/>
      <c r="L1641" s="333"/>
      <c r="M1641" s="333"/>
      <c r="N1641" s="333"/>
      <c r="Q1641" s="334"/>
      <c r="R1641" s="335"/>
      <c r="S1641" s="335"/>
      <c r="T1641" s="335"/>
      <c r="U1641" s="335"/>
      <c r="V1641" s="335"/>
      <c r="W1641" s="336"/>
      <c r="X1641" s="337"/>
      <c r="Y1641" s="338"/>
    </row>
    <row r="1642" spans="3:25" s="330" customFormat="1" hidden="1" x14ac:dyDescent="0.25">
      <c r="C1642" s="331"/>
      <c r="D1642" s="331"/>
      <c r="E1642" s="331"/>
      <c r="H1642" s="332"/>
      <c r="K1642" s="333"/>
      <c r="L1642" s="333"/>
      <c r="M1642" s="333"/>
      <c r="N1642" s="333"/>
      <c r="Q1642" s="334"/>
      <c r="R1642" s="335"/>
      <c r="S1642" s="335"/>
      <c r="T1642" s="335"/>
      <c r="U1642" s="335"/>
      <c r="V1642" s="335"/>
      <c r="W1642" s="336"/>
      <c r="X1642" s="337"/>
      <c r="Y1642" s="338"/>
    </row>
    <row r="1643" spans="3:25" s="330" customFormat="1" hidden="1" x14ac:dyDescent="0.25">
      <c r="C1643" s="331"/>
      <c r="D1643" s="331"/>
      <c r="E1643" s="331"/>
      <c r="H1643" s="332"/>
      <c r="K1643" s="333"/>
      <c r="L1643" s="333"/>
      <c r="M1643" s="333"/>
      <c r="N1643" s="333"/>
      <c r="Q1643" s="334"/>
      <c r="R1643" s="335"/>
      <c r="S1643" s="335"/>
      <c r="T1643" s="335"/>
      <c r="U1643" s="335"/>
      <c r="V1643" s="335"/>
      <c r="W1643" s="336"/>
      <c r="X1643" s="337"/>
      <c r="Y1643" s="338"/>
    </row>
    <row r="1644" spans="3:25" s="330" customFormat="1" hidden="1" x14ac:dyDescent="0.25">
      <c r="C1644" s="331"/>
      <c r="D1644" s="331"/>
      <c r="E1644" s="331"/>
      <c r="H1644" s="332"/>
      <c r="K1644" s="333"/>
      <c r="L1644" s="333"/>
      <c r="M1644" s="333"/>
      <c r="N1644" s="333"/>
      <c r="Q1644" s="334"/>
      <c r="R1644" s="335"/>
      <c r="S1644" s="335"/>
      <c r="T1644" s="335"/>
      <c r="U1644" s="335"/>
      <c r="V1644" s="335"/>
      <c r="W1644" s="336"/>
      <c r="X1644" s="337"/>
      <c r="Y1644" s="338"/>
    </row>
    <row r="1645" spans="3:25" s="330" customFormat="1" hidden="1" x14ac:dyDescent="0.25">
      <c r="C1645" s="331"/>
      <c r="D1645" s="331"/>
      <c r="E1645" s="331"/>
      <c r="H1645" s="332"/>
      <c r="K1645" s="333"/>
      <c r="L1645" s="333"/>
      <c r="M1645" s="333"/>
      <c r="N1645" s="333"/>
      <c r="Q1645" s="334"/>
      <c r="R1645" s="335"/>
      <c r="S1645" s="335"/>
      <c r="T1645" s="335"/>
      <c r="U1645" s="335"/>
      <c r="V1645" s="335"/>
      <c r="W1645" s="336"/>
      <c r="X1645" s="337"/>
      <c r="Y1645" s="338"/>
    </row>
    <row r="1646" spans="3:25" s="330" customFormat="1" hidden="1" x14ac:dyDescent="0.25">
      <c r="C1646" s="331"/>
      <c r="D1646" s="331"/>
      <c r="E1646" s="331"/>
      <c r="H1646" s="332"/>
      <c r="K1646" s="333"/>
      <c r="L1646" s="333"/>
      <c r="M1646" s="333"/>
      <c r="N1646" s="333"/>
      <c r="Q1646" s="334"/>
      <c r="R1646" s="335"/>
      <c r="S1646" s="335"/>
      <c r="T1646" s="335"/>
      <c r="U1646" s="335"/>
      <c r="V1646" s="335"/>
      <c r="W1646" s="336"/>
      <c r="X1646" s="337"/>
      <c r="Y1646" s="338"/>
    </row>
    <row r="1647" spans="3:25" s="330" customFormat="1" hidden="1" x14ac:dyDescent="0.25">
      <c r="C1647" s="331"/>
      <c r="D1647" s="331"/>
      <c r="E1647" s="331"/>
      <c r="H1647" s="332"/>
      <c r="K1647" s="333"/>
      <c r="L1647" s="333"/>
      <c r="M1647" s="333"/>
      <c r="N1647" s="333"/>
      <c r="Q1647" s="334"/>
      <c r="R1647" s="335"/>
      <c r="S1647" s="335"/>
      <c r="T1647" s="335"/>
      <c r="U1647" s="335"/>
      <c r="V1647" s="335"/>
      <c r="W1647" s="336"/>
      <c r="X1647" s="337"/>
      <c r="Y1647" s="338"/>
    </row>
    <row r="1648" spans="3:25" s="330" customFormat="1" hidden="1" x14ac:dyDescent="0.25">
      <c r="C1648" s="331"/>
      <c r="D1648" s="331"/>
      <c r="E1648" s="331"/>
      <c r="H1648" s="332"/>
      <c r="K1648" s="333"/>
      <c r="L1648" s="333"/>
      <c r="M1648" s="333"/>
      <c r="N1648" s="333"/>
      <c r="Q1648" s="334"/>
      <c r="R1648" s="335"/>
      <c r="S1648" s="335"/>
      <c r="T1648" s="335"/>
      <c r="U1648" s="335"/>
      <c r="V1648" s="335"/>
      <c r="W1648" s="336"/>
      <c r="X1648" s="337"/>
      <c r="Y1648" s="338"/>
    </row>
    <row r="1649" spans="3:25" s="330" customFormat="1" hidden="1" x14ac:dyDescent="0.25">
      <c r="C1649" s="331"/>
      <c r="D1649" s="331"/>
      <c r="E1649" s="331"/>
      <c r="H1649" s="332"/>
      <c r="K1649" s="333"/>
      <c r="L1649" s="333"/>
      <c r="M1649" s="333"/>
      <c r="N1649" s="333"/>
      <c r="Q1649" s="334"/>
      <c r="R1649" s="335"/>
      <c r="S1649" s="335"/>
      <c r="T1649" s="335"/>
      <c r="U1649" s="335"/>
      <c r="V1649" s="335"/>
      <c r="W1649" s="336"/>
      <c r="X1649" s="337"/>
      <c r="Y1649" s="338"/>
    </row>
    <row r="1650" spans="3:25" s="330" customFormat="1" hidden="1" x14ac:dyDescent="0.25">
      <c r="C1650" s="331"/>
      <c r="D1650" s="331"/>
      <c r="E1650" s="331"/>
      <c r="H1650" s="332"/>
      <c r="K1650" s="333"/>
      <c r="L1650" s="333"/>
      <c r="M1650" s="333"/>
      <c r="N1650" s="333"/>
      <c r="Q1650" s="334"/>
      <c r="R1650" s="335"/>
      <c r="S1650" s="335"/>
      <c r="T1650" s="335"/>
      <c r="U1650" s="335"/>
      <c r="V1650" s="335"/>
      <c r="W1650" s="336"/>
      <c r="X1650" s="337"/>
      <c r="Y1650" s="338"/>
    </row>
    <row r="1651" spans="3:25" s="330" customFormat="1" hidden="1" x14ac:dyDescent="0.25">
      <c r="C1651" s="331"/>
      <c r="D1651" s="331"/>
      <c r="E1651" s="331"/>
      <c r="H1651" s="332"/>
      <c r="K1651" s="333"/>
      <c r="L1651" s="333"/>
      <c r="M1651" s="333"/>
      <c r="N1651" s="333"/>
      <c r="Q1651" s="334"/>
      <c r="R1651" s="335"/>
      <c r="S1651" s="335"/>
      <c r="T1651" s="335"/>
      <c r="U1651" s="335"/>
      <c r="V1651" s="335"/>
      <c r="W1651" s="336"/>
      <c r="X1651" s="337"/>
      <c r="Y1651" s="338"/>
    </row>
    <row r="1652" spans="3:25" s="330" customFormat="1" hidden="1" x14ac:dyDescent="0.25">
      <c r="C1652" s="331"/>
      <c r="D1652" s="331"/>
      <c r="E1652" s="331"/>
      <c r="H1652" s="332"/>
      <c r="K1652" s="333"/>
      <c r="L1652" s="333"/>
      <c r="M1652" s="333"/>
      <c r="N1652" s="333"/>
      <c r="Q1652" s="334"/>
      <c r="R1652" s="335"/>
      <c r="S1652" s="335"/>
      <c r="T1652" s="335"/>
      <c r="U1652" s="335"/>
      <c r="V1652" s="335"/>
      <c r="W1652" s="336"/>
      <c r="X1652" s="337"/>
      <c r="Y1652" s="338"/>
    </row>
    <row r="1653" spans="3:25" s="330" customFormat="1" hidden="1" x14ac:dyDescent="0.25">
      <c r="C1653" s="331"/>
      <c r="D1653" s="331"/>
      <c r="E1653" s="331"/>
      <c r="H1653" s="332"/>
      <c r="K1653" s="333"/>
      <c r="L1653" s="333"/>
      <c r="M1653" s="333"/>
      <c r="N1653" s="333"/>
      <c r="Q1653" s="334"/>
      <c r="R1653" s="335"/>
      <c r="S1653" s="335"/>
      <c r="T1653" s="335"/>
      <c r="U1653" s="335"/>
      <c r="V1653" s="335"/>
      <c r="W1653" s="336"/>
      <c r="X1653" s="337"/>
      <c r="Y1653" s="338"/>
    </row>
    <row r="1654" spans="3:25" s="330" customFormat="1" hidden="1" x14ac:dyDescent="0.25">
      <c r="C1654" s="331"/>
      <c r="D1654" s="331"/>
      <c r="E1654" s="331"/>
      <c r="H1654" s="332"/>
      <c r="K1654" s="333"/>
      <c r="L1654" s="333"/>
      <c r="M1654" s="333"/>
      <c r="N1654" s="333"/>
      <c r="Q1654" s="334"/>
      <c r="R1654" s="335"/>
      <c r="S1654" s="335"/>
      <c r="T1654" s="335"/>
      <c r="U1654" s="335"/>
      <c r="V1654" s="335"/>
      <c r="W1654" s="336"/>
      <c r="X1654" s="337"/>
      <c r="Y1654" s="338"/>
    </row>
    <row r="1655" spans="3:25" s="330" customFormat="1" hidden="1" x14ac:dyDescent="0.25">
      <c r="C1655" s="331"/>
      <c r="D1655" s="331"/>
      <c r="E1655" s="331"/>
      <c r="H1655" s="332"/>
      <c r="K1655" s="333"/>
      <c r="L1655" s="333"/>
      <c r="M1655" s="333"/>
      <c r="N1655" s="333"/>
      <c r="Q1655" s="334"/>
      <c r="R1655" s="335"/>
      <c r="S1655" s="335"/>
      <c r="T1655" s="335"/>
      <c r="U1655" s="335"/>
      <c r="V1655" s="335"/>
      <c r="W1655" s="336"/>
      <c r="X1655" s="337"/>
      <c r="Y1655" s="338"/>
    </row>
    <row r="1656" spans="3:25" s="330" customFormat="1" hidden="1" x14ac:dyDescent="0.25">
      <c r="C1656" s="331"/>
      <c r="D1656" s="331"/>
      <c r="E1656" s="331"/>
      <c r="H1656" s="332"/>
      <c r="K1656" s="333"/>
      <c r="L1656" s="333"/>
      <c r="M1656" s="333"/>
      <c r="N1656" s="333"/>
      <c r="Q1656" s="334"/>
      <c r="R1656" s="335"/>
      <c r="S1656" s="335"/>
      <c r="T1656" s="335"/>
      <c r="U1656" s="335"/>
      <c r="V1656" s="335"/>
      <c r="W1656" s="336"/>
      <c r="X1656" s="337"/>
      <c r="Y1656" s="338"/>
    </row>
    <row r="1657" spans="3:25" s="330" customFormat="1" hidden="1" x14ac:dyDescent="0.25">
      <c r="C1657" s="331"/>
      <c r="D1657" s="331"/>
      <c r="E1657" s="331"/>
      <c r="H1657" s="332"/>
      <c r="K1657" s="333"/>
      <c r="L1657" s="333"/>
      <c r="M1657" s="333"/>
      <c r="N1657" s="333"/>
      <c r="Q1657" s="334"/>
      <c r="R1657" s="335"/>
      <c r="S1657" s="335"/>
      <c r="T1657" s="335"/>
      <c r="U1657" s="335"/>
      <c r="V1657" s="335"/>
      <c r="W1657" s="336"/>
      <c r="X1657" s="337"/>
      <c r="Y1657" s="338"/>
    </row>
    <row r="1658" spans="3:25" s="330" customFormat="1" hidden="1" x14ac:dyDescent="0.25">
      <c r="C1658" s="331"/>
      <c r="D1658" s="331"/>
      <c r="E1658" s="331"/>
      <c r="H1658" s="332"/>
      <c r="K1658" s="333"/>
      <c r="L1658" s="333"/>
      <c r="M1658" s="333"/>
      <c r="N1658" s="333"/>
      <c r="Q1658" s="334"/>
      <c r="R1658" s="335"/>
      <c r="S1658" s="335"/>
      <c r="T1658" s="335"/>
      <c r="U1658" s="335"/>
      <c r="V1658" s="335"/>
      <c r="W1658" s="336"/>
      <c r="X1658" s="337"/>
      <c r="Y1658" s="338"/>
    </row>
    <row r="1659" spans="3:25" s="330" customFormat="1" hidden="1" x14ac:dyDescent="0.25">
      <c r="C1659" s="331"/>
      <c r="D1659" s="331"/>
      <c r="E1659" s="331"/>
      <c r="H1659" s="332"/>
      <c r="K1659" s="333"/>
      <c r="L1659" s="333"/>
      <c r="M1659" s="333"/>
      <c r="N1659" s="333"/>
      <c r="Q1659" s="334"/>
      <c r="R1659" s="335"/>
      <c r="S1659" s="335"/>
      <c r="T1659" s="335"/>
      <c r="U1659" s="335"/>
      <c r="V1659" s="335"/>
      <c r="W1659" s="336"/>
      <c r="X1659" s="337"/>
      <c r="Y1659" s="338"/>
    </row>
    <row r="1660" spans="3:25" s="330" customFormat="1" hidden="1" x14ac:dyDescent="0.25">
      <c r="C1660" s="331"/>
      <c r="D1660" s="331"/>
      <c r="E1660" s="331"/>
      <c r="H1660" s="332"/>
      <c r="K1660" s="333"/>
      <c r="L1660" s="333"/>
      <c r="M1660" s="333"/>
      <c r="N1660" s="333"/>
      <c r="Q1660" s="334"/>
      <c r="R1660" s="335"/>
      <c r="S1660" s="335"/>
      <c r="T1660" s="335"/>
      <c r="U1660" s="335"/>
      <c r="V1660" s="335"/>
      <c r="W1660" s="336"/>
      <c r="X1660" s="337"/>
      <c r="Y1660" s="338"/>
    </row>
    <row r="1661" spans="3:25" s="330" customFormat="1" hidden="1" x14ac:dyDescent="0.25">
      <c r="C1661" s="331"/>
      <c r="D1661" s="331"/>
      <c r="E1661" s="331"/>
      <c r="H1661" s="332"/>
      <c r="K1661" s="333"/>
      <c r="L1661" s="333"/>
      <c r="M1661" s="333"/>
      <c r="N1661" s="333"/>
      <c r="Q1661" s="334"/>
      <c r="R1661" s="335"/>
      <c r="S1661" s="335"/>
      <c r="T1661" s="335"/>
      <c r="U1661" s="335"/>
      <c r="V1661" s="335"/>
      <c r="W1661" s="336"/>
      <c r="X1661" s="337"/>
      <c r="Y1661" s="338"/>
    </row>
    <row r="1662" spans="3:25" s="330" customFormat="1" hidden="1" x14ac:dyDescent="0.25">
      <c r="C1662" s="331"/>
      <c r="D1662" s="331"/>
      <c r="E1662" s="331"/>
      <c r="H1662" s="332"/>
      <c r="K1662" s="333"/>
      <c r="L1662" s="333"/>
      <c r="M1662" s="333"/>
      <c r="N1662" s="333"/>
      <c r="Q1662" s="334"/>
      <c r="R1662" s="335"/>
      <c r="S1662" s="335"/>
      <c r="T1662" s="335"/>
      <c r="U1662" s="335"/>
      <c r="V1662" s="335"/>
      <c r="W1662" s="336"/>
      <c r="X1662" s="337"/>
      <c r="Y1662" s="338"/>
    </row>
    <row r="1663" spans="3:25" s="330" customFormat="1" hidden="1" x14ac:dyDescent="0.25">
      <c r="C1663" s="331"/>
      <c r="D1663" s="331"/>
      <c r="E1663" s="331"/>
      <c r="H1663" s="332"/>
      <c r="K1663" s="333"/>
      <c r="L1663" s="333"/>
      <c r="M1663" s="333"/>
      <c r="N1663" s="333"/>
      <c r="Q1663" s="334"/>
      <c r="R1663" s="335"/>
      <c r="S1663" s="335"/>
      <c r="T1663" s="335"/>
      <c r="U1663" s="335"/>
      <c r="V1663" s="335"/>
      <c r="W1663" s="336"/>
      <c r="X1663" s="337"/>
      <c r="Y1663" s="338"/>
    </row>
    <row r="1664" spans="3:25" s="330" customFormat="1" hidden="1" x14ac:dyDescent="0.25">
      <c r="C1664" s="331"/>
      <c r="D1664" s="331"/>
      <c r="E1664" s="331"/>
      <c r="H1664" s="332"/>
      <c r="K1664" s="333"/>
      <c r="L1664" s="333"/>
      <c r="M1664" s="333"/>
      <c r="N1664" s="333"/>
      <c r="Q1664" s="334"/>
      <c r="R1664" s="335"/>
      <c r="S1664" s="335"/>
      <c r="T1664" s="335"/>
      <c r="U1664" s="335"/>
      <c r="V1664" s="335"/>
      <c r="W1664" s="336"/>
      <c r="X1664" s="337"/>
      <c r="Y1664" s="338"/>
    </row>
    <row r="1665" spans="3:25" s="330" customFormat="1" hidden="1" x14ac:dyDescent="0.25">
      <c r="C1665" s="331"/>
      <c r="D1665" s="331"/>
      <c r="E1665" s="331"/>
      <c r="H1665" s="332"/>
      <c r="K1665" s="333"/>
      <c r="L1665" s="333"/>
      <c r="M1665" s="333"/>
      <c r="N1665" s="333"/>
      <c r="Q1665" s="334"/>
      <c r="R1665" s="335"/>
      <c r="S1665" s="335"/>
      <c r="T1665" s="335"/>
      <c r="U1665" s="335"/>
      <c r="V1665" s="335"/>
      <c r="W1665" s="336"/>
      <c r="X1665" s="337"/>
      <c r="Y1665" s="338"/>
    </row>
    <row r="1666" spans="3:25" s="330" customFormat="1" hidden="1" x14ac:dyDescent="0.25">
      <c r="C1666" s="331"/>
      <c r="D1666" s="331"/>
      <c r="E1666" s="331"/>
      <c r="H1666" s="332"/>
      <c r="K1666" s="333"/>
      <c r="L1666" s="333"/>
      <c r="M1666" s="333"/>
      <c r="N1666" s="333"/>
      <c r="Q1666" s="334"/>
      <c r="R1666" s="335"/>
      <c r="S1666" s="335"/>
      <c r="T1666" s="335"/>
      <c r="U1666" s="335"/>
      <c r="V1666" s="335"/>
      <c r="W1666" s="336"/>
      <c r="X1666" s="337"/>
      <c r="Y1666" s="338"/>
    </row>
    <row r="1667" spans="3:25" s="330" customFormat="1" hidden="1" x14ac:dyDescent="0.25">
      <c r="C1667" s="331"/>
      <c r="D1667" s="331"/>
      <c r="E1667" s="331"/>
      <c r="H1667" s="332"/>
      <c r="K1667" s="333"/>
      <c r="L1667" s="333"/>
      <c r="M1667" s="333"/>
      <c r="N1667" s="333"/>
      <c r="Q1667" s="334"/>
      <c r="R1667" s="335"/>
      <c r="S1667" s="335"/>
      <c r="T1667" s="335"/>
      <c r="U1667" s="335"/>
      <c r="V1667" s="335"/>
      <c r="W1667" s="336"/>
      <c r="X1667" s="337"/>
      <c r="Y1667" s="338"/>
    </row>
    <row r="1668" spans="3:25" s="330" customFormat="1" hidden="1" x14ac:dyDescent="0.25">
      <c r="C1668" s="331"/>
      <c r="D1668" s="331"/>
      <c r="E1668" s="331"/>
      <c r="H1668" s="332"/>
      <c r="K1668" s="333"/>
      <c r="L1668" s="333"/>
      <c r="M1668" s="333"/>
      <c r="N1668" s="333"/>
      <c r="Q1668" s="334"/>
      <c r="R1668" s="335"/>
      <c r="S1668" s="335"/>
      <c r="T1668" s="335"/>
      <c r="U1668" s="335"/>
      <c r="V1668" s="335"/>
      <c r="W1668" s="336"/>
      <c r="X1668" s="337"/>
      <c r="Y1668" s="338"/>
    </row>
    <row r="1669" spans="3:25" s="330" customFormat="1" hidden="1" x14ac:dyDescent="0.25">
      <c r="C1669" s="331"/>
      <c r="D1669" s="331"/>
      <c r="E1669" s="331"/>
      <c r="H1669" s="332"/>
      <c r="K1669" s="333"/>
      <c r="L1669" s="333"/>
      <c r="M1669" s="333"/>
      <c r="N1669" s="333"/>
      <c r="Q1669" s="334"/>
      <c r="R1669" s="335"/>
      <c r="S1669" s="335"/>
      <c r="T1669" s="335"/>
      <c r="U1669" s="335"/>
      <c r="V1669" s="335"/>
      <c r="W1669" s="336"/>
      <c r="X1669" s="337"/>
      <c r="Y1669" s="338"/>
    </row>
    <row r="1670" spans="3:25" s="330" customFormat="1" hidden="1" x14ac:dyDescent="0.25">
      <c r="C1670" s="331"/>
      <c r="D1670" s="331"/>
      <c r="E1670" s="331"/>
      <c r="H1670" s="332"/>
      <c r="K1670" s="333"/>
      <c r="L1670" s="333"/>
      <c r="M1670" s="333"/>
      <c r="N1670" s="333"/>
      <c r="Q1670" s="334"/>
      <c r="R1670" s="335"/>
      <c r="S1670" s="335"/>
      <c r="T1670" s="335"/>
      <c r="U1670" s="335"/>
      <c r="V1670" s="335"/>
      <c r="W1670" s="336"/>
      <c r="X1670" s="337"/>
      <c r="Y1670" s="338"/>
    </row>
    <row r="1671" spans="3:25" s="330" customFormat="1" hidden="1" x14ac:dyDescent="0.25">
      <c r="C1671" s="331"/>
      <c r="D1671" s="331"/>
      <c r="E1671" s="331"/>
      <c r="H1671" s="332"/>
      <c r="K1671" s="333"/>
      <c r="L1671" s="333"/>
      <c r="M1671" s="333"/>
      <c r="N1671" s="333"/>
      <c r="Q1671" s="334"/>
      <c r="R1671" s="335"/>
      <c r="S1671" s="335"/>
      <c r="T1671" s="335"/>
      <c r="U1671" s="335"/>
      <c r="V1671" s="335"/>
      <c r="W1671" s="336"/>
      <c r="X1671" s="337"/>
      <c r="Y1671" s="338"/>
    </row>
    <row r="1672" spans="3:25" s="330" customFormat="1" hidden="1" x14ac:dyDescent="0.25">
      <c r="C1672" s="331"/>
      <c r="D1672" s="331"/>
      <c r="E1672" s="331"/>
      <c r="H1672" s="332"/>
      <c r="K1672" s="333"/>
      <c r="L1672" s="333"/>
      <c r="M1672" s="333"/>
      <c r="N1672" s="333"/>
      <c r="Q1672" s="334"/>
      <c r="R1672" s="335"/>
      <c r="S1672" s="335"/>
      <c r="T1672" s="335"/>
      <c r="U1672" s="335"/>
      <c r="V1672" s="335"/>
      <c r="W1672" s="336"/>
      <c r="X1672" s="337"/>
      <c r="Y1672" s="338"/>
    </row>
    <row r="1673" spans="3:25" s="330" customFormat="1" hidden="1" x14ac:dyDescent="0.25">
      <c r="C1673" s="331"/>
      <c r="D1673" s="331"/>
      <c r="E1673" s="331"/>
      <c r="H1673" s="332"/>
      <c r="K1673" s="333"/>
      <c r="L1673" s="333"/>
      <c r="M1673" s="333"/>
      <c r="N1673" s="333"/>
      <c r="Q1673" s="334"/>
      <c r="R1673" s="335"/>
      <c r="S1673" s="335"/>
      <c r="T1673" s="335"/>
      <c r="U1673" s="335"/>
      <c r="V1673" s="335"/>
      <c r="W1673" s="336"/>
      <c r="X1673" s="337"/>
      <c r="Y1673" s="338"/>
    </row>
    <row r="1674" spans="3:25" s="330" customFormat="1" hidden="1" x14ac:dyDescent="0.25">
      <c r="C1674" s="331"/>
      <c r="D1674" s="331"/>
      <c r="E1674" s="331"/>
      <c r="H1674" s="332"/>
      <c r="K1674" s="333"/>
      <c r="L1674" s="333"/>
      <c r="M1674" s="333"/>
      <c r="N1674" s="333"/>
      <c r="Q1674" s="334"/>
      <c r="R1674" s="335"/>
      <c r="S1674" s="335"/>
      <c r="T1674" s="335"/>
      <c r="U1674" s="335"/>
      <c r="V1674" s="335"/>
      <c r="W1674" s="336"/>
      <c r="X1674" s="337"/>
      <c r="Y1674" s="338"/>
    </row>
    <row r="1675" spans="3:25" s="330" customFormat="1" hidden="1" x14ac:dyDescent="0.25">
      <c r="C1675" s="331"/>
      <c r="D1675" s="331"/>
      <c r="E1675" s="331"/>
      <c r="H1675" s="332"/>
      <c r="K1675" s="333"/>
      <c r="L1675" s="333"/>
      <c r="M1675" s="333"/>
      <c r="N1675" s="333"/>
      <c r="Q1675" s="334"/>
      <c r="R1675" s="335"/>
      <c r="S1675" s="335"/>
      <c r="T1675" s="335"/>
      <c r="U1675" s="335"/>
      <c r="V1675" s="335"/>
      <c r="W1675" s="336"/>
      <c r="X1675" s="337"/>
      <c r="Y1675" s="338"/>
    </row>
    <row r="1676" spans="3:25" s="330" customFormat="1" hidden="1" x14ac:dyDescent="0.25">
      <c r="C1676" s="331"/>
      <c r="D1676" s="331"/>
      <c r="E1676" s="331"/>
      <c r="H1676" s="332"/>
      <c r="K1676" s="333"/>
      <c r="L1676" s="333"/>
      <c r="M1676" s="333"/>
      <c r="N1676" s="333"/>
      <c r="Q1676" s="334"/>
      <c r="R1676" s="335"/>
      <c r="S1676" s="335"/>
      <c r="T1676" s="335"/>
      <c r="U1676" s="335"/>
      <c r="V1676" s="335"/>
      <c r="W1676" s="336"/>
      <c r="X1676" s="337"/>
      <c r="Y1676" s="338"/>
    </row>
    <row r="1677" spans="3:25" s="330" customFormat="1" hidden="1" x14ac:dyDescent="0.25">
      <c r="C1677" s="331"/>
      <c r="D1677" s="331"/>
      <c r="E1677" s="331"/>
      <c r="H1677" s="332"/>
      <c r="K1677" s="333"/>
      <c r="L1677" s="333"/>
      <c r="M1677" s="333"/>
      <c r="N1677" s="333"/>
      <c r="Q1677" s="334"/>
      <c r="R1677" s="335"/>
      <c r="S1677" s="335"/>
      <c r="T1677" s="335"/>
      <c r="U1677" s="335"/>
      <c r="V1677" s="335"/>
      <c r="W1677" s="336"/>
      <c r="X1677" s="337"/>
      <c r="Y1677" s="338"/>
    </row>
    <row r="1678" spans="3:25" s="330" customFormat="1" hidden="1" x14ac:dyDescent="0.25">
      <c r="C1678" s="331"/>
      <c r="D1678" s="331"/>
      <c r="E1678" s="331"/>
      <c r="H1678" s="332"/>
      <c r="K1678" s="333"/>
      <c r="L1678" s="333"/>
      <c r="M1678" s="333"/>
      <c r="N1678" s="333"/>
      <c r="Q1678" s="334"/>
      <c r="R1678" s="335"/>
      <c r="S1678" s="335"/>
      <c r="T1678" s="335"/>
      <c r="U1678" s="335"/>
      <c r="V1678" s="335"/>
      <c r="W1678" s="336"/>
      <c r="X1678" s="337"/>
      <c r="Y1678" s="338"/>
    </row>
    <row r="1679" spans="3:25" s="330" customFormat="1" hidden="1" x14ac:dyDescent="0.25">
      <c r="C1679" s="331"/>
      <c r="D1679" s="331"/>
      <c r="E1679" s="331"/>
      <c r="H1679" s="332"/>
      <c r="K1679" s="333"/>
      <c r="L1679" s="333"/>
      <c r="M1679" s="333"/>
      <c r="N1679" s="333"/>
      <c r="Q1679" s="334"/>
      <c r="R1679" s="335"/>
      <c r="S1679" s="335"/>
      <c r="T1679" s="335"/>
      <c r="U1679" s="335"/>
      <c r="V1679" s="335"/>
      <c r="W1679" s="336"/>
      <c r="X1679" s="337"/>
      <c r="Y1679" s="338"/>
    </row>
    <row r="1680" spans="3:25" s="330" customFormat="1" hidden="1" x14ac:dyDescent="0.25">
      <c r="C1680" s="331"/>
      <c r="D1680" s="331"/>
      <c r="E1680" s="331"/>
      <c r="H1680" s="332"/>
      <c r="K1680" s="333"/>
      <c r="L1680" s="333"/>
      <c r="M1680" s="333"/>
      <c r="N1680" s="333"/>
      <c r="Q1680" s="334"/>
      <c r="R1680" s="335"/>
      <c r="S1680" s="335"/>
      <c r="T1680" s="335"/>
      <c r="U1680" s="335"/>
      <c r="V1680" s="335"/>
      <c r="W1680" s="336"/>
      <c r="X1680" s="337"/>
      <c r="Y1680" s="338"/>
    </row>
    <row r="1681" spans="3:25" s="330" customFormat="1" hidden="1" x14ac:dyDescent="0.25">
      <c r="C1681" s="331"/>
      <c r="D1681" s="331"/>
      <c r="E1681" s="331"/>
      <c r="H1681" s="332"/>
      <c r="K1681" s="333"/>
      <c r="L1681" s="333"/>
      <c r="M1681" s="333"/>
      <c r="N1681" s="333"/>
      <c r="Q1681" s="334"/>
      <c r="R1681" s="335"/>
      <c r="S1681" s="335"/>
      <c r="T1681" s="335"/>
      <c r="U1681" s="335"/>
      <c r="V1681" s="335"/>
      <c r="W1681" s="336"/>
      <c r="X1681" s="337"/>
      <c r="Y1681" s="338"/>
    </row>
    <row r="1682" spans="3:25" s="330" customFormat="1" hidden="1" x14ac:dyDescent="0.25">
      <c r="C1682" s="331"/>
      <c r="D1682" s="331"/>
      <c r="E1682" s="331"/>
      <c r="H1682" s="332"/>
      <c r="K1682" s="333"/>
      <c r="L1682" s="333"/>
      <c r="M1682" s="333"/>
      <c r="N1682" s="333"/>
      <c r="Q1682" s="334"/>
      <c r="R1682" s="335"/>
      <c r="S1682" s="335"/>
      <c r="T1682" s="335"/>
      <c r="U1682" s="335"/>
      <c r="V1682" s="335"/>
      <c r="W1682" s="336"/>
      <c r="X1682" s="337"/>
      <c r="Y1682" s="338"/>
    </row>
    <row r="1683" spans="3:25" s="330" customFormat="1" hidden="1" x14ac:dyDescent="0.25">
      <c r="C1683" s="331"/>
      <c r="D1683" s="331"/>
      <c r="E1683" s="331"/>
      <c r="H1683" s="332"/>
      <c r="K1683" s="333"/>
      <c r="L1683" s="333"/>
      <c r="M1683" s="333"/>
      <c r="N1683" s="333"/>
      <c r="Q1683" s="334"/>
      <c r="R1683" s="335"/>
      <c r="S1683" s="335"/>
      <c r="T1683" s="335"/>
      <c r="U1683" s="335"/>
      <c r="V1683" s="335"/>
      <c r="W1683" s="336"/>
      <c r="X1683" s="337"/>
      <c r="Y1683" s="338"/>
    </row>
    <row r="1684" spans="3:25" s="330" customFormat="1" hidden="1" x14ac:dyDescent="0.25">
      <c r="C1684" s="331"/>
      <c r="D1684" s="331"/>
      <c r="E1684" s="331"/>
      <c r="H1684" s="332"/>
      <c r="K1684" s="333"/>
      <c r="L1684" s="333"/>
      <c r="M1684" s="333"/>
      <c r="N1684" s="333"/>
      <c r="Q1684" s="334"/>
      <c r="R1684" s="335"/>
      <c r="S1684" s="335"/>
      <c r="T1684" s="335"/>
      <c r="U1684" s="335"/>
      <c r="V1684" s="335"/>
      <c r="W1684" s="336"/>
      <c r="X1684" s="337"/>
      <c r="Y1684" s="338"/>
    </row>
    <row r="1685" spans="3:25" s="330" customFormat="1" hidden="1" x14ac:dyDescent="0.25">
      <c r="C1685" s="331"/>
      <c r="D1685" s="331"/>
      <c r="E1685" s="331"/>
      <c r="H1685" s="332"/>
      <c r="K1685" s="333"/>
      <c r="L1685" s="333"/>
      <c r="M1685" s="333"/>
      <c r="N1685" s="333"/>
      <c r="Q1685" s="334"/>
      <c r="R1685" s="335"/>
      <c r="S1685" s="335"/>
      <c r="T1685" s="335"/>
      <c r="U1685" s="335"/>
      <c r="V1685" s="335"/>
      <c r="W1685" s="336"/>
      <c r="X1685" s="337"/>
      <c r="Y1685" s="338"/>
    </row>
    <row r="1686" spans="3:25" s="330" customFormat="1" hidden="1" x14ac:dyDescent="0.25">
      <c r="C1686" s="331"/>
      <c r="D1686" s="331"/>
      <c r="E1686" s="331"/>
      <c r="H1686" s="332"/>
      <c r="K1686" s="333"/>
      <c r="L1686" s="333"/>
      <c r="M1686" s="333"/>
      <c r="N1686" s="333"/>
      <c r="Q1686" s="334"/>
      <c r="R1686" s="335"/>
      <c r="S1686" s="335"/>
      <c r="T1686" s="335"/>
      <c r="U1686" s="335"/>
      <c r="V1686" s="335"/>
      <c r="W1686" s="336"/>
      <c r="X1686" s="337"/>
      <c r="Y1686" s="338"/>
    </row>
    <row r="1687" spans="3:25" s="330" customFormat="1" hidden="1" x14ac:dyDescent="0.25">
      <c r="C1687" s="331"/>
      <c r="D1687" s="331"/>
      <c r="E1687" s="331"/>
      <c r="H1687" s="332"/>
      <c r="K1687" s="333"/>
      <c r="L1687" s="333"/>
      <c r="M1687" s="333"/>
      <c r="N1687" s="333"/>
      <c r="Q1687" s="334"/>
      <c r="R1687" s="335"/>
      <c r="S1687" s="335"/>
      <c r="T1687" s="335"/>
      <c r="U1687" s="335"/>
      <c r="V1687" s="335"/>
      <c r="W1687" s="336"/>
      <c r="X1687" s="337"/>
      <c r="Y1687" s="338"/>
    </row>
    <row r="1688" spans="3:25" s="330" customFormat="1" hidden="1" x14ac:dyDescent="0.25">
      <c r="C1688" s="331"/>
      <c r="D1688" s="331"/>
      <c r="E1688" s="331"/>
      <c r="H1688" s="332"/>
      <c r="K1688" s="333"/>
      <c r="L1688" s="333"/>
      <c r="M1688" s="333"/>
      <c r="N1688" s="333"/>
      <c r="Q1688" s="334"/>
      <c r="R1688" s="335"/>
      <c r="S1688" s="335"/>
      <c r="T1688" s="335"/>
      <c r="U1688" s="335"/>
      <c r="V1688" s="335"/>
      <c r="W1688" s="336"/>
      <c r="X1688" s="337"/>
      <c r="Y1688" s="338"/>
    </row>
    <row r="1689" spans="3:25" s="330" customFormat="1" hidden="1" x14ac:dyDescent="0.25">
      <c r="C1689" s="331"/>
      <c r="D1689" s="331"/>
      <c r="E1689" s="331"/>
      <c r="H1689" s="332"/>
      <c r="K1689" s="333"/>
      <c r="L1689" s="333"/>
      <c r="M1689" s="333"/>
      <c r="N1689" s="333"/>
      <c r="Q1689" s="334"/>
      <c r="R1689" s="335"/>
      <c r="S1689" s="335"/>
      <c r="T1689" s="335"/>
      <c r="U1689" s="335"/>
      <c r="V1689" s="335"/>
      <c r="W1689" s="336"/>
      <c r="X1689" s="337"/>
      <c r="Y1689" s="338"/>
    </row>
    <row r="1690" spans="3:25" s="330" customFormat="1" hidden="1" x14ac:dyDescent="0.25">
      <c r="C1690" s="331"/>
      <c r="D1690" s="331"/>
      <c r="E1690" s="331"/>
      <c r="H1690" s="332"/>
      <c r="K1690" s="333"/>
      <c r="L1690" s="333"/>
      <c r="M1690" s="333"/>
      <c r="N1690" s="333"/>
      <c r="Q1690" s="334"/>
      <c r="R1690" s="335"/>
      <c r="S1690" s="335"/>
      <c r="T1690" s="335"/>
      <c r="U1690" s="335"/>
      <c r="V1690" s="335"/>
      <c r="W1690" s="336"/>
      <c r="X1690" s="337"/>
      <c r="Y1690" s="338"/>
    </row>
    <row r="1691" spans="3:25" s="330" customFormat="1" hidden="1" x14ac:dyDescent="0.25">
      <c r="C1691" s="331"/>
      <c r="D1691" s="331"/>
      <c r="E1691" s="331"/>
      <c r="H1691" s="332"/>
      <c r="K1691" s="333"/>
      <c r="L1691" s="333"/>
      <c r="M1691" s="333"/>
      <c r="N1691" s="333"/>
      <c r="Q1691" s="334"/>
      <c r="R1691" s="335"/>
      <c r="S1691" s="335"/>
      <c r="T1691" s="335"/>
      <c r="U1691" s="335"/>
      <c r="V1691" s="335"/>
      <c r="W1691" s="336"/>
      <c r="X1691" s="337"/>
      <c r="Y1691" s="338"/>
    </row>
    <row r="1692" spans="3:25" s="330" customFormat="1" hidden="1" x14ac:dyDescent="0.25">
      <c r="C1692" s="331"/>
      <c r="D1692" s="331"/>
      <c r="E1692" s="331"/>
      <c r="H1692" s="332"/>
      <c r="K1692" s="333"/>
      <c r="L1692" s="333"/>
      <c r="M1692" s="333"/>
      <c r="N1692" s="333"/>
      <c r="Q1692" s="334"/>
      <c r="R1692" s="335"/>
      <c r="S1692" s="335"/>
      <c r="T1692" s="335"/>
      <c r="U1692" s="335"/>
      <c r="V1692" s="335"/>
      <c r="W1692" s="336"/>
      <c r="X1692" s="337"/>
      <c r="Y1692" s="338"/>
    </row>
    <row r="1693" spans="3:25" s="330" customFormat="1" hidden="1" x14ac:dyDescent="0.25">
      <c r="C1693" s="331"/>
      <c r="D1693" s="331"/>
      <c r="E1693" s="331"/>
      <c r="H1693" s="332"/>
      <c r="K1693" s="333"/>
      <c r="L1693" s="333"/>
      <c r="M1693" s="333"/>
      <c r="N1693" s="333"/>
      <c r="Q1693" s="334"/>
      <c r="R1693" s="335"/>
      <c r="S1693" s="335"/>
      <c r="T1693" s="335"/>
      <c r="U1693" s="335"/>
      <c r="V1693" s="335"/>
      <c r="W1693" s="336"/>
      <c r="X1693" s="337"/>
      <c r="Y1693" s="338"/>
    </row>
    <row r="1694" spans="3:25" s="330" customFormat="1" hidden="1" x14ac:dyDescent="0.25">
      <c r="C1694" s="331"/>
      <c r="D1694" s="331"/>
      <c r="E1694" s="331"/>
      <c r="H1694" s="332"/>
      <c r="K1694" s="333"/>
      <c r="L1694" s="333"/>
      <c r="M1694" s="333"/>
      <c r="N1694" s="333"/>
      <c r="Q1694" s="334"/>
      <c r="R1694" s="335"/>
      <c r="S1694" s="335"/>
      <c r="T1694" s="335"/>
      <c r="U1694" s="335"/>
      <c r="V1694" s="335"/>
      <c r="W1694" s="336"/>
      <c r="X1694" s="337"/>
      <c r="Y1694" s="338"/>
    </row>
    <row r="1695" spans="3:25" s="330" customFormat="1" hidden="1" x14ac:dyDescent="0.25">
      <c r="C1695" s="331"/>
      <c r="D1695" s="331"/>
      <c r="E1695" s="331"/>
      <c r="H1695" s="332"/>
      <c r="K1695" s="333"/>
      <c r="L1695" s="333"/>
      <c r="M1695" s="333"/>
      <c r="N1695" s="333"/>
      <c r="Q1695" s="334"/>
      <c r="R1695" s="335"/>
      <c r="S1695" s="335"/>
      <c r="T1695" s="335"/>
      <c r="U1695" s="335"/>
      <c r="V1695" s="335"/>
      <c r="W1695" s="336"/>
      <c r="X1695" s="337"/>
      <c r="Y1695" s="338"/>
    </row>
    <row r="1696" spans="3:25" s="330" customFormat="1" hidden="1" x14ac:dyDescent="0.25">
      <c r="C1696" s="331"/>
      <c r="D1696" s="331"/>
      <c r="E1696" s="331"/>
      <c r="H1696" s="332"/>
      <c r="K1696" s="333"/>
      <c r="L1696" s="333"/>
      <c r="M1696" s="333"/>
      <c r="N1696" s="333"/>
      <c r="Q1696" s="334"/>
      <c r="R1696" s="335"/>
      <c r="S1696" s="335"/>
      <c r="T1696" s="335"/>
      <c r="U1696" s="335"/>
      <c r="V1696" s="335"/>
      <c r="W1696" s="336"/>
      <c r="X1696" s="337"/>
      <c r="Y1696" s="338"/>
    </row>
    <row r="1697" spans="3:25" s="330" customFormat="1" hidden="1" x14ac:dyDescent="0.25">
      <c r="C1697" s="331"/>
      <c r="D1697" s="331"/>
      <c r="E1697" s="331"/>
      <c r="H1697" s="332"/>
      <c r="K1697" s="333"/>
      <c r="L1697" s="333"/>
      <c r="M1697" s="333"/>
      <c r="N1697" s="333"/>
      <c r="Q1697" s="334"/>
      <c r="R1697" s="335"/>
      <c r="S1697" s="335"/>
      <c r="T1697" s="335"/>
      <c r="U1697" s="335"/>
      <c r="V1697" s="335"/>
      <c r="W1697" s="336"/>
      <c r="X1697" s="337"/>
      <c r="Y1697" s="338"/>
    </row>
    <row r="1698" spans="3:25" s="330" customFormat="1" hidden="1" x14ac:dyDescent="0.25">
      <c r="C1698" s="331"/>
      <c r="D1698" s="331"/>
      <c r="E1698" s="331"/>
      <c r="H1698" s="332"/>
      <c r="K1698" s="333"/>
      <c r="L1698" s="333"/>
      <c r="M1698" s="333"/>
      <c r="N1698" s="333"/>
      <c r="Q1698" s="334"/>
      <c r="R1698" s="335"/>
      <c r="S1698" s="335"/>
      <c r="T1698" s="335"/>
      <c r="U1698" s="335"/>
      <c r="V1698" s="335"/>
      <c r="W1698" s="336"/>
      <c r="X1698" s="337"/>
      <c r="Y1698" s="338"/>
    </row>
    <row r="1699" spans="3:25" s="330" customFormat="1" hidden="1" x14ac:dyDescent="0.25">
      <c r="C1699" s="331"/>
      <c r="D1699" s="331"/>
      <c r="E1699" s="331"/>
      <c r="H1699" s="332"/>
      <c r="K1699" s="333"/>
      <c r="L1699" s="333"/>
      <c r="M1699" s="333"/>
      <c r="N1699" s="333"/>
      <c r="Q1699" s="334"/>
      <c r="R1699" s="335"/>
      <c r="S1699" s="335"/>
      <c r="T1699" s="335"/>
      <c r="U1699" s="335"/>
      <c r="V1699" s="335"/>
      <c r="W1699" s="336"/>
      <c r="X1699" s="337"/>
      <c r="Y1699" s="338"/>
    </row>
    <row r="1700" spans="3:25" s="330" customFormat="1" hidden="1" x14ac:dyDescent="0.25">
      <c r="C1700" s="331"/>
      <c r="D1700" s="331"/>
      <c r="E1700" s="331"/>
      <c r="H1700" s="332"/>
      <c r="K1700" s="333"/>
      <c r="L1700" s="333"/>
      <c r="M1700" s="333"/>
      <c r="N1700" s="333"/>
      <c r="Q1700" s="334"/>
      <c r="R1700" s="335"/>
      <c r="S1700" s="335"/>
      <c r="T1700" s="335"/>
      <c r="U1700" s="335"/>
      <c r="V1700" s="335"/>
      <c r="W1700" s="336"/>
      <c r="X1700" s="337"/>
      <c r="Y1700" s="338"/>
    </row>
    <row r="1701" spans="3:25" s="330" customFormat="1" hidden="1" x14ac:dyDescent="0.25">
      <c r="C1701" s="331"/>
      <c r="D1701" s="331"/>
      <c r="E1701" s="331"/>
      <c r="H1701" s="332"/>
      <c r="K1701" s="333"/>
      <c r="L1701" s="333"/>
      <c r="M1701" s="333"/>
      <c r="N1701" s="333"/>
      <c r="Q1701" s="334"/>
      <c r="R1701" s="335"/>
      <c r="S1701" s="335"/>
      <c r="T1701" s="335"/>
      <c r="U1701" s="335"/>
      <c r="V1701" s="335"/>
      <c r="W1701" s="336"/>
      <c r="X1701" s="337"/>
      <c r="Y1701" s="338"/>
    </row>
    <row r="1702" spans="3:25" s="330" customFormat="1" hidden="1" x14ac:dyDescent="0.25">
      <c r="C1702" s="331"/>
      <c r="D1702" s="331"/>
      <c r="E1702" s="331"/>
      <c r="H1702" s="332"/>
      <c r="K1702" s="333"/>
      <c r="L1702" s="333"/>
      <c r="M1702" s="333"/>
      <c r="N1702" s="333"/>
      <c r="Q1702" s="334"/>
      <c r="R1702" s="335"/>
      <c r="S1702" s="335"/>
      <c r="T1702" s="335"/>
      <c r="U1702" s="335"/>
      <c r="V1702" s="335"/>
      <c r="W1702" s="336"/>
      <c r="X1702" s="337"/>
      <c r="Y1702" s="338"/>
    </row>
    <row r="1703" spans="3:25" s="330" customFormat="1" hidden="1" x14ac:dyDescent="0.25">
      <c r="C1703" s="331"/>
      <c r="D1703" s="331"/>
      <c r="E1703" s="331"/>
      <c r="H1703" s="332"/>
      <c r="K1703" s="333"/>
      <c r="L1703" s="333"/>
      <c r="M1703" s="333"/>
      <c r="N1703" s="333"/>
      <c r="Q1703" s="334"/>
      <c r="R1703" s="335"/>
      <c r="S1703" s="335"/>
      <c r="T1703" s="335"/>
      <c r="U1703" s="335"/>
      <c r="V1703" s="335"/>
      <c r="W1703" s="336"/>
      <c r="X1703" s="337"/>
      <c r="Y1703" s="338"/>
    </row>
    <row r="1704" spans="3:25" s="330" customFormat="1" hidden="1" x14ac:dyDescent="0.25">
      <c r="C1704" s="331"/>
      <c r="D1704" s="331"/>
      <c r="E1704" s="331"/>
      <c r="H1704" s="332"/>
      <c r="K1704" s="333"/>
      <c r="L1704" s="333"/>
      <c r="M1704" s="333"/>
      <c r="N1704" s="333"/>
      <c r="Q1704" s="334"/>
      <c r="R1704" s="335"/>
      <c r="S1704" s="335"/>
      <c r="T1704" s="335"/>
      <c r="U1704" s="335"/>
      <c r="V1704" s="335"/>
      <c r="W1704" s="336"/>
      <c r="X1704" s="337"/>
      <c r="Y1704" s="338"/>
    </row>
    <row r="1705" spans="3:25" s="330" customFormat="1" hidden="1" x14ac:dyDescent="0.25">
      <c r="C1705" s="331"/>
      <c r="D1705" s="331"/>
      <c r="E1705" s="331"/>
      <c r="H1705" s="332"/>
      <c r="K1705" s="333"/>
      <c r="L1705" s="333"/>
      <c r="M1705" s="333"/>
      <c r="N1705" s="333"/>
      <c r="Q1705" s="334"/>
      <c r="R1705" s="335"/>
      <c r="S1705" s="335"/>
      <c r="T1705" s="335"/>
      <c r="U1705" s="335"/>
      <c r="V1705" s="335"/>
      <c r="W1705" s="336"/>
      <c r="X1705" s="337"/>
      <c r="Y1705" s="338"/>
    </row>
    <row r="1706" spans="3:25" s="330" customFormat="1" hidden="1" x14ac:dyDescent="0.25">
      <c r="C1706" s="331"/>
      <c r="D1706" s="331"/>
      <c r="E1706" s="331"/>
      <c r="H1706" s="332"/>
      <c r="K1706" s="333"/>
      <c r="L1706" s="333"/>
      <c r="M1706" s="333"/>
      <c r="N1706" s="333"/>
      <c r="Q1706" s="334"/>
      <c r="R1706" s="335"/>
      <c r="S1706" s="335"/>
      <c r="T1706" s="335"/>
      <c r="U1706" s="335"/>
      <c r="V1706" s="335"/>
      <c r="W1706" s="336"/>
      <c r="X1706" s="337"/>
      <c r="Y1706" s="338"/>
    </row>
    <row r="1707" spans="3:25" s="330" customFormat="1" hidden="1" x14ac:dyDescent="0.25">
      <c r="C1707" s="331"/>
      <c r="D1707" s="331"/>
      <c r="E1707" s="331"/>
      <c r="H1707" s="332"/>
      <c r="K1707" s="333"/>
      <c r="L1707" s="333"/>
      <c r="M1707" s="333"/>
      <c r="N1707" s="333"/>
      <c r="Q1707" s="334"/>
      <c r="R1707" s="335"/>
      <c r="S1707" s="335"/>
      <c r="T1707" s="335"/>
      <c r="U1707" s="335"/>
      <c r="V1707" s="335"/>
      <c r="W1707" s="336"/>
      <c r="X1707" s="337"/>
      <c r="Y1707" s="338"/>
    </row>
    <row r="1708" spans="3:25" s="330" customFormat="1" hidden="1" x14ac:dyDescent="0.25">
      <c r="C1708" s="331"/>
      <c r="D1708" s="331"/>
      <c r="E1708" s="331"/>
      <c r="H1708" s="332"/>
      <c r="K1708" s="333"/>
      <c r="L1708" s="333"/>
      <c r="M1708" s="333"/>
      <c r="N1708" s="333"/>
      <c r="Q1708" s="334"/>
      <c r="R1708" s="335"/>
      <c r="S1708" s="335"/>
      <c r="T1708" s="335"/>
      <c r="U1708" s="335"/>
      <c r="V1708" s="335"/>
      <c r="W1708" s="336"/>
      <c r="X1708" s="337"/>
      <c r="Y1708" s="338"/>
    </row>
    <row r="1709" spans="3:25" s="330" customFormat="1" hidden="1" x14ac:dyDescent="0.25">
      <c r="C1709" s="331"/>
      <c r="D1709" s="331"/>
      <c r="E1709" s="331"/>
      <c r="H1709" s="332"/>
      <c r="K1709" s="333"/>
      <c r="L1709" s="333"/>
      <c r="M1709" s="333"/>
      <c r="N1709" s="333"/>
      <c r="Q1709" s="334"/>
      <c r="R1709" s="335"/>
      <c r="S1709" s="335"/>
      <c r="T1709" s="335"/>
      <c r="U1709" s="335"/>
      <c r="V1709" s="335"/>
      <c r="W1709" s="336"/>
      <c r="X1709" s="337"/>
      <c r="Y1709" s="338"/>
    </row>
    <row r="1710" spans="3:25" s="330" customFormat="1" hidden="1" x14ac:dyDescent="0.25">
      <c r="C1710" s="331"/>
      <c r="D1710" s="331"/>
      <c r="E1710" s="331"/>
      <c r="H1710" s="332"/>
      <c r="K1710" s="333"/>
      <c r="L1710" s="333"/>
      <c r="M1710" s="333"/>
      <c r="N1710" s="333"/>
      <c r="Q1710" s="334"/>
      <c r="R1710" s="335"/>
      <c r="S1710" s="335"/>
      <c r="T1710" s="335"/>
      <c r="U1710" s="335"/>
      <c r="V1710" s="335"/>
      <c r="W1710" s="336"/>
      <c r="X1710" s="337"/>
      <c r="Y1710" s="338"/>
    </row>
    <row r="1711" spans="3:25" s="330" customFormat="1" hidden="1" x14ac:dyDescent="0.25">
      <c r="C1711" s="331"/>
      <c r="D1711" s="331"/>
      <c r="E1711" s="331"/>
      <c r="H1711" s="332"/>
      <c r="K1711" s="333"/>
      <c r="L1711" s="333"/>
      <c r="M1711" s="333"/>
      <c r="N1711" s="333"/>
      <c r="Q1711" s="334"/>
      <c r="R1711" s="335"/>
      <c r="S1711" s="335"/>
      <c r="T1711" s="335"/>
      <c r="U1711" s="335"/>
      <c r="V1711" s="335"/>
      <c r="W1711" s="336"/>
      <c r="X1711" s="337"/>
      <c r="Y1711" s="338"/>
    </row>
    <row r="1712" spans="3:25" s="330" customFormat="1" hidden="1" x14ac:dyDescent="0.25">
      <c r="C1712" s="331"/>
      <c r="D1712" s="331"/>
      <c r="E1712" s="331"/>
      <c r="H1712" s="332"/>
      <c r="K1712" s="333"/>
      <c r="L1712" s="333"/>
      <c r="M1712" s="333"/>
      <c r="N1712" s="333"/>
      <c r="Q1712" s="334"/>
      <c r="R1712" s="335"/>
      <c r="S1712" s="335"/>
      <c r="T1712" s="335"/>
      <c r="U1712" s="335"/>
      <c r="V1712" s="335"/>
      <c r="W1712" s="336"/>
      <c r="X1712" s="337"/>
      <c r="Y1712" s="338"/>
    </row>
    <row r="1713" spans="3:25" s="330" customFormat="1" hidden="1" x14ac:dyDescent="0.25">
      <c r="C1713" s="331"/>
      <c r="D1713" s="331"/>
      <c r="E1713" s="331"/>
      <c r="H1713" s="332"/>
      <c r="K1713" s="333"/>
      <c r="L1713" s="333"/>
      <c r="M1713" s="333"/>
      <c r="N1713" s="333"/>
      <c r="Q1713" s="334"/>
      <c r="R1713" s="335"/>
      <c r="S1713" s="335"/>
      <c r="T1713" s="335"/>
      <c r="U1713" s="335"/>
      <c r="V1713" s="335"/>
      <c r="W1713" s="336"/>
      <c r="X1713" s="337"/>
      <c r="Y1713" s="338"/>
    </row>
    <row r="1714" spans="3:25" s="330" customFormat="1" hidden="1" x14ac:dyDescent="0.25">
      <c r="C1714" s="331"/>
      <c r="D1714" s="331"/>
      <c r="E1714" s="331"/>
      <c r="H1714" s="332"/>
      <c r="K1714" s="333"/>
      <c r="L1714" s="333"/>
      <c r="M1714" s="333"/>
      <c r="N1714" s="333"/>
      <c r="Q1714" s="334"/>
      <c r="R1714" s="335"/>
      <c r="S1714" s="335"/>
      <c r="T1714" s="335"/>
      <c r="U1714" s="335"/>
      <c r="V1714" s="335"/>
      <c r="W1714" s="336"/>
      <c r="X1714" s="337"/>
      <c r="Y1714" s="338"/>
    </row>
    <row r="1715" spans="3:25" s="330" customFormat="1" hidden="1" x14ac:dyDescent="0.25">
      <c r="C1715" s="331"/>
      <c r="D1715" s="331"/>
      <c r="E1715" s="331"/>
      <c r="H1715" s="332"/>
      <c r="K1715" s="333"/>
      <c r="L1715" s="333"/>
      <c r="M1715" s="333"/>
      <c r="N1715" s="333"/>
      <c r="Q1715" s="334"/>
      <c r="R1715" s="335"/>
      <c r="S1715" s="335"/>
      <c r="T1715" s="335"/>
      <c r="U1715" s="335"/>
      <c r="V1715" s="335"/>
      <c r="W1715" s="336"/>
      <c r="X1715" s="337"/>
      <c r="Y1715" s="338"/>
    </row>
    <row r="1716" spans="3:25" s="330" customFormat="1" hidden="1" x14ac:dyDescent="0.25">
      <c r="C1716" s="331"/>
      <c r="D1716" s="331"/>
      <c r="E1716" s="331"/>
      <c r="H1716" s="332"/>
      <c r="K1716" s="333"/>
      <c r="L1716" s="333"/>
      <c r="M1716" s="333"/>
      <c r="N1716" s="333"/>
      <c r="Q1716" s="334"/>
      <c r="R1716" s="335"/>
      <c r="S1716" s="335"/>
      <c r="T1716" s="335"/>
      <c r="U1716" s="335"/>
      <c r="V1716" s="335"/>
      <c r="W1716" s="336"/>
      <c r="X1716" s="337"/>
      <c r="Y1716" s="338"/>
    </row>
    <row r="1717" spans="3:25" s="330" customFormat="1" hidden="1" x14ac:dyDescent="0.25">
      <c r="C1717" s="331"/>
      <c r="D1717" s="331"/>
      <c r="E1717" s="331"/>
      <c r="H1717" s="332"/>
      <c r="K1717" s="333"/>
      <c r="L1717" s="333"/>
      <c r="M1717" s="333"/>
      <c r="N1717" s="333"/>
      <c r="Q1717" s="334"/>
      <c r="R1717" s="335"/>
      <c r="S1717" s="335"/>
      <c r="T1717" s="335"/>
      <c r="U1717" s="335"/>
      <c r="V1717" s="335"/>
      <c r="W1717" s="336"/>
      <c r="X1717" s="337"/>
      <c r="Y1717" s="338"/>
    </row>
    <row r="1718" spans="3:25" s="330" customFormat="1" hidden="1" x14ac:dyDescent="0.25">
      <c r="C1718" s="331"/>
      <c r="D1718" s="331"/>
      <c r="E1718" s="331"/>
      <c r="H1718" s="332"/>
      <c r="K1718" s="333"/>
      <c r="L1718" s="333"/>
      <c r="M1718" s="333"/>
      <c r="N1718" s="333"/>
      <c r="Q1718" s="334"/>
      <c r="R1718" s="335"/>
      <c r="S1718" s="335"/>
      <c r="T1718" s="335"/>
      <c r="U1718" s="335"/>
      <c r="V1718" s="335"/>
      <c r="W1718" s="336"/>
      <c r="X1718" s="337"/>
      <c r="Y1718" s="338"/>
    </row>
    <row r="1719" spans="3:25" s="330" customFormat="1" hidden="1" x14ac:dyDescent="0.25">
      <c r="C1719" s="331"/>
      <c r="D1719" s="331"/>
      <c r="E1719" s="331"/>
      <c r="H1719" s="332"/>
      <c r="K1719" s="333"/>
      <c r="L1719" s="333"/>
      <c r="M1719" s="333"/>
      <c r="N1719" s="333"/>
      <c r="Q1719" s="334"/>
      <c r="R1719" s="335"/>
      <c r="S1719" s="335"/>
      <c r="T1719" s="335"/>
      <c r="U1719" s="335"/>
      <c r="V1719" s="335"/>
      <c r="W1719" s="336"/>
      <c r="X1719" s="337"/>
      <c r="Y1719" s="338"/>
    </row>
    <row r="1720" spans="3:25" s="330" customFormat="1" hidden="1" x14ac:dyDescent="0.25">
      <c r="C1720" s="331"/>
      <c r="D1720" s="331"/>
      <c r="E1720" s="331"/>
      <c r="H1720" s="332"/>
      <c r="K1720" s="333"/>
      <c r="L1720" s="333"/>
      <c r="M1720" s="333"/>
      <c r="N1720" s="333"/>
      <c r="Q1720" s="334"/>
      <c r="R1720" s="335"/>
      <c r="S1720" s="335"/>
      <c r="T1720" s="335"/>
      <c r="U1720" s="335"/>
      <c r="V1720" s="335"/>
      <c r="W1720" s="336"/>
      <c r="X1720" s="337"/>
      <c r="Y1720" s="338"/>
    </row>
    <row r="1721" spans="3:25" s="330" customFormat="1" hidden="1" x14ac:dyDescent="0.25">
      <c r="C1721" s="331"/>
      <c r="D1721" s="331"/>
      <c r="E1721" s="331"/>
      <c r="H1721" s="332"/>
      <c r="K1721" s="333"/>
      <c r="L1721" s="333"/>
      <c r="M1721" s="333"/>
      <c r="N1721" s="333"/>
      <c r="Q1721" s="334"/>
      <c r="R1721" s="335"/>
      <c r="S1721" s="335"/>
      <c r="T1721" s="335"/>
      <c r="U1721" s="335"/>
      <c r="V1721" s="335"/>
      <c r="W1721" s="336"/>
      <c r="X1721" s="337"/>
      <c r="Y1721" s="338"/>
    </row>
    <row r="1722" spans="3:25" s="330" customFormat="1" hidden="1" x14ac:dyDescent="0.25">
      <c r="C1722" s="331"/>
      <c r="D1722" s="331"/>
      <c r="E1722" s="331"/>
      <c r="H1722" s="332"/>
      <c r="K1722" s="333"/>
      <c r="L1722" s="333"/>
      <c r="M1722" s="333"/>
      <c r="N1722" s="333"/>
      <c r="Q1722" s="334"/>
      <c r="R1722" s="335"/>
      <c r="S1722" s="335"/>
      <c r="T1722" s="335"/>
      <c r="U1722" s="335"/>
      <c r="V1722" s="335"/>
      <c r="W1722" s="336"/>
      <c r="X1722" s="337"/>
      <c r="Y1722" s="338"/>
    </row>
    <row r="1723" spans="3:25" s="330" customFormat="1" hidden="1" x14ac:dyDescent="0.25">
      <c r="C1723" s="331"/>
      <c r="D1723" s="331"/>
      <c r="E1723" s="331"/>
      <c r="H1723" s="332"/>
      <c r="K1723" s="333"/>
      <c r="L1723" s="333"/>
      <c r="M1723" s="333"/>
      <c r="N1723" s="333"/>
      <c r="Q1723" s="334"/>
      <c r="R1723" s="335"/>
      <c r="S1723" s="335"/>
      <c r="T1723" s="335"/>
      <c r="U1723" s="335"/>
      <c r="V1723" s="335"/>
      <c r="W1723" s="336"/>
      <c r="X1723" s="337"/>
      <c r="Y1723" s="338"/>
    </row>
    <row r="1724" spans="3:25" s="330" customFormat="1" hidden="1" x14ac:dyDescent="0.25">
      <c r="C1724" s="331"/>
      <c r="D1724" s="331"/>
      <c r="E1724" s="331"/>
      <c r="H1724" s="332"/>
      <c r="K1724" s="333"/>
      <c r="L1724" s="333"/>
      <c r="M1724" s="333"/>
      <c r="N1724" s="333"/>
      <c r="Q1724" s="334"/>
      <c r="R1724" s="335"/>
      <c r="S1724" s="335"/>
      <c r="T1724" s="335"/>
      <c r="U1724" s="335"/>
      <c r="V1724" s="335"/>
      <c r="W1724" s="336"/>
      <c r="X1724" s="337"/>
      <c r="Y1724" s="338"/>
    </row>
    <row r="1725" spans="3:25" s="330" customFormat="1" hidden="1" x14ac:dyDescent="0.25">
      <c r="C1725" s="331"/>
      <c r="D1725" s="331"/>
      <c r="E1725" s="331"/>
      <c r="H1725" s="332"/>
      <c r="K1725" s="333"/>
      <c r="L1725" s="333"/>
      <c r="M1725" s="333"/>
      <c r="N1725" s="333"/>
      <c r="Q1725" s="334"/>
      <c r="R1725" s="335"/>
      <c r="S1725" s="335"/>
      <c r="T1725" s="335"/>
      <c r="U1725" s="335"/>
      <c r="V1725" s="335"/>
      <c r="W1725" s="336"/>
      <c r="X1725" s="337"/>
      <c r="Y1725" s="338"/>
    </row>
    <row r="1726" spans="3:25" s="330" customFormat="1" hidden="1" x14ac:dyDescent="0.25">
      <c r="C1726" s="331"/>
      <c r="D1726" s="331"/>
      <c r="E1726" s="331"/>
      <c r="H1726" s="332"/>
      <c r="K1726" s="333"/>
      <c r="L1726" s="333"/>
      <c r="M1726" s="333"/>
      <c r="N1726" s="333"/>
      <c r="Q1726" s="334"/>
      <c r="R1726" s="335"/>
      <c r="S1726" s="335"/>
      <c r="T1726" s="335"/>
      <c r="U1726" s="335"/>
      <c r="V1726" s="335"/>
      <c r="W1726" s="336"/>
      <c r="X1726" s="337"/>
      <c r="Y1726" s="338"/>
    </row>
    <row r="1727" spans="3:25" s="330" customFormat="1" hidden="1" x14ac:dyDescent="0.25">
      <c r="C1727" s="331"/>
      <c r="D1727" s="331"/>
      <c r="E1727" s="331"/>
      <c r="H1727" s="332"/>
      <c r="K1727" s="333"/>
      <c r="L1727" s="333"/>
      <c r="M1727" s="333"/>
      <c r="N1727" s="333"/>
      <c r="Q1727" s="334"/>
      <c r="R1727" s="335"/>
      <c r="S1727" s="335"/>
      <c r="T1727" s="335"/>
      <c r="U1727" s="335"/>
      <c r="V1727" s="335"/>
      <c r="W1727" s="336"/>
      <c r="X1727" s="337"/>
      <c r="Y1727" s="338"/>
    </row>
    <row r="1728" spans="3:25" s="330" customFormat="1" hidden="1" x14ac:dyDescent="0.25">
      <c r="C1728" s="331"/>
      <c r="D1728" s="331"/>
      <c r="E1728" s="331"/>
      <c r="H1728" s="332"/>
      <c r="K1728" s="333"/>
      <c r="L1728" s="333"/>
      <c r="M1728" s="333"/>
      <c r="N1728" s="333"/>
      <c r="Q1728" s="334"/>
      <c r="R1728" s="335"/>
      <c r="S1728" s="335"/>
      <c r="T1728" s="335"/>
      <c r="U1728" s="335"/>
      <c r="V1728" s="335"/>
      <c r="W1728" s="336"/>
      <c r="X1728" s="337"/>
      <c r="Y1728" s="338"/>
    </row>
    <row r="1729" spans="3:25" s="330" customFormat="1" hidden="1" x14ac:dyDescent="0.25">
      <c r="C1729" s="331"/>
      <c r="D1729" s="331"/>
      <c r="E1729" s="331"/>
      <c r="H1729" s="332"/>
      <c r="K1729" s="333"/>
      <c r="L1729" s="333"/>
      <c r="M1729" s="333"/>
      <c r="N1729" s="333"/>
      <c r="Q1729" s="334"/>
      <c r="R1729" s="335"/>
      <c r="S1729" s="335"/>
      <c r="T1729" s="335"/>
      <c r="U1729" s="335"/>
      <c r="V1729" s="335"/>
      <c r="W1729" s="336"/>
      <c r="X1729" s="337"/>
      <c r="Y1729" s="338"/>
    </row>
    <row r="1730" spans="3:25" s="330" customFormat="1" hidden="1" x14ac:dyDescent="0.25">
      <c r="C1730" s="331"/>
      <c r="D1730" s="331"/>
      <c r="E1730" s="331"/>
      <c r="H1730" s="332"/>
      <c r="K1730" s="333"/>
      <c r="L1730" s="333"/>
      <c r="M1730" s="333"/>
      <c r="N1730" s="333"/>
      <c r="Q1730" s="334"/>
      <c r="R1730" s="335"/>
      <c r="S1730" s="335"/>
      <c r="T1730" s="335"/>
      <c r="U1730" s="335"/>
      <c r="V1730" s="335"/>
      <c r="W1730" s="336"/>
      <c r="X1730" s="337"/>
      <c r="Y1730" s="338"/>
    </row>
    <row r="1731" spans="3:25" s="330" customFormat="1" hidden="1" x14ac:dyDescent="0.25">
      <c r="C1731" s="331"/>
      <c r="D1731" s="331"/>
      <c r="E1731" s="331"/>
      <c r="H1731" s="332"/>
      <c r="K1731" s="333"/>
      <c r="L1731" s="333"/>
      <c r="M1731" s="333"/>
      <c r="N1731" s="333"/>
      <c r="Q1731" s="334"/>
      <c r="R1731" s="335"/>
      <c r="S1731" s="335"/>
      <c r="T1731" s="335"/>
      <c r="U1731" s="335"/>
      <c r="V1731" s="335"/>
      <c r="W1731" s="336"/>
      <c r="X1731" s="337"/>
      <c r="Y1731" s="338"/>
    </row>
    <row r="1732" spans="3:25" s="330" customFormat="1" hidden="1" x14ac:dyDescent="0.25">
      <c r="C1732" s="331"/>
      <c r="D1732" s="331"/>
      <c r="E1732" s="331"/>
      <c r="H1732" s="332"/>
      <c r="K1732" s="333"/>
      <c r="L1732" s="333"/>
      <c r="M1732" s="333"/>
      <c r="N1732" s="333"/>
      <c r="Q1732" s="334"/>
      <c r="R1732" s="335"/>
      <c r="S1732" s="335"/>
      <c r="T1732" s="335"/>
      <c r="U1732" s="335"/>
      <c r="V1732" s="335"/>
      <c r="W1732" s="336"/>
      <c r="X1732" s="337"/>
      <c r="Y1732" s="338"/>
    </row>
    <row r="1733" spans="3:25" s="330" customFormat="1" hidden="1" x14ac:dyDescent="0.25">
      <c r="C1733" s="331"/>
      <c r="D1733" s="331"/>
      <c r="E1733" s="331"/>
      <c r="H1733" s="332"/>
      <c r="K1733" s="333"/>
      <c r="L1733" s="333"/>
      <c r="M1733" s="333"/>
      <c r="N1733" s="333"/>
      <c r="Q1733" s="334"/>
      <c r="R1733" s="335"/>
      <c r="S1733" s="335"/>
      <c r="T1733" s="335"/>
      <c r="U1733" s="335"/>
      <c r="V1733" s="335"/>
      <c r="W1733" s="336"/>
      <c r="X1733" s="337"/>
      <c r="Y1733" s="338"/>
    </row>
    <row r="1734" spans="3:25" s="330" customFormat="1" hidden="1" x14ac:dyDescent="0.25">
      <c r="C1734" s="331"/>
      <c r="D1734" s="331"/>
      <c r="E1734" s="331"/>
      <c r="H1734" s="332"/>
      <c r="K1734" s="333"/>
      <c r="L1734" s="333"/>
      <c r="M1734" s="333"/>
      <c r="N1734" s="333"/>
      <c r="Q1734" s="334"/>
      <c r="R1734" s="335"/>
      <c r="S1734" s="335"/>
      <c r="T1734" s="335"/>
      <c r="U1734" s="335"/>
      <c r="V1734" s="335"/>
      <c r="W1734" s="336"/>
      <c r="X1734" s="337"/>
      <c r="Y1734" s="338"/>
    </row>
    <row r="1735" spans="3:25" s="330" customFormat="1" hidden="1" x14ac:dyDescent="0.25">
      <c r="C1735" s="331"/>
      <c r="D1735" s="331"/>
      <c r="E1735" s="331"/>
      <c r="H1735" s="332"/>
      <c r="K1735" s="333"/>
      <c r="L1735" s="333"/>
      <c r="M1735" s="333"/>
      <c r="N1735" s="333"/>
      <c r="Q1735" s="334"/>
      <c r="R1735" s="335"/>
      <c r="S1735" s="335"/>
      <c r="T1735" s="335"/>
      <c r="U1735" s="335"/>
      <c r="V1735" s="335"/>
      <c r="W1735" s="336"/>
      <c r="X1735" s="337"/>
      <c r="Y1735" s="338"/>
    </row>
    <row r="1736" spans="3:25" s="330" customFormat="1" hidden="1" x14ac:dyDescent="0.25">
      <c r="C1736" s="331"/>
      <c r="D1736" s="331"/>
      <c r="E1736" s="331"/>
      <c r="H1736" s="332"/>
      <c r="K1736" s="333"/>
      <c r="L1736" s="333"/>
      <c r="M1736" s="333"/>
      <c r="N1736" s="333"/>
      <c r="Q1736" s="334"/>
      <c r="R1736" s="335"/>
      <c r="S1736" s="335"/>
      <c r="T1736" s="335"/>
      <c r="U1736" s="335"/>
      <c r="V1736" s="335"/>
      <c r="W1736" s="336"/>
      <c r="X1736" s="337"/>
      <c r="Y1736" s="338"/>
    </row>
    <row r="1737" spans="3:25" s="330" customFormat="1" hidden="1" x14ac:dyDescent="0.25">
      <c r="C1737" s="331"/>
      <c r="D1737" s="331"/>
      <c r="E1737" s="331"/>
      <c r="H1737" s="332"/>
      <c r="K1737" s="333"/>
      <c r="L1737" s="333"/>
      <c r="M1737" s="333"/>
      <c r="N1737" s="333"/>
      <c r="Q1737" s="334"/>
      <c r="R1737" s="335"/>
      <c r="S1737" s="335"/>
      <c r="T1737" s="335"/>
      <c r="U1737" s="335"/>
      <c r="V1737" s="335"/>
      <c r="W1737" s="336"/>
      <c r="X1737" s="337"/>
      <c r="Y1737" s="338"/>
    </row>
    <row r="1738" spans="3:25" s="330" customFormat="1" hidden="1" x14ac:dyDescent="0.25">
      <c r="C1738" s="331"/>
      <c r="D1738" s="331"/>
      <c r="E1738" s="331"/>
      <c r="H1738" s="332"/>
      <c r="K1738" s="333"/>
      <c r="L1738" s="333"/>
      <c r="M1738" s="333"/>
      <c r="N1738" s="333"/>
      <c r="Q1738" s="334"/>
      <c r="R1738" s="335"/>
      <c r="S1738" s="335"/>
      <c r="T1738" s="335"/>
      <c r="U1738" s="335"/>
      <c r="V1738" s="335"/>
      <c r="W1738" s="336"/>
      <c r="X1738" s="337"/>
      <c r="Y1738" s="338"/>
    </row>
    <row r="1739" spans="3:25" s="330" customFormat="1" hidden="1" x14ac:dyDescent="0.25">
      <c r="C1739" s="331"/>
      <c r="D1739" s="331"/>
      <c r="E1739" s="331"/>
      <c r="H1739" s="332"/>
      <c r="K1739" s="333"/>
      <c r="L1739" s="333"/>
      <c r="M1739" s="333"/>
      <c r="N1739" s="333"/>
      <c r="Q1739" s="334"/>
      <c r="R1739" s="335"/>
      <c r="S1739" s="335"/>
      <c r="T1739" s="335"/>
      <c r="U1739" s="335"/>
      <c r="V1739" s="335"/>
      <c r="W1739" s="336"/>
      <c r="X1739" s="337"/>
      <c r="Y1739" s="338"/>
    </row>
    <row r="1740" spans="3:25" s="330" customFormat="1" hidden="1" x14ac:dyDescent="0.25">
      <c r="C1740" s="331"/>
      <c r="D1740" s="331"/>
      <c r="E1740" s="331"/>
      <c r="H1740" s="332"/>
      <c r="K1740" s="333"/>
      <c r="L1740" s="333"/>
      <c r="M1740" s="333"/>
      <c r="N1740" s="333"/>
      <c r="Q1740" s="334"/>
      <c r="R1740" s="335"/>
      <c r="S1740" s="335"/>
      <c r="T1740" s="335"/>
      <c r="U1740" s="335"/>
      <c r="V1740" s="335"/>
      <c r="W1740" s="336"/>
      <c r="X1740" s="337"/>
      <c r="Y1740" s="338"/>
    </row>
    <row r="1741" spans="3:25" s="330" customFormat="1" hidden="1" x14ac:dyDescent="0.25">
      <c r="C1741" s="331"/>
      <c r="D1741" s="331"/>
      <c r="E1741" s="331"/>
      <c r="H1741" s="332"/>
      <c r="K1741" s="333"/>
      <c r="L1741" s="333"/>
      <c r="M1741" s="333"/>
      <c r="N1741" s="333"/>
      <c r="Q1741" s="334"/>
      <c r="R1741" s="335"/>
      <c r="S1741" s="335"/>
      <c r="T1741" s="335"/>
      <c r="U1741" s="335"/>
      <c r="V1741" s="335"/>
      <c r="W1741" s="336"/>
      <c r="X1741" s="337"/>
      <c r="Y1741" s="338"/>
    </row>
    <row r="1742" spans="3:25" s="330" customFormat="1" hidden="1" x14ac:dyDescent="0.25">
      <c r="C1742" s="331"/>
      <c r="D1742" s="331"/>
      <c r="E1742" s="331"/>
      <c r="H1742" s="332"/>
      <c r="K1742" s="333"/>
      <c r="L1742" s="333"/>
      <c r="M1742" s="333"/>
      <c r="N1742" s="333"/>
      <c r="Q1742" s="334"/>
      <c r="R1742" s="335"/>
      <c r="S1742" s="335"/>
      <c r="T1742" s="335"/>
      <c r="U1742" s="335"/>
      <c r="V1742" s="335"/>
      <c r="W1742" s="336"/>
      <c r="X1742" s="337"/>
      <c r="Y1742" s="338"/>
    </row>
    <row r="1743" spans="3:25" s="330" customFormat="1" hidden="1" x14ac:dyDescent="0.25">
      <c r="C1743" s="331"/>
      <c r="D1743" s="331"/>
      <c r="E1743" s="331"/>
      <c r="H1743" s="332"/>
      <c r="K1743" s="333"/>
      <c r="L1743" s="333"/>
      <c r="M1743" s="333"/>
      <c r="N1743" s="333"/>
      <c r="Q1743" s="334"/>
      <c r="R1743" s="335"/>
      <c r="S1743" s="335"/>
      <c r="T1743" s="335"/>
      <c r="U1743" s="335"/>
      <c r="V1743" s="335"/>
      <c r="W1743" s="336"/>
      <c r="X1743" s="337"/>
      <c r="Y1743" s="338"/>
    </row>
    <row r="1744" spans="3:25" s="330" customFormat="1" hidden="1" x14ac:dyDescent="0.25">
      <c r="C1744" s="331"/>
      <c r="D1744" s="331"/>
      <c r="E1744" s="331"/>
      <c r="H1744" s="332"/>
      <c r="K1744" s="333"/>
      <c r="L1744" s="333"/>
      <c r="M1744" s="333"/>
      <c r="N1744" s="333"/>
      <c r="Q1744" s="334"/>
      <c r="R1744" s="335"/>
      <c r="S1744" s="335"/>
      <c r="T1744" s="335"/>
      <c r="U1744" s="335"/>
      <c r="V1744" s="335"/>
      <c r="W1744" s="336"/>
      <c r="X1744" s="337"/>
      <c r="Y1744" s="338"/>
    </row>
    <row r="1745" spans="3:25" s="330" customFormat="1" hidden="1" x14ac:dyDescent="0.25">
      <c r="C1745" s="331"/>
      <c r="D1745" s="331"/>
      <c r="E1745" s="331"/>
      <c r="H1745" s="332"/>
      <c r="K1745" s="333"/>
      <c r="L1745" s="333"/>
      <c r="M1745" s="333"/>
      <c r="N1745" s="333"/>
      <c r="Q1745" s="334"/>
      <c r="R1745" s="335"/>
      <c r="S1745" s="335"/>
      <c r="T1745" s="335"/>
      <c r="U1745" s="335"/>
      <c r="V1745" s="335"/>
      <c r="W1745" s="336"/>
      <c r="X1745" s="337"/>
      <c r="Y1745" s="338"/>
    </row>
    <row r="1746" spans="3:25" s="330" customFormat="1" hidden="1" x14ac:dyDescent="0.25">
      <c r="C1746" s="331"/>
      <c r="D1746" s="331"/>
      <c r="E1746" s="331"/>
      <c r="H1746" s="332"/>
      <c r="K1746" s="333"/>
      <c r="L1746" s="333"/>
      <c r="M1746" s="333"/>
      <c r="N1746" s="333"/>
      <c r="Q1746" s="334"/>
      <c r="R1746" s="335"/>
      <c r="S1746" s="335"/>
      <c r="T1746" s="335"/>
      <c r="U1746" s="335"/>
      <c r="V1746" s="335"/>
      <c r="W1746" s="336"/>
      <c r="X1746" s="337"/>
      <c r="Y1746" s="338"/>
    </row>
    <row r="1747" spans="3:25" s="330" customFormat="1" hidden="1" x14ac:dyDescent="0.25">
      <c r="C1747" s="331"/>
      <c r="D1747" s="331"/>
      <c r="E1747" s="331"/>
      <c r="H1747" s="332"/>
      <c r="K1747" s="333"/>
      <c r="L1747" s="333"/>
      <c r="M1747" s="333"/>
      <c r="N1747" s="333"/>
      <c r="Q1747" s="334"/>
      <c r="R1747" s="335"/>
      <c r="S1747" s="335"/>
      <c r="T1747" s="335"/>
      <c r="U1747" s="335"/>
      <c r="V1747" s="335"/>
      <c r="W1747" s="336"/>
      <c r="X1747" s="337"/>
      <c r="Y1747" s="338"/>
    </row>
    <row r="1748" spans="3:25" s="330" customFormat="1" hidden="1" x14ac:dyDescent="0.25">
      <c r="C1748" s="331"/>
      <c r="D1748" s="331"/>
      <c r="E1748" s="331"/>
      <c r="H1748" s="332"/>
      <c r="K1748" s="333"/>
      <c r="L1748" s="333"/>
      <c r="M1748" s="333"/>
      <c r="N1748" s="333"/>
      <c r="Q1748" s="334"/>
      <c r="R1748" s="335"/>
      <c r="S1748" s="335"/>
      <c r="T1748" s="335"/>
      <c r="U1748" s="335"/>
      <c r="V1748" s="335"/>
      <c r="W1748" s="336"/>
      <c r="X1748" s="337"/>
      <c r="Y1748" s="338"/>
    </row>
    <row r="1749" spans="3:25" s="330" customFormat="1" hidden="1" x14ac:dyDescent="0.25">
      <c r="C1749" s="331"/>
      <c r="D1749" s="331"/>
      <c r="E1749" s="331"/>
      <c r="H1749" s="332"/>
      <c r="K1749" s="333"/>
      <c r="L1749" s="333"/>
      <c r="M1749" s="333"/>
      <c r="N1749" s="333"/>
      <c r="Q1749" s="334"/>
      <c r="R1749" s="335"/>
      <c r="S1749" s="335"/>
      <c r="T1749" s="335"/>
      <c r="U1749" s="335"/>
      <c r="V1749" s="335"/>
      <c r="W1749" s="336"/>
      <c r="X1749" s="337"/>
      <c r="Y1749" s="338"/>
    </row>
    <row r="1750" spans="3:25" s="330" customFormat="1" hidden="1" x14ac:dyDescent="0.25">
      <c r="C1750" s="331"/>
      <c r="D1750" s="331"/>
      <c r="E1750" s="331"/>
      <c r="H1750" s="332"/>
      <c r="K1750" s="333"/>
      <c r="L1750" s="333"/>
      <c r="M1750" s="333"/>
      <c r="N1750" s="333"/>
      <c r="Q1750" s="334"/>
      <c r="R1750" s="335"/>
      <c r="S1750" s="335"/>
      <c r="T1750" s="335"/>
      <c r="U1750" s="335"/>
      <c r="V1750" s="335"/>
      <c r="W1750" s="336"/>
      <c r="X1750" s="337"/>
      <c r="Y1750" s="338"/>
    </row>
    <row r="1751" spans="3:25" s="330" customFormat="1" hidden="1" x14ac:dyDescent="0.25">
      <c r="C1751" s="331"/>
      <c r="D1751" s="331"/>
      <c r="E1751" s="331"/>
      <c r="H1751" s="332"/>
      <c r="K1751" s="333"/>
      <c r="L1751" s="333"/>
      <c r="M1751" s="333"/>
      <c r="N1751" s="333"/>
      <c r="Q1751" s="334"/>
      <c r="R1751" s="335"/>
      <c r="S1751" s="335"/>
      <c r="T1751" s="335"/>
      <c r="U1751" s="335"/>
      <c r="V1751" s="335"/>
      <c r="W1751" s="336"/>
      <c r="X1751" s="337"/>
      <c r="Y1751" s="338"/>
    </row>
    <row r="1752" spans="3:25" s="330" customFormat="1" hidden="1" x14ac:dyDescent="0.25">
      <c r="C1752" s="331"/>
      <c r="D1752" s="331"/>
      <c r="E1752" s="331"/>
      <c r="H1752" s="332"/>
      <c r="K1752" s="333"/>
      <c r="L1752" s="333"/>
      <c r="M1752" s="333"/>
      <c r="N1752" s="333"/>
      <c r="Q1752" s="334"/>
      <c r="R1752" s="335"/>
      <c r="S1752" s="335"/>
      <c r="T1752" s="335"/>
      <c r="U1752" s="335"/>
      <c r="V1752" s="335"/>
      <c r="W1752" s="336"/>
      <c r="X1752" s="337"/>
      <c r="Y1752" s="338"/>
    </row>
    <row r="1753" spans="3:25" s="330" customFormat="1" hidden="1" x14ac:dyDescent="0.25">
      <c r="C1753" s="331"/>
      <c r="D1753" s="331"/>
      <c r="E1753" s="331"/>
      <c r="H1753" s="332"/>
      <c r="K1753" s="333"/>
      <c r="L1753" s="333"/>
      <c r="M1753" s="333"/>
      <c r="N1753" s="333"/>
      <c r="Q1753" s="334"/>
      <c r="R1753" s="335"/>
      <c r="S1753" s="335"/>
      <c r="T1753" s="335"/>
      <c r="U1753" s="335"/>
      <c r="V1753" s="335"/>
      <c r="W1753" s="336"/>
      <c r="X1753" s="337"/>
      <c r="Y1753" s="338"/>
    </row>
    <row r="1754" spans="3:25" s="330" customFormat="1" hidden="1" x14ac:dyDescent="0.25">
      <c r="C1754" s="331"/>
      <c r="D1754" s="331"/>
      <c r="E1754" s="331"/>
      <c r="H1754" s="332"/>
      <c r="K1754" s="333"/>
      <c r="L1754" s="333"/>
      <c r="M1754" s="333"/>
      <c r="N1754" s="333"/>
      <c r="Q1754" s="334"/>
      <c r="R1754" s="335"/>
      <c r="S1754" s="335"/>
      <c r="T1754" s="335"/>
      <c r="U1754" s="335"/>
      <c r="V1754" s="335"/>
      <c r="W1754" s="336"/>
      <c r="X1754" s="337"/>
      <c r="Y1754" s="338"/>
    </row>
    <row r="1755" spans="3:25" s="330" customFormat="1" hidden="1" x14ac:dyDescent="0.25">
      <c r="C1755" s="331"/>
      <c r="D1755" s="331"/>
      <c r="E1755" s="331"/>
      <c r="H1755" s="332"/>
      <c r="K1755" s="333"/>
      <c r="L1755" s="333"/>
      <c r="M1755" s="333"/>
      <c r="N1755" s="333"/>
      <c r="Q1755" s="334"/>
      <c r="R1755" s="335"/>
      <c r="S1755" s="335"/>
      <c r="T1755" s="335"/>
      <c r="U1755" s="335"/>
      <c r="V1755" s="335"/>
      <c r="W1755" s="336"/>
      <c r="X1755" s="337"/>
      <c r="Y1755" s="338"/>
    </row>
    <row r="1756" spans="3:25" s="330" customFormat="1" hidden="1" x14ac:dyDescent="0.25">
      <c r="C1756" s="331"/>
      <c r="D1756" s="331"/>
      <c r="E1756" s="331"/>
      <c r="H1756" s="332"/>
      <c r="K1756" s="333"/>
      <c r="L1756" s="333"/>
      <c r="M1756" s="333"/>
      <c r="N1756" s="333"/>
      <c r="Q1756" s="334"/>
      <c r="R1756" s="335"/>
      <c r="S1756" s="335"/>
      <c r="T1756" s="335"/>
      <c r="U1756" s="335"/>
      <c r="V1756" s="335"/>
      <c r="W1756" s="336"/>
      <c r="X1756" s="337"/>
      <c r="Y1756" s="338"/>
    </row>
    <row r="1757" spans="3:25" s="330" customFormat="1" hidden="1" x14ac:dyDescent="0.25">
      <c r="C1757" s="331"/>
      <c r="D1757" s="331"/>
      <c r="E1757" s="331"/>
      <c r="H1757" s="332"/>
      <c r="K1757" s="333"/>
      <c r="L1757" s="333"/>
      <c r="M1757" s="333"/>
      <c r="N1757" s="333"/>
      <c r="Q1757" s="334"/>
      <c r="R1757" s="335"/>
      <c r="S1757" s="335"/>
      <c r="T1757" s="335"/>
      <c r="U1757" s="335"/>
      <c r="V1757" s="335"/>
      <c r="W1757" s="336"/>
      <c r="X1757" s="337"/>
      <c r="Y1757" s="338"/>
    </row>
    <row r="1758" spans="3:25" s="330" customFormat="1" hidden="1" x14ac:dyDescent="0.25">
      <c r="C1758" s="331"/>
      <c r="D1758" s="331"/>
      <c r="E1758" s="331"/>
      <c r="H1758" s="332"/>
      <c r="K1758" s="333"/>
      <c r="L1758" s="333"/>
      <c r="M1758" s="333"/>
      <c r="N1758" s="333"/>
      <c r="Q1758" s="334"/>
      <c r="R1758" s="335"/>
      <c r="S1758" s="335"/>
      <c r="T1758" s="335"/>
      <c r="U1758" s="335"/>
      <c r="V1758" s="335"/>
      <c r="W1758" s="336"/>
      <c r="X1758" s="337"/>
      <c r="Y1758" s="338"/>
    </row>
    <row r="1759" spans="3:25" s="330" customFormat="1" hidden="1" x14ac:dyDescent="0.25">
      <c r="C1759" s="331"/>
      <c r="D1759" s="331"/>
      <c r="E1759" s="331"/>
      <c r="H1759" s="332"/>
      <c r="K1759" s="333"/>
      <c r="L1759" s="333"/>
      <c r="M1759" s="333"/>
      <c r="N1759" s="333"/>
      <c r="Q1759" s="334"/>
      <c r="R1759" s="335"/>
      <c r="S1759" s="335"/>
      <c r="T1759" s="335"/>
      <c r="U1759" s="335"/>
      <c r="V1759" s="335"/>
      <c r="W1759" s="336"/>
      <c r="X1759" s="337"/>
      <c r="Y1759" s="338"/>
    </row>
    <row r="1760" spans="3:25" s="330" customFormat="1" hidden="1" x14ac:dyDescent="0.25">
      <c r="C1760" s="331"/>
      <c r="D1760" s="331"/>
      <c r="E1760" s="331"/>
      <c r="H1760" s="332"/>
      <c r="K1760" s="333"/>
      <c r="L1760" s="333"/>
      <c r="M1760" s="333"/>
      <c r="N1760" s="333"/>
      <c r="Q1760" s="334"/>
      <c r="R1760" s="335"/>
      <c r="S1760" s="335"/>
      <c r="T1760" s="335"/>
      <c r="U1760" s="335"/>
      <c r="V1760" s="335"/>
      <c r="W1760" s="336"/>
      <c r="X1760" s="337"/>
      <c r="Y1760" s="338"/>
    </row>
    <row r="1761" spans="3:25" s="330" customFormat="1" hidden="1" x14ac:dyDescent="0.25">
      <c r="C1761" s="331"/>
      <c r="D1761" s="331"/>
      <c r="E1761" s="331"/>
      <c r="H1761" s="332"/>
      <c r="K1761" s="333"/>
      <c r="L1761" s="333"/>
      <c r="M1761" s="333"/>
      <c r="N1761" s="333"/>
      <c r="Q1761" s="334"/>
      <c r="R1761" s="335"/>
      <c r="S1761" s="335"/>
      <c r="T1761" s="335"/>
      <c r="U1761" s="335"/>
      <c r="V1761" s="335"/>
      <c r="W1761" s="336"/>
      <c r="X1761" s="337"/>
      <c r="Y1761" s="338"/>
    </row>
    <row r="1762" spans="3:25" s="330" customFormat="1" hidden="1" x14ac:dyDescent="0.25">
      <c r="C1762" s="331"/>
      <c r="D1762" s="331"/>
      <c r="E1762" s="331"/>
      <c r="H1762" s="332"/>
      <c r="K1762" s="333"/>
      <c r="L1762" s="333"/>
      <c r="M1762" s="333"/>
      <c r="N1762" s="333"/>
      <c r="Q1762" s="334"/>
      <c r="R1762" s="335"/>
      <c r="S1762" s="335"/>
      <c r="T1762" s="335"/>
      <c r="U1762" s="335"/>
      <c r="V1762" s="335"/>
      <c r="W1762" s="336"/>
      <c r="X1762" s="337"/>
      <c r="Y1762" s="338"/>
    </row>
    <row r="1763" spans="3:25" s="330" customFormat="1" hidden="1" x14ac:dyDescent="0.25">
      <c r="C1763" s="331"/>
      <c r="D1763" s="331"/>
      <c r="E1763" s="331"/>
      <c r="H1763" s="332"/>
      <c r="K1763" s="333"/>
      <c r="L1763" s="333"/>
      <c r="M1763" s="333"/>
      <c r="N1763" s="333"/>
      <c r="Q1763" s="334"/>
      <c r="R1763" s="335"/>
      <c r="S1763" s="335"/>
      <c r="T1763" s="335"/>
      <c r="U1763" s="335"/>
      <c r="V1763" s="335"/>
      <c r="W1763" s="336"/>
      <c r="X1763" s="337"/>
      <c r="Y1763" s="338"/>
    </row>
    <row r="1764" spans="3:25" s="330" customFormat="1" hidden="1" x14ac:dyDescent="0.25">
      <c r="C1764" s="331"/>
      <c r="D1764" s="331"/>
      <c r="E1764" s="331"/>
      <c r="H1764" s="332"/>
      <c r="K1764" s="333"/>
      <c r="L1764" s="333"/>
      <c r="M1764" s="333"/>
      <c r="N1764" s="333"/>
      <c r="Q1764" s="334"/>
      <c r="R1764" s="335"/>
      <c r="S1764" s="335"/>
      <c r="T1764" s="335"/>
      <c r="U1764" s="335"/>
      <c r="V1764" s="335"/>
      <c r="W1764" s="336"/>
      <c r="X1764" s="337"/>
      <c r="Y1764" s="338"/>
    </row>
    <row r="1765" spans="3:25" s="330" customFormat="1" hidden="1" x14ac:dyDescent="0.25">
      <c r="C1765" s="331"/>
      <c r="D1765" s="331"/>
      <c r="E1765" s="331"/>
      <c r="H1765" s="332"/>
      <c r="K1765" s="333"/>
      <c r="L1765" s="333"/>
      <c r="M1765" s="333"/>
      <c r="N1765" s="333"/>
      <c r="Q1765" s="334"/>
      <c r="R1765" s="335"/>
      <c r="S1765" s="335"/>
      <c r="T1765" s="335"/>
      <c r="U1765" s="335"/>
      <c r="V1765" s="335"/>
      <c r="W1765" s="336"/>
      <c r="X1765" s="337"/>
      <c r="Y1765" s="338"/>
    </row>
    <row r="1766" spans="3:25" s="330" customFormat="1" hidden="1" x14ac:dyDescent="0.25">
      <c r="C1766" s="331"/>
      <c r="D1766" s="331"/>
      <c r="E1766" s="331"/>
      <c r="H1766" s="332"/>
      <c r="K1766" s="333"/>
      <c r="L1766" s="333"/>
      <c r="M1766" s="333"/>
      <c r="N1766" s="333"/>
      <c r="Q1766" s="334"/>
      <c r="R1766" s="335"/>
      <c r="S1766" s="335"/>
      <c r="T1766" s="335"/>
      <c r="U1766" s="335"/>
      <c r="V1766" s="335"/>
      <c r="W1766" s="336"/>
      <c r="X1766" s="337"/>
      <c r="Y1766" s="338"/>
    </row>
    <row r="1767" spans="3:25" s="330" customFormat="1" hidden="1" x14ac:dyDescent="0.25">
      <c r="C1767" s="331"/>
      <c r="D1767" s="331"/>
      <c r="E1767" s="331"/>
      <c r="H1767" s="332"/>
      <c r="K1767" s="333"/>
      <c r="L1767" s="333"/>
      <c r="M1767" s="333"/>
      <c r="N1767" s="333"/>
      <c r="Q1767" s="334"/>
      <c r="R1767" s="335"/>
      <c r="S1767" s="335"/>
      <c r="T1767" s="335"/>
      <c r="U1767" s="335"/>
      <c r="V1767" s="335"/>
      <c r="W1767" s="336"/>
      <c r="X1767" s="337"/>
      <c r="Y1767" s="338"/>
    </row>
    <row r="1768" spans="3:25" s="330" customFormat="1" hidden="1" x14ac:dyDescent="0.25">
      <c r="C1768" s="331"/>
      <c r="D1768" s="331"/>
      <c r="E1768" s="331"/>
      <c r="H1768" s="332"/>
      <c r="K1768" s="333"/>
      <c r="L1768" s="333"/>
      <c r="M1768" s="333"/>
      <c r="N1768" s="333"/>
      <c r="Q1768" s="334"/>
      <c r="R1768" s="335"/>
      <c r="S1768" s="335"/>
      <c r="T1768" s="335"/>
      <c r="U1768" s="335"/>
      <c r="V1768" s="335"/>
      <c r="W1768" s="336"/>
      <c r="X1768" s="337"/>
      <c r="Y1768" s="338"/>
    </row>
    <row r="1769" spans="3:25" s="330" customFormat="1" hidden="1" x14ac:dyDescent="0.25">
      <c r="C1769" s="331"/>
      <c r="D1769" s="331"/>
      <c r="E1769" s="331"/>
      <c r="H1769" s="332"/>
      <c r="K1769" s="333"/>
      <c r="L1769" s="333"/>
      <c r="M1769" s="333"/>
      <c r="N1769" s="333"/>
      <c r="Q1769" s="334"/>
      <c r="R1769" s="335"/>
      <c r="S1769" s="335"/>
      <c r="T1769" s="335"/>
      <c r="U1769" s="335"/>
      <c r="V1769" s="335"/>
      <c r="W1769" s="336"/>
      <c r="X1769" s="337"/>
      <c r="Y1769" s="338"/>
    </row>
    <row r="1770" spans="3:25" s="330" customFormat="1" hidden="1" x14ac:dyDescent="0.25">
      <c r="C1770" s="331"/>
      <c r="D1770" s="331"/>
      <c r="E1770" s="331"/>
      <c r="H1770" s="332"/>
      <c r="K1770" s="333"/>
      <c r="L1770" s="333"/>
      <c r="M1770" s="333"/>
      <c r="N1770" s="333"/>
      <c r="Q1770" s="334"/>
      <c r="R1770" s="335"/>
      <c r="S1770" s="335"/>
      <c r="T1770" s="335"/>
      <c r="U1770" s="335"/>
      <c r="V1770" s="335"/>
      <c r="W1770" s="336"/>
      <c r="X1770" s="337"/>
      <c r="Y1770" s="338"/>
    </row>
    <row r="1771" spans="3:25" s="330" customFormat="1" hidden="1" x14ac:dyDescent="0.25">
      <c r="C1771" s="331"/>
      <c r="D1771" s="331"/>
      <c r="E1771" s="331"/>
      <c r="H1771" s="332"/>
      <c r="K1771" s="333"/>
      <c r="L1771" s="333"/>
      <c r="M1771" s="333"/>
      <c r="N1771" s="333"/>
      <c r="Q1771" s="334"/>
      <c r="R1771" s="335"/>
      <c r="S1771" s="335"/>
      <c r="T1771" s="335"/>
      <c r="U1771" s="335"/>
      <c r="V1771" s="335"/>
      <c r="W1771" s="336"/>
      <c r="X1771" s="337"/>
      <c r="Y1771" s="338"/>
    </row>
    <row r="1772" spans="3:25" s="330" customFormat="1" hidden="1" x14ac:dyDescent="0.25">
      <c r="C1772" s="331"/>
      <c r="D1772" s="331"/>
      <c r="E1772" s="331"/>
      <c r="H1772" s="332"/>
      <c r="K1772" s="333"/>
      <c r="L1772" s="333"/>
      <c r="M1772" s="333"/>
      <c r="N1772" s="333"/>
      <c r="Q1772" s="334"/>
      <c r="R1772" s="335"/>
      <c r="S1772" s="335"/>
      <c r="T1772" s="335"/>
      <c r="U1772" s="335"/>
      <c r="V1772" s="335"/>
      <c r="W1772" s="336"/>
      <c r="X1772" s="337"/>
      <c r="Y1772" s="338"/>
    </row>
    <row r="1773" spans="3:25" s="330" customFormat="1" hidden="1" x14ac:dyDescent="0.25">
      <c r="C1773" s="331"/>
      <c r="D1773" s="331"/>
      <c r="E1773" s="331"/>
      <c r="H1773" s="332"/>
      <c r="K1773" s="333"/>
      <c r="L1773" s="333"/>
      <c r="M1773" s="333"/>
      <c r="N1773" s="333"/>
      <c r="Q1773" s="334"/>
      <c r="R1773" s="335"/>
      <c r="S1773" s="335"/>
      <c r="T1773" s="335"/>
      <c r="U1773" s="335"/>
      <c r="V1773" s="335"/>
      <c r="W1773" s="336"/>
      <c r="X1773" s="337"/>
      <c r="Y1773" s="338"/>
    </row>
    <row r="1774" spans="3:25" s="330" customFormat="1" hidden="1" x14ac:dyDescent="0.25">
      <c r="C1774" s="331"/>
      <c r="D1774" s="331"/>
      <c r="E1774" s="331"/>
      <c r="H1774" s="332"/>
      <c r="K1774" s="333"/>
      <c r="L1774" s="333"/>
      <c r="M1774" s="333"/>
      <c r="N1774" s="333"/>
      <c r="Q1774" s="334"/>
      <c r="R1774" s="335"/>
      <c r="S1774" s="335"/>
      <c r="T1774" s="335"/>
      <c r="U1774" s="335"/>
      <c r="V1774" s="335"/>
      <c r="W1774" s="336"/>
      <c r="X1774" s="337"/>
      <c r="Y1774" s="338"/>
    </row>
    <row r="1775" spans="3:25" s="330" customFormat="1" hidden="1" x14ac:dyDescent="0.25">
      <c r="C1775" s="331"/>
      <c r="D1775" s="331"/>
      <c r="E1775" s="331"/>
      <c r="H1775" s="332"/>
      <c r="K1775" s="333"/>
      <c r="L1775" s="333"/>
      <c r="M1775" s="333"/>
      <c r="N1775" s="333"/>
      <c r="Q1775" s="334"/>
      <c r="R1775" s="335"/>
      <c r="S1775" s="335"/>
      <c r="T1775" s="335"/>
      <c r="U1775" s="335"/>
      <c r="V1775" s="335"/>
      <c r="W1775" s="336"/>
      <c r="X1775" s="337"/>
      <c r="Y1775" s="338"/>
    </row>
    <row r="1776" spans="3:25" s="330" customFormat="1" hidden="1" x14ac:dyDescent="0.25">
      <c r="C1776" s="331"/>
      <c r="D1776" s="331"/>
      <c r="E1776" s="331"/>
      <c r="H1776" s="332"/>
      <c r="K1776" s="333"/>
      <c r="L1776" s="333"/>
      <c r="M1776" s="333"/>
      <c r="N1776" s="333"/>
      <c r="Q1776" s="334"/>
      <c r="R1776" s="335"/>
      <c r="S1776" s="335"/>
      <c r="T1776" s="335"/>
      <c r="U1776" s="335"/>
      <c r="V1776" s="335"/>
      <c r="W1776" s="336"/>
      <c r="X1776" s="337"/>
      <c r="Y1776" s="338"/>
    </row>
    <row r="1777" spans="3:25" s="330" customFormat="1" hidden="1" x14ac:dyDescent="0.25">
      <c r="C1777" s="331"/>
      <c r="D1777" s="331"/>
      <c r="E1777" s="331"/>
      <c r="H1777" s="332"/>
      <c r="K1777" s="333"/>
      <c r="L1777" s="333"/>
      <c r="M1777" s="333"/>
      <c r="N1777" s="333"/>
      <c r="Q1777" s="334"/>
      <c r="R1777" s="335"/>
      <c r="S1777" s="335"/>
      <c r="T1777" s="335"/>
      <c r="U1777" s="335"/>
      <c r="V1777" s="335"/>
      <c r="W1777" s="336"/>
      <c r="X1777" s="337"/>
      <c r="Y1777" s="338"/>
    </row>
    <row r="1778" spans="3:25" s="330" customFormat="1" hidden="1" x14ac:dyDescent="0.25">
      <c r="C1778" s="331"/>
      <c r="D1778" s="331"/>
      <c r="E1778" s="331"/>
      <c r="H1778" s="332"/>
      <c r="K1778" s="333"/>
      <c r="L1778" s="333"/>
      <c r="M1778" s="333"/>
      <c r="N1778" s="333"/>
      <c r="Q1778" s="334"/>
      <c r="R1778" s="335"/>
      <c r="S1778" s="335"/>
      <c r="T1778" s="335"/>
      <c r="U1778" s="335"/>
      <c r="V1778" s="335"/>
      <c r="W1778" s="336"/>
      <c r="X1778" s="337"/>
      <c r="Y1778" s="338"/>
    </row>
    <row r="1779" spans="3:25" s="330" customFormat="1" hidden="1" x14ac:dyDescent="0.25">
      <c r="C1779" s="331"/>
      <c r="D1779" s="331"/>
      <c r="E1779" s="331"/>
      <c r="H1779" s="332"/>
      <c r="K1779" s="333"/>
      <c r="L1779" s="333"/>
      <c r="M1779" s="333"/>
      <c r="N1779" s="333"/>
      <c r="Q1779" s="334"/>
      <c r="R1779" s="335"/>
      <c r="S1779" s="335"/>
      <c r="T1779" s="335"/>
      <c r="U1779" s="335"/>
      <c r="V1779" s="335"/>
      <c r="W1779" s="336"/>
      <c r="X1779" s="337"/>
      <c r="Y1779" s="338"/>
    </row>
    <row r="1780" spans="3:25" s="330" customFormat="1" hidden="1" x14ac:dyDescent="0.25">
      <c r="C1780" s="331"/>
      <c r="D1780" s="331"/>
      <c r="E1780" s="331"/>
      <c r="H1780" s="332"/>
      <c r="K1780" s="333"/>
      <c r="L1780" s="333"/>
      <c r="M1780" s="333"/>
      <c r="N1780" s="333"/>
      <c r="Q1780" s="334"/>
      <c r="R1780" s="335"/>
      <c r="S1780" s="335"/>
      <c r="T1780" s="335"/>
      <c r="U1780" s="335"/>
      <c r="V1780" s="335"/>
      <c r="W1780" s="336"/>
      <c r="X1780" s="337"/>
      <c r="Y1780" s="338"/>
    </row>
    <row r="1781" spans="3:25" s="330" customFormat="1" hidden="1" x14ac:dyDescent="0.25">
      <c r="C1781" s="331"/>
      <c r="D1781" s="331"/>
      <c r="E1781" s="331"/>
      <c r="H1781" s="332"/>
      <c r="K1781" s="333"/>
      <c r="L1781" s="333"/>
      <c r="M1781" s="333"/>
      <c r="N1781" s="333"/>
      <c r="Q1781" s="334"/>
      <c r="R1781" s="335"/>
      <c r="S1781" s="335"/>
      <c r="T1781" s="335"/>
      <c r="U1781" s="335"/>
      <c r="V1781" s="335"/>
      <c r="W1781" s="336"/>
      <c r="X1781" s="337"/>
      <c r="Y1781" s="338"/>
    </row>
    <row r="1782" spans="3:25" s="330" customFormat="1" hidden="1" x14ac:dyDescent="0.25">
      <c r="C1782" s="331"/>
      <c r="D1782" s="331"/>
      <c r="E1782" s="331"/>
      <c r="H1782" s="332"/>
      <c r="K1782" s="333"/>
      <c r="L1782" s="333"/>
      <c r="M1782" s="333"/>
      <c r="N1782" s="333"/>
      <c r="Q1782" s="334"/>
      <c r="R1782" s="335"/>
      <c r="S1782" s="335"/>
      <c r="T1782" s="335"/>
      <c r="U1782" s="335"/>
      <c r="V1782" s="335"/>
      <c r="W1782" s="336"/>
      <c r="X1782" s="337"/>
      <c r="Y1782" s="338"/>
    </row>
    <row r="1783" spans="3:25" s="330" customFormat="1" hidden="1" x14ac:dyDescent="0.25">
      <c r="C1783" s="331"/>
      <c r="D1783" s="331"/>
      <c r="E1783" s="331"/>
      <c r="H1783" s="332"/>
      <c r="K1783" s="333"/>
      <c r="L1783" s="333"/>
      <c r="M1783" s="333"/>
      <c r="N1783" s="333"/>
      <c r="Q1783" s="334"/>
      <c r="R1783" s="335"/>
      <c r="S1783" s="335"/>
      <c r="T1783" s="335"/>
      <c r="U1783" s="335"/>
      <c r="V1783" s="335"/>
      <c r="W1783" s="336"/>
      <c r="X1783" s="337"/>
      <c r="Y1783" s="338"/>
    </row>
    <row r="1784" spans="3:25" s="330" customFormat="1" hidden="1" x14ac:dyDescent="0.25">
      <c r="C1784" s="331"/>
      <c r="D1784" s="331"/>
      <c r="E1784" s="331"/>
      <c r="H1784" s="332"/>
      <c r="K1784" s="333"/>
      <c r="L1784" s="333"/>
      <c r="M1784" s="333"/>
      <c r="N1784" s="333"/>
      <c r="Q1784" s="334"/>
      <c r="R1784" s="335"/>
      <c r="S1784" s="335"/>
      <c r="T1784" s="335"/>
      <c r="U1784" s="335"/>
      <c r="V1784" s="335"/>
      <c r="W1784" s="336"/>
      <c r="X1784" s="337"/>
      <c r="Y1784" s="338"/>
    </row>
    <row r="1785" spans="3:25" s="330" customFormat="1" hidden="1" x14ac:dyDescent="0.25">
      <c r="C1785" s="331"/>
      <c r="D1785" s="331"/>
      <c r="E1785" s="331"/>
      <c r="H1785" s="332"/>
      <c r="K1785" s="333"/>
      <c r="L1785" s="333"/>
      <c r="M1785" s="333"/>
      <c r="N1785" s="333"/>
      <c r="Q1785" s="334"/>
      <c r="R1785" s="335"/>
      <c r="S1785" s="335"/>
      <c r="T1785" s="335"/>
      <c r="U1785" s="335"/>
      <c r="V1785" s="335"/>
      <c r="W1785" s="336"/>
      <c r="X1785" s="337"/>
      <c r="Y1785" s="338"/>
    </row>
    <row r="1786" spans="3:25" s="330" customFormat="1" hidden="1" x14ac:dyDescent="0.25">
      <c r="C1786" s="331"/>
      <c r="D1786" s="331"/>
      <c r="E1786" s="331"/>
      <c r="H1786" s="332"/>
      <c r="K1786" s="333"/>
      <c r="L1786" s="333"/>
      <c r="M1786" s="333"/>
      <c r="N1786" s="333"/>
      <c r="Q1786" s="334"/>
      <c r="R1786" s="335"/>
      <c r="S1786" s="335"/>
      <c r="T1786" s="335"/>
      <c r="U1786" s="335"/>
      <c r="V1786" s="335"/>
      <c r="W1786" s="336"/>
      <c r="X1786" s="337"/>
      <c r="Y1786" s="338"/>
    </row>
    <row r="1787" spans="3:25" s="330" customFormat="1" hidden="1" x14ac:dyDescent="0.25">
      <c r="C1787" s="331"/>
      <c r="D1787" s="331"/>
      <c r="E1787" s="331"/>
      <c r="H1787" s="332"/>
      <c r="K1787" s="333"/>
      <c r="L1787" s="333"/>
      <c r="M1787" s="333"/>
      <c r="N1787" s="333"/>
      <c r="Q1787" s="334"/>
      <c r="R1787" s="335"/>
      <c r="S1787" s="335"/>
      <c r="T1787" s="335"/>
      <c r="U1787" s="335"/>
      <c r="V1787" s="335"/>
      <c r="W1787" s="336"/>
      <c r="X1787" s="337"/>
      <c r="Y1787" s="338"/>
    </row>
    <row r="1788" spans="3:25" s="330" customFormat="1" hidden="1" x14ac:dyDescent="0.25">
      <c r="C1788" s="331"/>
      <c r="D1788" s="331"/>
      <c r="E1788" s="331"/>
      <c r="H1788" s="332"/>
      <c r="K1788" s="333"/>
      <c r="L1788" s="333"/>
      <c r="M1788" s="333"/>
      <c r="N1788" s="333"/>
      <c r="Q1788" s="334"/>
      <c r="R1788" s="335"/>
      <c r="S1788" s="335"/>
      <c r="T1788" s="335"/>
      <c r="U1788" s="335"/>
      <c r="V1788" s="335"/>
      <c r="W1788" s="336"/>
      <c r="X1788" s="337"/>
      <c r="Y1788" s="338"/>
    </row>
    <row r="1789" spans="3:25" s="330" customFormat="1" hidden="1" x14ac:dyDescent="0.25">
      <c r="C1789" s="331"/>
      <c r="D1789" s="331"/>
      <c r="E1789" s="331"/>
      <c r="H1789" s="332"/>
      <c r="K1789" s="333"/>
      <c r="L1789" s="333"/>
      <c r="M1789" s="333"/>
      <c r="N1789" s="333"/>
      <c r="Q1789" s="334"/>
      <c r="R1789" s="335"/>
      <c r="S1789" s="335"/>
      <c r="T1789" s="335"/>
      <c r="U1789" s="335"/>
      <c r="V1789" s="335"/>
      <c r="W1789" s="336"/>
      <c r="X1789" s="337"/>
      <c r="Y1789" s="338"/>
    </row>
    <row r="1790" spans="3:25" s="330" customFormat="1" hidden="1" x14ac:dyDescent="0.25">
      <c r="C1790" s="331"/>
      <c r="D1790" s="331"/>
      <c r="E1790" s="331"/>
      <c r="H1790" s="332"/>
      <c r="K1790" s="333"/>
      <c r="L1790" s="333"/>
      <c r="M1790" s="333"/>
      <c r="N1790" s="333"/>
      <c r="Q1790" s="334"/>
      <c r="R1790" s="335"/>
      <c r="S1790" s="335"/>
      <c r="T1790" s="335"/>
      <c r="U1790" s="335"/>
      <c r="V1790" s="335"/>
      <c r="W1790" s="336"/>
      <c r="X1790" s="337"/>
      <c r="Y1790" s="338"/>
    </row>
    <row r="1791" spans="3:25" s="330" customFormat="1" hidden="1" x14ac:dyDescent="0.25">
      <c r="C1791" s="331"/>
      <c r="D1791" s="331"/>
      <c r="E1791" s="331"/>
      <c r="H1791" s="332"/>
      <c r="K1791" s="333"/>
      <c r="L1791" s="333"/>
      <c r="M1791" s="333"/>
      <c r="N1791" s="333"/>
      <c r="Q1791" s="334"/>
      <c r="R1791" s="335"/>
      <c r="S1791" s="335"/>
      <c r="T1791" s="335"/>
      <c r="U1791" s="335"/>
      <c r="V1791" s="335"/>
      <c r="W1791" s="336"/>
      <c r="X1791" s="337"/>
      <c r="Y1791" s="338"/>
    </row>
    <row r="1792" spans="3:25" s="330" customFormat="1" hidden="1" x14ac:dyDescent="0.25">
      <c r="C1792" s="331"/>
      <c r="D1792" s="331"/>
      <c r="E1792" s="331"/>
      <c r="H1792" s="332"/>
      <c r="K1792" s="333"/>
      <c r="L1792" s="333"/>
      <c r="M1792" s="333"/>
      <c r="N1792" s="333"/>
      <c r="Q1792" s="334"/>
      <c r="R1792" s="335"/>
      <c r="S1792" s="335"/>
      <c r="T1792" s="335"/>
      <c r="U1792" s="335"/>
      <c r="V1792" s="335"/>
      <c r="W1792" s="336"/>
      <c r="X1792" s="337"/>
      <c r="Y1792" s="338"/>
    </row>
    <row r="1793" spans="3:25" s="330" customFormat="1" hidden="1" x14ac:dyDescent="0.25">
      <c r="C1793" s="331"/>
      <c r="D1793" s="331"/>
      <c r="E1793" s="331"/>
      <c r="H1793" s="332"/>
      <c r="K1793" s="333"/>
      <c r="L1793" s="333"/>
      <c r="M1793" s="333"/>
      <c r="N1793" s="333"/>
      <c r="Q1793" s="334"/>
      <c r="R1793" s="335"/>
      <c r="S1793" s="335"/>
      <c r="T1793" s="335"/>
      <c r="U1793" s="335"/>
      <c r="V1793" s="335"/>
      <c r="W1793" s="336"/>
      <c r="X1793" s="337"/>
      <c r="Y1793" s="338"/>
    </row>
    <row r="1794" spans="3:25" s="330" customFormat="1" hidden="1" x14ac:dyDescent="0.25">
      <c r="C1794" s="331"/>
      <c r="D1794" s="331"/>
      <c r="E1794" s="331"/>
      <c r="H1794" s="332"/>
      <c r="K1794" s="333"/>
      <c r="L1794" s="333"/>
      <c r="M1794" s="333"/>
      <c r="N1794" s="333"/>
      <c r="Q1794" s="334"/>
      <c r="R1794" s="335"/>
      <c r="S1794" s="335"/>
      <c r="T1794" s="335"/>
      <c r="U1794" s="335"/>
      <c r="V1794" s="335"/>
      <c r="W1794" s="336"/>
      <c r="X1794" s="337"/>
      <c r="Y1794" s="338"/>
    </row>
    <row r="1795" spans="3:25" s="330" customFormat="1" hidden="1" x14ac:dyDescent="0.25">
      <c r="C1795" s="331"/>
      <c r="D1795" s="331"/>
      <c r="E1795" s="331"/>
      <c r="H1795" s="332"/>
      <c r="K1795" s="333"/>
      <c r="L1795" s="333"/>
      <c r="M1795" s="333"/>
      <c r="N1795" s="333"/>
      <c r="Q1795" s="334"/>
      <c r="R1795" s="335"/>
      <c r="S1795" s="335"/>
      <c r="T1795" s="335"/>
      <c r="U1795" s="335"/>
      <c r="V1795" s="335"/>
      <c r="W1795" s="336"/>
      <c r="X1795" s="337"/>
      <c r="Y1795" s="338"/>
    </row>
    <row r="1796" spans="3:25" s="330" customFormat="1" hidden="1" x14ac:dyDescent="0.25">
      <c r="C1796" s="331"/>
      <c r="D1796" s="331"/>
      <c r="E1796" s="331"/>
      <c r="H1796" s="332"/>
      <c r="K1796" s="333"/>
      <c r="L1796" s="333"/>
      <c r="M1796" s="333"/>
      <c r="N1796" s="333"/>
      <c r="Q1796" s="334"/>
      <c r="R1796" s="335"/>
      <c r="S1796" s="335"/>
      <c r="T1796" s="335"/>
      <c r="U1796" s="335"/>
      <c r="V1796" s="335"/>
      <c r="W1796" s="336"/>
      <c r="X1796" s="337"/>
      <c r="Y1796" s="338"/>
    </row>
    <row r="1797" spans="3:25" s="330" customFormat="1" hidden="1" x14ac:dyDescent="0.25">
      <c r="C1797" s="331"/>
      <c r="D1797" s="331"/>
      <c r="E1797" s="331"/>
      <c r="H1797" s="332"/>
      <c r="K1797" s="333"/>
      <c r="L1797" s="333"/>
      <c r="M1797" s="333"/>
      <c r="N1797" s="333"/>
      <c r="Q1797" s="334"/>
      <c r="R1797" s="335"/>
      <c r="S1797" s="335"/>
      <c r="T1797" s="335"/>
      <c r="U1797" s="335"/>
      <c r="V1797" s="335"/>
      <c r="W1797" s="336"/>
      <c r="X1797" s="337"/>
      <c r="Y1797" s="338"/>
    </row>
    <row r="1798" spans="3:25" s="330" customFormat="1" hidden="1" x14ac:dyDescent="0.25">
      <c r="C1798" s="331"/>
      <c r="D1798" s="331"/>
      <c r="E1798" s="331"/>
      <c r="H1798" s="332"/>
      <c r="K1798" s="333"/>
      <c r="L1798" s="333"/>
      <c r="M1798" s="333"/>
      <c r="N1798" s="333"/>
      <c r="Q1798" s="334"/>
      <c r="R1798" s="335"/>
      <c r="S1798" s="335"/>
      <c r="T1798" s="335"/>
      <c r="U1798" s="335"/>
      <c r="V1798" s="335"/>
      <c r="W1798" s="336"/>
      <c r="X1798" s="337"/>
      <c r="Y1798" s="338"/>
    </row>
    <row r="1799" spans="3:25" s="330" customFormat="1" hidden="1" x14ac:dyDescent="0.25">
      <c r="C1799" s="331"/>
      <c r="D1799" s="331"/>
      <c r="E1799" s="331"/>
      <c r="H1799" s="332"/>
      <c r="K1799" s="333"/>
      <c r="L1799" s="333"/>
      <c r="M1799" s="333"/>
      <c r="N1799" s="333"/>
      <c r="Q1799" s="334"/>
      <c r="R1799" s="335"/>
      <c r="S1799" s="335"/>
      <c r="T1799" s="335"/>
      <c r="U1799" s="335"/>
      <c r="V1799" s="335"/>
      <c r="W1799" s="336"/>
      <c r="X1799" s="337"/>
      <c r="Y1799" s="338"/>
    </row>
    <row r="1800" spans="3:25" s="330" customFormat="1" hidden="1" x14ac:dyDescent="0.25">
      <c r="C1800" s="331"/>
      <c r="D1800" s="331"/>
      <c r="E1800" s="331"/>
      <c r="H1800" s="332"/>
      <c r="K1800" s="333"/>
      <c r="L1800" s="333"/>
      <c r="M1800" s="333"/>
      <c r="N1800" s="333"/>
      <c r="Q1800" s="334"/>
      <c r="R1800" s="335"/>
      <c r="S1800" s="335"/>
      <c r="T1800" s="335"/>
      <c r="U1800" s="335"/>
      <c r="V1800" s="335"/>
      <c r="W1800" s="336"/>
      <c r="X1800" s="337"/>
      <c r="Y1800" s="338"/>
    </row>
    <row r="1801" spans="3:25" s="330" customFormat="1" hidden="1" x14ac:dyDescent="0.25">
      <c r="C1801" s="331"/>
      <c r="D1801" s="331"/>
      <c r="E1801" s="331"/>
      <c r="H1801" s="332"/>
      <c r="K1801" s="333"/>
      <c r="L1801" s="333"/>
      <c r="M1801" s="333"/>
      <c r="N1801" s="333"/>
      <c r="Q1801" s="334"/>
      <c r="R1801" s="335"/>
      <c r="S1801" s="335"/>
      <c r="T1801" s="335"/>
      <c r="U1801" s="335"/>
      <c r="V1801" s="335"/>
      <c r="W1801" s="336"/>
      <c r="X1801" s="337"/>
      <c r="Y1801" s="338"/>
    </row>
    <row r="1802" spans="3:25" s="330" customFormat="1" hidden="1" x14ac:dyDescent="0.25">
      <c r="C1802" s="331"/>
      <c r="D1802" s="331"/>
      <c r="E1802" s="331"/>
      <c r="H1802" s="332"/>
      <c r="K1802" s="333"/>
      <c r="L1802" s="333"/>
      <c r="M1802" s="333"/>
      <c r="N1802" s="333"/>
      <c r="Q1802" s="334"/>
      <c r="R1802" s="335"/>
      <c r="S1802" s="335"/>
      <c r="T1802" s="335"/>
      <c r="U1802" s="335"/>
      <c r="V1802" s="335"/>
      <c r="W1802" s="336"/>
      <c r="X1802" s="337"/>
      <c r="Y1802" s="338"/>
    </row>
    <row r="1803" spans="3:25" s="330" customFormat="1" hidden="1" x14ac:dyDescent="0.25">
      <c r="C1803" s="331"/>
      <c r="D1803" s="331"/>
      <c r="E1803" s="331"/>
      <c r="H1803" s="332"/>
      <c r="K1803" s="333"/>
      <c r="L1803" s="333"/>
      <c r="M1803" s="333"/>
      <c r="N1803" s="333"/>
      <c r="Q1803" s="334"/>
      <c r="R1803" s="335"/>
      <c r="S1803" s="335"/>
      <c r="T1803" s="335"/>
      <c r="U1803" s="335"/>
      <c r="V1803" s="335"/>
      <c r="W1803" s="336"/>
      <c r="X1803" s="337"/>
      <c r="Y1803" s="338"/>
    </row>
    <row r="1804" spans="3:25" s="330" customFormat="1" hidden="1" x14ac:dyDescent="0.25">
      <c r="C1804" s="331"/>
      <c r="D1804" s="331"/>
      <c r="E1804" s="331"/>
      <c r="H1804" s="332"/>
      <c r="K1804" s="333"/>
      <c r="L1804" s="333"/>
      <c r="M1804" s="333"/>
      <c r="N1804" s="333"/>
      <c r="Q1804" s="334"/>
      <c r="R1804" s="335"/>
      <c r="S1804" s="335"/>
      <c r="T1804" s="335"/>
      <c r="U1804" s="335"/>
      <c r="V1804" s="335"/>
      <c r="W1804" s="336"/>
      <c r="X1804" s="337"/>
      <c r="Y1804" s="338"/>
    </row>
    <row r="1805" spans="3:25" s="330" customFormat="1" hidden="1" x14ac:dyDescent="0.25">
      <c r="C1805" s="331"/>
      <c r="D1805" s="331"/>
      <c r="E1805" s="331"/>
      <c r="H1805" s="332"/>
      <c r="K1805" s="333"/>
      <c r="L1805" s="333"/>
      <c r="M1805" s="333"/>
      <c r="N1805" s="333"/>
      <c r="Q1805" s="334"/>
      <c r="R1805" s="335"/>
      <c r="S1805" s="335"/>
      <c r="T1805" s="335"/>
      <c r="U1805" s="335"/>
      <c r="V1805" s="335"/>
      <c r="W1805" s="336"/>
      <c r="X1805" s="337"/>
      <c r="Y1805" s="338"/>
    </row>
    <row r="1806" spans="3:25" s="330" customFormat="1" hidden="1" x14ac:dyDescent="0.25">
      <c r="C1806" s="331"/>
      <c r="D1806" s="331"/>
      <c r="E1806" s="331"/>
      <c r="H1806" s="332"/>
      <c r="K1806" s="333"/>
      <c r="L1806" s="333"/>
      <c r="M1806" s="333"/>
      <c r="N1806" s="333"/>
      <c r="Q1806" s="334"/>
      <c r="R1806" s="335"/>
      <c r="S1806" s="335"/>
      <c r="T1806" s="335"/>
      <c r="U1806" s="335"/>
      <c r="V1806" s="335"/>
      <c r="W1806" s="336"/>
      <c r="X1806" s="337"/>
      <c r="Y1806" s="338"/>
    </row>
    <row r="1807" spans="3:25" s="330" customFormat="1" hidden="1" x14ac:dyDescent="0.25">
      <c r="C1807" s="331"/>
      <c r="D1807" s="331"/>
      <c r="E1807" s="331"/>
      <c r="H1807" s="332"/>
      <c r="K1807" s="333"/>
      <c r="L1807" s="333"/>
      <c r="M1807" s="333"/>
      <c r="N1807" s="333"/>
      <c r="Q1807" s="334"/>
      <c r="R1807" s="335"/>
      <c r="S1807" s="335"/>
      <c r="T1807" s="335"/>
      <c r="U1807" s="335"/>
      <c r="V1807" s="335"/>
      <c r="W1807" s="336"/>
      <c r="X1807" s="337"/>
      <c r="Y1807" s="338"/>
    </row>
    <row r="1808" spans="3:25" s="330" customFormat="1" hidden="1" x14ac:dyDescent="0.25">
      <c r="C1808" s="331"/>
      <c r="D1808" s="331"/>
      <c r="E1808" s="331"/>
      <c r="H1808" s="332"/>
      <c r="K1808" s="333"/>
      <c r="L1808" s="333"/>
      <c r="M1808" s="333"/>
      <c r="N1808" s="333"/>
      <c r="Q1808" s="334"/>
      <c r="R1808" s="335"/>
      <c r="S1808" s="335"/>
      <c r="T1808" s="335"/>
      <c r="U1808" s="335"/>
      <c r="V1808" s="335"/>
      <c r="W1808" s="336"/>
      <c r="X1808" s="337"/>
      <c r="Y1808" s="338"/>
    </row>
    <row r="1809" spans="3:25" s="330" customFormat="1" hidden="1" x14ac:dyDescent="0.25">
      <c r="C1809" s="331"/>
      <c r="D1809" s="331"/>
      <c r="E1809" s="331"/>
      <c r="H1809" s="332"/>
      <c r="K1809" s="333"/>
      <c r="L1809" s="333"/>
      <c r="M1809" s="333"/>
      <c r="N1809" s="333"/>
      <c r="Q1809" s="334"/>
      <c r="R1809" s="335"/>
      <c r="S1809" s="335"/>
      <c r="T1809" s="335"/>
      <c r="U1809" s="335"/>
      <c r="V1809" s="335"/>
      <c r="W1809" s="336"/>
      <c r="X1809" s="337"/>
      <c r="Y1809" s="338"/>
    </row>
    <row r="1810" spans="3:25" s="330" customFormat="1" hidden="1" x14ac:dyDescent="0.25">
      <c r="C1810" s="331"/>
      <c r="D1810" s="331"/>
      <c r="E1810" s="331"/>
      <c r="H1810" s="332"/>
      <c r="K1810" s="333"/>
      <c r="L1810" s="333"/>
      <c r="M1810" s="333"/>
      <c r="N1810" s="333"/>
      <c r="Q1810" s="334"/>
      <c r="R1810" s="335"/>
      <c r="S1810" s="335"/>
      <c r="T1810" s="335"/>
      <c r="U1810" s="335"/>
      <c r="V1810" s="335"/>
      <c r="W1810" s="336"/>
      <c r="X1810" s="337"/>
      <c r="Y1810" s="338"/>
    </row>
    <row r="1811" spans="3:25" s="330" customFormat="1" hidden="1" x14ac:dyDescent="0.25">
      <c r="C1811" s="331"/>
      <c r="D1811" s="331"/>
      <c r="E1811" s="331"/>
      <c r="H1811" s="332"/>
      <c r="K1811" s="333"/>
      <c r="L1811" s="333"/>
      <c r="M1811" s="333"/>
      <c r="N1811" s="333"/>
      <c r="Q1811" s="334"/>
      <c r="R1811" s="335"/>
      <c r="S1811" s="335"/>
      <c r="T1811" s="335"/>
      <c r="U1811" s="335"/>
      <c r="V1811" s="335"/>
      <c r="W1811" s="336"/>
      <c r="X1811" s="337"/>
      <c r="Y1811" s="338"/>
    </row>
    <row r="1812" spans="3:25" s="330" customFormat="1" hidden="1" x14ac:dyDescent="0.25">
      <c r="C1812" s="331"/>
      <c r="D1812" s="331"/>
      <c r="E1812" s="331"/>
      <c r="H1812" s="332"/>
      <c r="K1812" s="333"/>
      <c r="L1812" s="333"/>
      <c r="M1812" s="333"/>
      <c r="N1812" s="333"/>
      <c r="Q1812" s="334"/>
      <c r="R1812" s="335"/>
      <c r="S1812" s="335"/>
      <c r="T1812" s="335"/>
      <c r="U1812" s="335"/>
      <c r="V1812" s="335"/>
      <c r="W1812" s="336"/>
      <c r="X1812" s="337"/>
      <c r="Y1812" s="338"/>
    </row>
    <row r="1813" spans="3:25" s="330" customFormat="1" hidden="1" x14ac:dyDescent="0.25">
      <c r="C1813" s="331"/>
      <c r="D1813" s="331"/>
      <c r="E1813" s="331"/>
      <c r="H1813" s="332"/>
      <c r="K1813" s="333"/>
      <c r="L1813" s="333"/>
      <c r="M1813" s="333"/>
      <c r="N1813" s="333"/>
      <c r="Q1813" s="334"/>
      <c r="R1813" s="335"/>
      <c r="S1813" s="335"/>
      <c r="T1813" s="335"/>
      <c r="U1813" s="335"/>
      <c r="V1813" s="335"/>
      <c r="W1813" s="336"/>
      <c r="X1813" s="337"/>
      <c r="Y1813" s="338"/>
    </row>
    <row r="1814" spans="3:25" s="330" customFormat="1" hidden="1" x14ac:dyDescent="0.25">
      <c r="C1814" s="331"/>
      <c r="D1814" s="331"/>
      <c r="E1814" s="331"/>
      <c r="H1814" s="332"/>
      <c r="K1814" s="333"/>
      <c r="L1814" s="333"/>
      <c r="M1814" s="333"/>
      <c r="N1814" s="333"/>
      <c r="Q1814" s="334"/>
      <c r="R1814" s="335"/>
      <c r="S1814" s="335"/>
      <c r="T1814" s="335"/>
      <c r="U1814" s="335"/>
      <c r="V1814" s="335"/>
      <c r="W1814" s="336"/>
      <c r="X1814" s="337"/>
      <c r="Y1814" s="338"/>
    </row>
    <row r="1815" spans="3:25" s="330" customFormat="1" hidden="1" x14ac:dyDescent="0.25">
      <c r="C1815" s="331"/>
      <c r="D1815" s="331"/>
      <c r="E1815" s="331"/>
      <c r="H1815" s="332"/>
      <c r="K1815" s="333"/>
      <c r="L1815" s="333"/>
      <c r="M1815" s="333"/>
      <c r="N1815" s="333"/>
      <c r="Q1815" s="334"/>
      <c r="R1815" s="335"/>
      <c r="S1815" s="335"/>
      <c r="T1815" s="335"/>
      <c r="U1815" s="335"/>
      <c r="V1815" s="335"/>
      <c r="W1815" s="336"/>
      <c r="X1815" s="337"/>
      <c r="Y1815" s="338"/>
    </row>
    <row r="1816" spans="3:25" s="330" customFormat="1" hidden="1" x14ac:dyDescent="0.25">
      <c r="C1816" s="331"/>
      <c r="D1816" s="331"/>
      <c r="E1816" s="331"/>
      <c r="H1816" s="332"/>
      <c r="K1816" s="333"/>
      <c r="L1816" s="333"/>
      <c r="M1816" s="333"/>
      <c r="N1816" s="333"/>
      <c r="Q1816" s="334"/>
      <c r="R1816" s="335"/>
      <c r="S1816" s="335"/>
      <c r="T1816" s="335"/>
      <c r="U1816" s="335"/>
      <c r="V1816" s="335"/>
      <c r="W1816" s="336"/>
      <c r="X1816" s="337"/>
      <c r="Y1816" s="338"/>
    </row>
    <row r="1817" spans="3:25" s="330" customFormat="1" hidden="1" x14ac:dyDescent="0.25">
      <c r="C1817" s="331"/>
      <c r="D1817" s="331"/>
      <c r="E1817" s="331"/>
      <c r="H1817" s="332"/>
      <c r="K1817" s="333"/>
      <c r="L1817" s="333"/>
      <c r="M1817" s="333"/>
      <c r="N1817" s="333"/>
      <c r="Q1817" s="334"/>
      <c r="R1817" s="335"/>
      <c r="S1817" s="335"/>
      <c r="T1817" s="335"/>
      <c r="U1817" s="335"/>
      <c r="V1817" s="335"/>
      <c r="W1817" s="336"/>
      <c r="X1817" s="337"/>
      <c r="Y1817" s="338"/>
    </row>
    <row r="1818" spans="3:25" s="330" customFormat="1" hidden="1" x14ac:dyDescent="0.25">
      <c r="C1818" s="331"/>
      <c r="D1818" s="331"/>
      <c r="E1818" s="331"/>
      <c r="H1818" s="332"/>
      <c r="K1818" s="333"/>
      <c r="L1818" s="333"/>
      <c r="M1818" s="333"/>
      <c r="N1818" s="333"/>
      <c r="Q1818" s="334"/>
      <c r="R1818" s="335"/>
      <c r="S1818" s="335"/>
      <c r="T1818" s="335"/>
      <c r="U1818" s="335"/>
      <c r="V1818" s="335"/>
      <c r="W1818" s="336"/>
      <c r="X1818" s="337"/>
      <c r="Y1818" s="338"/>
    </row>
    <row r="1819" spans="3:25" s="330" customFormat="1" hidden="1" x14ac:dyDescent="0.25">
      <c r="C1819" s="331"/>
      <c r="D1819" s="331"/>
      <c r="E1819" s="331"/>
      <c r="H1819" s="332"/>
      <c r="K1819" s="333"/>
      <c r="L1819" s="333"/>
      <c r="M1819" s="333"/>
      <c r="N1819" s="333"/>
      <c r="Q1819" s="334"/>
      <c r="R1819" s="335"/>
      <c r="S1819" s="335"/>
      <c r="T1819" s="335"/>
      <c r="U1819" s="335"/>
      <c r="V1819" s="335"/>
      <c r="W1819" s="336"/>
      <c r="X1819" s="337"/>
      <c r="Y1819" s="338"/>
    </row>
    <row r="1820" spans="3:25" s="330" customFormat="1" hidden="1" x14ac:dyDescent="0.25">
      <c r="C1820" s="331"/>
      <c r="D1820" s="331"/>
      <c r="E1820" s="331"/>
      <c r="H1820" s="332"/>
      <c r="K1820" s="333"/>
      <c r="L1820" s="333"/>
      <c r="M1820" s="333"/>
      <c r="N1820" s="333"/>
      <c r="Q1820" s="334"/>
      <c r="R1820" s="335"/>
      <c r="S1820" s="335"/>
      <c r="T1820" s="335"/>
      <c r="U1820" s="335"/>
      <c r="V1820" s="335"/>
      <c r="W1820" s="336"/>
      <c r="X1820" s="337"/>
      <c r="Y1820" s="338"/>
    </row>
    <row r="1821" spans="3:25" s="330" customFormat="1" hidden="1" x14ac:dyDescent="0.25">
      <c r="C1821" s="331"/>
      <c r="D1821" s="331"/>
      <c r="E1821" s="331"/>
      <c r="H1821" s="332"/>
      <c r="K1821" s="333"/>
      <c r="L1821" s="333"/>
      <c r="M1821" s="333"/>
      <c r="N1821" s="333"/>
      <c r="Q1821" s="334"/>
      <c r="R1821" s="335"/>
      <c r="S1821" s="335"/>
      <c r="T1821" s="335"/>
      <c r="U1821" s="335"/>
      <c r="V1821" s="335"/>
      <c r="W1821" s="336"/>
      <c r="X1821" s="337"/>
      <c r="Y1821" s="338"/>
    </row>
    <row r="1822" spans="3:25" s="330" customFormat="1" hidden="1" x14ac:dyDescent="0.25">
      <c r="C1822" s="331"/>
      <c r="D1822" s="331"/>
      <c r="E1822" s="331"/>
      <c r="H1822" s="332"/>
      <c r="K1822" s="333"/>
      <c r="L1822" s="333"/>
      <c r="M1822" s="333"/>
      <c r="N1822" s="333"/>
      <c r="Q1822" s="334"/>
      <c r="R1822" s="335"/>
      <c r="S1822" s="335"/>
      <c r="T1822" s="335"/>
      <c r="U1822" s="335"/>
      <c r="V1822" s="335"/>
      <c r="W1822" s="336"/>
      <c r="X1822" s="337"/>
      <c r="Y1822" s="338"/>
    </row>
    <row r="1823" spans="3:25" s="330" customFormat="1" hidden="1" x14ac:dyDescent="0.25">
      <c r="C1823" s="331"/>
      <c r="D1823" s="331"/>
      <c r="E1823" s="331"/>
      <c r="H1823" s="332"/>
      <c r="K1823" s="333"/>
      <c r="L1823" s="333"/>
      <c r="M1823" s="333"/>
      <c r="N1823" s="333"/>
      <c r="Q1823" s="334"/>
      <c r="R1823" s="335"/>
      <c r="S1823" s="335"/>
      <c r="T1823" s="335"/>
      <c r="U1823" s="335"/>
      <c r="V1823" s="335"/>
      <c r="W1823" s="336"/>
      <c r="X1823" s="337"/>
      <c r="Y1823" s="338"/>
    </row>
    <row r="1824" spans="3:25" s="330" customFormat="1" hidden="1" x14ac:dyDescent="0.25">
      <c r="C1824" s="331"/>
      <c r="D1824" s="331"/>
      <c r="E1824" s="331"/>
      <c r="H1824" s="332"/>
      <c r="K1824" s="333"/>
      <c r="L1824" s="333"/>
      <c r="M1824" s="333"/>
      <c r="N1824" s="333"/>
      <c r="Q1824" s="334"/>
      <c r="R1824" s="335"/>
      <c r="S1824" s="335"/>
      <c r="T1824" s="335"/>
      <c r="U1824" s="335"/>
      <c r="V1824" s="335"/>
      <c r="W1824" s="336"/>
      <c r="X1824" s="337"/>
      <c r="Y1824" s="338"/>
    </row>
    <row r="1825" spans="3:25" s="330" customFormat="1" hidden="1" x14ac:dyDescent="0.25">
      <c r="C1825" s="331"/>
      <c r="D1825" s="331"/>
      <c r="E1825" s="331"/>
      <c r="H1825" s="332"/>
      <c r="K1825" s="333"/>
      <c r="L1825" s="333"/>
      <c r="M1825" s="333"/>
      <c r="N1825" s="333"/>
      <c r="Q1825" s="334"/>
      <c r="R1825" s="335"/>
      <c r="S1825" s="335"/>
      <c r="T1825" s="335"/>
      <c r="U1825" s="335"/>
      <c r="V1825" s="335"/>
      <c r="W1825" s="336"/>
      <c r="X1825" s="337"/>
      <c r="Y1825" s="338"/>
    </row>
    <row r="1826" spans="3:25" s="330" customFormat="1" hidden="1" x14ac:dyDescent="0.25">
      <c r="C1826" s="331"/>
      <c r="D1826" s="331"/>
      <c r="E1826" s="331"/>
      <c r="H1826" s="332"/>
      <c r="K1826" s="333"/>
      <c r="L1826" s="333"/>
      <c r="M1826" s="333"/>
      <c r="N1826" s="333"/>
      <c r="Q1826" s="334"/>
      <c r="R1826" s="335"/>
      <c r="S1826" s="335"/>
      <c r="T1826" s="335"/>
      <c r="U1826" s="335"/>
      <c r="V1826" s="335"/>
      <c r="W1826" s="336"/>
      <c r="X1826" s="337"/>
      <c r="Y1826" s="338"/>
    </row>
    <row r="1827" spans="3:25" s="330" customFormat="1" hidden="1" x14ac:dyDescent="0.25">
      <c r="C1827" s="331"/>
      <c r="D1827" s="331"/>
      <c r="E1827" s="331"/>
      <c r="H1827" s="332"/>
      <c r="K1827" s="333"/>
      <c r="L1827" s="333"/>
      <c r="M1827" s="333"/>
      <c r="N1827" s="333"/>
      <c r="Q1827" s="334"/>
      <c r="R1827" s="335"/>
      <c r="S1827" s="335"/>
      <c r="T1827" s="335"/>
      <c r="U1827" s="335"/>
      <c r="V1827" s="335"/>
      <c r="W1827" s="336"/>
      <c r="X1827" s="337"/>
      <c r="Y1827" s="338"/>
    </row>
    <row r="1828" spans="3:25" s="330" customFormat="1" hidden="1" x14ac:dyDescent="0.25">
      <c r="C1828" s="331"/>
      <c r="D1828" s="331"/>
      <c r="E1828" s="331"/>
      <c r="H1828" s="332"/>
      <c r="K1828" s="333"/>
      <c r="L1828" s="333"/>
      <c r="M1828" s="333"/>
      <c r="N1828" s="333"/>
      <c r="Q1828" s="334"/>
      <c r="R1828" s="335"/>
      <c r="S1828" s="335"/>
      <c r="T1828" s="335"/>
      <c r="U1828" s="335"/>
      <c r="V1828" s="335"/>
      <c r="W1828" s="336"/>
      <c r="X1828" s="337"/>
      <c r="Y1828" s="338"/>
    </row>
    <row r="1829" spans="3:25" s="330" customFormat="1" hidden="1" x14ac:dyDescent="0.25">
      <c r="C1829" s="331"/>
      <c r="D1829" s="331"/>
      <c r="E1829" s="331"/>
      <c r="H1829" s="332"/>
      <c r="K1829" s="333"/>
      <c r="L1829" s="333"/>
      <c r="M1829" s="333"/>
      <c r="N1829" s="333"/>
      <c r="Q1829" s="334"/>
      <c r="R1829" s="335"/>
      <c r="S1829" s="335"/>
      <c r="T1829" s="335"/>
      <c r="U1829" s="335"/>
      <c r="V1829" s="335"/>
      <c r="W1829" s="336"/>
      <c r="X1829" s="337"/>
      <c r="Y1829" s="338"/>
    </row>
    <row r="1830" spans="3:25" s="330" customFormat="1" hidden="1" x14ac:dyDescent="0.25">
      <c r="C1830" s="331"/>
      <c r="D1830" s="331"/>
      <c r="E1830" s="331"/>
      <c r="H1830" s="332"/>
      <c r="K1830" s="333"/>
      <c r="L1830" s="333"/>
      <c r="M1830" s="333"/>
      <c r="N1830" s="333"/>
      <c r="Q1830" s="334"/>
      <c r="R1830" s="335"/>
      <c r="S1830" s="335"/>
      <c r="T1830" s="335"/>
      <c r="U1830" s="335"/>
      <c r="V1830" s="335"/>
      <c r="W1830" s="336"/>
      <c r="X1830" s="337"/>
      <c r="Y1830" s="338"/>
    </row>
    <row r="1831" spans="3:25" s="330" customFormat="1" hidden="1" x14ac:dyDescent="0.25">
      <c r="C1831" s="331"/>
      <c r="D1831" s="331"/>
      <c r="E1831" s="331"/>
      <c r="H1831" s="332"/>
      <c r="K1831" s="333"/>
      <c r="L1831" s="333"/>
      <c r="M1831" s="333"/>
      <c r="N1831" s="333"/>
      <c r="Q1831" s="334"/>
      <c r="R1831" s="335"/>
      <c r="S1831" s="335"/>
      <c r="T1831" s="335"/>
      <c r="U1831" s="335"/>
      <c r="V1831" s="335"/>
      <c r="W1831" s="336"/>
      <c r="X1831" s="337"/>
      <c r="Y1831" s="338"/>
    </row>
    <row r="1832" spans="3:25" s="330" customFormat="1" hidden="1" x14ac:dyDescent="0.25">
      <c r="C1832" s="331"/>
      <c r="D1832" s="331"/>
      <c r="E1832" s="331"/>
      <c r="H1832" s="332"/>
      <c r="K1832" s="333"/>
      <c r="L1832" s="333"/>
      <c r="M1832" s="333"/>
      <c r="N1832" s="333"/>
      <c r="Q1832" s="334"/>
      <c r="R1832" s="335"/>
      <c r="S1832" s="335"/>
      <c r="T1832" s="335"/>
      <c r="U1832" s="335"/>
      <c r="V1832" s="335"/>
      <c r="W1832" s="336"/>
      <c r="X1832" s="337"/>
      <c r="Y1832" s="338"/>
    </row>
    <row r="1833" spans="3:25" s="330" customFormat="1" hidden="1" x14ac:dyDescent="0.25">
      <c r="C1833" s="331"/>
      <c r="D1833" s="331"/>
      <c r="E1833" s="331"/>
      <c r="H1833" s="332"/>
      <c r="K1833" s="333"/>
      <c r="L1833" s="333"/>
      <c r="M1833" s="333"/>
      <c r="N1833" s="333"/>
      <c r="Q1833" s="334"/>
      <c r="R1833" s="335"/>
      <c r="S1833" s="335"/>
      <c r="T1833" s="335"/>
      <c r="U1833" s="335"/>
      <c r="V1833" s="335"/>
      <c r="W1833" s="336"/>
      <c r="X1833" s="337"/>
      <c r="Y1833" s="338"/>
    </row>
    <row r="1834" spans="3:25" s="330" customFormat="1" hidden="1" x14ac:dyDescent="0.25">
      <c r="C1834" s="331"/>
      <c r="D1834" s="331"/>
      <c r="E1834" s="331"/>
      <c r="H1834" s="332"/>
      <c r="K1834" s="333"/>
      <c r="L1834" s="333"/>
      <c r="M1834" s="333"/>
      <c r="N1834" s="333"/>
      <c r="Q1834" s="334"/>
      <c r="R1834" s="335"/>
      <c r="S1834" s="335"/>
      <c r="T1834" s="335"/>
      <c r="U1834" s="335"/>
      <c r="V1834" s="335"/>
      <c r="W1834" s="336"/>
      <c r="X1834" s="337"/>
      <c r="Y1834" s="338"/>
    </row>
    <row r="1835" spans="3:25" s="330" customFormat="1" hidden="1" x14ac:dyDescent="0.25">
      <c r="C1835" s="331"/>
      <c r="D1835" s="331"/>
      <c r="E1835" s="331"/>
      <c r="H1835" s="332"/>
      <c r="K1835" s="333"/>
      <c r="L1835" s="333"/>
      <c r="M1835" s="333"/>
      <c r="N1835" s="333"/>
      <c r="Q1835" s="334"/>
      <c r="R1835" s="335"/>
      <c r="S1835" s="335"/>
      <c r="T1835" s="335"/>
      <c r="U1835" s="335"/>
      <c r="V1835" s="335"/>
      <c r="W1835" s="336"/>
      <c r="X1835" s="337"/>
      <c r="Y1835" s="338"/>
    </row>
    <row r="1836" spans="3:25" s="330" customFormat="1" hidden="1" x14ac:dyDescent="0.25">
      <c r="C1836" s="331"/>
      <c r="D1836" s="331"/>
      <c r="E1836" s="331"/>
      <c r="H1836" s="332"/>
      <c r="K1836" s="333"/>
      <c r="L1836" s="333"/>
      <c r="M1836" s="333"/>
      <c r="N1836" s="333"/>
      <c r="Q1836" s="334"/>
      <c r="R1836" s="335"/>
      <c r="S1836" s="335"/>
      <c r="T1836" s="335"/>
      <c r="U1836" s="335"/>
      <c r="V1836" s="335"/>
      <c r="W1836" s="336"/>
      <c r="X1836" s="337"/>
      <c r="Y1836" s="338"/>
    </row>
    <row r="1837" spans="3:25" s="330" customFormat="1" hidden="1" x14ac:dyDescent="0.25">
      <c r="C1837" s="331"/>
      <c r="D1837" s="331"/>
      <c r="E1837" s="331"/>
      <c r="H1837" s="332"/>
      <c r="K1837" s="333"/>
      <c r="L1837" s="333"/>
      <c r="M1837" s="333"/>
      <c r="N1837" s="333"/>
      <c r="Q1837" s="334"/>
      <c r="R1837" s="335"/>
      <c r="S1837" s="335"/>
      <c r="T1837" s="335"/>
      <c r="U1837" s="335"/>
      <c r="V1837" s="335"/>
      <c r="W1837" s="336"/>
      <c r="X1837" s="337"/>
      <c r="Y1837" s="338"/>
    </row>
    <row r="1838" spans="3:25" s="330" customFormat="1" hidden="1" x14ac:dyDescent="0.25">
      <c r="C1838" s="331"/>
      <c r="D1838" s="331"/>
      <c r="E1838" s="331"/>
      <c r="H1838" s="332"/>
      <c r="K1838" s="333"/>
      <c r="L1838" s="333"/>
      <c r="M1838" s="333"/>
      <c r="N1838" s="333"/>
      <c r="Q1838" s="334"/>
      <c r="R1838" s="335"/>
      <c r="S1838" s="335"/>
      <c r="T1838" s="335"/>
      <c r="U1838" s="335"/>
      <c r="V1838" s="335"/>
      <c r="W1838" s="336"/>
      <c r="X1838" s="337"/>
      <c r="Y1838" s="338"/>
    </row>
    <row r="1839" spans="3:25" s="330" customFormat="1" hidden="1" x14ac:dyDescent="0.25">
      <c r="C1839" s="331"/>
      <c r="D1839" s="331"/>
      <c r="E1839" s="331"/>
      <c r="H1839" s="332"/>
      <c r="K1839" s="333"/>
      <c r="L1839" s="333"/>
      <c r="M1839" s="333"/>
      <c r="N1839" s="333"/>
      <c r="Q1839" s="334"/>
      <c r="R1839" s="335"/>
      <c r="S1839" s="335"/>
      <c r="T1839" s="335"/>
      <c r="U1839" s="335"/>
      <c r="V1839" s="335"/>
      <c r="W1839" s="336"/>
      <c r="X1839" s="337"/>
      <c r="Y1839" s="338"/>
    </row>
    <row r="1840" spans="3:25" s="330" customFormat="1" hidden="1" x14ac:dyDescent="0.25">
      <c r="C1840" s="331"/>
      <c r="D1840" s="331"/>
      <c r="E1840" s="331"/>
      <c r="H1840" s="332"/>
      <c r="K1840" s="333"/>
      <c r="L1840" s="333"/>
      <c r="M1840" s="333"/>
      <c r="N1840" s="333"/>
      <c r="Q1840" s="334"/>
      <c r="R1840" s="335"/>
      <c r="S1840" s="335"/>
      <c r="T1840" s="335"/>
      <c r="U1840" s="335"/>
      <c r="V1840" s="335"/>
      <c r="W1840" s="336"/>
      <c r="X1840" s="337"/>
      <c r="Y1840" s="338"/>
    </row>
    <row r="1841" spans="3:25" s="330" customFormat="1" hidden="1" x14ac:dyDescent="0.25">
      <c r="C1841" s="331"/>
      <c r="D1841" s="331"/>
      <c r="E1841" s="331"/>
      <c r="H1841" s="332"/>
      <c r="K1841" s="333"/>
      <c r="L1841" s="333"/>
      <c r="M1841" s="333"/>
      <c r="N1841" s="333"/>
      <c r="Q1841" s="334"/>
      <c r="R1841" s="335"/>
      <c r="S1841" s="335"/>
      <c r="T1841" s="335"/>
      <c r="U1841" s="335"/>
      <c r="V1841" s="335"/>
      <c r="W1841" s="336"/>
      <c r="X1841" s="337"/>
      <c r="Y1841" s="338"/>
    </row>
    <row r="1842" spans="3:25" s="330" customFormat="1" hidden="1" x14ac:dyDescent="0.25">
      <c r="C1842" s="331"/>
      <c r="D1842" s="331"/>
      <c r="E1842" s="331"/>
      <c r="H1842" s="332"/>
      <c r="K1842" s="333"/>
      <c r="L1842" s="333"/>
      <c r="M1842" s="333"/>
      <c r="N1842" s="333"/>
      <c r="Q1842" s="334"/>
      <c r="R1842" s="335"/>
      <c r="S1842" s="335"/>
      <c r="T1842" s="335"/>
      <c r="U1842" s="335"/>
      <c r="V1842" s="335"/>
      <c r="W1842" s="336"/>
      <c r="X1842" s="337"/>
      <c r="Y1842" s="338"/>
    </row>
    <row r="1843" spans="3:25" s="330" customFormat="1" hidden="1" x14ac:dyDescent="0.25">
      <c r="C1843" s="331"/>
      <c r="D1843" s="331"/>
      <c r="E1843" s="331"/>
      <c r="H1843" s="332"/>
      <c r="K1843" s="333"/>
      <c r="L1843" s="333"/>
      <c r="M1843" s="333"/>
      <c r="N1843" s="333"/>
      <c r="Q1843" s="334"/>
      <c r="R1843" s="335"/>
      <c r="S1843" s="335"/>
      <c r="T1843" s="335"/>
      <c r="U1843" s="335"/>
      <c r="V1843" s="335"/>
      <c r="W1843" s="336"/>
      <c r="X1843" s="337"/>
      <c r="Y1843" s="338"/>
    </row>
    <row r="1844" spans="3:25" s="330" customFormat="1" hidden="1" x14ac:dyDescent="0.25">
      <c r="C1844" s="331"/>
      <c r="D1844" s="331"/>
      <c r="E1844" s="331"/>
      <c r="H1844" s="332"/>
      <c r="K1844" s="333"/>
      <c r="L1844" s="333"/>
      <c r="M1844" s="333"/>
      <c r="N1844" s="333"/>
      <c r="Q1844" s="334"/>
      <c r="R1844" s="335"/>
      <c r="S1844" s="335"/>
      <c r="T1844" s="335"/>
      <c r="U1844" s="335"/>
      <c r="V1844" s="335"/>
      <c r="W1844" s="336"/>
      <c r="X1844" s="337"/>
      <c r="Y1844" s="338"/>
    </row>
    <row r="1845" spans="3:25" s="330" customFormat="1" hidden="1" x14ac:dyDescent="0.25">
      <c r="C1845" s="331"/>
      <c r="D1845" s="331"/>
      <c r="E1845" s="331"/>
      <c r="H1845" s="332"/>
      <c r="K1845" s="333"/>
      <c r="L1845" s="333"/>
      <c r="M1845" s="333"/>
      <c r="N1845" s="333"/>
      <c r="Q1845" s="334"/>
      <c r="R1845" s="335"/>
      <c r="S1845" s="335"/>
      <c r="T1845" s="335"/>
      <c r="U1845" s="335"/>
      <c r="V1845" s="335"/>
      <c r="W1845" s="336"/>
      <c r="X1845" s="337"/>
      <c r="Y1845" s="338"/>
    </row>
    <row r="1846" spans="3:25" s="330" customFormat="1" hidden="1" x14ac:dyDescent="0.25">
      <c r="C1846" s="331"/>
      <c r="D1846" s="331"/>
      <c r="E1846" s="331"/>
      <c r="H1846" s="332"/>
      <c r="K1846" s="333"/>
      <c r="L1846" s="333"/>
      <c r="M1846" s="333"/>
      <c r="N1846" s="333"/>
      <c r="Q1846" s="334"/>
      <c r="R1846" s="335"/>
      <c r="S1846" s="335"/>
      <c r="T1846" s="335"/>
      <c r="U1846" s="335"/>
      <c r="V1846" s="335"/>
      <c r="W1846" s="336"/>
      <c r="X1846" s="337"/>
      <c r="Y1846" s="338"/>
    </row>
    <row r="1847" spans="3:25" s="330" customFormat="1" hidden="1" x14ac:dyDescent="0.25">
      <c r="C1847" s="331"/>
      <c r="D1847" s="331"/>
      <c r="E1847" s="331"/>
      <c r="H1847" s="332"/>
      <c r="K1847" s="333"/>
      <c r="L1847" s="333"/>
      <c r="M1847" s="333"/>
      <c r="N1847" s="333"/>
      <c r="Q1847" s="334"/>
      <c r="R1847" s="335"/>
      <c r="S1847" s="335"/>
      <c r="T1847" s="335"/>
      <c r="U1847" s="335"/>
      <c r="V1847" s="335"/>
      <c r="W1847" s="336"/>
      <c r="X1847" s="337"/>
      <c r="Y1847" s="338"/>
    </row>
    <row r="1848" spans="3:25" s="330" customFormat="1" hidden="1" x14ac:dyDescent="0.25">
      <c r="C1848" s="331"/>
      <c r="D1848" s="331"/>
      <c r="E1848" s="331"/>
      <c r="H1848" s="332"/>
      <c r="K1848" s="333"/>
      <c r="L1848" s="333"/>
      <c r="M1848" s="333"/>
      <c r="N1848" s="333"/>
      <c r="Q1848" s="334"/>
      <c r="R1848" s="335"/>
      <c r="S1848" s="335"/>
      <c r="T1848" s="335"/>
      <c r="U1848" s="335"/>
      <c r="V1848" s="335"/>
      <c r="W1848" s="336"/>
      <c r="X1848" s="337"/>
      <c r="Y1848" s="338"/>
    </row>
    <row r="1849" spans="3:25" s="330" customFormat="1" hidden="1" x14ac:dyDescent="0.25">
      <c r="C1849" s="331"/>
      <c r="D1849" s="331"/>
      <c r="E1849" s="331"/>
      <c r="H1849" s="332"/>
      <c r="K1849" s="333"/>
      <c r="L1849" s="333"/>
      <c r="M1849" s="333"/>
      <c r="N1849" s="333"/>
      <c r="Q1849" s="334"/>
      <c r="R1849" s="335"/>
      <c r="S1849" s="335"/>
      <c r="T1849" s="335"/>
      <c r="U1849" s="335"/>
      <c r="V1849" s="335"/>
      <c r="W1849" s="336"/>
      <c r="X1849" s="337"/>
      <c r="Y1849" s="338"/>
    </row>
    <row r="1850" spans="3:25" s="330" customFormat="1" hidden="1" x14ac:dyDescent="0.25">
      <c r="C1850" s="331"/>
      <c r="D1850" s="331"/>
      <c r="E1850" s="331"/>
      <c r="H1850" s="332"/>
      <c r="K1850" s="333"/>
      <c r="L1850" s="333"/>
      <c r="M1850" s="333"/>
      <c r="N1850" s="333"/>
      <c r="Q1850" s="334"/>
      <c r="R1850" s="335"/>
      <c r="S1850" s="335"/>
      <c r="T1850" s="335"/>
      <c r="U1850" s="335"/>
      <c r="V1850" s="335"/>
      <c r="W1850" s="336"/>
      <c r="X1850" s="337"/>
      <c r="Y1850" s="338"/>
    </row>
    <row r="1851" spans="3:25" s="330" customFormat="1" hidden="1" x14ac:dyDescent="0.25">
      <c r="C1851" s="331"/>
      <c r="D1851" s="331"/>
      <c r="E1851" s="331"/>
      <c r="H1851" s="332"/>
      <c r="K1851" s="333"/>
      <c r="L1851" s="333"/>
      <c r="M1851" s="333"/>
      <c r="N1851" s="333"/>
      <c r="Q1851" s="334"/>
      <c r="R1851" s="335"/>
      <c r="S1851" s="335"/>
      <c r="T1851" s="335"/>
      <c r="U1851" s="335"/>
      <c r="V1851" s="335"/>
      <c r="W1851" s="336"/>
      <c r="X1851" s="337"/>
      <c r="Y1851" s="338"/>
    </row>
    <row r="1852" spans="3:25" s="330" customFormat="1" hidden="1" x14ac:dyDescent="0.25">
      <c r="C1852" s="331"/>
      <c r="D1852" s="331"/>
      <c r="E1852" s="331"/>
      <c r="H1852" s="332"/>
      <c r="K1852" s="333"/>
      <c r="L1852" s="333"/>
      <c r="M1852" s="333"/>
      <c r="N1852" s="333"/>
      <c r="Q1852" s="334"/>
      <c r="R1852" s="335"/>
      <c r="S1852" s="335"/>
      <c r="T1852" s="335"/>
      <c r="U1852" s="335"/>
      <c r="V1852" s="335"/>
      <c r="W1852" s="336"/>
      <c r="X1852" s="337"/>
      <c r="Y1852" s="338"/>
    </row>
    <row r="1853" spans="3:25" s="330" customFormat="1" hidden="1" x14ac:dyDescent="0.25">
      <c r="C1853" s="331"/>
      <c r="D1853" s="331"/>
      <c r="E1853" s="331"/>
      <c r="H1853" s="332"/>
      <c r="K1853" s="333"/>
      <c r="L1853" s="333"/>
      <c r="M1853" s="333"/>
      <c r="N1853" s="333"/>
      <c r="Q1853" s="334"/>
      <c r="R1853" s="335"/>
      <c r="S1853" s="335"/>
      <c r="T1853" s="335"/>
      <c r="U1853" s="335"/>
      <c r="V1853" s="335"/>
      <c r="W1853" s="336"/>
      <c r="X1853" s="337"/>
      <c r="Y1853" s="338"/>
    </row>
    <row r="1854" spans="3:25" s="330" customFormat="1" hidden="1" x14ac:dyDescent="0.25">
      <c r="C1854" s="331"/>
      <c r="D1854" s="331"/>
      <c r="E1854" s="331"/>
      <c r="H1854" s="332"/>
      <c r="K1854" s="333"/>
      <c r="L1854" s="333"/>
      <c r="M1854" s="333"/>
      <c r="N1854" s="333"/>
      <c r="Q1854" s="334"/>
      <c r="R1854" s="335"/>
      <c r="S1854" s="335"/>
      <c r="T1854" s="335"/>
      <c r="U1854" s="335"/>
      <c r="V1854" s="335"/>
      <c r="W1854" s="336"/>
      <c r="X1854" s="337"/>
      <c r="Y1854" s="338"/>
    </row>
    <row r="1855" spans="3:25" s="330" customFormat="1" hidden="1" x14ac:dyDescent="0.25">
      <c r="C1855" s="331"/>
      <c r="D1855" s="331"/>
      <c r="E1855" s="331"/>
      <c r="H1855" s="332"/>
      <c r="K1855" s="333"/>
      <c r="L1855" s="333"/>
      <c r="M1855" s="333"/>
      <c r="N1855" s="333"/>
      <c r="Q1855" s="334"/>
      <c r="R1855" s="335"/>
      <c r="S1855" s="335"/>
      <c r="T1855" s="335"/>
      <c r="U1855" s="335"/>
      <c r="V1855" s="335"/>
      <c r="W1855" s="336"/>
      <c r="X1855" s="337"/>
      <c r="Y1855" s="338"/>
    </row>
    <row r="1856" spans="3:25" s="330" customFormat="1" hidden="1" x14ac:dyDescent="0.25">
      <c r="C1856" s="331"/>
      <c r="D1856" s="331"/>
      <c r="E1856" s="331"/>
      <c r="H1856" s="332"/>
      <c r="K1856" s="333"/>
      <c r="L1856" s="333"/>
      <c r="M1856" s="333"/>
      <c r="N1856" s="333"/>
      <c r="Q1856" s="334"/>
      <c r="R1856" s="335"/>
      <c r="S1856" s="335"/>
      <c r="T1856" s="335"/>
      <c r="U1856" s="335"/>
      <c r="V1856" s="335"/>
      <c r="W1856" s="336"/>
      <c r="X1856" s="337"/>
      <c r="Y1856" s="338"/>
    </row>
    <row r="1857" spans="3:25" s="330" customFormat="1" hidden="1" x14ac:dyDescent="0.25">
      <c r="C1857" s="331"/>
      <c r="D1857" s="331"/>
      <c r="E1857" s="331"/>
      <c r="H1857" s="332"/>
      <c r="K1857" s="333"/>
      <c r="L1857" s="333"/>
      <c r="M1857" s="333"/>
      <c r="N1857" s="333"/>
      <c r="Q1857" s="334"/>
      <c r="R1857" s="335"/>
      <c r="S1857" s="335"/>
      <c r="T1857" s="335"/>
      <c r="U1857" s="335"/>
      <c r="V1857" s="335"/>
      <c r="W1857" s="336"/>
      <c r="X1857" s="337"/>
      <c r="Y1857" s="338"/>
    </row>
    <row r="1858" spans="3:25" s="330" customFormat="1" hidden="1" x14ac:dyDescent="0.25">
      <c r="C1858" s="331"/>
      <c r="D1858" s="331"/>
      <c r="E1858" s="331"/>
      <c r="H1858" s="332"/>
      <c r="K1858" s="333"/>
      <c r="L1858" s="333"/>
      <c r="M1858" s="333"/>
      <c r="N1858" s="333"/>
      <c r="Q1858" s="334"/>
      <c r="R1858" s="335"/>
      <c r="S1858" s="335"/>
      <c r="T1858" s="335"/>
      <c r="U1858" s="335"/>
      <c r="V1858" s="335"/>
      <c r="W1858" s="336"/>
      <c r="X1858" s="337"/>
      <c r="Y1858" s="338"/>
    </row>
    <row r="1859" spans="3:25" s="330" customFormat="1" hidden="1" x14ac:dyDescent="0.25">
      <c r="C1859" s="331"/>
      <c r="D1859" s="331"/>
      <c r="E1859" s="331"/>
      <c r="H1859" s="332"/>
      <c r="K1859" s="333"/>
      <c r="L1859" s="333"/>
      <c r="M1859" s="333"/>
      <c r="N1859" s="333"/>
      <c r="Q1859" s="334"/>
      <c r="R1859" s="335"/>
      <c r="S1859" s="335"/>
      <c r="T1859" s="335"/>
      <c r="U1859" s="335"/>
      <c r="V1859" s="335"/>
      <c r="W1859" s="336"/>
      <c r="X1859" s="337"/>
      <c r="Y1859" s="338"/>
    </row>
    <row r="1860" spans="3:25" s="330" customFormat="1" hidden="1" x14ac:dyDescent="0.25">
      <c r="C1860" s="331"/>
      <c r="D1860" s="331"/>
      <c r="E1860" s="331"/>
      <c r="H1860" s="332"/>
      <c r="K1860" s="333"/>
      <c r="L1860" s="333"/>
      <c r="M1860" s="333"/>
      <c r="N1860" s="333"/>
      <c r="Q1860" s="334"/>
      <c r="R1860" s="335"/>
      <c r="S1860" s="335"/>
      <c r="T1860" s="335"/>
      <c r="U1860" s="335"/>
      <c r="V1860" s="335"/>
      <c r="W1860" s="336"/>
      <c r="X1860" s="337"/>
      <c r="Y1860" s="338"/>
    </row>
    <row r="1861" spans="3:25" s="330" customFormat="1" hidden="1" x14ac:dyDescent="0.25">
      <c r="C1861" s="331"/>
      <c r="D1861" s="331"/>
      <c r="E1861" s="331"/>
      <c r="H1861" s="332"/>
      <c r="K1861" s="333"/>
      <c r="L1861" s="333"/>
      <c r="M1861" s="333"/>
      <c r="N1861" s="333"/>
      <c r="Q1861" s="334"/>
      <c r="R1861" s="335"/>
      <c r="S1861" s="335"/>
      <c r="T1861" s="335"/>
      <c r="U1861" s="335"/>
      <c r="V1861" s="335"/>
      <c r="W1861" s="336"/>
      <c r="X1861" s="337"/>
      <c r="Y1861" s="338"/>
    </row>
    <row r="1862" spans="3:25" s="330" customFormat="1" hidden="1" x14ac:dyDescent="0.25">
      <c r="C1862" s="331"/>
      <c r="D1862" s="331"/>
      <c r="E1862" s="331"/>
      <c r="H1862" s="332"/>
      <c r="K1862" s="333"/>
      <c r="L1862" s="333"/>
      <c r="M1862" s="333"/>
      <c r="N1862" s="333"/>
      <c r="Q1862" s="334"/>
      <c r="R1862" s="335"/>
      <c r="S1862" s="335"/>
      <c r="T1862" s="335"/>
      <c r="U1862" s="335"/>
      <c r="V1862" s="335"/>
      <c r="W1862" s="336"/>
      <c r="X1862" s="337"/>
      <c r="Y1862" s="338"/>
    </row>
    <row r="1863" spans="3:25" s="330" customFormat="1" hidden="1" x14ac:dyDescent="0.25">
      <c r="C1863" s="331"/>
      <c r="D1863" s="331"/>
      <c r="E1863" s="331"/>
      <c r="H1863" s="332"/>
      <c r="K1863" s="333"/>
      <c r="L1863" s="333"/>
      <c r="M1863" s="333"/>
      <c r="N1863" s="333"/>
      <c r="Q1863" s="334"/>
      <c r="R1863" s="335"/>
      <c r="S1863" s="335"/>
      <c r="T1863" s="335"/>
      <c r="U1863" s="335"/>
      <c r="V1863" s="335"/>
      <c r="W1863" s="336"/>
      <c r="X1863" s="337"/>
      <c r="Y1863" s="338"/>
    </row>
    <row r="1864" spans="3:25" s="330" customFormat="1" hidden="1" x14ac:dyDescent="0.25">
      <c r="C1864" s="331"/>
      <c r="D1864" s="331"/>
      <c r="E1864" s="331"/>
      <c r="H1864" s="332"/>
      <c r="K1864" s="333"/>
      <c r="L1864" s="333"/>
      <c r="M1864" s="333"/>
      <c r="N1864" s="333"/>
      <c r="Q1864" s="334"/>
      <c r="R1864" s="335"/>
      <c r="S1864" s="335"/>
      <c r="T1864" s="335"/>
      <c r="U1864" s="335"/>
      <c r="V1864" s="335"/>
      <c r="W1864" s="336"/>
      <c r="X1864" s="337"/>
      <c r="Y1864" s="338"/>
    </row>
    <row r="1865" spans="3:25" s="330" customFormat="1" hidden="1" x14ac:dyDescent="0.25">
      <c r="C1865" s="331"/>
      <c r="D1865" s="331"/>
      <c r="E1865" s="331"/>
      <c r="H1865" s="332"/>
      <c r="K1865" s="333"/>
      <c r="L1865" s="333"/>
      <c r="M1865" s="333"/>
      <c r="N1865" s="333"/>
      <c r="Q1865" s="334"/>
      <c r="R1865" s="335"/>
      <c r="S1865" s="335"/>
      <c r="T1865" s="335"/>
      <c r="U1865" s="335"/>
      <c r="V1865" s="335"/>
      <c r="W1865" s="336"/>
      <c r="X1865" s="337"/>
      <c r="Y1865" s="338"/>
    </row>
    <row r="1866" spans="3:25" s="330" customFormat="1" hidden="1" x14ac:dyDescent="0.25">
      <c r="C1866" s="331"/>
      <c r="D1866" s="331"/>
      <c r="E1866" s="331"/>
      <c r="H1866" s="332"/>
      <c r="K1866" s="333"/>
      <c r="L1866" s="333"/>
      <c r="M1866" s="333"/>
      <c r="N1866" s="333"/>
      <c r="Q1866" s="334"/>
      <c r="R1866" s="335"/>
      <c r="S1866" s="335"/>
      <c r="T1866" s="335"/>
      <c r="U1866" s="335"/>
      <c r="V1866" s="335"/>
      <c r="W1866" s="336"/>
      <c r="X1866" s="337"/>
      <c r="Y1866" s="338"/>
    </row>
    <row r="1867" spans="3:25" s="330" customFormat="1" hidden="1" x14ac:dyDescent="0.25">
      <c r="C1867" s="331"/>
      <c r="D1867" s="331"/>
      <c r="E1867" s="331"/>
      <c r="H1867" s="332"/>
      <c r="K1867" s="333"/>
      <c r="L1867" s="333"/>
      <c r="M1867" s="333"/>
      <c r="N1867" s="333"/>
      <c r="Q1867" s="334"/>
      <c r="R1867" s="335"/>
      <c r="S1867" s="335"/>
      <c r="T1867" s="335"/>
      <c r="U1867" s="335"/>
      <c r="V1867" s="335"/>
      <c r="W1867" s="336"/>
      <c r="X1867" s="337"/>
      <c r="Y1867" s="338"/>
    </row>
    <row r="1868" spans="3:25" s="330" customFormat="1" hidden="1" x14ac:dyDescent="0.25">
      <c r="C1868" s="331"/>
      <c r="D1868" s="331"/>
      <c r="E1868" s="331"/>
      <c r="H1868" s="332"/>
      <c r="K1868" s="333"/>
      <c r="L1868" s="333"/>
      <c r="M1868" s="333"/>
      <c r="N1868" s="333"/>
      <c r="Q1868" s="334"/>
      <c r="R1868" s="335"/>
      <c r="S1868" s="335"/>
      <c r="T1868" s="335"/>
      <c r="U1868" s="335"/>
      <c r="V1868" s="335"/>
      <c r="W1868" s="336"/>
      <c r="X1868" s="337"/>
      <c r="Y1868" s="338"/>
    </row>
    <row r="1869" spans="3:25" s="330" customFormat="1" hidden="1" x14ac:dyDescent="0.25">
      <c r="C1869" s="331"/>
      <c r="D1869" s="331"/>
      <c r="E1869" s="331"/>
      <c r="H1869" s="332"/>
      <c r="K1869" s="333"/>
      <c r="L1869" s="333"/>
      <c r="M1869" s="333"/>
      <c r="N1869" s="333"/>
      <c r="Q1869" s="334"/>
      <c r="R1869" s="335"/>
      <c r="S1869" s="335"/>
      <c r="T1869" s="335"/>
      <c r="U1869" s="335"/>
      <c r="V1869" s="335"/>
      <c r="W1869" s="336"/>
      <c r="X1869" s="337"/>
      <c r="Y1869" s="338"/>
    </row>
    <row r="1870" spans="3:25" s="330" customFormat="1" hidden="1" x14ac:dyDescent="0.25">
      <c r="C1870" s="331"/>
      <c r="D1870" s="331"/>
      <c r="E1870" s="331"/>
      <c r="H1870" s="332"/>
      <c r="K1870" s="333"/>
      <c r="L1870" s="333"/>
      <c r="M1870" s="333"/>
      <c r="N1870" s="333"/>
      <c r="Q1870" s="334"/>
      <c r="R1870" s="335"/>
      <c r="S1870" s="335"/>
      <c r="T1870" s="335"/>
      <c r="U1870" s="335"/>
      <c r="V1870" s="335"/>
      <c r="W1870" s="336"/>
      <c r="X1870" s="337"/>
      <c r="Y1870" s="338"/>
    </row>
    <row r="1871" spans="3:25" s="330" customFormat="1" hidden="1" x14ac:dyDescent="0.25">
      <c r="C1871" s="331"/>
      <c r="D1871" s="331"/>
      <c r="E1871" s="331"/>
      <c r="H1871" s="332"/>
      <c r="K1871" s="333"/>
      <c r="L1871" s="333"/>
      <c r="M1871" s="333"/>
      <c r="N1871" s="333"/>
      <c r="Q1871" s="334"/>
      <c r="R1871" s="335"/>
      <c r="S1871" s="335"/>
      <c r="T1871" s="335"/>
      <c r="U1871" s="335"/>
      <c r="V1871" s="335"/>
      <c r="W1871" s="336"/>
      <c r="X1871" s="337"/>
      <c r="Y1871" s="338"/>
    </row>
    <row r="1872" spans="3:25" s="330" customFormat="1" hidden="1" x14ac:dyDescent="0.25">
      <c r="C1872" s="331"/>
      <c r="D1872" s="331"/>
      <c r="E1872" s="331"/>
      <c r="H1872" s="332"/>
      <c r="K1872" s="333"/>
      <c r="L1872" s="333"/>
      <c r="M1872" s="333"/>
      <c r="N1872" s="333"/>
      <c r="Q1872" s="334"/>
      <c r="R1872" s="335"/>
      <c r="S1872" s="335"/>
      <c r="T1872" s="335"/>
      <c r="U1872" s="335"/>
      <c r="V1872" s="335"/>
      <c r="W1872" s="336"/>
      <c r="X1872" s="337"/>
      <c r="Y1872" s="338"/>
    </row>
    <row r="1873" spans="3:25" s="330" customFormat="1" hidden="1" x14ac:dyDescent="0.25">
      <c r="C1873" s="331"/>
      <c r="D1873" s="331"/>
      <c r="E1873" s="331"/>
      <c r="H1873" s="332"/>
      <c r="K1873" s="333"/>
      <c r="L1873" s="333"/>
      <c r="M1873" s="333"/>
      <c r="N1873" s="333"/>
      <c r="Q1873" s="334"/>
      <c r="R1873" s="335"/>
      <c r="S1873" s="335"/>
      <c r="T1873" s="335"/>
      <c r="U1873" s="335"/>
      <c r="V1873" s="335"/>
      <c r="W1873" s="336"/>
      <c r="X1873" s="337"/>
      <c r="Y1873" s="338"/>
    </row>
    <row r="1874" spans="3:25" s="330" customFormat="1" hidden="1" x14ac:dyDescent="0.25">
      <c r="C1874" s="331"/>
      <c r="D1874" s="331"/>
      <c r="E1874" s="331"/>
      <c r="H1874" s="332"/>
      <c r="K1874" s="333"/>
      <c r="L1874" s="333"/>
      <c r="M1874" s="333"/>
      <c r="N1874" s="333"/>
      <c r="Q1874" s="334"/>
      <c r="R1874" s="335"/>
      <c r="S1874" s="335"/>
      <c r="T1874" s="335"/>
      <c r="U1874" s="335"/>
      <c r="V1874" s="335"/>
      <c r="W1874" s="336"/>
      <c r="X1874" s="337"/>
      <c r="Y1874" s="338"/>
    </row>
    <row r="1875" spans="3:25" s="330" customFormat="1" hidden="1" x14ac:dyDescent="0.25">
      <c r="C1875" s="331"/>
      <c r="D1875" s="331"/>
      <c r="E1875" s="331"/>
      <c r="H1875" s="332"/>
      <c r="K1875" s="333"/>
      <c r="L1875" s="333"/>
      <c r="M1875" s="333"/>
      <c r="N1875" s="333"/>
      <c r="Q1875" s="334"/>
      <c r="R1875" s="335"/>
      <c r="S1875" s="335"/>
      <c r="T1875" s="335"/>
      <c r="U1875" s="335"/>
      <c r="V1875" s="335"/>
      <c r="W1875" s="336"/>
      <c r="X1875" s="337"/>
      <c r="Y1875" s="338"/>
    </row>
    <row r="1876" spans="3:25" s="330" customFormat="1" hidden="1" x14ac:dyDescent="0.25">
      <c r="C1876" s="331"/>
      <c r="D1876" s="331"/>
      <c r="E1876" s="331"/>
      <c r="H1876" s="332"/>
      <c r="K1876" s="333"/>
      <c r="L1876" s="333"/>
      <c r="M1876" s="333"/>
      <c r="N1876" s="333"/>
      <c r="Q1876" s="334"/>
      <c r="R1876" s="335"/>
      <c r="S1876" s="335"/>
      <c r="T1876" s="335"/>
      <c r="U1876" s="335"/>
      <c r="V1876" s="335"/>
      <c r="W1876" s="336"/>
      <c r="X1876" s="337"/>
      <c r="Y1876" s="338"/>
    </row>
    <row r="1877" spans="3:25" s="330" customFormat="1" hidden="1" x14ac:dyDescent="0.25">
      <c r="C1877" s="331"/>
      <c r="D1877" s="331"/>
      <c r="E1877" s="331"/>
      <c r="H1877" s="332"/>
      <c r="K1877" s="333"/>
      <c r="L1877" s="333"/>
      <c r="M1877" s="333"/>
      <c r="N1877" s="333"/>
      <c r="Q1877" s="334"/>
      <c r="R1877" s="335"/>
      <c r="S1877" s="335"/>
      <c r="T1877" s="335"/>
      <c r="U1877" s="335"/>
      <c r="V1877" s="335"/>
      <c r="W1877" s="336"/>
      <c r="X1877" s="337"/>
      <c r="Y1877" s="338"/>
    </row>
    <row r="1878" spans="3:25" s="330" customFormat="1" hidden="1" x14ac:dyDescent="0.25">
      <c r="C1878" s="331"/>
      <c r="D1878" s="331"/>
      <c r="E1878" s="331"/>
      <c r="H1878" s="332"/>
      <c r="K1878" s="333"/>
      <c r="L1878" s="333"/>
      <c r="M1878" s="333"/>
      <c r="N1878" s="333"/>
      <c r="Q1878" s="334"/>
      <c r="R1878" s="335"/>
      <c r="S1878" s="335"/>
      <c r="T1878" s="335"/>
      <c r="U1878" s="335"/>
      <c r="V1878" s="335"/>
      <c r="W1878" s="336"/>
      <c r="X1878" s="337"/>
      <c r="Y1878" s="338"/>
    </row>
    <row r="1879" spans="3:25" s="330" customFormat="1" hidden="1" x14ac:dyDescent="0.25">
      <c r="C1879" s="331"/>
      <c r="D1879" s="331"/>
      <c r="E1879" s="331"/>
      <c r="H1879" s="332"/>
      <c r="K1879" s="333"/>
      <c r="L1879" s="333"/>
      <c r="M1879" s="333"/>
      <c r="N1879" s="333"/>
      <c r="Q1879" s="334"/>
      <c r="R1879" s="335"/>
      <c r="S1879" s="335"/>
      <c r="T1879" s="335"/>
      <c r="U1879" s="335"/>
      <c r="V1879" s="335"/>
      <c r="W1879" s="336"/>
      <c r="X1879" s="337"/>
      <c r="Y1879" s="338"/>
    </row>
    <row r="1880" spans="3:25" s="330" customFormat="1" hidden="1" x14ac:dyDescent="0.25">
      <c r="C1880" s="331"/>
      <c r="D1880" s="331"/>
      <c r="E1880" s="331"/>
      <c r="H1880" s="332"/>
      <c r="K1880" s="333"/>
      <c r="L1880" s="333"/>
      <c r="M1880" s="333"/>
      <c r="N1880" s="333"/>
      <c r="Q1880" s="334"/>
      <c r="R1880" s="335"/>
      <c r="S1880" s="335"/>
      <c r="T1880" s="335"/>
      <c r="U1880" s="335"/>
      <c r="V1880" s="335"/>
      <c r="W1880" s="336"/>
      <c r="X1880" s="337"/>
      <c r="Y1880" s="338"/>
    </row>
    <row r="1881" spans="3:25" s="330" customFormat="1" hidden="1" x14ac:dyDescent="0.25">
      <c r="C1881" s="331"/>
      <c r="D1881" s="331"/>
      <c r="E1881" s="331"/>
      <c r="H1881" s="332"/>
      <c r="K1881" s="333"/>
      <c r="L1881" s="333"/>
      <c r="M1881" s="333"/>
      <c r="N1881" s="333"/>
      <c r="Q1881" s="334"/>
      <c r="R1881" s="335"/>
      <c r="S1881" s="335"/>
      <c r="T1881" s="335"/>
      <c r="U1881" s="335"/>
      <c r="V1881" s="335"/>
      <c r="W1881" s="336"/>
      <c r="X1881" s="337"/>
      <c r="Y1881" s="338"/>
    </row>
    <row r="1882" spans="3:25" s="330" customFormat="1" hidden="1" x14ac:dyDescent="0.25">
      <c r="C1882" s="331"/>
      <c r="D1882" s="331"/>
      <c r="E1882" s="331"/>
      <c r="H1882" s="332"/>
      <c r="K1882" s="333"/>
      <c r="L1882" s="333"/>
      <c r="M1882" s="333"/>
      <c r="N1882" s="333"/>
      <c r="Q1882" s="334"/>
      <c r="R1882" s="335"/>
      <c r="S1882" s="335"/>
      <c r="T1882" s="335"/>
      <c r="U1882" s="335"/>
      <c r="V1882" s="335"/>
      <c r="W1882" s="336"/>
      <c r="X1882" s="337"/>
      <c r="Y1882" s="338"/>
    </row>
    <row r="1883" spans="3:25" s="330" customFormat="1" hidden="1" x14ac:dyDescent="0.25">
      <c r="C1883" s="331"/>
      <c r="D1883" s="331"/>
      <c r="E1883" s="331"/>
      <c r="H1883" s="332"/>
      <c r="K1883" s="333"/>
      <c r="L1883" s="333"/>
      <c r="M1883" s="333"/>
      <c r="N1883" s="333"/>
      <c r="Q1883" s="334"/>
      <c r="R1883" s="335"/>
      <c r="S1883" s="335"/>
      <c r="T1883" s="335"/>
      <c r="U1883" s="335"/>
      <c r="V1883" s="335"/>
      <c r="W1883" s="336"/>
      <c r="X1883" s="337"/>
      <c r="Y1883" s="338"/>
    </row>
    <row r="1884" spans="3:25" s="330" customFormat="1" hidden="1" x14ac:dyDescent="0.25">
      <c r="C1884" s="331"/>
      <c r="D1884" s="331"/>
      <c r="E1884" s="331"/>
      <c r="H1884" s="332"/>
      <c r="K1884" s="333"/>
      <c r="L1884" s="333"/>
      <c r="M1884" s="333"/>
      <c r="N1884" s="333"/>
      <c r="Q1884" s="334"/>
      <c r="R1884" s="335"/>
      <c r="S1884" s="335"/>
      <c r="T1884" s="335"/>
      <c r="U1884" s="335"/>
      <c r="V1884" s="335"/>
      <c r="W1884" s="336"/>
      <c r="X1884" s="337"/>
      <c r="Y1884" s="338"/>
    </row>
    <row r="1885" spans="3:25" s="330" customFormat="1" hidden="1" x14ac:dyDescent="0.25">
      <c r="C1885" s="331"/>
      <c r="D1885" s="331"/>
      <c r="E1885" s="331"/>
      <c r="H1885" s="332"/>
      <c r="K1885" s="333"/>
      <c r="L1885" s="333"/>
      <c r="M1885" s="333"/>
      <c r="N1885" s="333"/>
      <c r="Q1885" s="334"/>
      <c r="R1885" s="335"/>
      <c r="S1885" s="335"/>
      <c r="T1885" s="335"/>
      <c r="U1885" s="335"/>
      <c r="V1885" s="335"/>
      <c r="W1885" s="336"/>
      <c r="X1885" s="337"/>
      <c r="Y1885" s="338"/>
    </row>
    <row r="1886" spans="3:25" s="330" customFormat="1" hidden="1" x14ac:dyDescent="0.25">
      <c r="C1886" s="331"/>
      <c r="D1886" s="331"/>
      <c r="E1886" s="331"/>
      <c r="H1886" s="332"/>
      <c r="K1886" s="333"/>
      <c r="L1886" s="333"/>
      <c r="M1886" s="333"/>
      <c r="N1886" s="333"/>
      <c r="Q1886" s="334"/>
      <c r="R1886" s="335"/>
      <c r="S1886" s="335"/>
      <c r="T1886" s="335"/>
      <c r="U1886" s="335"/>
      <c r="V1886" s="335"/>
      <c r="W1886" s="336"/>
      <c r="X1886" s="337"/>
      <c r="Y1886" s="338"/>
    </row>
    <row r="1887" spans="3:25" s="330" customFormat="1" hidden="1" x14ac:dyDescent="0.25">
      <c r="C1887" s="331"/>
      <c r="D1887" s="331"/>
      <c r="E1887" s="331"/>
      <c r="H1887" s="332"/>
      <c r="K1887" s="333"/>
      <c r="L1887" s="333"/>
      <c r="M1887" s="333"/>
      <c r="N1887" s="333"/>
      <c r="Q1887" s="334"/>
      <c r="R1887" s="335"/>
      <c r="S1887" s="335"/>
      <c r="T1887" s="335"/>
      <c r="U1887" s="335"/>
      <c r="V1887" s="335"/>
      <c r="W1887" s="336"/>
      <c r="X1887" s="337"/>
      <c r="Y1887" s="338"/>
    </row>
    <row r="1888" spans="3:25" s="330" customFormat="1" hidden="1" x14ac:dyDescent="0.25">
      <c r="C1888" s="331"/>
      <c r="D1888" s="331"/>
      <c r="E1888" s="331"/>
      <c r="H1888" s="332"/>
      <c r="K1888" s="333"/>
      <c r="L1888" s="333"/>
      <c r="M1888" s="333"/>
      <c r="N1888" s="333"/>
      <c r="Q1888" s="334"/>
      <c r="R1888" s="335"/>
      <c r="S1888" s="335"/>
      <c r="T1888" s="335"/>
      <c r="U1888" s="335"/>
      <c r="V1888" s="335"/>
      <c r="W1888" s="336"/>
      <c r="X1888" s="337"/>
      <c r="Y1888" s="338"/>
    </row>
    <row r="1889" spans="3:25" s="330" customFormat="1" hidden="1" x14ac:dyDescent="0.25">
      <c r="C1889" s="331"/>
      <c r="D1889" s="331"/>
      <c r="E1889" s="331"/>
      <c r="H1889" s="332"/>
      <c r="K1889" s="333"/>
      <c r="L1889" s="333"/>
      <c r="M1889" s="333"/>
      <c r="N1889" s="333"/>
      <c r="Q1889" s="334"/>
      <c r="R1889" s="335"/>
      <c r="S1889" s="335"/>
      <c r="T1889" s="335"/>
      <c r="U1889" s="335"/>
      <c r="V1889" s="335"/>
      <c r="W1889" s="336"/>
      <c r="X1889" s="337"/>
      <c r="Y1889" s="338"/>
    </row>
    <row r="1890" spans="3:25" s="330" customFormat="1" hidden="1" x14ac:dyDescent="0.25">
      <c r="C1890" s="331"/>
      <c r="D1890" s="331"/>
      <c r="E1890" s="331"/>
      <c r="H1890" s="332"/>
      <c r="K1890" s="333"/>
      <c r="L1890" s="333"/>
      <c r="M1890" s="333"/>
      <c r="N1890" s="333"/>
      <c r="Q1890" s="334"/>
      <c r="R1890" s="335"/>
      <c r="S1890" s="335"/>
      <c r="T1890" s="335"/>
      <c r="U1890" s="335"/>
      <c r="V1890" s="335"/>
      <c r="W1890" s="336"/>
      <c r="X1890" s="337"/>
      <c r="Y1890" s="338"/>
    </row>
    <row r="1891" spans="3:25" s="330" customFormat="1" hidden="1" x14ac:dyDescent="0.25">
      <c r="C1891" s="331"/>
      <c r="D1891" s="331"/>
      <c r="E1891" s="331"/>
      <c r="H1891" s="332"/>
      <c r="K1891" s="333"/>
      <c r="L1891" s="333"/>
      <c r="M1891" s="333"/>
      <c r="N1891" s="333"/>
      <c r="Q1891" s="334"/>
      <c r="R1891" s="335"/>
      <c r="S1891" s="335"/>
      <c r="T1891" s="335"/>
      <c r="U1891" s="335"/>
      <c r="V1891" s="335"/>
      <c r="W1891" s="336"/>
      <c r="X1891" s="337"/>
      <c r="Y1891" s="338"/>
    </row>
    <row r="1892" spans="3:25" s="330" customFormat="1" hidden="1" x14ac:dyDescent="0.25">
      <c r="C1892" s="331"/>
      <c r="D1892" s="331"/>
      <c r="E1892" s="331"/>
      <c r="H1892" s="332"/>
      <c r="K1892" s="333"/>
      <c r="L1892" s="333"/>
      <c r="M1892" s="333"/>
      <c r="N1892" s="333"/>
      <c r="Q1892" s="334"/>
      <c r="R1892" s="335"/>
      <c r="S1892" s="335"/>
      <c r="T1892" s="335"/>
      <c r="U1892" s="335"/>
      <c r="V1892" s="335"/>
      <c r="W1892" s="336"/>
      <c r="X1892" s="337"/>
      <c r="Y1892" s="338"/>
    </row>
    <row r="1893" spans="3:25" s="330" customFormat="1" hidden="1" x14ac:dyDescent="0.25">
      <c r="C1893" s="331"/>
      <c r="D1893" s="331"/>
      <c r="E1893" s="331"/>
      <c r="H1893" s="332"/>
      <c r="K1893" s="333"/>
      <c r="L1893" s="333"/>
      <c r="M1893" s="333"/>
      <c r="N1893" s="333"/>
      <c r="Q1893" s="334"/>
      <c r="R1893" s="335"/>
      <c r="S1893" s="335"/>
      <c r="T1893" s="335"/>
      <c r="U1893" s="335"/>
      <c r="V1893" s="335"/>
      <c r="W1893" s="336"/>
      <c r="X1893" s="337"/>
      <c r="Y1893" s="338"/>
    </row>
    <row r="1894" spans="3:25" s="330" customFormat="1" hidden="1" x14ac:dyDescent="0.25">
      <c r="C1894" s="331"/>
      <c r="D1894" s="331"/>
      <c r="E1894" s="331"/>
      <c r="H1894" s="332"/>
      <c r="K1894" s="333"/>
      <c r="L1894" s="333"/>
      <c r="M1894" s="333"/>
      <c r="N1894" s="333"/>
      <c r="Q1894" s="334"/>
      <c r="R1894" s="335"/>
      <c r="S1894" s="335"/>
      <c r="T1894" s="335"/>
      <c r="U1894" s="335"/>
      <c r="V1894" s="335"/>
      <c r="W1894" s="336"/>
      <c r="X1894" s="337"/>
      <c r="Y1894" s="338"/>
    </row>
    <row r="1895" spans="3:25" s="330" customFormat="1" hidden="1" x14ac:dyDescent="0.25">
      <c r="C1895" s="331"/>
      <c r="D1895" s="331"/>
      <c r="E1895" s="331"/>
      <c r="H1895" s="332"/>
      <c r="K1895" s="333"/>
      <c r="L1895" s="333"/>
      <c r="M1895" s="333"/>
      <c r="N1895" s="333"/>
      <c r="Q1895" s="334"/>
      <c r="R1895" s="335"/>
      <c r="S1895" s="335"/>
      <c r="T1895" s="335"/>
      <c r="U1895" s="335"/>
      <c r="V1895" s="335"/>
      <c r="W1895" s="336"/>
      <c r="X1895" s="337"/>
      <c r="Y1895" s="338"/>
    </row>
    <row r="1896" spans="3:25" s="330" customFormat="1" hidden="1" x14ac:dyDescent="0.25">
      <c r="C1896" s="331"/>
      <c r="D1896" s="331"/>
      <c r="E1896" s="331"/>
      <c r="H1896" s="332"/>
      <c r="K1896" s="333"/>
      <c r="L1896" s="333"/>
      <c r="M1896" s="333"/>
      <c r="N1896" s="333"/>
      <c r="Q1896" s="334"/>
      <c r="R1896" s="335"/>
      <c r="S1896" s="335"/>
      <c r="T1896" s="335"/>
      <c r="U1896" s="335"/>
      <c r="V1896" s="335"/>
      <c r="W1896" s="336"/>
      <c r="X1896" s="337"/>
      <c r="Y1896" s="338"/>
    </row>
    <row r="1897" spans="3:25" s="330" customFormat="1" hidden="1" x14ac:dyDescent="0.25">
      <c r="C1897" s="331"/>
      <c r="D1897" s="331"/>
      <c r="E1897" s="331"/>
      <c r="H1897" s="332"/>
      <c r="K1897" s="333"/>
      <c r="L1897" s="333"/>
      <c r="M1897" s="333"/>
      <c r="N1897" s="333"/>
      <c r="Q1897" s="334"/>
      <c r="R1897" s="335"/>
      <c r="S1897" s="335"/>
      <c r="T1897" s="335"/>
      <c r="U1897" s="335"/>
      <c r="V1897" s="335"/>
      <c r="W1897" s="336"/>
      <c r="X1897" s="337"/>
      <c r="Y1897" s="338"/>
    </row>
    <row r="1898" spans="3:25" s="330" customFormat="1" hidden="1" x14ac:dyDescent="0.25">
      <c r="C1898" s="331"/>
      <c r="D1898" s="331"/>
      <c r="E1898" s="331"/>
      <c r="H1898" s="332"/>
      <c r="K1898" s="333"/>
      <c r="L1898" s="333"/>
      <c r="M1898" s="333"/>
      <c r="N1898" s="333"/>
      <c r="Q1898" s="334"/>
      <c r="R1898" s="335"/>
      <c r="S1898" s="335"/>
      <c r="T1898" s="335"/>
      <c r="U1898" s="335"/>
      <c r="V1898" s="335"/>
      <c r="W1898" s="336"/>
      <c r="X1898" s="337"/>
      <c r="Y1898" s="338"/>
    </row>
    <row r="1899" spans="3:25" s="330" customFormat="1" hidden="1" x14ac:dyDescent="0.25">
      <c r="C1899" s="331"/>
      <c r="D1899" s="331"/>
      <c r="E1899" s="331"/>
      <c r="H1899" s="332"/>
      <c r="K1899" s="333"/>
      <c r="L1899" s="333"/>
      <c r="M1899" s="333"/>
      <c r="N1899" s="333"/>
      <c r="Q1899" s="334"/>
      <c r="R1899" s="335"/>
      <c r="S1899" s="335"/>
      <c r="T1899" s="335"/>
      <c r="U1899" s="335"/>
      <c r="V1899" s="335"/>
      <c r="W1899" s="336"/>
      <c r="X1899" s="337"/>
      <c r="Y1899" s="338"/>
    </row>
    <row r="1900" spans="3:25" s="330" customFormat="1" hidden="1" x14ac:dyDescent="0.25">
      <c r="C1900" s="331"/>
      <c r="D1900" s="331"/>
      <c r="E1900" s="331"/>
      <c r="H1900" s="332"/>
      <c r="K1900" s="333"/>
      <c r="L1900" s="333"/>
      <c r="M1900" s="333"/>
      <c r="N1900" s="333"/>
      <c r="Q1900" s="334"/>
      <c r="R1900" s="335"/>
      <c r="S1900" s="335"/>
      <c r="T1900" s="335"/>
      <c r="U1900" s="335"/>
      <c r="V1900" s="335"/>
      <c r="W1900" s="336"/>
      <c r="X1900" s="337"/>
      <c r="Y1900" s="338"/>
    </row>
    <row r="1901" spans="3:25" s="330" customFormat="1" hidden="1" x14ac:dyDescent="0.25">
      <c r="C1901" s="331"/>
      <c r="D1901" s="331"/>
      <c r="E1901" s="331"/>
      <c r="H1901" s="332"/>
      <c r="K1901" s="333"/>
      <c r="L1901" s="333"/>
      <c r="M1901" s="333"/>
      <c r="N1901" s="333"/>
      <c r="Q1901" s="334"/>
      <c r="R1901" s="335"/>
      <c r="S1901" s="335"/>
      <c r="T1901" s="335"/>
      <c r="U1901" s="335"/>
      <c r="V1901" s="335"/>
      <c r="W1901" s="336"/>
      <c r="X1901" s="337"/>
      <c r="Y1901" s="338"/>
    </row>
    <row r="1902" spans="3:25" s="330" customFormat="1" hidden="1" x14ac:dyDescent="0.25">
      <c r="C1902" s="331"/>
      <c r="D1902" s="331"/>
      <c r="E1902" s="331"/>
      <c r="H1902" s="332"/>
      <c r="K1902" s="333"/>
      <c r="L1902" s="333"/>
      <c r="M1902" s="333"/>
      <c r="N1902" s="333"/>
      <c r="Q1902" s="334"/>
      <c r="R1902" s="335"/>
      <c r="S1902" s="335"/>
      <c r="T1902" s="335"/>
      <c r="U1902" s="335"/>
      <c r="V1902" s="335"/>
      <c r="W1902" s="336"/>
      <c r="X1902" s="337"/>
      <c r="Y1902" s="338"/>
    </row>
    <row r="1903" spans="3:25" s="330" customFormat="1" hidden="1" x14ac:dyDescent="0.25">
      <c r="C1903" s="331"/>
      <c r="D1903" s="331"/>
      <c r="E1903" s="331"/>
      <c r="H1903" s="332"/>
      <c r="K1903" s="333"/>
      <c r="L1903" s="333"/>
      <c r="M1903" s="333"/>
      <c r="N1903" s="333"/>
      <c r="Q1903" s="334"/>
      <c r="R1903" s="335"/>
      <c r="S1903" s="335"/>
      <c r="T1903" s="335"/>
      <c r="U1903" s="335"/>
      <c r="V1903" s="335"/>
      <c r="W1903" s="336"/>
      <c r="X1903" s="337"/>
      <c r="Y1903" s="338"/>
    </row>
    <row r="1904" spans="3:25" s="330" customFormat="1" hidden="1" x14ac:dyDescent="0.25">
      <c r="C1904" s="331"/>
      <c r="D1904" s="331"/>
      <c r="E1904" s="331"/>
      <c r="H1904" s="332"/>
      <c r="K1904" s="333"/>
      <c r="L1904" s="333"/>
      <c r="M1904" s="333"/>
      <c r="N1904" s="333"/>
      <c r="Q1904" s="334"/>
      <c r="R1904" s="335"/>
      <c r="S1904" s="335"/>
      <c r="T1904" s="335"/>
      <c r="U1904" s="335"/>
      <c r="V1904" s="335"/>
      <c r="W1904" s="336"/>
      <c r="X1904" s="337"/>
      <c r="Y1904" s="338"/>
    </row>
    <row r="1905" spans="3:25" s="330" customFormat="1" hidden="1" x14ac:dyDescent="0.25">
      <c r="C1905" s="331"/>
      <c r="D1905" s="331"/>
      <c r="E1905" s="331"/>
      <c r="H1905" s="332"/>
      <c r="K1905" s="333"/>
      <c r="L1905" s="333"/>
      <c r="M1905" s="333"/>
      <c r="N1905" s="333"/>
      <c r="Q1905" s="334"/>
      <c r="R1905" s="335"/>
      <c r="S1905" s="335"/>
      <c r="T1905" s="335"/>
      <c r="U1905" s="335"/>
      <c r="V1905" s="335"/>
      <c r="W1905" s="336"/>
      <c r="X1905" s="337"/>
      <c r="Y1905" s="338"/>
    </row>
    <row r="1906" spans="3:25" s="330" customFormat="1" hidden="1" x14ac:dyDescent="0.25">
      <c r="C1906" s="331"/>
      <c r="D1906" s="331"/>
      <c r="E1906" s="331"/>
      <c r="H1906" s="332"/>
      <c r="K1906" s="333"/>
      <c r="L1906" s="333"/>
      <c r="M1906" s="333"/>
      <c r="N1906" s="333"/>
      <c r="Q1906" s="334"/>
      <c r="R1906" s="335"/>
      <c r="S1906" s="335"/>
      <c r="T1906" s="335"/>
      <c r="U1906" s="335"/>
      <c r="V1906" s="335"/>
      <c r="W1906" s="336"/>
      <c r="X1906" s="337"/>
      <c r="Y1906" s="338"/>
    </row>
    <row r="1907" spans="3:25" s="330" customFormat="1" hidden="1" x14ac:dyDescent="0.25">
      <c r="C1907" s="331"/>
      <c r="D1907" s="331"/>
      <c r="E1907" s="331"/>
      <c r="H1907" s="332"/>
      <c r="K1907" s="333"/>
      <c r="L1907" s="333"/>
      <c r="M1907" s="333"/>
      <c r="N1907" s="333"/>
      <c r="Q1907" s="334"/>
      <c r="R1907" s="335"/>
      <c r="S1907" s="335"/>
      <c r="T1907" s="335"/>
      <c r="U1907" s="335"/>
      <c r="V1907" s="335"/>
      <c r="W1907" s="336"/>
      <c r="X1907" s="337"/>
      <c r="Y1907" s="338"/>
    </row>
    <row r="1908" spans="3:25" s="330" customFormat="1" hidden="1" x14ac:dyDescent="0.25">
      <c r="C1908" s="331"/>
      <c r="D1908" s="331"/>
      <c r="E1908" s="331"/>
      <c r="H1908" s="332"/>
      <c r="K1908" s="333"/>
      <c r="L1908" s="333"/>
      <c r="M1908" s="333"/>
      <c r="N1908" s="333"/>
      <c r="Q1908" s="334"/>
      <c r="R1908" s="335"/>
      <c r="S1908" s="335"/>
      <c r="T1908" s="335"/>
      <c r="U1908" s="335"/>
      <c r="V1908" s="335"/>
      <c r="W1908" s="336"/>
      <c r="X1908" s="337"/>
      <c r="Y1908" s="338"/>
    </row>
    <row r="1909" spans="3:25" s="330" customFormat="1" hidden="1" x14ac:dyDescent="0.25">
      <c r="C1909" s="331"/>
      <c r="D1909" s="331"/>
      <c r="E1909" s="331"/>
      <c r="H1909" s="332"/>
      <c r="K1909" s="333"/>
      <c r="L1909" s="333"/>
      <c r="M1909" s="333"/>
      <c r="N1909" s="333"/>
      <c r="Q1909" s="334"/>
      <c r="R1909" s="335"/>
      <c r="S1909" s="335"/>
      <c r="T1909" s="335"/>
      <c r="U1909" s="335"/>
      <c r="V1909" s="335"/>
      <c r="W1909" s="336"/>
      <c r="X1909" s="337"/>
      <c r="Y1909" s="338"/>
    </row>
    <row r="1910" spans="3:25" s="330" customFormat="1" hidden="1" x14ac:dyDescent="0.25">
      <c r="C1910" s="331"/>
      <c r="D1910" s="331"/>
      <c r="E1910" s="331"/>
      <c r="H1910" s="332"/>
      <c r="K1910" s="333"/>
      <c r="L1910" s="333"/>
      <c r="M1910" s="333"/>
      <c r="N1910" s="333"/>
      <c r="Q1910" s="334"/>
      <c r="R1910" s="335"/>
      <c r="S1910" s="335"/>
      <c r="T1910" s="335"/>
      <c r="U1910" s="335"/>
      <c r="V1910" s="335"/>
      <c r="W1910" s="336"/>
      <c r="X1910" s="337"/>
      <c r="Y1910" s="338"/>
    </row>
    <row r="1911" spans="3:25" s="330" customFormat="1" hidden="1" x14ac:dyDescent="0.25">
      <c r="C1911" s="331"/>
      <c r="D1911" s="331"/>
      <c r="E1911" s="331"/>
      <c r="H1911" s="332"/>
      <c r="K1911" s="333"/>
      <c r="L1911" s="333"/>
      <c r="M1911" s="333"/>
      <c r="N1911" s="333"/>
      <c r="Q1911" s="334"/>
      <c r="R1911" s="335"/>
      <c r="S1911" s="335"/>
      <c r="T1911" s="335"/>
      <c r="U1911" s="335"/>
      <c r="V1911" s="335"/>
      <c r="W1911" s="336"/>
      <c r="X1911" s="337"/>
      <c r="Y1911" s="338"/>
    </row>
    <row r="1912" spans="3:25" s="330" customFormat="1" hidden="1" x14ac:dyDescent="0.25">
      <c r="C1912" s="331"/>
      <c r="D1912" s="331"/>
      <c r="E1912" s="331"/>
      <c r="H1912" s="332"/>
      <c r="K1912" s="333"/>
      <c r="L1912" s="333"/>
      <c r="M1912" s="333"/>
      <c r="N1912" s="333"/>
      <c r="Q1912" s="334"/>
      <c r="R1912" s="335"/>
      <c r="S1912" s="335"/>
      <c r="T1912" s="335"/>
      <c r="U1912" s="335"/>
      <c r="V1912" s="335"/>
      <c r="W1912" s="336"/>
      <c r="X1912" s="337"/>
      <c r="Y1912" s="338"/>
    </row>
    <row r="1913" spans="3:25" s="330" customFormat="1" hidden="1" x14ac:dyDescent="0.25">
      <c r="C1913" s="331"/>
      <c r="D1913" s="331"/>
      <c r="E1913" s="331"/>
      <c r="H1913" s="332"/>
      <c r="K1913" s="333"/>
      <c r="L1913" s="333"/>
      <c r="M1913" s="333"/>
      <c r="N1913" s="333"/>
      <c r="Q1913" s="334"/>
      <c r="R1913" s="335"/>
      <c r="S1913" s="335"/>
      <c r="T1913" s="335"/>
      <c r="U1913" s="335"/>
      <c r="V1913" s="335"/>
      <c r="W1913" s="336"/>
      <c r="X1913" s="337"/>
      <c r="Y1913" s="338"/>
    </row>
    <row r="1914" spans="3:25" s="330" customFormat="1" hidden="1" x14ac:dyDescent="0.25">
      <c r="C1914" s="331"/>
      <c r="D1914" s="331"/>
      <c r="E1914" s="331"/>
      <c r="H1914" s="332"/>
      <c r="K1914" s="333"/>
      <c r="L1914" s="333"/>
      <c r="M1914" s="333"/>
      <c r="N1914" s="333"/>
      <c r="Q1914" s="334"/>
      <c r="R1914" s="335"/>
      <c r="S1914" s="335"/>
      <c r="T1914" s="335"/>
      <c r="U1914" s="335"/>
      <c r="V1914" s="335"/>
      <c r="W1914" s="336"/>
      <c r="X1914" s="337"/>
      <c r="Y1914" s="338"/>
    </row>
    <row r="1915" spans="3:25" s="330" customFormat="1" hidden="1" x14ac:dyDescent="0.25">
      <c r="C1915" s="331"/>
      <c r="D1915" s="331"/>
      <c r="E1915" s="331"/>
      <c r="H1915" s="332"/>
      <c r="K1915" s="333"/>
      <c r="L1915" s="333"/>
      <c r="M1915" s="333"/>
      <c r="N1915" s="333"/>
      <c r="Q1915" s="334"/>
      <c r="R1915" s="335"/>
      <c r="S1915" s="335"/>
      <c r="T1915" s="335"/>
      <c r="U1915" s="335"/>
      <c r="V1915" s="335"/>
      <c r="W1915" s="336"/>
      <c r="X1915" s="337"/>
      <c r="Y1915" s="338"/>
    </row>
    <row r="1916" spans="3:25" s="330" customFormat="1" hidden="1" x14ac:dyDescent="0.25">
      <c r="C1916" s="331"/>
      <c r="D1916" s="331"/>
      <c r="E1916" s="331"/>
      <c r="H1916" s="332"/>
      <c r="K1916" s="333"/>
      <c r="L1916" s="333"/>
      <c r="M1916" s="333"/>
      <c r="N1916" s="333"/>
      <c r="Q1916" s="334"/>
      <c r="R1916" s="335"/>
      <c r="S1916" s="335"/>
      <c r="T1916" s="335"/>
      <c r="U1916" s="335"/>
      <c r="V1916" s="335"/>
      <c r="W1916" s="336"/>
      <c r="X1916" s="337"/>
      <c r="Y1916" s="338"/>
    </row>
    <row r="1917" spans="3:25" s="330" customFormat="1" hidden="1" x14ac:dyDescent="0.25">
      <c r="C1917" s="331"/>
      <c r="D1917" s="331"/>
      <c r="E1917" s="331"/>
      <c r="H1917" s="332"/>
      <c r="K1917" s="333"/>
      <c r="L1917" s="333"/>
      <c r="M1917" s="333"/>
      <c r="N1917" s="333"/>
      <c r="Q1917" s="334"/>
      <c r="R1917" s="335"/>
      <c r="S1917" s="335"/>
      <c r="T1917" s="335"/>
      <c r="U1917" s="335"/>
      <c r="V1917" s="335"/>
      <c r="W1917" s="336"/>
      <c r="X1917" s="337"/>
      <c r="Y1917" s="338"/>
    </row>
    <row r="1918" spans="3:25" s="330" customFormat="1" hidden="1" x14ac:dyDescent="0.25">
      <c r="C1918" s="331"/>
      <c r="D1918" s="331"/>
      <c r="E1918" s="331"/>
      <c r="H1918" s="332"/>
      <c r="K1918" s="333"/>
      <c r="L1918" s="333"/>
      <c r="M1918" s="333"/>
      <c r="N1918" s="333"/>
      <c r="Q1918" s="334"/>
      <c r="R1918" s="335"/>
      <c r="S1918" s="335"/>
      <c r="T1918" s="335"/>
      <c r="U1918" s="335"/>
      <c r="V1918" s="335"/>
      <c r="W1918" s="336"/>
      <c r="X1918" s="337"/>
      <c r="Y1918" s="338"/>
    </row>
    <row r="1919" spans="3:25" s="330" customFormat="1" hidden="1" x14ac:dyDescent="0.25">
      <c r="C1919" s="331"/>
      <c r="D1919" s="331"/>
      <c r="E1919" s="331"/>
      <c r="H1919" s="332"/>
      <c r="K1919" s="333"/>
      <c r="L1919" s="333"/>
      <c r="M1919" s="333"/>
      <c r="N1919" s="333"/>
      <c r="Q1919" s="334"/>
      <c r="R1919" s="335"/>
      <c r="S1919" s="335"/>
      <c r="T1919" s="335"/>
      <c r="U1919" s="335"/>
      <c r="V1919" s="335"/>
      <c r="W1919" s="336"/>
      <c r="X1919" s="337"/>
      <c r="Y1919" s="338"/>
    </row>
    <row r="1920" spans="3:25" s="330" customFormat="1" hidden="1" x14ac:dyDescent="0.25">
      <c r="C1920" s="331"/>
      <c r="D1920" s="331"/>
      <c r="E1920" s="331"/>
      <c r="H1920" s="332"/>
      <c r="K1920" s="333"/>
      <c r="L1920" s="333"/>
      <c r="M1920" s="333"/>
      <c r="N1920" s="333"/>
      <c r="Q1920" s="334"/>
      <c r="R1920" s="335"/>
      <c r="S1920" s="335"/>
      <c r="T1920" s="335"/>
      <c r="U1920" s="335"/>
      <c r="V1920" s="335"/>
      <c r="W1920" s="336"/>
      <c r="X1920" s="337"/>
      <c r="Y1920" s="338"/>
    </row>
    <row r="1921" spans="3:25" s="330" customFormat="1" hidden="1" x14ac:dyDescent="0.25">
      <c r="C1921" s="331"/>
      <c r="D1921" s="331"/>
      <c r="E1921" s="331"/>
      <c r="H1921" s="332"/>
      <c r="K1921" s="333"/>
      <c r="L1921" s="333"/>
      <c r="M1921" s="333"/>
      <c r="N1921" s="333"/>
      <c r="Q1921" s="334"/>
      <c r="R1921" s="335"/>
      <c r="S1921" s="335"/>
      <c r="T1921" s="335"/>
      <c r="U1921" s="335"/>
      <c r="V1921" s="335"/>
      <c r="W1921" s="336"/>
      <c r="X1921" s="337"/>
      <c r="Y1921" s="338"/>
    </row>
    <row r="1922" spans="3:25" s="330" customFormat="1" hidden="1" x14ac:dyDescent="0.25">
      <c r="C1922" s="331"/>
      <c r="D1922" s="331"/>
      <c r="E1922" s="331"/>
      <c r="H1922" s="332"/>
      <c r="K1922" s="333"/>
      <c r="L1922" s="333"/>
      <c r="M1922" s="333"/>
      <c r="N1922" s="333"/>
      <c r="Q1922" s="334"/>
      <c r="R1922" s="335"/>
      <c r="S1922" s="335"/>
      <c r="T1922" s="335"/>
      <c r="U1922" s="335"/>
      <c r="V1922" s="335"/>
      <c r="W1922" s="336"/>
      <c r="X1922" s="337"/>
      <c r="Y1922" s="338"/>
    </row>
    <row r="1923" spans="3:25" s="330" customFormat="1" hidden="1" x14ac:dyDescent="0.25">
      <c r="C1923" s="331"/>
      <c r="D1923" s="331"/>
      <c r="E1923" s="331"/>
      <c r="H1923" s="332"/>
      <c r="K1923" s="333"/>
      <c r="L1923" s="333"/>
      <c r="M1923" s="333"/>
      <c r="N1923" s="333"/>
      <c r="Q1923" s="334"/>
      <c r="R1923" s="335"/>
      <c r="S1923" s="335"/>
      <c r="T1923" s="335"/>
      <c r="U1923" s="335"/>
      <c r="V1923" s="335"/>
      <c r="W1923" s="336"/>
      <c r="X1923" s="337"/>
      <c r="Y1923" s="338"/>
    </row>
    <row r="1924" spans="3:25" s="330" customFormat="1" hidden="1" x14ac:dyDescent="0.25">
      <c r="C1924" s="331"/>
      <c r="D1924" s="331"/>
      <c r="E1924" s="331"/>
      <c r="H1924" s="332"/>
      <c r="K1924" s="333"/>
      <c r="L1924" s="333"/>
      <c r="M1924" s="333"/>
      <c r="N1924" s="333"/>
      <c r="Q1924" s="334"/>
      <c r="R1924" s="335"/>
      <c r="S1924" s="335"/>
      <c r="T1924" s="335"/>
      <c r="U1924" s="335"/>
      <c r="V1924" s="335"/>
      <c r="W1924" s="336"/>
      <c r="X1924" s="337"/>
      <c r="Y1924" s="338"/>
    </row>
    <row r="1925" spans="3:25" s="330" customFormat="1" hidden="1" x14ac:dyDescent="0.25">
      <c r="C1925" s="331"/>
      <c r="D1925" s="331"/>
      <c r="E1925" s="331"/>
      <c r="H1925" s="332"/>
      <c r="K1925" s="333"/>
      <c r="L1925" s="333"/>
      <c r="M1925" s="333"/>
      <c r="N1925" s="333"/>
      <c r="Q1925" s="334"/>
      <c r="R1925" s="335"/>
      <c r="S1925" s="335"/>
      <c r="T1925" s="335"/>
      <c r="U1925" s="335"/>
      <c r="V1925" s="335"/>
      <c r="W1925" s="336"/>
      <c r="X1925" s="337"/>
      <c r="Y1925" s="338"/>
    </row>
    <row r="1926" spans="3:25" s="330" customFormat="1" hidden="1" x14ac:dyDescent="0.25">
      <c r="C1926" s="331"/>
      <c r="D1926" s="331"/>
      <c r="E1926" s="331"/>
      <c r="H1926" s="332"/>
      <c r="K1926" s="333"/>
      <c r="L1926" s="333"/>
      <c r="M1926" s="333"/>
      <c r="N1926" s="333"/>
      <c r="Q1926" s="334"/>
      <c r="R1926" s="335"/>
      <c r="S1926" s="335"/>
      <c r="T1926" s="335"/>
      <c r="U1926" s="335"/>
      <c r="V1926" s="335"/>
      <c r="W1926" s="336"/>
      <c r="X1926" s="337"/>
      <c r="Y1926" s="338"/>
    </row>
    <row r="1927" spans="3:25" s="330" customFormat="1" hidden="1" x14ac:dyDescent="0.25">
      <c r="C1927" s="331"/>
      <c r="D1927" s="331"/>
      <c r="E1927" s="331"/>
      <c r="H1927" s="332"/>
      <c r="K1927" s="333"/>
      <c r="L1927" s="333"/>
      <c r="M1927" s="333"/>
      <c r="N1927" s="333"/>
      <c r="Q1927" s="334"/>
      <c r="R1927" s="335"/>
      <c r="S1927" s="335"/>
      <c r="T1927" s="335"/>
      <c r="U1927" s="335"/>
      <c r="V1927" s="335"/>
      <c r="W1927" s="336"/>
      <c r="X1927" s="337"/>
      <c r="Y1927" s="338"/>
    </row>
    <row r="1928" spans="3:25" s="330" customFormat="1" hidden="1" x14ac:dyDescent="0.25">
      <c r="C1928" s="331"/>
      <c r="D1928" s="331"/>
      <c r="E1928" s="331"/>
      <c r="H1928" s="332"/>
      <c r="K1928" s="333"/>
      <c r="L1928" s="333"/>
      <c r="M1928" s="333"/>
      <c r="N1928" s="333"/>
      <c r="Q1928" s="334"/>
      <c r="R1928" s="335"/>
      <c r="S1928" s="335"/>
      <c r="T1928" s="335"/>
      <c r="U1928" s="335"/>
      <c r="V1928" s="335"/>
      <c r="W1928" s="336"/>
      <c r="X1928" s="337"/>
      <c r="Y1928" s="338"/>
    </row>
    <row r="1929" spans="3:25" s="330" customFormat="1" hidden="1" x14ac:dyDescent="0.25">
      <c r="C1929" s="331"/>
      <c r="D1929" s="331"/>
      <c r="E1929" s="331"/>
      <c r="H1929" s="332"/>
      <c r="K1929" s="333"/>
      <c r="L1929" s="333"/>
      <c r="M1929" s="333"/>
      <c r="N1929" s="333"/>
      <c r="Q1929" s="334"/>
      <c r="R1929" s="335"/>
      <c r="S1929" s="335"/>
      <c r="T1929" s="335"/>
      <c r="U1929" s="335"/>
      <c r="V1929" s="335"/>
      <c r="W1929" s="336"/>
      <c r="X1929" s="337"/>
      <c r="Y1929" s="338"/>
    </row>
    <row r="1930" spans="3:25" s="330" customFormat="1" hidden="1" x14ac:dyDescent="0.25">
      <c r="C1930" s="331"/>
      <c r="D1930" s="331"/>
      <c r="E1930" s="331"/>
      <c r="H1930" s="332"/>
      <c r="K1930" s="333"/>
      <c r="L1930" s="333"/>
      <c r="M1930" s="333"/>
      <c r="N1930" s="333"/>
      <c r="Q1930" s="334"/>
      <c r="R1930" s="335"/>
      <c r="S1930" s="335"/>
      <c r="T1930" s="335"/>
      <c r="U1930" s="335"/>
      <c r="V1930" s="335"/>
      <c r="W1930" s="336"/>
      <c r="X1930" s="337"/>
      <c r="Y1930" s="338"/>
    </row>
    <row r="1931" spans="3:25" s="330" customFormat="1" hidden="1" x14ac:dyDescent="0.25">
      <c r="C1931" s="331"/>
      <c r="D1931" s="331"/>
      <c r="E1931" s="331"/>
      <c r="H1931" s="332"/>
      <c r="K1931" s="333"/>
      <c r="L1931" s="333"/>
      <c r="M1931" s="333"/>
      <c r="N1931" s="333"/>
      <c r="Q1931" s="334"/>
      <c r="R1931" s="335"/>
      <c r="S1931" s="335"/>
      <c r="T1931" s="335"/>
      <c r="U1931" s="335"/>
      <c r="V1931" s="335"/>
      <c r="W1931" s="336"/>
      <c r="X1931" s="337"/>
      <c r="Y1931" s="338"/>
    </row>
    <row r="1932" spans="3:25" s="330" customFormat="1" hidden="1" x14ac:dyDescent="0.25">
      <c r="C1932" s="331"/>
      <c r="D1932" s="331"/>
      <c r="E1932" s="331"/>
      <c r="H1932" s="332"/>
      <c r="K1932" s="333"/>
      <c r="L1932" s="333"/>
      <c r="M1932" s="333"/>
      <c r="N1932" s="333"/>
      <c r="Q1932" s="334"/>
      <c r="R1932" s="335"/>
      <c r="S1932" s="335"/>
      <c r="T1932" s="335"/>
      <c r="U1932" s="335"/>
      <c r="V1932" s="335"/>
      <c r="W1932" s="336"/>
      <c r="X1932" s="337"/>
      <c r="Y1932" s="338"/>
    </row>
    <row r="1933" spans="3:25" s="330" customFormat="1" hidden="1" x14ac:dyDescent="0.25">
      <c r="C1933" s="331"/>
      <c r="D1933" s="331"/>
      <c r="E1933" s="331"/>
      <c r="H1933" s="332"/>
      <c r="K1933" s="333"/>
      <c r="L1933" s="333"/>
      <c r="M1933" s="333"/>
      <c r="N1933" s="333"/>
      <c r="Q1933" s="334"/>
      <c r="R1933" s="335"/>
      <c r="S1933" s="335"/>
      <c r="T1933" s="335"/>
      <c r="U1933" s="335"/>
      <c r="V1933" s="335"/>
      <c r="W1933" s="336"/>
      <c r="X1933" s="337"/>
      <c r="Y1933" s="338"/>
    </row>
    <row r="1934" spans="3:25" s="330" customFormat="1" hidden="1" x14ac:dyDescent="0.25">
      <c r="C1934" s="331"/>
      <c r="D1934" s="331"/>
      <c r="E1934" s="331"/>
      <c r="H1934" s="332"/>
      <c r="K1934" s="333"/>
      <c r="L1934" s="333"/>
      <c r="M1934" s="333"/>
      <c r="N1934" s="333"/>
      <c r="Q1934" s="334"/>
      <c r="R1934" s="335"/>
      <c r="S1934" s="335"/>
      <c r="T1934" s="335"/>
      <c r="U1934" s="335"/>
      <c r="V1934" s="335"/>
      <c r="W1934" s="336"/>
      <c r="X1934" s="337"/>
      <c r="Y1934" s="338"/>
    </row>
    <row r="1935" spans="3:25" s="330" customFormat="1" hidden="1" x14ac:dyDescent="0.25">
      <c r="C1935" s="331"/>
      <c r="D1935" s="331"/>
      <c r="E1935" s="331"/>
      <c r="H1935" s="332"/>
      <c r="K1935" s="333"/>
      <c r="L1935" s="333"/>
      <c r="M1935" s="333"/>
      <c r="N1935" s="333"/>
      <c r="Q1935" s="334"/>
      <c r="R1935" s="335"/>
      <c r="S1935" s="335"/>
      <c r="T1935" s="335"/>
      <c r="U1935" s="335"/>
      <c r="V1935" s="335"/>
      <c r="W1935" s="336"/>
      <c r="X1935" s="337"/>
      <c r="Y1935" s="338"/>
    </row>
    <row r="1936" spans="3:25" s="330" customFormat="1" hidden="1" x14ac:dyDescent="0.25">
      <c r="C1936" s="331"/>
      <c r="D1936" s="331"/>
      <c r="E1936" s="331"/>
      <c r="H1936" s="332"/>
      <c r="K1936" s="333"/>
      <c r="L1936" s="333"/>
      <c r="M1936" s="333"/>
      <c r="N1936" s="333"/>
      <c r="Q1936" s="334"/>
      <c r="R1936" s="335"/>
      <c r="S1936" s="335"/>
      <c r="T1936" s="335"/>
      <c r="U1936" s="335"/>
      <c r="V1936" s="335"/>
      <c r="W1936" s="336"/>
      <c r="X1936" s="337"/>
      <c r="Y1936" s="338"/>
    </row>
    <row r="1937" spans="3:25" s="330" customFormat="1" hidden="1" x14ac:dyDescent="0.25">
      <c r="C1937" s="331"/>
      <c r="D1937" s="331"/>
      <c r="E1937" s="331"/>
      <c r="H1937" s="332"/>
      <c r="K1937" s="333"/>
      <c r="L1937" s="333"/>
      <c r="M1937" s="333"/>
      <c r="N1937" s="333"/>
      <c r="Q1937" s="334"/>
      <c r="R1937" s="335"/>
      <c r="S1937" s="335"/>
      <c r="T1937" s="335"/>
      <c r="U1937" s="335"/>
      <c r="V1937" s="335"/>
      <c r="W1937" s="336"/>
      <c r="X1937" s="337"/>
      <c r="Y1937" s="338"/>
    </row>
    <row r="1938" spans="3:25" s="330" customFormat="1" hidden="1" x14ac:dyDescent="0.25">
      <c r="C1938" s="331"/>
      <c r="D1938" s="331"/>
      <c r="E1938" s="331"/>
      <c r="H1938" s="332"/>
      <c r="K1938" s="333"/>
      <c r="L1938" s="333"/>
      <c r="M1938" s="333"/>
      <c r="N1938" s="333"/>
      <c r="Q1938" s="334"/>
      <c r="R1938" s="335"/>
      <c r="S1938" s="335"/>
      <c r="T1938" s="335"/>
      <c r="U1938" s="335"/>
      <c r="V1938" s="335"/>
      <c r="W1938" s="336"/>
      <c r="X1938" s="337"/>
      <c r="Y1938" s="338"/>
    </row>
    <row r="1939" spans="3:25" s="330" customFormat="1" hidden="1" x14ac:dyDescent="0.25">
      <c r="C1939" s="331"/>
      <c r="D1939" s="331"/>
      <c r="E1939" s="331"/>
      <c r="H1939" s="332"/>
      <c r="K1939" s="333"/>
      <c r="L1939" s="333"/>
      <c r="M1939" s="333"/>
      <c r="N1939" s="333"/>
      <c r="Q1939" s="334"/>
      <c r="R1939" s="335"/>
      <c r="S1939" s="335"/>
      <c r="T1939" s="335"/>
      <c r="U1939" s="335"/>
      <c r="V1939" s="335"/>
      <c r="W1939" s="336"/>
      <c r="X1939" s="337"/>
      <c r="Y1939" s="338"/>
    </row>
    <row r="1940" spans="3:25" s="330" customFormat="1" hidden="1" x14ac:dyDescent="0.25">
      <c r="C1940" s="331"/>
      <c r="D1940" s="331"/>
      <c r="E1940" s="331"/>
      <c r="H1940" s="332"/>
      <c r="K1940" s="333"/>
      <c r="L1940" s="333"/>
      <c r="M1940" s="333"/>
      <c r="N1940" s="333"/>
      <c r="Q1940" s="334"/>
      <c r="R1940" s="335"/>
      <c r="S1940" s="335"/>
      <c r="T1940" s="335"/>
      <c r="U1940" s="335"/>
      <c r="V1940" s="335"/>
      <c r="W1940" s="336"/>
      <c r="X1940" s="337"/>
      <c r="Y1940" s="338"/>
    </row>
    <row r="1941" spans="3:25" s="330" customFormat="1" hidden="1" x14ac:dyDescent="0.25">
      <c r="C1941" s="331"/>
      <c r="D1941" s="331"/>
      <c r="E1941" s="331"/>
      <c r="H1941" s="332"/>
      <c r="K1941" s="333"/>
      <c r="L1941" s="333"/>
      <c r="M1941" s="333"/>
      <c r="N1941" s="333"/>
      <c r="Q1941" s="334"/>
      <c r="R1941" s="335"/>
      <c r="S1941" s="335"/>
      <c r="T1941" s="335"/>
      <c r="U1941" s="335"/>
      <c r="V1941" s="335"/>
      <c r="W1941" s="336"/>
      <c r="X1941" s="337"/>
      <c r="Y1941" s="338"/>
    </row>
    <row r="1942" spans="3:25" s="330" customFormat="1" hidden="1" x14ac:dyDescent="0.25">
      <c r="C1942" s="331"/>
      <c r="D1942" s="331"/>
      <c r="E1942" s="331"/>
      <c r="H1942" s="332"/>
      <c r="K1942" s="333"/>
      <c r="L1942" s="333"/>
      <c r="M1942" s="333"/>
      <c r="N1942" s="333"/>
      <c r="Q1942" s="334"/>
      <c r="R1942" s="335"/>
      <c r="S1942" s="335"/>
      <c r="T1942" s="335"/>
      <c r="U1942" s="335"/>
      <c r="V1942" s="335"/>
      <c r="W1942" s="336"/>
      <c r="X1942" s="337"/>
      <c r="Y1942" s="338"/>
    </row>
    <row r="1943" spans="3:25" s="330" customFormat="1" hidden="1" x14ac:dyDescent="0.25">
      <c r="C1943" s="331"/>
      <c r="D1943" s="331"/>
      <c r="E1943" s="331"/>
      <c r="H1943" s="332"/>
      <c r="K1943" s="333"/>
      <c r="L1943" s="333"/>
      <c r="M1943" s="333"/>
      <c r="N1943" s="333"/>
      <c r="Q1943" s="334"/>
      <c r="R1943" s="335"/>
      <c r="S1943" s="335"/>
      <c r="T1943" s="335"/>
      <c r="U1943" s="335"/>
      <c r="V1943" s="335"/>
      <c r="W1943" s="336"/>
      <c r="X1943" s="337"/>
      <c r="Y1943" s="338"/>
    </row>
    <row r="1944" spans="3:25" s="330" customFormat="1" hidden="1" x14ac:dyDescent="0.25">
      <c r="C1944" s="331"/>
      <c r="D1944" s="331"/>
      <c r="E1944" s="331"/>
      <c r="H1944" s="332"/>
      <c r="K1944" s="333"/>
      <c r="L1944" s="333"/>
      <c r="M1944" s="333"/>
      <c r="N1944" s="333"/>
      <c r="Q1944" s="334"/>
      <c r="R1944" s="335"/>
      <c r="S1944" s="335"/>
      <c r="T1944" s="335"/>
      <c r="U1944" s="335"/>
      <c r="V1944" s="335"/>
      <c r="W1944" s="336"/>
      <c r="X1944" s="337"/>
      <c r="Y1944" s="338"/>
    </row>
    <row r="1945" spans="3:25" s="330" customFormat="1" hidden="1" x14ac:dyDescent="0.25">
      <c r="C1945" s="331"/>
      <c r="D1945" s="331"/>
      <c r="E1945" s="331"/>
      <c r="H1945" s="332"/>
      <c r="K1945" s="333"/>
      <c r="L1945" s="333"/>
      <c r="M1945" s="333"/>
      <c r="N1945" s="333"/>
      <c r="Q1945" s="334"/>
      <c r="R1945" s="335"/>
      <c r="S1945" s="335"/>
      <c r="T1945" s="335"/>
      <c r="U1945" s="335"/>
      <c r="V1945" s="335"/>
      <c r="W1945" s="336"/>
      <c r="X1945" s="337"/>
      <c r="Y1945" s="338"/>
    </row>
    <row r="1946" spans="3:25" s="330" customFormat="1" hidden="1" x14ac:dyDescent="0.25">
      <c r="C1946" s="331"/>
      <c r="D1946" s="331"/>
      <c r="E1946" s="331"/>
      <c r="H1946" s="332"/>
      <c r="K1946" s="333"/>
      <c r="L1946" s="333"/>
      <c r="M1946" s="333"/>
      <c r="N1946" s="333"/>
      <c r="Q1946" s="334"/>
      <c r="R1946" s="335"/>
      <c r="S1946" s="335"/>
      <c r="T1946" s="335"/>
      <c r="U1946" s="335"/>
      <c r="V1946" s="335"/>
      <c r="W1946" s="336"/>
      <c r="X1946" s="337"/>
      <c r="Y1946" s="338"/>
    </row>
    <row r="1947" spans="3:25" s="330" customFormat="1" hidden="1" x14ac:dyDescent="0.25">
      <c r="C1947" s="331"/>
      <c r="D1947" s="331"/>
      <c r="E1947" s="331"/>
      <c r="H1947" s="332"/>
      <c r="K1947" s="333"/>
      <c r="L1947" s="333"/>
      <c r="M1947" s="333"/>
      <c r="N1947" s="333"/>
      <c r="Q1947" s="334"/>
      <c r="R1947" s="335"/>
      <c r="S1947" s="335"/>
      <c r="T1947" s="335"/>
      <c r="U1947" s="335"/>
      <c r="V1947" s="335"/>
      <c r="W1947" s="336"/>
      <c r="X1947" s="337"/>
      <c r="Y1947" s="338"/>
    </row>
    <row r="1948" spans="3:25" s="330" customFormat="1" hidden="1" x14ac:dyDescent="0.25">
      <c r="C1948" s="331"/>
      <c r="D1948" s="331"/>
      <c r="E1948" s="331"/>
      <c r="H1948" s="332"/>
      <c r="K1948" s="333"/>
      <c r="L1948" s="333"/>
      <c r="M1948" s="333"/>
      <c r="N1948" s="333"/>
      <c r="Q1948" s="334"/>
      <c r="R1948" s="335"/>
      <c r="S1948" s="335"/>
      <c r="T1948" s="335"/>
      <c r="U1948" s="335"/>
      <c r="V1948" s="335"/>
      <c r="W1948" s="336"/>
      <c r="X1948" s="337"/>
      <c r="Y1948" s="338"/>
    </row>
    <row r="1949" spans="3:25" s="330" customFormat="1" hidden="1" x14ac:dyDescent="0.25">
      <c r="C1949" s="331"/>
      <c r="D1949" s="331"/>
      <c r="E1949" s="331"/>
      <c r="H1949" s="332"/>
      <c r="K1949" s="333"/>
      <c r="L1949" s="333"/>
      <c r="M1949" s="333"/>
      <c r="N1949" s="333"/>
      <c r="Q1949" s="334"/>
      <c r="R1949" s="335"/>
      <c r="S1949" s="335"/>
      <c r="T1949" s="335"/>
      <c r="U1949" s="335"/>
      <c r="V1949" s="335"/>
      <c r="W1949" s="336"/>
      <c r="X1949" s="337"/>
      <c r="Y1949" s="338"/>
    </row>
    <row r="1950" spans="3:25" s="330" customFormat="1" hidden="1" x14ac:dyDescent="0.25">
      <c r="C1950" s="331"/>
      <c r="D1950" s="331"/>
      <c r="E1950" s="331"/>
      <c r="H1950" s="332"/>
      <c r="K1950" s="333"/>
      <c r="L1950" s="333"/>
      <c r="M1950" s="333"/>
      <c r="N1950" s="333"/>
      <c r="Q1950" s="334"/>
      <c r="R1950" s="335"/>
      <c r="S1950" s="335"/>
      <c r="T1950" s="335"/>
      <c r="U1950" s="335"/>
      <c r="V1950" s="335"/>
      <c r="W1950" s="336"/>
      <c r="X1950" s="337"/>
      <c r="Y1950" s="338"/>
    </row>
    <row r="1951" spans="3:25" s="330" customFormat="1" hidden="1" x14ac:dyDescent="0.25">
      <c r="C1951" s="331"/>
      <c r="D1951" s="331"/>
      <c r="E1951" s="331"/>
      <c r="H1951" s="332"/>
      <c r="K1951" s="333"/>
      <c r="L1951" s="333"/>
      <c r="M1951" s="333"/>
      <c r="N1951" s="333"/>
      <c r="Q1951" s="334"/>
      <c r="R1951" s="335"/>
      <c r="S1951" s="335"/>
      <c r="T1951" s="335"/>
      <c r="U1951" s="335"/>
      <c r="V1951" s="335"/>
      <c r="W1951" s="336"/>
      <c r="X1951" s="337"/>
      <c r="Y1951" s="338"/>
    </row>
    <row r="1952" spans="3:25" s="330" customFormat="1" hidden="1" x14ac:dyDescent="0.25">
      <c r="C1952" s="331"/>
      <c r="D1952" s="331"/>
      <c r="E1952" s="331"/>
      <c r="H1952" s="332"/>
      <c r="K1952" s="333"/>
      <c r="L1952" s="333"/>
      <c r="M1952" s="333"/>
      <c r="N1952" s="333"/>
      <c r="Q1952" s="334"/>
      <c r="R1952" s="335"/>
      <c r="S1952" s="335"/>
      <c r="T1952" s="335"/>
      <c r="U1952" s="335"/>
      <c r="V1952" s="335"/>
      <c r="W1952" s="336"/>
      <c r="X1952" s="337"/>
      <c r="Y1952" s="338"/>
    </row>
    <row r="1953" spans="3:25" s="330" customFormat="1" hidden="1" x14ac:dyDescent="0.25">
      <c r="C1953" s="331"/>
      <c r="D1953" s="331"/>
      <c r="E1953" s="331"/>
      <c r="H1953" s="332"/>
      <c r="K1953" s="333"/>
      <c r="L1953" s="333"/>
      <c r="M1953" s="333"/>
      <c r="N1953" s="333"/>
      <c r="Q1953" s="334"/>
      <c r="R1953" s="335"/>
      <c r="S1953" s="335"/>
      <c r="T1953" s="335"/>
      <c r="U1953" s="335"/>
      <c r="V1953" s="335"/>
      <c r="W1953" s="336"/>
      <c r="X1953" s="337"/>
      <c r="Y1953" s="338"/>
    </row>
    <row r="1954" spans="3:25" s="330" customFormat="1" hidden="1" x14ac:dyDescent="0.25">
      <c r="C1954" s="331"/>
      <c r="D1954" s="331"/>
      <c r="E1954" s="331"/>
      <c r="H1954" s="332"/>
      <c r="K1954" s="333"/>
      <c r="L1954" s="333"/>
      <c r="M1954" s="333"/>
      <c r="N1954" s="333"/>
      <c r="Q1954" s="334"/>
      <c r="R1954" s="335"/>
      <c r="S1954" s="335"/>
      <c r="T1954" s="335"/>
      <c r="U1954" s="335"/>
      <c r="V1954" s="335"/>
      <c r="W1954" s="336"/>
      <c r="X1954" s="337"/>
      <c r="Y1954" s="338"/>
    </row>
    <row r="1955" spans="3:25" s="330" customFormat="1" hidden="1" x14ac:dyDescent="0.25">
      <c r="C1955" s="331"/>
      <c r="D1955" s="331"/>
      <c r="E1955" s="331"/>
      <c r="H1955" s="332"/>
      <c r="K1955" s="333"/>
      <c r="L1955" s="333"/>
      <c r="M1955" s="333"/>
      <c r="N1955" s="333"/>
      <c r="Q1955" s="334"/>
      <c r="R1955" s="335"/>
      <c r="S1955" s="335"/>
      <c r="T1955" s="335"/>
      <c r="U1955" s="335"/>
      <c r="V1955" s="335"/>
      <c r="W1955" s="336"/>
      <c r="X1955" s="337"/>
      <c r="Y1955" s="338"/>
    </row>
    <row r="1956" spans="3:25" s="330" customFormat="1" hidden="1" x14ac:dyDescent="0.25">
      <c r="C1956" s="331"/>
      <c r="D1956" s="331"/>
      <c r="E1956" s="331"/>
      <c r="H1956" s="332"/>
      <c r="K1956" s="333"/>
      <c r="L1956" s="333"/>
      <c r="M1956" s="333"/>
      <c r="N1956" s="333"/>
      <c r="Q1956" s="334"/>
      <c r="R1956" s="335"/>
      <c r="S1956" s="335"/>
      <c r="T1956" s="335"/>
      <c r="U1956" s="335"/>
      <c r="V1956" s="335"/>
      <c r="W1956" s="336"/>
      <c r="X1956" s="337"/>
      <c r="Y1956" s="338"/>
    </row>
    <row r="1957" spans="3:25" s="330" customFormat="1" hidden="1" x14ac:dyDescent="0.25">
      <c r="C1957" s="331"/>
      <c r="D1957" s="331"/>
      <c r="E1957" s="331"/>
      <c r="H1957" s="332"/>
      <c r="K1957" s="333"/>
      <c r="L1957" s="333"/>
      <c r="M1957" s="333"/>
      <c r="N1957" s="333"/>
      <c r="Q1957" s="334"/>
      <c r="R1957" s="335"/>
      <c r="S1957" s="335"/>
      <c r="T1957" s="335"/>
      <c r="U1957" s="335"/>
      <c r="V1957" s="335"/>
      <c r="W1957" s="336"/>
      <c r="X1957" s="337"/>
      <c r="Y1957" s="338"/>
    </row>
    <row r="1958" spans="3:25" s="330" customFormat="1" hidden="1" x14ac:dyDescent="0.25">
      <c r="C1958" s="331"/>
      <c r="D1958" s="331"/>
      <c r="E1958" s="331"/>
      <c r="H1958" s="332"/>
      <c r="K1958" s="333"/>
      <c r="L1958" s="333"/>
      <c r="M1958" s="333"/>
      <c r="N1958" s="333"/>
      <c r="Q1958" s="334"/>
      <c r="R1958" s="335"/>
      <c r="S1958" s="335"/>
      <c r="T1958" s="335"/>
      <c r="U1958" s="335"/>
      <c r="V1958" s="335"/>
      <c r="W1958" s="336"/>
      <c r="X1958" s="337"/>
      <c r="Y1958" s="338"/>
    </row>
    <row r="1959" spans="3:25" s="330" customFormat="1" hidden="1" x14ac:dyDescent="0.25">
      <c r="C1959" s="331"/>
      <c r="D1959" s="331"/>
      <c r="E1959" s="331"/>
      <c r="H1959" s="332"/>
      <c r="K1959" s="333"/>
      <c r="L1959" s="333"/>
      <c r="M1959" s="333"/>
      <c r="N1959" s="333"/>
      <c r="Q1959" s="334"/>
      <c r="R1959" s="335"/>
      <c r="S1959" s="335"/>
      <c r="T1959" s="335"/>
      <c r="U1959" s="335"/>
      <c r="V1959" s="335"/>
      <c r="W1959" s="336"/>
      <c r="X1959" s="337"/>
      <c r="Y1959" s="338"/>
    </row>
    <row r="1960" spans="3:25" s="330" customFormat="1" hidden="1" x14ac:dyDescent="0.25">
      <c r="C1960" s="331"/>
      <c r="D1960" s="331"/>
      <c r="E1960" s="331"/>
      <c r="H1960" s="332"/>
      <c r="K1960" s="333"/>
      <c r="L1960" s="333"/>
      <c r="M1960" s="333"/>
      <c r="N1960" s="333"/>
      <c r="Q1960" s="334"/>
      <c r="R1960" s="335"/>
      <c r="S1960" s="335"/>
      <c r="T1960" s="335"/>
      <c r="U1960" s="335"/>
      <c r="V1960" s="335"/>
      <c r="W1960" s="336"/>
      <c r="X1960" s="337"/>
      <c r="Y1960" s="338"/>
    </row>
    <row r="1961" spans="3:25" s="330" customFormat="1" hidden="1" x14ac:dyDescent="0.25">
      <c r="C1961" s="331"/>
      <c r="D1961" s="331"/>
      <c r="E1961" s="331"/>
      <c r="H1961" s="332"/>
      <c r="K1961" s="333"/>
      <c r="L1961" s="333"/>
      <c r="M1961" s="333"/>
      <c r="N1961" s="333"/>
      <c r="Q1961" s="334"/>
      <c r="R1961" s="335"/>
      <c r="S1961" s="335"/>
      <c r="T1961" s="335"/>
      <c r="U1961" s="335"/>
      <c r="V1961" s="335"/>
      <c r="W1961" s="336"/>
      <c r="X1961" s="337"/>
      <c r="Y1961" s="338"/>
    </row>
    <row r="1962" spans="3:25" s="330" customFormat="1" hidden="1" x14ac:dyDescent="0.25">
      <c r="C1962" s="331"/>
      <c r="D1962" s="331"/>
      <c r="E1962" s="331"/>
      <c r="H1962" s="332"/>
      <c r="K1962" s="333"/>
      <c r="L1962" s="333"/>
      <c r="M1962" s="333"/>
      <c r="N1962" s="333"/>
      <c r="Q1962" s="334"/>
      <c r="R1962" s="335"/>
      <c r="S1962" s="335"/>
      <c r="T1962" s="335"/>
      <c r="U1962" s="335"/>
      <c r="V1962" s="335"/>
      <c r="W1962" s="336"/>
      <c r="X1962" s="337"/>
      <c r="Y1962" s="338"/>
    </row>
    <row r="1963" spans="3:25" s="330" customFormat="1" hidden="1" x14ac:dyDescent="0.25">
      <c r="C1963" s="331"/>
      <c r="D1963" s="331"/>
      <c r="E1963" s="331"/>
      <c r="H1963" s="332"/>
      <c r="K1963" s="333"/>
      <c r="L1963" s="333"/>
      <c r="M1963" s="333"/>
      <c r="N1963" s="333"/>
      <c r="Q1963" s="334"/>
      <c r="R1963" s="335"/>
      <c r="S1963" s="335"/>
      <c r="T1963" s="335"/>
      <c r="U1963" s="335"/>
      <c r="V1963" s="335"/>
      <c r="W1963" s="336"/>
      <c r="X1963" s="337"/>
      <c r="Y1963" s="338"/>
    </row>
    <row r="1964" spans="3:25" s="330" customFormat="1" hidden="1" x14ac:dyDescent="0.25">
      <c r="C1964" s="331"/>
      <c r="D1964" s="331"/>
      <c r="E1964" s="331"/>
      <c r="H1964" s="332"/>
      <c r="K1964" s="333"/>
      <c r="L1964" s="333"/>
      <c r="M1964" s="333"/>
      <c r="N1964" s="333"/>
      <c r="Q1964" s="334"/>
      <c r="R1964" s="335"/>
      <c r="S1964" s="335"/>
      <c r="T1964" s="335"/>
      <c r="U1964" s="335"/>
      <c r="V1964" s="335"/>
      <c r="W1964" s="336"/>
      <c r="X1964" s="337"/>
      <c r="Y1964" s="338"/>
    </row>
    <row r="1965" spans="3:25" s="330" customFormat="1" hidden="1" x14ac:dyDescent="0.25">
      <c r="C1965" s="331"/>
      <c r="D1965" s="331"/>
      <c r="E1965" s="331"/>
      <c r="H1965" s="332"/>
      <c r="K1965" s="333"/>
      <c r="L1965" s="333"/>
      <c r="M1965" s="333"/>
      <c r="N1965" s="333"/>
      <c r="Q1965" s="334"/>
      <c r="R1965" s="335"/>
      <c r="S1965" s="335"/>
      <c r="T1965" s="335"/>
      <c r="U1965" s="335"/>
      <c r="V1965" s="335"/>
      <c r="W1965" s="336"/>
      <c r="X1965" s="337"/>
      <c r="Y1965" s="338"/>
    </row>
    <row r="1966" spans="3:25" s="330" customFormat="1" hidden="1" x14ac:dyDescent="0.25">
      <c r="C1966" s="331"/>
      <c r="D1966" s="331"/>
      <c r="E1966" s="331"/>
      <c r="H1966" s="332"/>
      <c r="K1966" s="333"/>
      <c r="L1966" s="333"/>
      <c r="M1966" s="333"/>
      <c r="N1966" s="333"/>
      <c r="Q1966" s="334"/>
      <c r="R1966" s="335"/>
      <c r="S1966" s="335"/>
      <c r="T1966" s="335"/>
      <c r="U1966" s="335"/>
      <c r="V1966" s="335"/>
      <c r="W1966" s="336"/>
      <c r="X1966" s="337"/>
      <c r="Y1966" s="338"/>
    </row>
    <row r="1967" spans="3:25" s="330" customFormat="1" hidden="1" x14ac:dyDescent="0.25">
      <c r="C1967" s="331"/>
      <c r="D1967" s="331"/>
      <c r="E1967" s="331"/>
      <c r="H1967" s="332"/>
      <c r="K1967" s="333"/>
      <c r="L1967" s="333"/>
      <c r="M1967" s="333"/>
      <c r="N1967" s="333"/>
      <c r="Q1967" s="334"/>
      <c r="R1967" s="335"/>
      <c r="S1967" s="335"/>
      <c r="T1967" s="335"/>
      <c r="U1967" s="335"/>
      <c r="V1967" s="335"/>
      <c r="W1967" s="336"/>
      <c r="X1967" s="337"/>
      <c r="Y1967" s="338"/>
    </row>
    <row r="1968" spans="3:25" s="330" customFormat="1" hidden="1" x14ac:dyDescent="0.25">
      <c r="C1968" s="331"/>
      <c r="D1968" s="331"/>
      <c r="E1968" s="331"/>
      <c r="H1968" s="332"/>
      <c r="K1968" s="333"/>
      <c r="L1968" s="333"/>
      <c r="M1968" s="333"/>
      <c r="N1968" s="333"/>
      <c r="Q1968" s="334"/>
      <c r="R1968" s="335"/>
      <c r="S1968" s="335"/>
      <c r="T1968" s="335"/>
      <c r="U1968" s="335"/>
      <c r="V1968" s="335"/>
      <c r="W1968" s="336"/>
      <c r="X1968" s="337"/>
      <c r="Y1968" s="338"/>
    </row>
    <row r="1969" spans="3:25" s="330" customFormat="1" hidden="1" x14ac:dyDescent="0.25">
      <c r="C1969" s="331"/>
      <c r="D1969" s="331"/>
      <c r="E1969" s="331"/>
      <c r="H1969" s="332"/>
      <c r="K1969" s="333"/>
      <c r="L1969" s="333"/>
      <c r="M1969" s="333"/>
      <c r="N1969" s="333"/>
      <c r="Q1969" s="334"/>
      <c r="R1969" s="335"/>
      <c r="S1969" s="335"/>
      <c r="T1969" s="335"/>
      <c r="U1969" s="335"/>
      <c r="V1969" s="335"/>
      <c r="W1969" s="336"/>
      <c r="X1969" s="337"/>
      <c r="Y1969" s="338"/>
    </row>
    <row r="1970" spans="3:25" s="330" customFormat="1" hidden="1" x14ac:dyDescent="0.25">
      <c r="C1970" s="331"/>
      <c r="D1970" s="331"/>
      <c r="E1970" s="331"/>
      <c r="H1970" s="332"/>
      <c r="K1970" s="333"/>
      <c r="L1970" s="333"/>
      <c r="M1970" s="333"/>
      <c r="N1970" s="333"/>
      <c r="Q1970" s="334"/>
      <c r="R1970" s="335"/>
      <c r="S1970" s="335"/>
      <c r="T1970" s="335"/>
      <c r="U1970" s="335"/>
      <c r="V1970" s="335"/>
      <c r="W1970" s="336"/>
      <c r="X1970" s="337"/>
      <c r="Y1970" s="338"/>
    </row>
    <row r="1971" spans="3:25" s="330" customFormat="1" hidden="1" x14ac:dyDescent="0.25">
      <c r="C1971" s="331"/>
      <c r="D1971" s="331"/>
      <c r="E1971" s="331"/>
      <c r="H1971" s="332"/>
      <c r="K1971" s="333"/>
      <c r="L1971" s="333"/>
      <c r="M1971" s="333"/>
      <c r="N1971" s="333"/>
      <c r="Q1971" s="334"/>
      <c r="R1971" s="335"/>
      <c r="S1971" s="335"/>
      <c r="T1971" s="335"/>
      <c r="U1971" s="335"/>
      <c r="V1971" s="335"/>
      <c r="W1971" s="336"/>
      <c r="X1971" s="337"/>
      <c r="Y1971" s="338"/>
    </row>
    <row r="1972" spans="3:25" s="330" customFormat="1" hidden="1" x14ac:dyDescent="0.25">
      <c r="C1972" s="331"/>
      <c r="D1972" s="331"/>
      <c r="E1972" s="331"/>
      <c r="H1972" s="332"/>
      <c r="K1972" s="333"/>
      <c r="L1972" s="333"/>
      <c r="M1972" s="333"/>
      <c r="N1972" s="333"/>
      <c r="Q1972" s="334"/>
      <c r="R1972" s="335"/>
      <c r="S1972" s="335"/>
      <c r="T1972" s="335"/>
      <c r="U1972" s="335"/>
      <c r="V1972" s="335"/>
      <c r="W1972" s="336"/>
      <c r="X1972" s="337"/>
      <c r="Y1972" s="338"/>
    </row>
    <row r="1973" spans="3:25" s="330" customFormat="1" hidden="1" x14ac:dyDescent="0.25">
      <c r="C1973" s="331"/>
      <c r="D1973" s="331"/>
      <c r="E1973" s="331"/>
      <c r="H1973" s="332"/>
      <c r="K1973" s="333"/>
      <c r="L1973" s="333"/>
      <c r="M1973" s="333"/>
      <c r="N1973" s="333"/>
      <c r="Q1973" s="334"/>
      <c r="R1973" s="335"/>
      <c r="S1973" s="335"/>
      <c r="T1973" s="335"/>
      <c r="U1973" s="335"/>
      <c r="V1973" s="335"/>
      <c r="W1973" s="336"/>
      <c r="X1973" s="337"/>
      <c r="Y1973" s="338"/>
    </row>
    <row r="1974" spans="3:25" s="330" customFormat="1" hidden="1" x14ac:dyDescent="0.25">
      <c r="C1974" s="331"/>
      <c r="D1974" s="331"/>
      <c r="E1974" s="331"/>
      <c r="H1974" s="332"/>
      <c r="K1974" s="333"/>
      <c r="L1974" s="333"/>
      <c r="M1974" s="333"/>
      <c r="N1974" s="333"/>
      <c r="Q1974" s="334"/>
      <c r="R1974" s="335"/>
      <c r="S1974" s="335"/>
      <c r="T1974" s="335"/>
      <c r="U1974" s="335"/>
      <c r="V1974" s="335"/>
      <c r="W1974" s="336"/>
      <c r="X1974" s="337"/>
      <c r="Y1974" s="338"/>
    </row>
    <row r="1975" spans="3:25" s="330" customFormat="1" hidden="1" x14ac:dyDescent="0.25">
      <c r="C1975" s="331"/>
      <c r="D1975" s="331"/>
      <c r="E1975" s="331"/>
      <c r="H1975" s="332"/>
      <c r="K1975" s="333"/>
      <c r="L1975" s="333"/>
      <c r="M1975" s="333"/>
      <c r="N1975" s="333"/>
      <c r="Q1975" s="334"/>
      <c r="R1975" s="335"/>
      <c r="S1975" s="335"/>
      <c r="T1975" s="335"/>
      <c r="U1975" s="335"/>
      <c r="V1975" s="335"/>
      <c r="W1975" s="336"/>
      <c r="X1975" s="337"/>
      <c r="Y1975" s="338"/>
    </row>
    <row r="1976" spans="3:25" s="330" customFormat="1" hidden="1" x14ac:dyDescent="0.25">
      <c r="C1976" s="331"/>
      <c r="D1976" s="331"/>
      <c r="E1976" s="331"/>
      <c r="H1976" s="332"/>
      <c r="K1976" s="333"/>
      <c r="L1976" s="333"/>
      <c r="M1976" s="333"/>
      <c r="N1976" s="333"/>
      <c r="Q1976" s="334"/>
      <c r="R1976" s="335"/>
      <c r="S1976" s="335"/>
      <c r="T1976" s="335"/>
      <c r="U1976" s="335"/>
      <c r="V1976" s="335"/>
      <c r="W1976" s="336"/>
      <c r="X1976" s="337"/>
      <c r="Y1976" s="338"/>
    </row>
    <row r="1977" spans="3:25" s="330" customFormat="1" hidden="1" x14ac:dyDescent="0.25">
      <c r="C1977" s="331"/>
      <c r="D1977" s="331"/>
      <c r="E1977" s="331"/>
      <c r="H1977" s="332"/>
      <c r="K1977" s="333"/>
      <c r="L1977" s="333"/>
      <c r="M1977" s="333"/>
      <c r="N1977" s="333"/>
      <c r="Q1977" s="334"/>
      <c r="R1977" s="335"/>
      <c r="S1977" s="335"/>
      <c r="T1977" s="335"/>
      <c r="U1977" s="335"/>
      <c r="V1977" s="335"/>
      <c r="W1977" s="336"/>
      <c r="X1977" s="337"/>
      <c r="Y1977" s="338"/>
    </row>
    <row r="1978" spans="3:25" s="330" customFormat="1" hidden="1" x14ac:dyDescent="0.25">
      <c r="C1978" s="331"/>
      <c r="D1978" s="331"/>
      <c r="E1978" s="331"/>
      <c r="H1978" s="332"/>
      <c r="K1978" s="333"/>
      <c r="L1978" s="333"/>
      <c r="M1978" s="333"/>
      <c r="N1978" s="333"/>
      <c r="Q1978" s="334"/>
      <c r="R1978" s="335"/>
      <c r="S1978" s="335"/>
      <c r="T1978" s="335"/>
      <c r="U1978" s="335"/>
      <c r="V1978" s="335"/>
      <c r="W1978" s="336"/>
      <c r="X1978" s="337"/>
      <c r="Y1978" s="338"/>
    </row>
    <row r="1979" spans="3:25" s="330" customFormat="1" hidden="1" x14ac:dyDescent="0.25">
      <c r="C1979" s="331"/>
      <c r="D1979" s="331"/>
      <c r="E1979" s="331"/>
      <c r="H1979" s="332"/>
      <c r="K1979" s="333"/>
      <c r="L1979" s="333"/>
      <c r="M1979" s="333"/>
      <c r="N1979" s="333"/>
      <c r="Q1979" s="334"/>
      <c r="R1979" s="335"/>
      <c r="S1979" s="335"/>
      <c r="T1979" s="335"/>
      <c r="U1979" s="335"/>
      <c r="V1979" s="335"/>
      <c r="W1979" s="336"/>
      <c r="X1979" s="337"/>
      <c r="Y1979" s="338"/>
    </row>
    <row r="1980" spans="3:25" s="330" customFormat="1" hidden="1" x14ac:dyDescent="0.25">
      <c r="C1980" s="331"/>
      <c r="D1980" s="331"/>
      <c r="E1980" s="331"/>
      <c r="H1980" s="332"/>
      <c r="K1980" s="333"/>
      <c r="L1980" s="333"/>
      <c r="M1980" s="333"/>
      <c r="N1980" s="333"/>
      <c r="Q1980" s="334"/>
      <c r="R1980" s="335"/>
      <c r="S1980" s="335"/>
      <c r="T1980" s="335"/>
      <c r="U1980" s="335"/>
      <c r="V1980" s="335"/>
      <c r="W1980" s="336"/>
      <c r="X1980" s="337"/>
      <c r="Y1980" s="338"/>
    </row>
    <row r="1981" spans="3:25" s="330" customFormat="1" hidden="1" x14ac:dyDescent="0.25">
      <c r="C1981" s="331"/>
      <c r="D1981" s="331"/>
      <c r="E1981" s="331"/>
      <c r="H1981" s="332"/>
      <c r="K1981" s="333"/>
      <c r="L1981" s="333"/>
      <c r="M1981" s="333"/>
      <c r="N1981" s="333"/>
      <c r="Q1981" s="334"/>
      <c r="R1981" s="335"/>
      <c r="S1981" s="335"/>
      <c r="T1981" s="335"/>
      <c r="U1981" s="335"/>
      <c r="V1981" s="335"/>
      <c r="W1981" s="336"/>
      <c r="X1981" s="337"/>
      <c r="Y1981" s="338"/>
    </row>
    <row r="1982" spans="3:25" s="330" customFormat="1" hidden="1" x14ac:dyDescent="0.25">
      <c r="C1982" s="331"/>
      <c r="D1982" s="331"/>
      <c r="E1982" s="331"/>
      <c r="H1982" s="332"/>
      <c r="K1982" s="333"/>
      <c r="L1982" s="333"/>
      <c r="M1982" s="333"/>
      <c r="N1982" s="333"/>
      <c r="Q1982" s="334"/>
      <c r="R1982" s="335"/>
      <c r="S1982" s="335"/>
      <c r="T1982" s="335"/>
      <c r="U1982" s="335"/>
      <c r="V1982" s="335"/>
      <c r="W1982" s="336"/>
      <c r="X1982" s="337"/>
      <c r="Y1982" s="338"/>
    </row>
    <row r="1983" spans="3:25" s="330" customFormat="1" hidden="1" x14ac:dyDescent="0.25">
      <c r="C1983" s="331"/>
      <c r="D1983" s="331"/>
      <c r="E1983" s="331"/>
      <c r="H1983" s="332"/>
      <c r="K1983" s="333"/>
      <c r="L1983" s="333"/>
      <c r="M1983" s="333"/>
      <c r="N1983" s="333"/>
      <c r="Q1983" s="334"/>
      <c r="R1983" s="335"/>
      <c r="S1983" s="335"/>
      <c r="T1983" s="335"/>
      <c r="U1983" s="335"/>
      <c r="V1983" s="335"/>
      <c r="W1983" s="336"/>
      <c r="X1983" s="337"/>
      <c r="Y1983" s="338"/>
    </row>
    <row r="1984" spans="3:25" s="330" customFormat="1" hidden="1" x14ac:dyDescent="0.25">
      <c r="C1984" s="331"/>
      <c r="D1984" s="331"/>
      <c r="E1984" s="331"/>
      <c r="H1984" s="332"/>
      <c r="K1984" s="333"/>
      <c r="L1984" s="333"/>
      <c r="M1984" s="333"/>
      <c r="N1984" s="333"/>
      <c r="Q1984" s="334"/>
      <c r="R1984" s="335"/>
      <c r="S1984" s="335"/>
      <c r="T1984" s="335"/>
      <c r="U1984" s="335"/>
      <c r="V1984" s="335"/>
      <c r="W1984" s="336"/>
      <c r="X1984" s="337"/>
      <c r="Y1984" s="338"/>
    </row>
    <row r="1985" spans="3:25" s="330" customFormat="1" hidden="1" x14ac:dyDescent="0.25">
      <c r="C1985" s="331"/>
      <c r="D1985" s="331"/>
      <c r="E1985" s="331"/>
      <c r="H1985" s="332"/>
      <c r="K1985" s="333"/>
      <c r="L1985" s="333"/>
      <c r="M1985" s="333"/>
      <c r="N1985" s="333"/>
      <c r="Q1985" s="334"/>
      <c r="R1985" s="335"/>
      <c r="S1985" s="335"/>
      <c r="T1985" s="335"/>
      <c r="U1985" s="335"/>
      <c r="V1985" s="335"/>
      <c r="W1985" s="336"/>
      <c r="X1985" s="337"/>
      <c r="Y1985" s="338"/>
    </row>
    <row r="1986" spans="3:25" s="330" customFormat="1" hidden="1" x14ac:dyDescent="0.25">
      <c r="C1986" s="331"/>
      <c r="D1986" s="331"/>
      <c r="E1986" s="331"/>
      <c r="H1986" s="332"/>
      <c r="K1986" s="333"/>
      <c r="L1986" s="333"/>
      <c r="M1986" s="333"/>
      <c r="N1986" s="333"/>
      <c r="Q1986" s="334"/>
      <c r="R1986" s="335"/>
      <c r="S1986" s="335"/>
      <c r="T1986" s="335"/>
      <c r="U1986" s="335"/>
      <c r="V1986" s="335"/>
      <c r="W1986" s="336"/>
      <c r="X1986" s="337"/>
      <c r="Y1986" s="338"/>
    </row>
    <row r="1987" spans="3:25" s="330" customFormat="1" hidden="1" x14ac:dyDescent="0.25">
      <c r="C1987" s="331"/>
      <c r="D1987" s="331"/>
      <c r="E1987" s="331"/>
      <c r="H1987" s="332"/>
      <c r="K1987" s="333"/>
      <c r="L1987" s="333"/>
      <c r="M1987" s="333"/>
      <c r="N1987" s="333"/>
      <c r="Q1987" s="334"/>
      <c r="R1987" s="335"/>
      <c r="S1987" s="335"/>
      <c r="T1987" s="335"/>
      <c r="U1987" s="335"/>
      <c r="V1987" s="335"/>
      <c r="W1987" s="336"/>
      <c r="X1987" s="337"/>
      <c r="Y1987" s="338"/>
    </row>
    <row r="1988" spans="3:25" s="330" customFormat="1" hidden="1" x14ac:dyDescent="0.25">
      <c r="C1988" s="331"/>
      <c r="D1988" s="331"/>
      <c r="E1988" s="331"/>
      <c r="H1988" s="332"/>
      <c r="K1988" s="333"/>
      <c r="L1988" s="333"/>
      <c r="M1988" s="333"/>
      <c r="N1988" s="333"/>
      <c r="Q1988" s="334"/>
      <c r="R1988" s="335"/>
      <c r="S1988" s="335"/>
      <c r="T1988" s="335"/>
      <c r="U1988" s="335"/>
      <c r="V1988" s="335"/>
      <c r="W1988" s="336"/>
      <c r="X1988" s="337"/>
      <c r="Y1988" s="338"/>
    </row>
    <row r="1989" spans="3:25" s="330" customFormat="1" hidden="1" x14ac:dyDescent="0.25">
      <c r="C1989" s="331"/>
      <c r="D1989" s="331"/>
      <c r="E1989" s="331"/>
      <c r="H1989" s="332"/>
      <c r="K1989" s="333"/>
      <c r="L1989" s="333"/>
      <c r="M1989" s="333"/>
      <c r="N1989" s="333"/>
      <c r="Q1989" s="334"/>
      <c r="R1989" s="335"/>
      <c r="S1989" s="335"/>
      <c r="T1989" s="335"/>
      <c r="U1989" s="335"/>
      <c r="V1989" s="335"/>
      <c r="W1989" s="336"/>
      <c r="X1989" s="337"/>
      <c r="Y1989" s="338"/>
    </row>
    <row r="1990" spans="3:25" s="330" customFormat="1" hidden="1" x14ac:dyDescent="0.25">
      <c r="C1990" s="331"/>
      <c r="D1990" s="331"/>
      <c r="E1990" s="331"/>
      <c r="H1990" s="332"/>
      <c r="K1990" s="333"/>
      <c r="L1990" s="333"/>
      <c r="M1990" s="333"/>
      <c r="N1990" s="333"/>
      <c r="Q1990" s="334"/>
      <c r="R1990" s="335"/>
      <c r="S1990" s="335"/>
      <c r="T1990" s="335"/>
      <c r="U1990" s="335"/>
      <c r="V1990" s="335"/>
      <c r="W1990" s="336"/>
      <c r="X1990" s="337"/>
      <c r="Y1990" s="338"/>
    </row>
    <row r="1991" spans="3:25" s="330" customFormat="1" hidden="1" x14ac:dyDescent="0.25">
      <c r="C1991" s="331"/>
      <c r="D1991" s="331"/>
      <c r="E1991" s="331"/>
      <c r="H1991" s="332"/>
      <c r="K1991" s="333"/>
      <c r="L1991" s="333"/>
      <c r="M1991" s="333"/>
      <c r="N1991" s="333"/>
      <c r="Q1991" s="334"/>
      <c r="R1991" s="335"/>
      <c r="S1991" s="335"/>
      <c r="T1991" s="335"/>
      <c r="U1991" s="335"/>
      <c r="V1991" s="335"/>
      <c r="W1991" s="336"/>
      <c r="X1991" s="337"/>
      <c r="Y1991" s="338"/>
    </row>
    <row r="1992" spans="3:25" s="330" customFormat="1" hidden="1" x14ac:dyDescent="0.25">
      <c r="C1992" s="331"/>
      <c r="D1992" s="331"/>
      <c r="E1992" s="331"/>
      <c r="H1992" s="332"/>
      <c r="K1992" s="333"/>
      <c r="L1992" s="333"/>
      <c r="M1992" s="333"/>
      <c r="N1992" s="333"/>
      <c r="Q1992" s="334"/>
      <c r="R1992" s="335"/>
      <c r="S1992" s="335"/>
      <c r="T1992" s="335"/>
      <c r="U1992" s="335"/>
      <c r="V1992" s="335"/>
      <c r="W1992" s="336"/>
      <c r="X1992" s="337"/>
      <c r="Y1992" s="338"/>
    </row>
    <row r="1993" spans="3:25" s="330" customFormat="1" hidden="1" x14ac:dyDescent="0.25">
      <c r="C1993" s="331"/>
      <c r="D1993" s="331"/>
      <c r="E1993" s="331"/>
      <c r="H1993" s="332"/>
      <c r="K1993" s="333"/>
      <c r="L1993" s="333"/>
      <c r="M1993" s="333"/>
      <c r="N1993" s="333"/>
      <c r="Q1993" s="334"/>
      <c r="R1993" s="335"/>
      <c r="S1993" s="335"/>
      <c r="T1993" s="335"/>
      <c r="U1993" s="335"/>
      <c r="V1993" s="335"/>
      <c r="W1993" s="336"/>
      <c r="X1993" s="337"/>
      <c r="Y1993" s="338"/>
    </row>
    <row r="1994" spans="3:25" s="330" customFormat="1" hidden="1" x14ac:dyDescent="0.25">
      <c r="C1994" s="331"/>
      <c r="D1994" s="331"/>
      <c r="E1994" s="331"/>
      <c r="H1994" s="332"/>
      <c r="K1994" s="333"/>
      <c r="L1994" s="333"/>
      <c r="M1994" s="333"/>
      <c r="N1994" s="333"/>
      <c r="Q1994" s="334"/>
      <c r="R1994" s="335"/>
      <c r="S1994" s="335"/>
      <c r="T1994" s="335"/>
      <c r="U1994" s="335"/>
      <c r="V1994" s="335"/>
      <c r="W1994" s="336"/>
      <c r="X1994" s="337"/>
      <c r="Y1994" s="338"/>
    </row>
    <row r="1995" spans="3:25" s="330" customFormat="1" hidden="1" x14ac:dyDescent="0.25">
      <c r="C1995" s="331"/>
      <c r="D1995" s="331"/>
      <c r="E1995" s="331"/>
      <c r="H1995" s="332"/>
      <c r="K1995" s="333"/>
      <c r="L1995" s="333"/>
      <c r="M1995" s="333"/>
      <c r="N1995" s="333"/>
      <c r="Q1995" s="334"/>
      <c r="R1995" s="335"/>
      <c r="S1995" s="335"/>
      <c r="T1995" s="335"/>
      <c r="U1995" s="335"/>
      <c r="V1995" s="335"/>
      <c r="W1995" s="336"/>
      <c r="X1995" s="337"/>
      <c r="Y1995" s="338"/>
    </row>
    <row r="1996" spans="3:25" s="330" customFormat="1" hidden="1" x14ac:dyDescent="0.25">
      <c r="C1996" s="331"/>
      <c r="D1996" s="331"/>
      <c r="E1996" s="331"/>
      <c r="H1996" s="332"/>
      <c r="K1996" s="333"/>
      <c r="L1996" s="333"/>
      <c r="M1996" s="333"/>
      <c r="N1996" s="333"/>
      <c r="Q1996" s="334"/>
      <c r="R1996" s="335"/>
      <c r="S1996" s="335"/>
      <c r="T1996" s="335"/>
      <c r="U1996" s="335"/>
      <c r="V1996" s="335"/>
      <c r="W1996" s="336"/>
      <c r="X1996" s="337"/>
      <c r="Y1996" s="338"/>
    </row>
    <row r="1997" spans="3:25" s="330" customFormat="1" hidden="1" x14ac:dyDescent="0.25">
      <c r="C1997" s="331"/>
      <c r="D1997" s="331"/>
      <c r="E1997" s="331"/>
      <c r="H1997" s="332"/>
      <c r="K1997" s="333"/>
      <c r="L1997" s="333"/>
      <c r="M1997" s="333"/>
      <c r="N1997" s="333"/>
      <c r="Q1997" s="334"/>
      <c r="R1997" s="335"/>
      <c r="S1997" s="335"/>
      <c r="T1997" s="335"/>
      <c r="U1997" s="335"/>
      <c r="V1997" s="335"/>
      <c r="W1997" s="336"/>
      <c r="X1997" s="337"/>
      <c r="Y1997" s="338"/>
    </row>
    <row r="1998" spans="3:25" s="330" customFormat="1" hidden="1" x14ac:dyDescent="0.25">
      <c r="C1998" s="331"/>
      <c r="D1998" s="331"/>
      <c r="E1998" s="331"/>
      <c r="H1998" s="332"/>
      <c r="K1998" s="333"/>
      <c r="L1998" s="333"/>
      <c r="M1998" s="333"/>
      <c r="N1998" s="333"/>
      <c r="Q1998" s="334"/>
      <c r="R1998" s="335"/>
      <c r="S1998" s="335"/>
      <c r="T1998" s="335"/>
      <c r="U1998" s="335"/>
      <c r="V1998" s="335"/>
      <c r="W1998" s="336"/>
      <c r="X1998" s="337"/>
      <c r="Y1998" s="338"/>
    </row>
    <row r="1999" spans="3:25" s="330" customFormat="1" hidden="1" x14ac:dyDescent="0.25">
      <c r="C1999" s="331"/>
      <c r="D1999" s="331"/>
      <c r="E1999" s="331"/>
      <c r="H1999" s="332"/>
      <c r="K1999" s="333"/>
      <c r="L1999" s="333"/>
      <c r="M1999" s="333"/>
      <c r="N1999" s="333"/>
      <c r="Q1999" s="334"/>
      <c r="R1999" s="335"/>
      <c r="S1999" s="335"/>
      <c r="T1999" s="335"/>
      <c r="U1999" s="335"/>
      <c r="V1999" s="335"/>
      <c r="W1999" s="336"/>
      <c r="X1999" s="337"/>
      <c r="Y1999" s="338"/>
    </row>
    <row r="2000" spans="3:25" s="330" customFormat="1" hidden="1" x14ac:dyDescent="0.25">
      <c r="C2000" s="331"/>
      <c r="D2000" s="331"/>
      <c r="E2000" s="331"/>
      <c r="H2000" s="332"/>
      <c r="K2000" s="333"/>
      <c r="L2000" s="333"/>
      <c r="M2000" s="333"/>
      <c r="N2000" s="333"/>
      <c r="Q2000" s="334"/>
      <c r="R2000" s="335"/>
      <c r="S2000" s="335"/>
      <c r="T2000" s="335"/>
      <c r="U2000" s="335"/>
      <c r="V2000" s="335"/>
      <c r="W2000" s="336"/>
      <c r="X2000" s="337"/>
      <c r="Y2000" s="338"/>
    </row>
    <row r="2001" spans="3:25" s="330" customFormat="1" hidden="1" x14ac:dyDescent="0.25">
      <c r="C2001" s="331"/>
      <c r="D2001" s="331"/>
      <c r="E2001" s="331"/>
      <c r="H2001" s="332"/>
      <c r="K2001" s="333"/>
      <c r="L2001" s="333"/>
      <c r="M2001" s="333"/>
      <c r="N2001" s="333"/>
      <c r="Q2001" s="334"/>
      <c r="R2001" s="335"/>
      <c r="S2001" s="335"/>
      <c r="T2001" s="335"/>
      <c r="U2001" s="335"/>
      <c r="V2001" s="335"/>
      <c r="W2001" s="336"/>
      <c r="X2001" s="337"/>
      <c r="Y2001" s="338"/>
    </row>
    <row r="2002" spans="3:25" s="330" customFormat="1" hidden="1" x14ac:dyDescent="0.25">
      <c r="C2002" s="331"/>
      <c r="D2002" s="331"/>
      <c r="E2002" s="331"/>
      <c r="H2002" s="332"/>
      <c r="K2002" s="333"/>
      <c r="L2002" s="333"/>
      <c r="M2002" s="333"/>
      <c r="N2002" s="333"/>
      <c r="Q2002" s="334"/>
      <c r="R2002" s="335"/>
      <c r="S2002" s="335"/>
      <c r="T2002" s="335"/>
      <c r="U2002" s="335"/>
      <c r="V2002" s="335"/>
      <c r="W2002" s="336"/>
      <c r="X2002" s="337"/>
      <c r="Y2002" s="338"/>
    </row>
    <row r="2003" spans="3:25" s="330" customFormat="1" hidden="1" x14ac:dyDescent="0.25">
      <c r="C2003" s="331"/>
      <c r="D2003" s="331"/>
      <c r="E2003" s="331"/>
      <c r="H2003" s="332"/>
      <c r="K2003" s="333"/>
      <c r="L2003" s="333"/>
      <c r="M2003" s="333"/>
      <c r="N2003" s="333"/>
      <c r="Q2003" s="334"/>
      <c r="R2003" s="335"/>
      <c r="S2003" s="335"/>
      <c r="T2003" s="335"/>
      <c r="U2003" s="335"/>
      <c r="V2003" s="335"/>
      <c r="W2003" s="336"/>
      <c r="X2003" s="337"/>
      <c r="Y2003" s="338"/>
    </row>
    <row r="2004" spans="3:25" s="330" customFormat="1" hidden="1" x14ac:dyDescent="0.25">
      <c r="C2004" s="331"/>
      <c r="D2004" s="331"/>
      <c r="E2004" s="331"/>
      <c r="H2004" s="332"/>
      <c r="K2004" s="333"/>
      <c r="L2004" s="333"/>
      <c r="M2004" s="333"/>
      <c r="N2004" s="333"/>
      <c r="Q2004" s="334"/>
      <c r="R2004" s="335"/>
      <c r="S2004" s="335"/>
      <c r="T2004" s="335"/>
      <c r="U2004" s="335"/>
      <c r="V2004" s="335"/>
      <c r="W2004" s="336"/>
      <c r="X2004" s="337"/>
      <c r="Y2004" s="338"/>
    </row>
    <row r="2005" spans="3:25" s="330" customFormat="1" hidden="1" x14ac:dyDescent="0.25">
      <c r="C2005" s="331"/>
      <c r="D2005" s="331"/>
      <c r="E2005" s="331"/>
      <c r="H2005" s="332"/>
      <c r="K2005" s="333"/>
      <c r="L2005" s="333"/>
      <c r="M2005" s="333"/>
      <c r="N2005" s="333"/>
      <c r="Q2005" s="334"/>
      <c r="R2005" s="335"/>
      <c r="S2005" s="335"/>
      <c r="T2005" s="335"/>
      <c r="U2005" s="335"/>
      <c r="V2005" s="335"/>
      <c r="W2005" s="336"/>
      <c r="X2005" s="337"/>
      <c r="Y2005" s="338"/>
    </row>
    <row r="2006" spans="3:25" s="330" customFormat="1" hidden="1" x14ac:dyDescent="0.25">
      <c r="C2006" s="331"/>
      <c r="D2006" s="331"/>
      <c r="E2006" s="331"/>
      <c r="H2006" s="332"/>
      <c r="K2006" s="333"/>
      <c r="L2006" s="333"/>
      <c r="M2006" s="333"/>
      <c r="N2006" s="333"/>
      <c r="Q2006" s="334"/>
      <c r="R2006" s="335"/>
      <c r="S2006" s="335"/>
      <c r="T2006" s="335"/>
      <c r="U2006" s="335"/>
      <c r="V2006" s="335"/>
      <c r="W2006" s="336"/>
      <c r="X2006" s="337"/>
      <c r="Y2006" s="338"/>
    </row>
    <row r="2007" spans="3:25" s="330" customFormat="1" hidden="1" x14ac:dyDescent="0.25">
      <c r="C2007" s="331"/>
      <c r="D2007" s="331"/>
      <c r="E2007" s="331"/>
      <c r="H2007" s="332"/>
      <c r="K2007" s="333"/>
      <c r="L2007" s="333"/>
      <c r="M2007" s="333"/>
      <c r="N2007" s="333"/>
      <c r="Q2007" s="334"/>
      <c r="R2007" s="335"/>
      <c r="S2007" s="335"/>
      <c r="T2007" s="335"/>
      <c r="U2007" s="335"/>
      <c r="V2007" s="335"/>
      <c r="W2007" s="336"/>
      <c r="X2007" s="337"/>
      <c r="Y2007" s="338"/>
    </row>
    <row r="2008" spans="3:25" s="330" customFormat="1" hidden="1" x14ac:dyDescent="0.25">
      <c r="C2008" s="331"/>
      <c r="D2008" s="331"/>
      <c r="E2008" s="331"/>
      <c r="H2008" s="332"/>
      <c r="K2008" s="333"/>
      <c r="L2008" s="333"/>
      <c r="M2008" s="333"/>
      <c r="N2008" s="333"/>
      <c r="Q2008" s="334"/>
      <c r="R2008" s="335"/>
      <c r="S2008" s="335"/>
      <c r="T2008" s="335"/>
      <c r="U2008" s="335"/>
      <c r="V2008" s="335"/>
      <c r="W2008" s="336"/>
      <c r="X2008" s="337"/>
      <c r="Y2008" s="338"/>
    </row>
    <row r="2009" spans="3:25" s="330" customFormat="1" hidden="1" x14ac:dyDescent="0.25">
      <c r="C2009" s="331"/>
      <c r="D2009" s="331"/>
      <c r="E2009" s="331"/>
      <c r="H2009" s="332"/>
      <c r="K2009" s="333"/>
      <c r="L2009" s="333"/>
      <c r="M2009" s="333"/>
      <c r="N2009" s="333"/>
      <c r="Q2009" s="334"/>
      <c r="R2009" s="335"/>
      <c r="S2009" s="335"/>
      <c r="T2009" s="335"/>
      <c r="U2009" s="335"/>
      <c r="V2009" s="335"/>
      <c r="W2009" s="336"/>
      <c r="X2009" s="337"/>
      <c r="Y2009" s="338"/>
    </row>
    <row r="2010" spans="3:25" s="330" customFormat="1" hidden="1" x14ac:dyDescent="0.25">
      <c r="C2010" s="331"/>
      <c r="D2010" s="331"/>
      <c r="E2010" s="331"/>
      <c r="H2010" s="332"/>
      <c r="K2010" s="333"/>
      <c r="L2010" s="333"/>
      <c r="M2010" s="333"/>
      <c r="N2010" s="333"/>
      <c r="Q2010" s="334"/>
      <c r="R2010" s="335"/>
      <c r="S2010" s="335"/>
      <c r="T2010" s="335"/>
      <c r="U2010" s="335"/>
      <c r="V2010" s="335"/>
      <c r="W2010" s="336"/>
      <c r="X2010" s="337"/>
      <c r="Y2010" s="338"/>
    </row>
    <row r="2011" spans="3:25" s="330" customFormat="1" hidden="1" x14ac:dyDescent="0.25">
      <c r="C2011" s="331"/>
      <c r="D2011" s="331"/>
      <c r="E2011" s="331"/>
      <c r="H2011" s="332"/>
      <c r="K2011" s="333"/>
      <c r="L2011" s="333"/>
      <c r="M2011" s="333"/>
      <c r="N2011" s="333"/>
      <c r="Q2011" s="334"/>
      <c r="R2011" s="335"/>
      <c r="S2011" s="335"/>
      <c r="T2011" s="335"/>
      <c r="U2011" s="335"/>
      <c r="V2011" s="335"/>
      <c r="W2011" s="336"/>
      <c r="X2011" s="337"/>
      <c r="Y2011" s="338"/>
    </row>
    <row r="2012" spans="3:25" s="330" customFormat="1" hidden="1" x14ac:dyDescent="0.25">
      <c r="C2012" s="331"/>
      <c r="D2012" s="331"/>
      <c r="E2012" s="331"/>
      <c r="H2012" s="332"/>
      <c r="K2012" s="333"/>
      <c r="L2012" s="333"/>
      <c r="M2012" s="333"/>
      <c r="N2012" s="333"/>
      <c r="Q2012" s="334"/>
      <c r="R2012" s="335"/>
      <c r="S2012" s="335"/>
      <c r="T2012" s="335"/>
      <c r="U2012" s="335"/>
      <c r="V2012" s="335"/>
      <c r="W2012" s="336"/>
      <c r="X2012" s="337"/>
      <c r="Y2012" s="338"/>
    </row>
    <row r="2013" spans="3:25" s="330" customFormat="1" hidden="1" x14ac:dyDescent="0.25">
      <c r="C2013" s="331"/>
      <c r="D2013" s="331"/>
      <c r="E2013" s="331"/>
      <c r="H2013" s="332"/>
      <c r="K2013" s="333"/>
      <c r="L2013" s="333"/>
      <c r="M2013" s="333"/>
      <c r="N2013" s="333"/>
      <c r="Q2013" s="334"/>
      <c r="R2013" s="335"/>
      <c r="S2013" s="335"/>
      <c r="T2013" s="335"/>
      <c r="U2013" s="335"/>
      <c r="V2013" s="335"/>
      <c r="W2013" s="336"/>
      <c r="X2013" s="337"/>
      <c r="Y2013" s="338"/>
    </row>
    <row r="2014" spans="3:25" s="330" customFormat="1" hidden="1" x14ac:dyDescent="0.25">
      <c r="C2014" s="331"/>
      <c r="D2014" s="331"/>
      <c r="E2014" s="331"/>
      <c r="H2014" s="332"/>
      <c r="K2014" s="333"/>
      <c r="L2014" s="333"/>
      <c r="M2014" s="333"/>
      <c r="N2014" s="333"/>
      <c r="Q2014" s="334"/>
      <c r="R2014" s="335"/>
      <c r="S2014" s="335"/>
      <c r="T2014" s="335"/>
      <c r="U2014" s="335"/>
      <c r="V2014" s="335"/>
      <c r="W2014" s="336"/>
      <c r="X2014" s="337"/>
      <c r="Y2014" s="338"/>
    </row>
    <row r="2015" spans="3:25" s="330" customFormat="1" hidden="1" x14ac:dyDescent="0.25">
      <c r="C2015" s="331"/>
      <c r="D2015" s="331"/>
      <c r="E2015" s="331"/>
      <c r="H2015" s="332"/>
      <c r="K2015" s="333"/>
      <c r="L2015" s="333"/>
      <c r="M2015" s="333"/>
      <c r="N2015" s="333"/>
      <c r="Q2015" s="334"/>
      <c r="R2015" s="335"/>
      <c r="S2015" s="335"/>
      <c r="T2015" s="335"/>
      <c r="U2015" s="335"/>
      <c r="V2015" s="335"/>
      <c r="W2015" s="336"/>
      <c r="X2015" s="337"/>
      <c r="Y2015" s="338"/>
    </row>
    <row r="2016" spans="3:25" s="330" customFormat="1" hidden="1" x14ac:dyDescent="0.25">
      <c r="C2016" s="331"/>
      <c r="D2016" s="331"/>
      <c r="E2016" s="331"/>
      <c r="H2016" s="332"/>
      <c r="K2016" s="333"/>
      <c r="L2016" s="333"/>
      <c r="M2016" s="333"/>
      <c r="N2016" s="333"/>
      <c r="Q2016" s="334"/>
      <c r="R2016" s="335"/>
      <c r="S2016" s="335"/>
      <c r="T2016" s="335"/>
      <c r="U2016" s="335"/>
      <c r="V2016" s="335"/>
      <c r="W2016" s="336"/>
      <c r="X2016" s="337"/>
      <c r="Y2016" s="338"/>
    </row>
    <row r="2017" spans="3:25" s="330" customFormat="1" hidden="1" x14ac:dyDescent="0.25">
      <c r="C2017" s="331"/>
      <c r="D2017" s="331"/>
      <c r="E2017" s="331"/>
      <c r="H2017" s="332"/>
      <c r="K2017" s="333"/>
      <c r="L2017" s="333"/>
      <c r="M2017" s="333"/>
      <c r="N2017" s="333"/>
      <c r="Q2017" s="334"/>
      <c r="R2017" s="335"/>
      <c r="S2017" s="335"/>
      <c r="T2017" s="335"/>
      <c r="U2017" s="335"/>
      <c r="V2017" s="335"/>
      <c r="W2017" s="336"/>
      <c r="X2017" s="337"/>
      <c r="Y2017" s="338"/>
    </row>
    <row r="2018" spans="3:25" s="330" customFormat="1" hidden="1" x14ac:dyDescent="0.25">
      <c r="C2018" s="331"/>
      <c r="D2018" s="331"/>
      <c r="E2018" s="331"/>
      <c r="H2018" s="332"/>
      <c r="K2018" s="333"/>
      <c r="L2018" s="333"/>
      <c r="M2018" s="333"/>
      <c r="N2018" s="333"/>
      <c r="Q2018" s="334"/>
      <c r="R2018" s="335"/>
      <c r="S2018" s="335"/>
      <c r="T2018" s="335"/>
      <c r="U2018" s="335"/>
      <c r="V2018" s="335"/>
      <c r="W2018" s="336"/>
      <c r="X2018" s="337"/>
      <c r="Y2018" s="338"/>
    </row>
    <row r="2019" spans="3:25" s="330" customFormat="1" hidden="1" x14ac:dyDescent="0.25">
      <c r="C2019" s="331"/>
      <c r="D2019" s="331"/>
      <c r="E2019" s="331"/>
      <c r="H2019" s="332"/>
      <c r="K2019" s="333"/>
      <c r="L2019" s="333"/>
      <c r="M2019" s="333"/>
      <c r="N2019" s="333"/>
      <c r="Q2019" s="334"/>
      <c r="R2019" s="335"/>
      <c r="S2019" s="335"/>
      <c r="T2019" s="335"/>
      <c r="U2019" s="335"/>
      <c r="V2019" s="335"/>
      <c r="W2019" s="336"/>
      <c r="X2019" s="337"/>
      <c r="Y2019" s="338"/>
    </row>
    <row r="2020" spans="3:25" s="330" customFormat="1" hidden="1" x14ac:dyDescent="0.25">
      <c r="C2020" s="331"/>
      <c r="D2020" s="331"/>
      <c r="E2020" s="331"/>
      <c r="H2020" s="332"/>
      <c r="K2020" s="333"/>
      <c r="L2020" s="333"/>
      <c r="M2020" s="333"/>
      <c r="N2020" s="333"/>
      <c r="Q2020" s="334"/>
      <c r="R2020" s="335"/>
      <c r="S2020" s="335"/>
      <c r="T2020" s="335"/>
      <c r="U2020" s="335"/>
      <c r="V2020" s="335"/>
      <c r="W2020" s="336"/>
      <c r="X2020" s="337"/>
      <c r="Y2020" s="338"/>
    </row>
    <row r="2021" spans="3:25" s="330" customFormat="1" hidden="1" x14ac:dyDescent="0.25">
      <c r="C2021" s="331"/>
      <c r="D2021" s="331"/>
      <c r="E2021" s="331"/>
      <c r="H2021" s="332"/>
      <c r="K2021" s="333"/>
      <c r="L2021" s="333"/>
      <c r="M2021" s="333"/>
      <c r="N2021" s="333"/>
      <c r="Q2021" s="334"/>
      <c r="R2021" s="335"/>
      <c r="S2021" s="335"/>
      <c r="T2021" s="335"/>
      <c r="U2021" s="335"/>
      <c r="V2021" s="335"/>
      <c r="W2021" s="336"/>
      <c r="X2021" s="337"/>
      <c r="Y2021" s="338"/>
    </row>
    <row r="2022" spans="3:25" s="330" customFormat="1" hidden="1" x14ac:dyDescent="0.25">
      <c r="C2022" s="331"/>
      <c r="D2022" s="331"/>
      <c r="E2022" s="331"/>
      <c r="H2022" s="332"/>
      <c r="K2022" s="333"/>
      <c r="L2022" s="333"/>
      <c r="M2022" s="333"/>
      <c r="N2022" s="333"/>
      <c r="Q2022" s="334"/>
      <c r="R2022" s="335"/>
      <c r="S2022" s="335"/>
      <c r="T2022" s="335"/>
      <c r="U2022" s="335"/>
      <c r="V2022" s="335"/>
      <c r="W2022" s="336"/>
      <c r="X2022" s="337"/>
      <c r="Y2022" s="338"/>
    </row>
    <row r="2023" spans="3:25" s="330" customFormat="1" hidden="1" x14ac:dyDescent="0.25">
      <c r="C2023" s="331"/>
      <c r="D2023" s="331"/>
      <c r="E2023" s="331"/>
      <c r="H2023" s="332"/>
      <c r="K2023" s="333"/>
      <c r="L2023" s="333"/>
      <c r="M2023" s="333"/>
      <c r="N2023" s="333"/>
      <c r="Q2023" s="334"/>
      <c r="R2023" s="335"/>
      <c r="S2023" s="335"/>
      <c r="T2023" s="335"/>
      <c r="U2023" s="335"/>
      <c r="V2023" s="335"/>
      <c r="W2023" s="336"/>
      <c r="X2023" s="337"/>
      <c r="Y2023" s="338"/>
    </row>
    <row r="2024" spans="3:25" s="330" customFormat="1" hidden="1" x14ac:dyDescent="0.25">
      <c r="C2024" s="331"/>
      <c r="D2024" s="331"/>
      <c r="E2024" s="331"/>
      <c r="H2024" s="332"/>
      <c r="K2024" s="333"/>
      <c r="L2024" s="333"/>
      <c r="M2024" s="333"/>
      <c r="N2024" s="333"/>
      <c r="Q2024" s="334"/>
      <c r="R2024" s="335"/>
      <c r="S2024" s="335"/>
      <c r="T2024" s="335"/>
      <c r="U2024" s="335"/>
      <c r="V2024" s="335"/>
      <c r="W2024" s="336"/>
      <c r="X2024" s="337"/>
      <c r="Y2024" s="338"/>
    </row>
    <row r="2025" spans="3:25" s="330" customFormat="1" hidden="1" x14ac:dyDescent="0.25">
      <c r="C2025" s="331"/>
      <c r="D2025" s="331"/>
      <c r="E2025" s="331"/>
      <c r="H2025" s="332"/>
      <c r="K2025" s="333"/>
      <c r="L2025" s="333"/>
      <c r="M2025" s="333"/>
      <c r="N2025" s="333"/>
      <c r="Q2025" s="334"/>
      <c r="R2025" s="335"/>
      <c r="S2025" s="335"/>
      <c r="T2025" s="335"/>
      <c r="U2025" s="335"/>
      <c r="V2025" s="335"/>
      <c r="W2025" s="336"/>
      <c r="X2025" s="337"/>
      <c r="Y2025" s="338"/>
    </row>
    <row r="2026" spans="3:25" s="330" customFormat="1" hidden="1" x14ac:dyDescent="0.25">
      <c r="C2026" s="331"/>
      <c r="D2026" s="331"/>
      <c r="E2026" s="331"/>
      <c r="H2026" s="332"/>
      <c r="K2026" s="333"/>
      <c r="L2026" s="333"/>
      <c r="M2026" s="333"/>
      <c r="N2026" s="333"/>
      <c r="Q2026" s="334"/>
      <c r="R2026" s="335"/>
      <c r="S2026" s="335"/>
      <c r="T2026" s="335"/>
      <c r="U2026" s="335"/>
      <c r="V2026" s="335"/>
      <c r="W2026" s="336"/>
      <c r="X2026" s="337"/>
      <c r="Y2026" s="338"/>
    </row>
    <row r="2027" spans="3:25" s="330" customFormat="1" hidden="1" x14ac:dyDescent="0.25">
      <c r="C2027" s="331"/>
      <c r="D2027" s="331"/>
      <c r="E2027" s="331"/>
      <c r="H2027" s="332"/>
      <c r="K2027" s="333"/>
      <c r="L2027" s="333"/>
      <c r="M2027" s="333"/>
      <c r="N2027" s="333"/>
      <c r="Q2027" s="334"/>
      <c r="R2027" s="335"/>
      <c r="S2027" s="335"/>
      <c r="T2027" s="335"/>
      <c r="U2027" s="335"/>
      <c r="V2027" s="335"/>
      <c r="W2027" s="336"/>
      <c r="X2027" s="337"/>
      <c r="Y2027" s="338"/>
    </row>
    <row r="2028" spans="3:25" s="330" customFormat="1" hidden="1" x14ac:dyDescent="0.25">
      <c r="C2028" s="331"/>
      <c r="D2028" s="331"/>
      <c r="E2028" s="331"/>
      <c r="H2028" s="332"/>
      <c r="K2028" s="333"/>
      <c r="L2028" s="333"/>
      <c r="M2028" s="333"/>
      <c r="N2028" s="333"/>
      <c r="Q2028" s="334"/>
      <c r="R2028" s="335"/>
      <c r="S2028" s="335"/>
      <c r="T2028" s="335"/>
      <c r="U2028" s="335"/>
      <c r="V2028" s="335"/>
      <c r="W2028" s="336"/>
      <c r="X2028" s="337"/>
      <c r="Y2028" s="338"/>
    </row>
    <row r="2029" spans="3:25" s="330" customFormat="1" hidden="1" x14ac:dyDescent="0.25">
      <c r="C2029" s="331"/>
      <c r="D2029" s="331"/>
      <c r="E2029" s="331"/>
      <c r="H2029" s="332"/>
      <c r="K2029" s="333"/>
      <c r="L2029" s="333"/>
      <c r="M2029" s="333"/>
      <c r="N2029" s="333"/>
      <c r="Q2029" s="334"/>
      <c r="R2029" s="335"/>
      <c r="S2029" s="335"/>
      <c r="T2029" s="335"/>
      <c r="U2029" s="335"/>
      <c r="V2029" s="335"/>
      <c r="W2029" s="336"/>
      <c r="X2029" s="337"/>
      <c r="Y2029" s="338"/>
    </row>
    <row r="2030" spans="3:25" s="330" customFormat="1" hidden="1" x14ac:dyDescent="0.25">
      <c r="C2030" s="331"/>
      <c r="D2030" s="331"/>
      <c r="E2030" s="331"/>
      <c r="H2030" s="332"/>
      <c r="K2030" s="333"/>
      <c r="L2030" s="333"/>
      <c r="M2030" s="333"/>
      <c r="N2030" s="333"/>
      <c r="Q2030" s="334"/>
      <c r="R2030" s="335"/>
      <c r="S2030" s="335"/>
      <c r="T2030" s="335"/>
      <c r="U2030" s="335"/>
      <c r="V2030" s="335"/>
      <c r="W2030" s="336"/>
      <c r="X2030" s="337"/>
      <c r="Y2030" s="338"/>
    </row>
    <row r="2031" spans="3:25" s="330" customFormat="1" hidden="1" x14ac:dyDescent="0.25">
      <c r="C2031" s="331"/>
      <c r="D2031" s="331"/>
      <c r="E2031" s="331"/>
      <c r="H2031" s="332"/>
      <c r="K2031" s="333"/>
      <c r="L2031" s="333"/>
      <c r="M2031" s="333"/>
      <c r="N2031" s="333"/>
      <c r="Q2031" s="334"/>
      <c r="R2031" s="335"/>
      <c r="S2031" s="335"/>
      <c r="T2031" s="335"/>
      <c r="U2031" s="335"/>
      <c r="V2031" s="335"/>
      <c r="W2031" s="336"/>
      <c r="X2031" s="337"/>
      <c r="Y2031" s="338"/>
    </row>
    <row r="2032" spans="3:25" s="330" customFormat="1" hidden="1" x14ac:dyDescent="0.25">
      <c r="C2032" s="331"/>
      <c r="D2032" s="331"/>
      <c r="E2032" s="331"/>
      <c r="H2032" s="332"/>
      <c r="K2032" s="333"/>
      <c r="L2032" s="333"/>
      <c r="M2032" s="333"/>
      <c r="N2032" s="333"/>
      <c r="Q2032" s="334"/>
      <c r="R2032" s="335"/>
      <c r="S2032" s="335"/>
      <c r="T2032" s="335"/>
      <c r="U2032" s="335"/>
      <c r="V2032" s="335"/>
      <c r="W2032" s="336"/>
      <c r="X2032" s="337"/>
      <c r="Y2032" s="338"/>
    </row>
    <row r="2033" spans="3:25" s="330" customFormat="1" hidden="1" x14ac:dyDescent="0.25">
      <c r="C2033" s="331"/>
      <c r="D2033" s="331"/>
      <c r="E2033" s="331"/>
      <c r="H2033" s="332"/>
      <c r="K2033" s="333"/>
      <c r="L2033" s="333"/>
      <c r="M2033" s="333"/>
      <c r="N2033" s="333"/>
      <c r="Q2033" s="334"/>
      <c r="R2033" s="335"/>
      <c r="S2033" s="335"/>
      <c r="T2033" s="335"/>
      <c r="U2033" s="335"/>
      <c r="V2033" s="335"/>
      <c r="W2033" s="336"/>
      <c r="X2033" s="337"/>
      <c r="Y2033" s="338"/>
    </row>
    <row r="2034" spans="3:25" s="330" customFormat="1" hidden="1" x14ac:dyDescent="0.25">
      <c r="C2034" s="331"/>
      <c r="D2034" s="331"/>
      <c r="E2034" s="331"/>
      <c r="H2034" s="332"/>
      <c r="K2034" s="333"/>
      <c r="L2034" s="333"/>
      <c r="M2034" s="333"/>
      <c r="N2034" s="333"/>
      <c r="Q2034" s="334"/>
      <c r="R2034" s="335"/>
      <c r="S2034" s="335"/>
      <c r="T2034" s="335"/>
      <c r="U2034" s="335"/>
      <c r="V2034" s="335"/>
      <c r="W2034" s="336"/>
      <c r="X2034" s="337"/>
      <c r="Y2034" s="338"/>
    </row>
    <row r="2035" spans="3:25" s="330" customFormat="1" hidden="1" x14ac:dyDescent="0.25">
      <c r="C2035" s="331"/>
      <c r="D2035" s="331"/>
      <c r="E2035" s="331"/>
      <c r="H2035" s="332"/>
      <c r="K2035" s="333"/>
      <c r="L2035" s="333"/>
      <c r="M2035" s="333"/>
      <c r="N2035" s="333"/>
      <c r="Q2035" s="334"/>
      <c r="R2035" s="335"/>
      <c r="S2035" s="335"/>
      <c r="T2035" s="335"/>
      <c r="U2035" s="335"/>
      <c r="V2035" s="335"/>
      <c r="W2035" s="336"/>
      <c r="X2035" s="337"/>
      <c r="Y2035" s="338"/>
    </row>
    <row r="2036" spans="3:25" s="330" customFormat="1" hidden="1" x14ac:dyDescent="0.25">
      <c r="C2036" s="331"/>
      <c r="D2036" s="331"/>
      <c r="E2036" s="331"/>
      <c r="H2036" s="332"/>
      <c r="K2036" s="333"/>
      <c r="L2036" s="333"/>
      <c r="M2036" s="333"/>
      <c r="N2036" s="333"/>
      <c r="Q2036" s="334"/>
      <c r="R2036" s="335"/>
      <c r="S2036" s="335"/>
      <c r="T2036" s="335"/>
      <c r="U2036" s="335"/>
      <c r="V2036" s="335"/>
      <c r="W2036" s="336"/>
      <c r="X2036" s="337"/>
      <c r="Y2036" s="338"/>
    </row>
    <row r="2037" spans="3:25" s="330" customFormat="1" hidden="1" x14ac:dyDescent="0.25">
      <c r="C2037" s="331"/>
      <c r="D2037" s="331"/>
      <c r="E2037" s="331"/>
      <c r="H2037" s="332"/>
      <c r="K2037" s="333"/>
      <c r="L2037" s="333"/>
      <c r="M2037" s="333"/>
      <c r="N2037" s="333"/>
      <c r="Q2037" s="334"/>
      <c r="R2037" s="335"/>
      <c r="S2037" s="335"/>
      <c r="T2037" s="335"/>
      <c r="U2037" s="335"/>
      <c r="V2037" s="335"/>
      <c r="W2037" s="336"/>
      <c r="X2037" s="337"/>
      <c r="Y2037" s="338"/>
    </row>
    <row r="2038" spans="3:25" s="330" customFormat="1" hidden="1" x14ac:dyDescent="0.25">
      <c r="C2038" s="331"/>
      <c r="D2038" s="331"/>
      <c r="E2038" s="331"/>
      <c r="H2038" s="332"/>
      <c r="K2038" s="333"/>
      <c r="L2038" s="333"/>
      <c r="M2038" s="333"/>
      <c r="N2038" s="333"/>
      <c r="Q2038" s="334"/>
      <c r="R2038" s="335"/>
      <c r="S2038" s="335"/>
      <c r="T2038" s="335"/>
      <c r="U2038" s="335"/>
      <c r="V2038" s="335"/>
      <c r="W2038" s="336"/>
      <c r="X2038" s="337"/>
      <c r="Y2038" s="338"/>
    </row>
    <row r="2039" spans="3:25" s="330" customFormat="1" hidden="1" x14ac:dyDescent="0.25">
      <c r="C2039" s="331"/>
      <c r="D2039" s="331"/>
      <c r="E2039" s="331"/>
      <c r="H2039" s="332"/>
      <c r="K2039" s="333"/>
      <c r="L2039" s="333"/>
      <c r="M2039" s="333"/>
      <c r="N2039" s="333"/>
      <c r="Q2039" s="334"/>
      <c r="R2039" s="335"/>
      <c r="S2039" s="335"/>
      <c r="T2039" s="335"/>
      <c r="U2039" s="335"/>
      <c r="V2039" s="335"/>
      <c r="W2039" s="336"/>
      <c r="X2039" s="337"/>
      <c r="Y2039" s="338"/>
    </row>
    <row r="2040" spans="3:25" s="330" customFormat="1" hidden="1" x14ac:dyDescent="0.25">
      <c r="C2040" s="331"/>
      <c r="D2040" s="331"/>
      <c r="E2040" s="331"/>
      <c r="H2040" s="332"/>
      <c r="K2040" s="333"/>
      <c r="L2040" s="333"/>
      <c r="M2040" s="333"/>
      <c r="N2040" s="333"/>
      <c r="Q2040" s="334"/>
      <c r="R2040" s="335"/>
      <c r="S2040" s="335"/>
      <c r="T2040" s="335"/>
      <c r="U2040" s="335"/>
      <c r="V2040" s="335"/>
      <c r="W2040" s="336"/>
      <c r="X2040" s="337"/>
      <c r="Y2040" s="338"/>
    </row>
    <row r="2041" spans="3:25" s="330" customFormat="1" hidden="1" x14ac:dyDescent="0.25">
      <c r="C2041" s="331"/>
      <c r="D2041" s="331"/>
      <c r="E2041" s="331"/>
      <c r="H2041" s="332"/>
      <c r="K2041" s="333"/>
      <c r="L2041" s="333"/>
      <c r="M2041" s="333"/>
      <c r="N2041" s="333"/>
      <c r="Q2041" s="334"/>
      <c r="R2041" s="335"/>
      <c r="S2041" s="335"/>
      <c r="T2041" s="335"/>
      <c r="U2041" s="335"/>
      <c r="V2041" s="335"/>
      <c r="W2041" s="336"/>
      <c r="X2041" s="337"/>
      <c r="Y2041" s="338"/>
    </row>
    <row r="2042" spans="3:25" s="330" customFormat="1" hidden="1" x14ac:dyDescent="0.25">
      <c r="C2042" s="331"/>
      <c r="D2042" s="331"/>
      <c r="E2042" s="331"/>
      <c r="H2042" s="332"/>
      <c r="K2042" s="333"/>
      <c r="L2042" s="333"/>
      <c r="M2042" s="333"/>
      <c r="N2042" s="333"/>
      <c r="Q2042" s="334"/>
      <c r="R2042" s="335"/>
      <c r="S2042" s="335"/>
      <c r="T2042" s="335"/>
      <c r="U2042" s="335"/>
      <c r="V2042" s="335"/>
      <c r="W2042" s="336"/>
      <c r="X2042" s="337"/>
      <c r="Y2042" s="338"/>
    </row>
    <row r="2043" spans="3:25" s="330" customFormat="1" hidden="1" x14ac:dyDescent="0.25">
      <c r="C2043" s="331"/>
      <c r="D2043" s="331"/>
      <c r="E2043" s="331"/>
      <c r="H2043" s="332"/>
      <c r="K2043" s="333"/>
      <c r="L2043" s="333"/>
      <c r="M2043" s="333"/>
      <c r="N2043" s="333"/>
      <c r="Q2043" s="334"/>
      <c r="R2043" s="335"/>
      <c r="S2043" s="335"/>
      <c r="T2043" s="335"/>
      <c r="U2043" s="335"/>
      <c r="V2043" s="335"/>
      <c r="W2043" s="336"/>
      <c r="X2043" s="337"/>
      <c r="Y2043" s="338"/>
    </row>
    <row r="2044" spans="3:25" s="330" customFormat="1" hidden="1" x14ac:dyDescent="0.25">
      <c r="C2044" s="331"/>
      <c r="D2044" s="331"/>
      <c r="E2044" s="331"/>
      <c r="H2044" s="332"/>
      <c r="K2044" s="333"/>
      <c r="L2044" s="333"/>
      <c r="M2044" s="333"/>
      <c r="N2044" s="333"/>
      <c r="Q2044" s="334"/>
      <c r="R2044" s="335"/>
      <c r="S2044" s="335"/>
      <c r="T2044" s="335"/>
      <c r="U2044" s="335"/>
      <c r="V2044" s="335"/>
      <c r="W2044" s="336"/>
      <c r="X2044" s="337"/>
      <c r="Y2044" s="338"/>
    </row>
    <row r="2045" spans="3:25" s="330" customFormat="1" hidden="1" x14ac:dyDescent="0.25">
      <c r="C2045" s="331"/>
      <c r="D2045" s="331"/>
      <c r="E2045" s="331"/>
      <c r="H2045" s="332"/>
      <c r="K2045" s="333"/>
      <c r="L2045" s="333"/>
      <c r="M2045" s="333"/>
      <c r="N2045" s="333"/>
      <c r="Q2045" s="334"/>
      <c r="R2045" s="335"/>
      <c r="S2045" s="335"/>
      <c r="T2045" s="335"/>
      <c r="U2045" s="335"/>
      <c r="V2045" s="335"/>
      <c r="W2045" s="336"/>
      <c r="X2045" s="337"/>
      <c r="Y2045" s="338"/>
    </row>
    <row r="2046" spans="3:25" s="330" customFormat="1" hidden="1" x14ac:dyDescent="0.25">
      <c r="C2046" s="331"/>
      <c r="D2046" s="331"/>
      <c r="E2046" s="331"/>
      <c r="H2046" s="332"/>
      <c r="K2046" s="333"/>
      <c r="L2046" s="333"/>
      <c r="M2046" s="333"/>
      <c r="N2046" s="333"/>
      <c r="Q2046" s="334"/>
      <c r="R2046" s="335"/>
      <c r="S2046" s="335"/>
      <c r="T2046" s="335"/>
      <c r="U2046" s="335"/>
      <c r="V2046" s="335"/>
      <c r="W2046" s="336"/>
      <c r="X2046" s="337"/>
      <c r="Y2046" s="338"/>
    </row>
    <row r="2047" spans="3:25" s="330" customFormat="1" hidden="1" x14ac:dyDescent="0.25">
      <c r="C2047" s="331"/>
      <c r="D2047" s="331"/>
      <c r="E2047" s="331"/>
      <c r="H2047" s="332"/>
      <c r="K2047" s="333"/>
      <c r="L2047" s="333"/>
      <c r="M2047" s="333"/>
      <c r="N2047" s="333"/>
      <c r="Q2047" s="334"/>
      <c r="R2047" s="335"/>
      <c r="S2047" s="335"/>
      <c r="T2047" s="335"/>
      <c r="U2047" s="335"/>
      <c r="V2047" s="335"/>
      <c r="W2047" s="336"/>
      <c r="X2047" s="337"/>
      <c r="Y2047" s="338"/>
    </row>
    <row r="2048" spans="3:25" s="330" customFormat="1" hidden="1" x14ac:dyDescent="0.25">
      <c r="C2048" s="331"/>
      <c r="D2048" s="331"/>
      <c r="E2048" s="331"/>
      <c r="H2048" s="332"/>
      <c r="K2048" s="333"/>
      <c r="L2048" s="333"/>
      <c r="M2048" s="333"/>
      <c r="N2048" s="333"/>
      <c r="Q2048" s="334"/>
      <c r="R2048" s="335"/>
      <c r="S2048" s="335"/>
      <c r="T2048" s="335"/>
      <c r="U2048" s="335"/>
      <c r="V2048" s="335"/>
      <c r="W2048" s="336"/>
      <c r="X2048" s="337"/>
      <c r="Y2048" s="338"/>
    </row>
    <row r="2049" spans="3:25" s="330" customFormat="1" hidden="1" x14ac:dyDescent="0.25">
      <c r="C2049" s="331"/>
      <c r="D2049" s="331"/>
      <c r="E2049" s="331"/>
      <c r="H2049" s="332"/>
      <c r="K2049" s="333"/>
      <c r="L2049" s="333"/>
      <c r="M2049" s="333"/>
      <c r="N2049" s="333"/>
      <c r="Q2049" s="334"/>
      <c r="R2049" s="335"/>
      <c r="S2049" s="335"/>
      <c r="T2049" s="335"/>
      <c r="U2049" s="335"/>
      <c r="V2049" s="335"/>
      <c r="W2049" s="336"/>
      <c r="X2049" s="337"/>
      <c r="Y2049" s="338"/>
    </row>
    <row r="2050" spans="3:25" s="330" customFormat="1" hidden="1" x14ac:dyDescent="0.25">
      <c r="C2050" s="331"/>
      <c r="D2050" s="331"/>
      <c r="E2050" s="331"/>
      <c r="H2050" s="332"/>
      <c r="K2050" s="333"/>
      <c r="L2050" s="333"/>
      <c r="M2050" s="333"/>
      <c r="N2050" s="333"/>
      <c r="Q2050" s="334"/>
      <c r="R2050" s="335"/>
      <c r="S2050" s="335"/>
      <c r="T2050" s="335"/>
      <c r="U2050" s="335"/>
      <c r="V2050" s="335"/>
      <c r="W2050" s="336"/>
      <c r="X2050" s="337"/>
      <c r="Y2050" s="338"/>
    </row>
    <row r="2051" spans="3:25" s="330" customFormat="1" hidden="1" x14ac:dyDescent="0.25">
      <c r="C2051" s="331"/>
      <c r="D2051" s="331"/>
      <c r="E2051" s="331"/>
      <c r="H2051" s="332"/>
      <c r="K2051" s="333"/>
      <c r="L2051" s="333"/>
      <c r="M2051" s="333"/>
      <c r="N2051" s="333"/>
      <c r="Q2051" s="334"/>
      <c r="R2051" s="335"/>
      <c r="S2051" s="335"/>
      <c r="T2051" s="335"/>
      <c r="U2051" s="335"/>
      <c r="V2051" s="335"/>
      <c r="W2051" s="336"/>
      <c r="X2051" s="337"/>
      <c r="Y2051" s="338"/>
    </row>
    <row r="2052" spans="3:25" s="330" customFormat="1" hidden="1" x14ac:dyDescent="0.25">
      <c r="C2052" s="331"/>
      <c r="D2052" s="331"/>
      <c r="E2052" s="331"/>
      <c r="H2052" s="332"/>
      <c r="K2052" s="333"/>
      <c r="L2052" s="333"/>
      <c r="M2052" s="333"/>
      <c r="N2052" s="333"/>
      <c r="Q2052" s="334"/>
      <c r="R2052" s="335"/>
      <c r="S2052" s="335"/>
      <c r="T2052" s="335"/>
      <c r="U2052" s="335"/>
      <c r="V2052" s="335"/>
      <c r="W2052" s="336"/>
      <c r="X2052" s="337"/>
      <c r="Y2052" s="338"/>
    </row>
    <row r="2053" spans="3:25" s="330" customFormat="1" hidden="1" x14ac:dyDescent="0.25">
      <c r="C2053" s="331"/>
      <c r="D2053" s="331"/>
      <c r="E2053" s="331"/>
      <c r="H2053" s="332"/>
      <c r="K2053" s="333"/>
      <c r="L2053" s="333"/>
      <c r="M2053" s="333"/>
      <c r="N2053" s="333"/>
      <c r="Q2053" s="334"/>
      <c r="R2053" s="335"/>
      <c r="S2053" s="335"/>
      <c r="T2053" s="335"/>
      <c r="U2053" s="335"/>
      <c r="V2053" s="335"/>
      <c r="W2053" s="336"/>
      <c r="X2053" s="337"/>
      <c r="Y2053" s="338"/>
    </row>
    <row r="2054" spans="3:25" s="330" customFormat="1" hidden="1" x14ac:dyDescent="0.25">
      <c r="C2054" s="331"/>
      <c r="D2054" s="331"/>
      <c r="E2054" s="331"/>
      <c r="H2054" s="332"/>
      <c r="K2054" s="333"/>
      <c r="L2054" s="333"/>
      <c r="M2054" s="333"/>
      <c r="N2054" s="333"/>
      <c r="Q2054" s="334"/>
      <c r="R2054" s="335"/>
      <c r="S2054" s="335"/>
      <c r="T2054" s="335"/>
      <c r="U2054" s="335"/>
      <c r="V2054" s="335"/>
      <c r="W2054" s="336"/>
      <c r="X2054" s="337"/>
      <c r="Y2054" s="338"/>
    </row>
    <row r="2055" spans="3:25" s="330" customFormat="1" hidden="1" x14ac:dyDescent="0.25">
      <c r="C2055" s="331"/>
      <c r="D2055" s="331"/>
      <c r="E2055" s="331"/>
      <c r="H2055" s="332"/>
      <c r="K2055" s="333"/>
      <c r="L2055" s="333"/>
      <c r="M2055" s="333"/>
      <c r="N2055" s="333"/>
      <c r="Q2055" s="334"/>
      <c r="R2055" s="335"/>
      <c r="S2055" s="335"/>
      <c r="T2055" s="335"/>
      <c r="U2055" s="335"/>
      <c r="V2055" s="335"/>
      <c r="W2055" s="336"/>
      <c r="X2055" s="337"/>
      <c r="Y2055" s="338"/>
    </row>
    <row r="2056" spans="3:25" s="330" customFormat="1" hidden="1" x14ac:dyDescent="0.25">
      <c r="C2056" s="331"/>
      <c r="D2056" s="331"/>
      <c r="E2056" s="331"/>
      <c r="H2056" s="332"/>
      <c r="K2056" s="333"/>
      <c r="L2056" s="333"/>
      <c r="M2056" s="333"/>
      <c r="N2056" s="333"/>
      <c r="Q2056" s="334"/>
      <c r="R2056" s="335"/>
      <c r="S2056" s="335"/>
      <c r="T2056" s="335"/>
      <c r="U2056" s="335"/>
      <c r="V2056" s="335"/>
      <c r="W2056" s="336"/>
      <c r="X2056" s="337"/>
      <c r="Y2056" s="338"/>
    </row>
    <row r="2057" spans="3:25" s="330" customFormat="1" hidden="1" x14ac:dyDescent="0.25">
      <c r="C2057" s="331"/>
      <c r="D2057" s="331"/>
      <c r="E2057" s="331"/>
      <c r="H2057" s="332"/>
      <c r="K2057" s="333"/>
      <c r="L2057" s="333"/>
      <c r="M2057" s="333"/>
      <c r="N2057" s="333"/>
      <c r="Q2057" s="334"/>
      <c r="R2057" s="335"/>
      <c r="S2057" s="335"/>
      <c r="T2057" s="335"/>
      <c r="U2057" s="335"/>
      <c r="V2057" s="335"/>
      <c r="W2057" s="336"/>
      <c r="X2057" s="337"/>
      <c r="Y2057" s="338"/>
    </row>
    <row r="2058" spans="3:25" s="330" customFormat="1" hidden="1" x14ac:dyDescent="0.25">
      <c r="C2058" s="331"/>
      <c r="D2058" s="331"/>
      <c r="E2058" s="331"/>
      <c r="H2058" s="332"/>
      <c r="K2058" s="333"/>
      <c r="L2058" s="333"/>
      <c r="M2058" s="333"/>
      <c r="N2058" s="333"/>
      <c r="Q2058" s="334"/>
      <c r="R2058" s="335"/>
      <c r="S2058" s="335"/>
      <c r="T2058" s="335"/>
      <c r="U2058" s="335"/>
      <c r="V2058" s="335"/>
      <c r="W2058" s="336"/>
      <c r="X2058" s="337"/>
      <c r="Y2058" s="338"/>
    </row>
    <row r="2059" spans="3:25" s="330" customFormat="1" hidden="1" x14ac:dyDescent="0.25">
      <c r="C2059" s="331"/>
      <c r="D2059" s="331"/>
      <c r="E2059" s="331"/>
      <c r="H2059" s="332"/>
      <c r="K2059" s="333"/>
      <c r="L2059" s="333"/>
      <c r="M2059" s="333"/>
      <c r="N2059" s="333"/>
      <c r="Q2059" s="334"/>
      <c r="R2059" s="335"/>
      <c r="S2059" s="335"/>
      <c r="T2059" s="335"/>
      <c r="U2059" s="335"/>
      <c r="V2059" s="335"/>
      <c r="W2059" s="336"/>
      <c r="X2059" s="337"/>
      <c r="Y2059" s="338"/>
    </row>
    <row r="2060" spans="3:25" s="330" customFormat="1" hidden="1" x14ac:dyDescent="0.25">
      <c r="C2060" s="331"/>
      <c r="D2060" s="331"/>
      <c r="E2060" s="331"/>
      <c r="H2060" s="332"/>
      <c r="K2060" s="333"/>
      <c r="L2060" s="333"/>
      <c r="M2060" s="333"/>
      <c r="N2060" s="333"/>
      <c r="Q2060" s="334"/>
      <c r="R2060" s="335"/>
      <c r="S2060" s="335"/>
      <c r="T2060" s="335"/>
      <c r="U2060" s="335"/>
      <c r="V2060" s="335"/>
      <c r="W2060" s="336"/>
      <c r="X2060" s="337"/>
      <c r="Y2060" s="338"/>
    </row>
    <row r="2061" spans="3:25" s="330" customFormat="1" hidden="1" x14ac:dyDescent="0.25">
      <c r="C2061" s="331"/>
      <c r="D2061" s="331"/>
      <c r="E2061" s="331"/>
      <c r="H2061" s="332"/>
      <c r="K2061" s="333"/>
      <c r="L2061" s="333"/>
      <c r="M2061" s="333"/>
      <c r="N2061" s="333"/>
      <c r="Q2061" s="334"/>
      <c r="R2061" s="335"/>
      <c r="S2061" s="335"/>
      <c r="T2061" s="335"/>
      <c r="U2061" s="335"/>
      <c r="V2061" s="335"/>
      <c r="W2061" s="336"/>
      <c r="X2061" s="337"/>
      <c r="Y2061" s="338"/>
    </row>
    <row r="2062" spans="3:25" s="330" customFormat="1" hidden="1" x14ac:dyDescent="0.25">
      <c r="C2062" s="331"/>
      <c r="D2062" s="331"/>
      <c r="E2062" s="331"/>
      <c r="H2062" s="332"/>
      <c r="K2062" s="333"/>
      <c r="L2062" s="333"/>
      <c r="M2062" s="333"/>
      <c r="N2062" s="333"/>
      <c r="Q2062" s="334"/>
      <c r="R2062" s="335"/>
      <c r="S2062" s="335"/>
      <c r="T2062" s="335"/>
      <c r="U2062" s="335"/>
      <c r="V2062" s="335"/>
      <c r="W2062" s="336"/>
      <c r="X2062" s="337"/>
      <c r="Y2062" s="338"/>
    </row>
    <row r="2063" spans="3:25" s="330" customFormat="1" hidden="1" x14ac:dyDescent="0.25">
      <c r="C2063" s="331"/>
      <c r="D2063" s="331"/>
      <c r="E2063" s="331"/>
      <c r="H2063" s="332"/>
      <c r="K2063" s="333"/>
      <c r="L2063" s="333"/>
      <c r="M2063" s="333"/>
      <c r="N2063" s="333"/>
      <c r="Q2063" s="334"/>
      <c r="R2063" s="335"/>
      <c r="S2063" s="335"/>
      <c r="T2063" s="335"/>
      <c r="U2063" s="335"/>
      <c r="V2063" s="335"/>
      <c r="W2063" s="336"/>
      <c r="X2063" s="337"/>
      <c r="Y2063" s="338"/>
    </row>
    <row r="2064" spans="3:25" s="330" customFormat="1" hidden="1" x14ac:dyDescent="0.25">
      <c r="C2064" s="331"/>
      <c r="D2064" s="331"/>
      <c r="E2064" s="331"/>
      <c r="H2064" s="332"/>
      <c r="K2064" s="333"/>
      <c r="L2064" s="333"/>
      <c r="M2064" s="333"/>
      <c r="N2064" s="333"/>
      <c r="Q2064" s="334"/>
      <c r="R2064" s="335"/>
      <c r="S2064" s="335"/>
      <c r="T2064" s="335"/>
      <c r="U2064" s="335"/>
      <c r="V2064" s="335"/>
      <c r="W2064" s="336"/>
      <c r="X2064" s="337"/>
      <c r="Y2064" s="338"/>
    </row>
    <row r="2065" spans="3:25" s="330" customFormat="1" hidden="1" x14ac:dyDescent="0.25">
      <c r="C2065" s="331"/>
      <c r="D2065" s="331"/>
      <c r="E2065" s="331"/>
      <c r="H2065" s="332"/>
      <c r="K2065" s="333"/>
      <c r="L2065" s="333"/>
      <c r="M2065" s="333"/>
      <c r="N2065" s="333"/>
      <c r="Q2065" s="334"/>
      <c r="R2065" s="335"/>
      <c r="S2065" s="335"/>
      <c r="T2065" s="335"/>
      <c r="U2065" s="335"/>
      <c r="V2065" s="335"/>
      <c r="W2065" s="336"/>
      <c r="X2065" s="337"/>
      <c r="Y2065" s="338"/>
    </row>
    <row r="2066" spans="3:25" s="330" customFormat="1" hidden="1" x14ac:dyDescent="0.25">
      <c r="C2066" s="331"/>
      <c r="D2066" s="331"/>
      <c r="E2066" s="331"/>
      <c r="H2066" s="332"/>
      <c r="K2066" s="333"/>
      <c r="L2066" s="333"/>
      <c r="M2066" s="333"/>
      <c r="N2066" s="333"/>
      <c r="Q2066" s="334"/>
      <c r="R2066" s="335"/>
      <c r="S2066" s="335"/>
      <c r="T2066" s="335"/>
      <c r="U2066" s="335"/>
      <c r="V2066" s="335"/>
      <c r="W2066" s="336"/>
      <c r="X2066" s="337"/>
      <c r="Y2066" s="338"/>
    </row>
    <row r="2067" spans="3:25" s="330" customFormat="1" hidden="1" x14ac:dyDescent="0.25">
      <c r="C2067" s="331"/>
      <c r="D2067" s="331"/>
      <c r="E2067" s="331"/>
      <c r="H2067" s="332"/>
      <c r="K2067" s="333"/>
      <c r="L2067" s="333"/>
      <c r="M2067" s="333"/>
      <c r="N2067" s="333"/>
      <c r="Q2067" s="334"/>
      <c r="R2067" s="335"/>
      <c r="S2067" s="335"/>
      <c r="T2067" s="335"/>
      <c r="U2067" s="335"/>
      <c r="V2067" s="335"/>
      <c r="W2067" s="336"/>
      <c r="X2067" s="337"/>
      <c r="Y2067" s="338"/>
    </row>
    <row r="2068" spans="3:25" s="330" customFormat="1" hidden="1" x14ac:dyDescent="0.25">
      <c r="C2068" s="331"/>
      <c r="D2068" s="331"/>
      <c r="E2068" s="331"/>
      <c r="H2068" s="332"/>
      <c r="K2068" s="333"/>
      <c r="L2068" s="333"/>
      <c r="M2068" s="333"/>
      <c r="N2068" s="333"/>
      <c r="Q2068" s="334"/>
      <c r="R2068" s="335"/>
      <c r="S2068" s="335"/>
      <c r="T2068" s="335"/>
      <c r="U2068" s="335"/>
      <c r="V2068" s="335"/>
      <c r="W2068" s="336"/>
      <c r="X2068" s="337"/>
      <c r="Y2068" s="338"/>
    </row>
    <row r="2069" spans="3:25" s="330" customFormat="1" hidden="1" x14ac:dyDescent="0.25">
      <c r="C2069" s="331"/>
      <c r="D2069" s="331"/>
      <c r="E2069" s="331"/>
      <c r="H2069" s="332"/>
      <c r="K2069" s="333"/>
      <c r="L2069" s="333"/>
      <c r="M2069" s="333"/>
      <c r="N2069" s="333"/>
      <c r="Q2069" s="334"/>
      <c r="R2069" s="335"/>
      <c r="S2069" s="335"/>
      <c r="T2069" s="335"/>
      <c r="U2069" s="335"/>
      <c r="V2069" s="335"/>
      <c r="W2069" s="336"/>
      <c r="X2069" s="337"/>
      <c r="Y2069" s="338"/>
    </row>
    <row r="2070" spans="3:25" s="330" customFormat="1" hidden="1" x14ac:dyDescent="0.25">
      <c r="C2070" s="331"/>
      <c r="D2070" s="331"/>
      <c r="E2070" s="331"/>
      <c r="H2070" s="332"/>
      <c r="K2070" s="333"/>
      <c r="L2070" s="333"/>
      <c r="M2070" s="333"/>
      <c r="N2070" s="333"/>
      <c r="Q2070" s="334"/>
      <c r="R2070" s="335"/>
      <c r="S2070" s="335"/>
      <c r="T2070" s="335"/>
      <c r="U2070" s="335"/>
      <c r="V2070" s="335"/>
      <c r="W2070" s="336"/>
      <c r="X2070" s="337"/>
      <c r="Y2070" s="338"/>
    </row>
    <row r="2071" spans="3:25" s="330" customFormat="1" hidden="1" x14ac:dyDescent="0.25">
      <c r="C2071" s="331"/>
      <c r="D2071" s="331"/>
      <c r="E2071" s="331"/>
      <c r="H2071" s="332"/>
      <c r="K2071" s="333"/>
      <c r="L2071" s="333"/>
      <c r="M2071" s="333"/>
      <c r="N2071" s="333"/>
      <c r="Q2071" s="334"/>
      <c r="R2071" s="335"/>
      <c r="S2071" s="335"/>
      <c r="T2071" s="335"/>
      <c r="U2071" s="335"/>
      <c r="V2071" s="335"/>
      <c r="W2071" s="336"/>
      <c r="X2071" s="337"/>
      <c r="Y2071" s="338"/>
    </row>
    <row r="2072" spans="3:25" s="330" customFormat="1" hidden="1" x14ac:dyDescent="0.25">
      <c r="C2072" s="331"/>
      <c r="D2072" s="331"/>
      <c r="E2072" s="331"/>
      <c r="H2072" s="332"/>
      <c r="K2072" s="333"/>
      <c r="L2072" s="333"/>
      <c r="M2072" s="333"/>
      <c r="N2072" s="333"/>
      <c r="Q2072" s="334"/>
      <c r="R2072" s="335"/>
      <c r="S2072" s="335"/>
      <c r="T2072" s="335"/>
      <c r="U2072" s="335"/>
      <c r="V2072" s="335"/>
      <c r="W2072" s="336"/>
      <c r="X2072" s="337"/>
      <c r="Y2072" s="338"/>
    </row>
    <row r="2073" spans="3:25" s="330" customFormat="1" hidden="1" x14ac:dyDescent="0.25">
      <c r="C2073" s="331"/>
      <c r="D2073" s="331"/>
      <c r="E2073" s="331"/>
      <c r="H2073" s="332"/>
      <c r="K2073" s="333"/>
      <c r="L2073" s="333"/>
      <c r="M2073" s="333"/>
      <c r="N2073" s="333"/>
      <c r="Q2073" s="334"/>
      <c r="R2073" s="335"/>
      <c r="S2073" s="335"/>
      <c r="T2073" s="335"/>
      <c r="U2073" s="335"/>
      <c r="V2073" s="335"/>
      <c r="W2073" s="336"/>
      <c r="X2073" s="337"/>
      <c r="Y2073" s="338"/>
    </row>
    <row r="2074" spans="3:25" s="330" customFormat="1" hidden="1" x14ac:dyDescent="0.25">
      <c r="C2074" s="331"/>
      <c r="D2074" s="331"/>
      <c r="E2074" s="331"/>
      <c r="H2074" s="332"/>
      <c r="K2074" s="333"/>
      <c r="L2074" s="333"/>
      <c r="M2074" s="333"/>
      <c r="N2074" s="333"/>
      <c r="Q2074" s="334"/>
      <c r="R2074" s="335"/>
      <c r="S2074" s="335"/>
      <c r="T2074" s="335"/>
      <c r="U2074" s="335"/>
      <c r="V2074" s="335"/>
      <c r="W2074" s="336"/>
      <c r="X2074" s="337"/>
      <c r="Y2074" s="338"/>
    </row>
    <row r="2075" spans="3:25" s="330" customFormat="1" hidden="1" x14ac:dyDescent="0.25">
      <c r="C2075" s="331"/>
      <c r="D2075" s="331"/>
      <c r="E2075" s="331"/>
      <c r="H2075" s="332"/>
      <c r="K2075" s="333"/>
      <c r="L2075" s="333"/>
      <c r="M2075" s="333"/>
      <c r="N2075" s="333"/>
      <c r="Q2075" s="334"/>
      <c r="R2075" s="335"/>
      <c r="S2075" s="335"/>
      <c r="T2075" s="335"/>
      <c r="U2075" s="335"/>
      <c r="V2075" s="335"/>
      <c r="W2075" s="336"/>
      <c r="X2075" s="337"/>
      <c r="Y2075" s="338"/>
    </row>
    <row r="2076" spans="3:25" s="330" customFormat="1" hidden="1" x14ac:dyDescent="0.25">
      <c r="C2076" s="331"/>
      <c r="D2076" s="331"/>
      <c r="E2076" s="331"/>
      <c r="H2076" s="332"/>
      <c r="K2076" s="333"/>
      <c r="L2076" s="333"/>
      <c r="M2076" s="333"/>
      <c r="N2076" s="333"/>
      <c r="Q2076" s="334"/>
      <c r="R2076" s="335"/>
      <c r="S2076" s="335"/>
      <c r="T2076" s="335"/>
      <c r="U2076" s="335"/>
      <c r="V2076" s="335"/>
      <c r="W2076" s="336"/>
      <c r="X2076" s="337"/>
      <c r="Y2076" s="338"/>
    </row>
    <row r="2077" spans="3:25" s="330" customFormat="1" hidden="1" x14ac:dyDescent="0.25">
      <c r="C2077" s="331"/>
      <c r="D2077" s="331"/>
      <c r="E2077" s="331"/>
      <c r="H2077" s="332"/>
      <c r="K2077" s="333"/>
      <c r="L2077" s="333"/>
      <c r="M2077" s="333"/>
      <c r="N2077" s="333"/>
      <c r="Q2077" s="334"/>
      <c r="R2077" s="335"/>
      <c r="S2077" s="335"/>
      <c r="T2077" s="335"/>
      <c r="U2077" s="335"/>
      <c r="V2077" s="335"/>
      <c r="W2077" s="336"/>
      <c r="X2077" s="337"/>
      <c r="Y2077" s="338"/>
    </row>
    <row r="2078" spans="3:25" s="330" customFormat="1" hidden="1" x14ac:dyDescent="0.25">
      <c r="C2078" s="331"/>
      <c r="D2078" s="331"/>
      <c r="E2078" s="331"/>
      <c r="H2078" s="332"/>
      <c r="K2078" s="333"/>
      <c r="L2078" s="333"/>
      <c r="M2078" s="333"/>
      <c r="N2078" s="333"/>
      <c r="Q2078" s="334"/>
      <c r="R2078" s="335"/>
      <c r="S2078" s="335"/>
      <c r="T2078" s="335"/>
      <c r="U2078" s="335"/>
      <c r="V2078" s="335"/>
      <c r="W2078" s="336"/>
      <c r="X2078" s="337"/>
      <c r="Y2078" s="338"/>
    </row>
    <row r="2079" spans="3:25" s="330" customFormat="1" hidden="1" x14ac:dyDescent="0.25">
      <c r="C2079" s="331"/>
      <c r="D2079" s="331"/>
      <c r="E2079" s="331"/>
      <c r="H2079" s="332"/>
      <c r="K2079" s="333"/>
      <c r="L2079" s="333"/>
      <c r="M2079" s="333"/>
      <c r="N2079" s="333"/>
      <c r="Q2079" s="334"/>
      <c r="R2079" s="335"/>
      <c r="S2079" s="335"/>
      <c r="T2079" s="335"/>
      <c r="U2079" s="335"/>
      <c r="V2079" s="335"/>
      <c r="W2079" s="336"/>
      <c r="X2079" s="337"/>
      <c r="Y2079" s="338"/>
    </row>
    <row r="2080" spans="3:25" s="330" customFormat="1" hidden="1" x14ac:dyDescent="0.25">
      <c r="C2080" s="331"/>
      <c r="D2080" s="331"/>
      <c r="E2080" s="331"/>
      <c r="H2080" s="332"/>
      <c r="K2080" s="333"/>
      <c r="L2080" s="333"/>
      <c r="M2080" s="333"/>
      <c r="N2080" s="333"/>
      <c r="Q2080" s="334"/>
      <c r="R2080" s="335"/>
      <c r="S2080" s="335"/>
      <c r="T2080" s="335"/>
      <c r="U2080" s="335"/>
      <c r="V2080" s="335"/>
      <c r="W2080" s="336"/>
      <c r="X2080" s="337"/>
      <c r="Y2080" s="338"/>
    </row>
    <row r="2081" spans="3:25" s="330" customFormat="1" hidden="1" x14ac:dyDescent="0.25">
      <c r="C2081" s="331"/>
      <c r="D2081" s="331"/>
      <c r="E2081" s="331"/>
      <c r="H2081" s="332"/>
      <c r="K2081" s="333"/>
      <c r="L2081" s="333"/>
      <c r="M2081" s="333"/>
      <c r="N2081" s="333"/>
      <c r="Q2081" s="334"/>
      <c r="R2081" s="335"/>
      <c r="S2081" s="335"/>
      <c r="T2081" s="335"/>
      <c r="U2081" s="335"/>
      <c r="V2081" s="335"/>
      <c r="W2081" s="336"/>
      <c r="X2081" s="337"/>
      <c r="Y2081" s="338"/>
    </row>
    <row r="2082" spans="3:25" s="330" customFormat="1" hidden="1" x14ac:dyDescent="0.25">
      <c r="C2082" s="331"/>
      <c r="D2082" s="331"/>
      <c r="E2082" s="331"/>
      <c r="H2082" s="332"/>
      <c r="K2082" s="333"/>
      <c r="L2082" s="333"/>
      <c r="M2082" s="333"/>
      <c r="N2082" s="333"/>
      <c r="Q2082" s="334"/>
      <c r="R2082" s="335"/>
      <c r="S2082" s="335"/>
      <c r="T2082" s="335"/>
      <c r="U2082" s="335"/>
      <c r="V2082" s="335"/>
      <c r="W2082" s="336"/>
      <c r="X2082" s="337"/>
      <c r="Y2082" s="338"/>
    </row>
    <row r="2083" spans="3:25" s="330" customFormat="1" hidden="1" x14ac:dyDescent="0.25">
      <c r="C2083" s="331"/>
      <c r="D2083" s="331"/>
      <c r="E2083" s="331"/>
      <c r="H2083" s="332"/>
      <c r="K2083" s="333"/>
      <c r="L2083" s="333"/>
      <c r="M2083" s="333"/>
      <c r="N2083" s="333"/>
      <c r="Q2083" s="334"/>
      <c r="R2083" s="335"/>
      <c r="S2083" s="335"/>
      <c r="T2083" s="335"/>
      <c r="U2083" s="335"/>
      <c r="V2083" s="335"/>
      <c r="W2083" s="336"/>
      <c r="X2083" s="337"/>
      <c r="Y2083" s="338"/>
    </row>
    <row r="2084" spans="3:25" s="330" customFormat="1" hidden="1" x14ac:dyDescent="0.25">
      <c r="C2084" s="331"/>
      <c r="D2084" s="331"/>
      <c r="E2084" s="331"/>
      <c r="H2084" s="332"/>
      <c r="K2084" s="333"/>
      <c r="L2084" s="333"/>
      <c r="M2084" s="333"/>
      <c r="N2084" s="333"/>
      <c r="Q2084" s="334"/>
      <c r="R2084" s="335"/>
      <c r="S2084" s="335"/>
      <c r="T2084" s="335"/>
      <c r="U2084" s="335"/>
      <c r="V2084" s="335"/>
      <c r="W2084" s="336"/>
      <c r="X2084" s="337"/>
      <c r="Y2084" s="338"/>
    </row>
    <row r="2085" spans="3:25" s="330" customFormat="1" hidden="1" x14ac:dyDescent="0.25">
      <c r="C2085" s="331"/>
      <c r="D2085" s="331"/>
      <c r="E2085" s="331"/>
      <c r="H2085" s="332"/>
      <c r="K2085" s="333"/>
      <c r="L2085" s="333"/>
      <c r="M2085" s="333"/>
      <c r="N2085" s="333"/>
      <c r="Q2085" s="334"/>
      <c r="R2085" s="335"/>
      <c r="S2085" s="335"/>
      <c r="T2085" s="335"/>
      <c r="U2085" s="335"/>
      <c r="V2085" s="335"/>
      <c r="W2085" s="336"/>
      <c r="X2085" s="337"/>
      <c r="Y2085" s="338"/>
    </row>
    <row r="2086" spans="3:25" s="330" customFormat="1" hidden="1" x14ac:dyDescent="0.25">
      <c r="C2086" s="331"/>
      <c r="D2086" s="331"/>
      <c r="E2086" s="331"/>
      <c r="H2086" s="332"/>
      <c r="K2086" s="333"/>
      <c r="L2086" s="333"/>
      <c r="M2086" s="333"/>
      <c r="N2086" s="333"/>
      <c r="Q2086" s="334"/>
      <c r="R2086" s="335"/>
      <c r="S2086" s="335"/>
      <c r="T2086" s="335"/>
      <c r="U2086" s="335"/>
      <c r="V2086" s="335"/>
      <c r="W2086" s="336"/>
      <c r="X2086" s="337"/>
      <c r="Y2086" s="338"/>
    </row>
    <row r="2087" spans="3:25" s="330" customFormat="1" hidden="1" x14ac:dyDescent="0.25">
      <c r="C2087" s="331"/>
      <c r="D2087" s="331"/>
      <c r="E2087" s="331"/>
      <c r="H2087" s="332"/>
      <c r="K2087" s="333"/>
      <c r="L2087" s="333"/>
      <c r="M2087" s="333"/>
      <c r="N2087" s="333"/>
      <c r="Q2087" s="334"/>
      <c r="R2087" s="335"/>
      <c r="S2087" s="335"/>
      <c r="T2087" s="335"/>
      <c r="U2087" s="335"/>
      <c r="V2087" s="335"/>
      <c r="W2087" s="336"/>
      <c r="X2087" s="337"/>
      <c r="Y2087" s="338"/>
    </row>
    <row r="2088" spans="3:25" s="330" customFormat="1" hidden="1" x14ac:dyDescent="0.25">
      <c r="C2088" s="331"/>
      <c r="D2088" s="331"/>
      <c r="E2088" s="331"/>
      <c r="H2088" s="332"/>
      <c r="K2088" s="333"/>
      <c r="L2088" s="333"/>
      <c r="M2088" s="333"/>
      <c r="N2088" s="333"/>
      <c r="Q2088" s="334"/>
      <c r="R2088" s="335"/>
      <c r="S2088" s="335"/>
      <c r="T2088" s="335"/>
      <c r="U2088" s="335"/>
      <c r="V2088" s="335"/>
      <c r="W2088" s="336"/>
      <c r="X2088" s="337"/>
      <c r="Y2088" s="338"/>
    </row>
    <row r="2089" spans="3:25" s="330" customFormat="1" hidden="1" x14ac:dyDescent="0.25">
      <c r="C2089" s="331"/>
      <c r="D2089" s="331"/>
      <c r="E2089" s="331"/>
      <c r="H2089" s="332"/>
      <c r="K2089" s="333"/>
      <c r="L2089" s="333"/>
      <c r="M2089" s="333"/>
      <c r="N2089" s="333"/>
      <c r="Q2089" s="334"/>
      <c r="R2089" s="335"/>
      <c r="S2089" s="335"/>
      <c r="T2089" s="335"/>
      <c r="U2089" s="335"/>
      <c r="V2089" s="335"/>
      <c r="W2089" s="336"/>
      <c r="X2089" s="337"/>
      <c r="Y2089" s="338"/>
    </row>
    <row r="2090" spans="3:25" s="330" customFormat="1" hidden="1" x14ac:dyDescent="0.25">
      <c r="C2090" s="331"/>
      <c r="D2090" s="331"/>
      <c r="E2090" s="331"/>
      <c r="H2090" s="332"/>
      <c r="K2090" s="333"/>
      <c r="L2090" s="333"/>
      <c r="M2090" s="333"/>
      <c r="N2090" s="333"/>
      <c r="Q2090" s="334"/>
      <c r="R2090" s="335"/>
      <c r="S2090" s="335"/>
      <c r="T2090" s="335"/>
      <c r="U2090" s="335"/>
      <c r="V2090" s="335"/>
      <c r="W2090" s="336"/>
      <c r="X2090" s="337"/>
      <c r="Y2090" s="338"/>
    </row>
    <row r="2091" spans="3:25" s="330" customFormat="1" hidden="1" x14ac:dyDescent="0.25">
      <c r="C2091" s="331"/>
      <c r="D2091" s="331"/>
      <c r="E2091" s="331"/>
      <c r="H2091" s="332"/>
      <c r="K2091" s="333"/>
      <c r="L2091" s="333"/>
      <c r="M2091" s="333"/>
      <c r="N2091" s="333"/>
      <c r="Q2091" s="334"/>
      <c r="R2091" s="335"/>
      <c r="S2091" s="335"/>
      <c r="T2091" s="335"/>
      <c r="U2091" s="335"/>
      <c r="V2091" s="335"/>
      <c r="W2091" s="336"/>
      <c r="X2091" s="337"/>
      <c r="Y2091" s="338"/>
    </row>
    <row r="2092" spans="3:25" s="330" customFormat="1" hidden="1" x14ac:dyDescent="0.25">
      <c r="C2092" s="331"/>
      <c r="D2092" s="331"/>
      <c r="E2092" s="331"/>
      <c r="H2092" s="332"/>
      <c r="K2092" s="333"/>
      <c r="L2092" s="333"/>
      <c r="M2092" s="333"/>
      <c r="N2092" s="333"/>
      <c r="Q2092" s="334"/>
      <c r="R2092" s="335"/>
      <c r="S2092" s="335"/>
      <c r="T2092" s="335"/>
      <c r="U2092" s="335"/>
      <c r="V2092" s="335"/>
      <c r="W2092" s="336"/>
      <c r="X2092" s="337"/>
      <c r="Y2092" s="338"/>
    </row>
    <row r="2093" spans="3:25" s="330" customFormat="1" hidden="1" x14ac:dyDescent="0.25">
      <c r="C2093" s="331"/>
      <c r="D2093" s="331"/>
      <c r="E2093" s="331"/>
      <c r="H2093" s="332"/>
      <c r="K2093" s="333"/>
      <c r="L2093" s="333"/>
      <c r="M2093" s="333"/>
      <c r="N2093" s="333"/>
      <c r="Q2093" s="334"/>
      <c r="R2093" s="335"/>
      <c r="S2093" s="335"/>
      <c r="T2093" s="335"/>
      <c r="U2093" s="335"/>
      <c r="V2093" s="335"/>
      <c r="W2093" s="336"/>
      <c r="X2093" s="337"/>
      <c r="Y2093" s="338"/>
    </row>
    <row r="2094" spans="3:25" s="330" customFormat="1" hidden="1" x14ac:dyDescent="0.25">
      <c r="C2094" s="331"/>
      <c r="D2094" s="331"/>
      <c r="E2094" s="331"/>
      <c r="H2094" s="332"/>
      <c r="K2094" s="333"/>
      <c r="L2094" s="333"/>
      <c r="M2094" s="333"/>
      <c r="N2094" s="333"/>
      <c r="Q2094" s="334"/>
      <c r="R2094" s="335"/>
      <c r="S2094" s="335"/>
      <c r="T2094" s="335"/>
      <c r="U2094" s="335"/>
      <c r="V2094" s="335"/>
      <c r="W2094" s="336"/>
      <c r="X2094" s="337"/>
      <c r="Y2094" s="338"/>
    </row>
    <row r="2095" spans="3:25" s="330" customFormat="1" hidden="1" x14ac:dyDescent="0.25">
      <c r="C2095" s="331"/>
      <c r="D2095" s="331"/>
      <c r="E2095" s="331"/>
      <c r="H2095" s="332"/>
      <c r="K2095" s="333"/>
      <c r="L2095" s="333"/>
      <c r="M2095" s="333"/>
      <c r="N2095" s="333"/>
      <c r="Q2095" s="334"/>
      <c r="R2095" s="335"/>
      <c r="S2095" s="335"/>
      <c r="T2095" s="335"/>
      <c r="U2095" s="335"/>
      <c r="V2095" s="335"/>
      <c r="W2095" s="336"/>
      <c r="X2095" s="337"/>
      <c r="Y2095" s="338"/>
    </row>
    <row r="2096" spans="3:25" s="330" customFormat="1" hidden="1" x14ac:dyDescent="0.25">
      <c r="C2096" s="331"/>
      <c r="D2096" s="331"/>
      <c r="E2096" s="331"/>
      <c r="H2096" s="332"/>
      <c r="K2096" s="333"/>
      <c r="L2096" s="333"/>
      <c r="M2096" s="333"/>
      <c r="N2096" s="333"/>
      <c r="Q2096" s="334"/>
      <c r="R2096" s="335"/>
      <c r="S2096" s="335"/>
      <c r="T2096" s="335"/>
      <c r="U2096" s="335"/>
      <c r="V2096" s="335"/>
      <c r="W2096" s="336"/>
      <c r="X2096" s="337"/>
      <c r="Y2096" s="338"/>
    </row>
    <row r="2097" spans="3:25" s="330" customFormat="1" hidden="1" x14ac:dyDescent="0.25">
      <c r="C2097" s="331"/>
      <c r="D2097" s="331"/>
      <c r="E2097" s="331"/>
      <c r="H2097" s="332"/>
      <c r="K2097" s="333"/>
      <c r="L2097" s="333"/>
      <c r="M2097" s="333"/>
      <c r="N2097" s="333"/>
      <c r="Q2097" s="334"/>
      <c r="R2097" s="335"/>
      <c r="S2097" s="335"/>
      <c r="T2097" s="335"/>
      <c r="U2097" s="335"/>
      <c r="V2097" s="335"/>
      <c r="W2097" s="336"/>
      <c r="X2097" s="337"/>
      <c r="Y2097" s="338"/>
    </row>
    <row r="2098" spans="3:25" s="330" customFormat="1" hidden="1" x14ac:dyDescent="0.25">
      <c r="C2098" s="331"/>
      <c r="D2098" s="331"/>
      <c r="E2098" s="331"/>
      <c r="H2098" s="332"/>
      <c r="K2098" s="333"/>
      <c r="L2098" s="333"/>
      <c r="M2098" s="333"/>
      <c r="N2098" s="333"/>
      <c r="Q2098" s="334"/>
      <c r="R2098" s="335"/>
      <c r="S2098" s="335"/>
      <c r="T2098" s="335"/>
      <c r="U2098" s="335"/>
      <c r="V2098" s="335"/>
      <c r="W2098" s="336"/>
      <c r="X2098" s="337"/>
      <c r="Y2098" s="338"/>
    </row>
    <row r="2099" spans="3:25" s="330" customFormat="1" hidden="1" x14ac:dyDescent="0.25">
      <c r="C2099" s="331"/>
      <c r="D2099" s="331"/>
      <c r="E2099" s="331"/>
      <c r="H2099" s="332"/>
      <c r="K2099" s="333"/>
      <c r="L2099" s="333"/>
      <c r="M2099" s="333"/>
      <c r="N2099" s="333"/>
      <c r="Q2099" s="334"/>
      <c r="R2099" s="335"/>
      <c r="S2099" s="335"/>
      <c r="T2099" s="335"/>
      <c r="U2099" s="335"/>
      <c r="V2099" s="335"/>
      <c r="W2099" s="336"/>
      <c r="X2099" s="337"/>
      <c r="Y2099" s="338"/>
    </row>
    <row r="2100" spans="3:25" s="330" customFormat="1" hidden="1" x14ac:dyDescent="0.25">
      <c r="C2100" s="331"/>
      <c r="D2100" s="331"/>
      <c r="E2100" s="331"/>
      <c r="H2100" s="332"/>
      <c r="K2100" s="333"/>
      <c r="L2100" s="333"/>
      <c r="M2100" s="333"/>
      <c r="N2100" s="333"/>
      <c r="Q2100" s="334"/>
      <c r="R2100" s="335"/>
      <c r="S2100" s="335"/>
      <c r="T2100" s="335"/>
      <c r="U2100" s="335"/>
      <c r="V2100" s="335"/>
      <c r="W2100" s="336"/>
      <c r="X2100" s="337"/>
      <c r="Y2100" s="338"/>
    </row>
    <row r="2101" spans="3:25" s="330" customFormat="1" hidden="1" x14ac:dyDescent="0.25">
      <c r="C2101" s="331"/>
      <c r="D2101" s="331"/>
      <c r="E2101" s="331"/>
      <c r="H2101" s="332"/>
      <c r="K2101" s="333"/>
      <c r="L2101" s="333"/>
      <c r="M2101" s="333"/>
      <c r="N2101" s="333"/>
      <c r="Q2101" s="334"/>
      <c r="R2101" s="335"/>
      <c r="S2101" s="335"/>
      <c r="T2101" s="335"/>
      <c r="U2101" s="335"/>
      <c r="V2101" s="335"/>
      <c r="W2101" s="336"/>
      <c r="X2101" s="337"/>
      <c r="Y2101" s="338"/>
    </row>
    <row r="2102" spans="3:25" s="330" customFormat="1" hidden="1" x14ac:dyDescent="0.25">
      <c r="C2102" s="331"/>
      <c r="D2102" s="331"/>
      <c r="E2102" s="331"/>
      <c r="H2102" s="332"/>
      <c r="K2102" s="333"/>
      <c r="L2102" s="333"/>
      <c r="M2102" s="333"/>
      <c r="N2102" s="333"/>
      <c r="Q2102" s="334"/>
      <c r="R2102" s="335"/>
      <c r="S2102" s="335"/>
      <c r="T2102" s="335"/>
      <c r="U2102" s="335"/>
      <c r="V2102" s="335"/>
      <c r="W2102" s="336"/>
      <c r="X2102" s="337"/>
      <c r="Y2102" s="338"/>
    </row>
    <row r="2103" spans="3:25" s="330" customFormat="1" hidden="1" x14ac:dyDescent="0.25">
      <c r="C2103" s="331"/>
      <c r="D2103" s="331"/>
      <c r="E2103" s="331"/>
      <c r="H2103" s="332"/>
      <c r="K2103" s="333"/>
      <c r="L2103" s="333"/>
      <c r="M2103" s="333"/>
      <c r="N2103" s="333"/>
      <c r="Q2103" s="334"/>
      <c r="R2103" s="335"/>
      <c r="S2103" s="335"/>
      <c r="T2103" s="335"/>
      <c r="U2103" s="335"/>
      <c r="V2103" s="335"/>
      <c r="W2103" s="336"/>
      <c r="X2103" s="337"/>
      <c r="Y2103" s="338"/>
    </row>
    <row r="2104" spans="3:25" s="330" customFormat="1" hidden="1" x14ac:dyDescent="0.25">
      <c r="C2104" s="331"/>
      <c r="D2104" s="331"/>
      <c r="E2104" s="331"/>
      <c r="H2104" s="332"/>
      <c r="K2104" s="333"/>
      <c r="L2104" s="333"/>
      <c r="M2104" s="333"/>
      <c r="N2104" s="333"/>
      <c r="Q2104" s="334"/>
      <c r="R2104" s="335"/>
      <c r="S2104" s="335"/>
      <c r="T2104" s="335"/>
      <c r="U2104" s="335"/>
      <c r="V2104" s="335"/>
      <c r="W2104" s="336"/>
      <c r="X2104" s="337"/>
      <c r="Y2104" s="338"/>
    </row>
    <row r="2105" spans="3:25" s="330" customFormat="1" hidden="1" x14ac:dyDescent="0.25">
      <c r="C2105" s="331"/>
      <c r="D2105" s="331"/>
      <c r="E2105" s="331"/>
      <c r="H2105" s="332"/>
      <c r="K2105" s="333"/>
      <c r="L2105" s="333"/>
      <c r="M2105" s="333"/>
      <c r="N2105" s="333"/>
      <c r="Q2105" s="334"/>
      <c r="R2105" s="335"/>
      <c r="S2105" s="335"/>
      <c r="T2105" s="335"/>
      <c r="U2105" s="335"/>
      <c r="V2105" s="335"/>
      <c r="W2105" s="336"/>
      <c r="X2105" s="337"/>
      <c r="Y2105" s="338"/>
    </row>
    <row r="2106" spans="3:25" s="330" customFormat="1" hidden="1" x14ac:dyDescent="0.25">
      <c r="C2106" s="331"/>
      <c r="D2106" s="331"/>
      <c r="E2106" s="331"/>
      <c r="H2106" s="332"/>
      <c r="K2106" s="333"/>
      <c r="L2106" s="333"/>
      <c r="M2106" s="333"/>
      <c r="N2106" s="333"/>
      <c r="Q2106" s="334"/>
      <c r="R2106" s="335"/>
      <c r="S2106" s="335"/>
      <c r="T2106" s="335"/>
      <c r="U2106" s="335"/>
      <c r="V2106" s="335"/>
      <c r="W2106" s="336"/>
      <c r="X2106" s="337"/>
      <c r="Y2106" s="338"/>
    </row>
    <row r="2107" spans="3:25" s="330" customFormat="1" hidden="1" x14ac:dyDescent="0.25">
      <c r="C2107" s="331"/>
      <c r="D2107" s="331"/>
      <c r="E2107" s="331"/>
      <c r="H2107" s="332"/>
      <c r="K2107" s="333"/>
      <c r="L2107" s="333"/>
      <c r="M2107" s="333"/>
      <c r="N2107" s="333"/>
      <c r="Q2107" s="334"/>
      <c r="R2107" s="335"/>
      <c r="S2107" s="335"/>
      <c r="T2107" s="335"/>
      <c r="U2107" s="335"/>
      <c r="V2107" s="335"/>
      <c r="W2107" s="336"/>
      <c r="X2107" s="337"/>
      <c r="Y2107" s="338"/>
    </row>
    <row r="2108" spans="3:25" s="330" customFormat="1" hidden="1" x14ac:dyDescent="0.25">
      <c r="C2108" s="331"/>
      <c r="D2108" s="331"/>
      <c r="E2108" s="331"/>
      <c r="H2108" s="332"/>
      <c r="K2108" s="333"/>
      <c r="L2108" s="333"/>
      <c r="M2108" s="333"/>
      <c r="N2108" s="333"/>
      <c r="Q2108" s="334"/>
      <c r="R2108" s="335"/>
      <c r="S2108" s="335"/>
      <c r="T2108" s="335"/>
      <c r="U2108" s="335"/>
      <c r="V2108" s="335"/>
      <c r="W2108" s="336"/>
      <c r="X2108" s="337"/>
      <c r="Y2108" s="338"/>
    </row>
    <row r="2109" spans="3:25" s="330" customFormat="1" hidden="1" x14ac:dyDescent="0.25">
      <c r="C2109" s="331"/>
      <c r="D2109" s="331"/>
      <c r="E2109" s="331"/>
      <c r="H2109" s="332"/>
      <c r="K2109" s="333"/>
      <c r="L2109" s="333"/>
      <c r="M2109" s="333"/>
      <c r="N2109" s="333"/>
      <c r="Q2109" s="334"/>
      <c r="R2109" s="335"/>
      <c r="S2109" s="335"/>
      <c r="T2109" s="335"/>
      <c r="U2109" s="335"/>
      <c r="V2109" s="335"/>
      <c r="W2109" s="336"/>
      <c r="X2109" s="337"/>
      <c r="Y2109" s="338"/>
    </row>
    <row r="2110" spans="3:25" s="330" customFormat="1" hidden="1" x14ac:dyDescent="0.25">
      <c r="C2110" s="331"/>
      <c r="D2110" s="331"/>
      <c r="E2110" s="331"/>
      <c r="H2110" s="332"/>
      <c r="K2110" s="333"/>
      <c r="L2110" s="333"/>
      <c r="M2110" s="333"/>
      <c r="N2110" s="333"/>
      <c r="Q2110" s="334"/>
      <c r="R2110" s="335"/>
      <c r="S2110" s="335"/>
      <c r="T2110" s="335"/>
      <c r="U2110" s="335"/>
      <c r="V2110" s="335"/>
      <c r="W2110" s="336"/>
      <c r="X2110" s="337"/>
      <c r="Y2110" s="338"/>
    </row>
    <row r="2111" spans="3:25" s="330" customFormat="1" hidden="1" x14ac:dyDescent="0.25">
      <c r="C2111" s="331"/>
      <c r="D2111" s="331"/>
      <c r="E2111" s="331"/>
      <c r="H2111" s="332"/>
      <c r="K2111" s="333"/>
      <c r="L2111" s="333"/>
      <c r="M2111" s="333"/>
      <c r="N2111" s="333"/>
      <c r="Q2111" s="334"/>
      <c r="R2111" s="335"/>
      <c r="S2111" s="335"/>
      <c r="T2111" s="335"/>
      <c r="U2111" s="335"/>
      <c r="V2111" s="335"/>
      <c r="W2111" s="336"/>
      <c r="X2111" s="337"/>
      <c r="Y2111" s="338"/>
    </row>
    <row r="2112" spans="3:25" s="330" customFormat="1" hidden="1" x14ac:dyDescent="0.25">
      <c r="C2112" s="331"/>
      <c r="D2112" s="331"/>
      <c r="E2112" s="331"/>
      <c r="H2112" s="332"/>
      <c r="K2112" s="333"/>
      <c r="L2112" s="333"/>
      <c r="M2112" s="333"/>
      <c r="N2112" s="333"/>
      <c r="Q2112" s="334"/>
      <c r="R2112" s="335"/>
      <c r="S2112" s="335"/>
      <c r="T2112" s="335"/>
      <c r="U2112" s="335"/>
      <c r="V2112" s="335"/>
      <c r="W2112" s="336"/>
      <c r="X2112" s="337"/>
      <c r="Y2112" s="338"/>
    </row>
    <row r="2113" spans="3:25" s="330" customFormat="1" hidden="1" x14ac:dyDescent="0.25">
      <c r="C2113" s="331"/>
      <c r="D2113" s="331"/>
      <c r="E2113" s="331"/>
      <c r="H2113" s="332"/>
      <c r="K2113" s="333"/>
      <c r="L2113" s="333"/>
      <c r="M2113" s="333"/>
      <c r="N2113" s="333"/>
      <c r="Q2113" s="334"/>
      <c r="R2113" s="335"/>
      <c r="S2113" s="335"/>
      <c r="T2113" s="335"/>
      <c r="U2113" s="335"/>
      <c r="V2113" s="335"/>
      <c r="W2113" s="336"/>
      <c r="X2113" s="337"/>
      <c r="Y2113" s="338"/>
    </row>
    <row r="2114" spans="3:25" s="330" customFormat="1" hidden="1" x14ac:dyDescent="0.25">
      <c r="C2114" s="331"/>
      <c r="D2114" s="331"/>
      <c r="E2114" s="331"/>
      <c r="H2114" s="332"/>
      <c r="K2114" s="333"/>
      <c r="L2114" s="333"/>
      <c r="M2114" s="333"/>
      <c r="N2114" s="333"/>
      <c r="Q2114" s="334"/>
      <c r="R2114" s="335"/>
      <c r="S2114" s="335"/>
      <c r="T2114" s="335"/>
      <c r="U2114" s="335"/>
      <c r="V2114" s="335"/>
      <c r="W2114" s="336"/>
      <c r="X2114" s="337"/>
      <c r="Y2114" s="338"/>
    </row>
    <row r="2115" spans="3:25" s="330" customFormat="1" hidden="1" x14ac:dyDescent="0.25">
      <c r="C2115" s="331"/>
      <c r="D2115" s="331"/>
      <c r="E2115" s="331"/>
      <c r="H2115" s="332"/>
      <c r="K2115" s="333"/>
      <c r="L2115" s="333"/>
      <c r="M2115" s="333"/>
      <c r="N2115" s="333"/>
      <c r="Q2115" s="334"/>
      <c r="R2115" s="335"/>
      <c r="S2115" s="335"/>
      <c r="T2115" s="335"/>
      <c r="U2115" s="335"/>
      <c r="V2115" s="335"/>
      <c r="W2115" s="336"/>
      <c r="X2115" s="337"/>
      <c r="Y2115" s="338"/>
    </row>
    <row r="2116" spans="3:25" s="330" customFormat="1" hidden="1" x14ac:dyDescent="0.25">
      <c r="C2116" s="331"/>
      <c r="D2116" s="331"/>
      <c r="E2116" s="331"/>
      <c r="H2116" s="332"/>
      <c r="K2116" s="333"/>
      <c r="L2116" s="333"/>
      <c r="M2116" s="333"/>
      <c r="N2116" s="333"/>
      <c r="Q2116" s="334"/>
      <c r="R2116" s="335"/>
      <c r="S2116" s="335"/>
      <c r="T2116" s="335"/>
      <c r="U2116" s="335"/>
      <c r="V2116" s="335"/>
      <c r="W2116" s="336"/>
      <c r="X2116" s="337"/>
      <c r="Y2116" s="338"/>
    </row>
    <row r="2117" spans="3:25" s="330" customFormat="1" hidden="1" x14ac:dyDescent="0.25">
      <c r="C2117" s="331"/>
      <c r="D2117" s="331"/>
      <c r="E2117" s="331"/>
      <c r="H2117" s="332"/>
      <c r="K2117" s="333"/>
      <c r="L2117" s="333"/>
      <c r="M2117" s="333"/>
      <c r="N2117" s="333"/>
      <c r="Q2117" s="334"/>
      <c r="R2117" s="335"/>
      <c r="S2117" s="335"/>
      <c r="T2117" s="335"/>
      <c r="U2117" s="335"/>
      <c r="V2117" s="335"/>
      <c r="W2117" s="336"/>
      <c r="X2117" s="337"/>
      <c r="Y2117" s="338"/>
    </row>
    <row r="2118" spans="3:25" s="330" customFormat="1" hidden="1" x14ac:dyDescent="0.25">
      <c r="C2118" s="331"/>
      <c r="D2118" s="331"/>
      <c r="E2118" s="331"/>
      <c r="H2118" s="332"/>
      <c r="K2118" s="333"/>
      <c r="L2118" s="333"/>
      <c r="M2118" s="333"/>
      <c r="N2118" s="333"/>
      <c r="Q2118" s="334"/>
      <c r="R2118" s="335"/>
      <c r="S2118" s="335"/>
      <c r="T2118" s="335"/>
      <c r="U2118" s="335"/>
      <c r="V2118" s="335"/>
      <c r="W2118" s="336"/>
      <c r="X2118" s="337"/>
      <c r="Y2118" s="338"/>
    </row>
    <row r="2119" spans="3:25" s="330" customFormat="1" hidden="1" x14ac:dyDescent="0.25">
      <c r="C2119" s="331"/>
      <c r="D2119" s="331"/>
      <c r="E2119" s="331"/>
      <c r="H2119" s="332"/>
      <c r="K2119" s="333"/>
      <c r="L2119" s="333"/>
      <c r="M2119" s="333"/>
      <c r="N2119" s="333"/>
      <c r="Q2119" s="334"/>
      <c r="R2119" s="335"/>
      <c r="S2119" s="335"/>
      <c r="T2119" s="335"/>
      <c r="U2119" s="335"/>
      <c r="V2119" s="335"/>
      <c r="W2119" s="336"/>
      <c r="X2119" s="337"/>
      <c r="Y2119" s="338"/>
    </row>
    <row r="2120" spans="3:25" s="330" customFormat="1" hidden="1" x14ac:dyDescent="0.25">
      <c r="C2120" s="331"/>
      <c r="D2120" s="331"/>
      <c r="E2120" s="331"/>
      <c r="H2120" s="332"/>
      <c r="K2120" s="333"/>
      <c r="L2120" s="333"/>
      <c r="M2120" s="333"/>
      <c r="N2120" s="333"/>
      <c r="Q2120" s="334"/>
      <c r="R2120" s="335"/>
      <c r="S2120" s="335"/>
      <c r="T2120" s="335"/>
      <c r="U2120" s="335"/>
      <c r="V2120" s="335"/>
      <c r="W2120" s="336"/>
      <c r="X2120" s="337"/>
      <c r="Y2120" s="338"/>
    </row>
    <row r="2121" spans="3:25" s="330" customFormat="1" hidden="1" x14ac:dyDescent="0.25">
      <c r="C2121" s="331"/>
      <c r="D2121" s="331"/>
      <c r="E2121" s="331"/>
      <c r="H2121" s="332"/>
      <c r="K2121" s="333"/>
      <c r="L2121" s="333"/>
      <c r="M2121" s="333"/>
      <c r="N2121" s="333"/>
      <c r="Q2121" s="334"/>
      <c r="R2121" s="335"/>
      <c r="S2121" s="335"/>
      <c r="T2121" s="335"/>
      <c r="U2121" s="335"/>
      <c r="V2121" s="335"/>
      <c r="W2121" s="336"/>
      <c r="X2121" s="337"/>
      <c r="Y2121" s="338"/>
    </row>
    <row r="2122" spans="3:25" s="330" customFormat="1" hidden="1" x14ac:dyDescent="0.25">
      <c r="C2122" s="331"/>
      <c r="D2122" s="331"/>
      <c r="E2122" s="331"/>
      <c r="H2122" s="332"/>
      <c r="K2122" s="333"/>
      <c r="L2122" s="333"/>
      <c r="M2122" s="333"/>
      <c r="N2122" s="333"/>
      <c r="Q2122" s="334"/>
      <c r="R2122" s="335"/>
      <c r="S2122" s="335"/>
      <c r="T2122" s="335"/>
      <c r="U2122" s="335"/>
      <c r="V2122" s="335"/>
      <c r="W2122" s="336"/>
      <c r="X2122" s="337"/>
      <c r="Y2122" s="338"/>
    </row>
    <row r="2123" spans="3:25" s="330" customFormat="1" hidden="1" x14ac:dyDescent="0.25">
      <c r="C2123" s="331"/>
      <c r="D2123" s="331"/>
      <c r="E2123" s="331"/>
      <c r="H2123" s="332"/>
      <c r="K2123" s="333"/>
      <c r="L2123" s="333"/>
      <c r="M2123" s="333"/>
      <c r="N2123" s="333"/>
      <c r="Q2123" s="334"/>
      <c r="R2123" s="335"/>
      <c r="S2123" s="335"/>
      <c r="T2123" s="335"/>
      <c r="U2123" s="335"/>
      <c r="V2123" s="335"/>
      <c r="W2123" s="336"/>
      <c r="X2123" s="337"/>
      <c r="Y2123" s="338"/>
    </row>
    <row r="2124" spans="3:25" s="330" customFormat="1" hidden="1" x14ac:dyDescent="0.25">
      <c r="C2124" s="331"/>
      <c r="D2124" s="331"/>
      <c r="E2124" s="331"/>
      <c r="H2124" s="332"/>
      <c r="K2124" s="333"/>
      <c r="L2124" s="333"/>
      <c r="M2124" s="333"/>
      <c r="N2124" s="333"/>
      <c r="Q2124" s="334"/>
      <c r="R2124" s="335"/>
      <c r="S2124" s="335"/>
      <c r="T2124" s="335"/>
      <c r="U2124" s="335"/>
      <c r="V2124" s="335"/>
      <c r="W2124" s="336"/>
      <c r="X2124" s="337"/>
      <c r="Y2124" s="338"/>
    </row>
    <row r="2125" spans="3:25" s="330" customFormat="1" hidden="1" x14ac:dyDescent="0.25">
      <c r="C2125" s="331"/>
      <c r="D2125" s="331"/>
      <c r="E2125" s="331"/>
      <c r="H2125" s="332"/>
      <c r="K2125" s="333"/>
      <c r="L2125" s="333"/>
      <c r="M2125" s="333"/>
      <c r="N2125" s="333"/>
      <c r="Q2125" s="334"/>
      <c r="R2125" s="335"/>
      <c r="S2125" s="335"/>
      <c r="T2125" s="335"/>
      <c r="U2125" s="335"/>
      <c r="V2125" s="335"/>
      <c r="W2125" s="336"/>
      <c r="X2125" s="337"/>
      <c r="Y2125" s="338"/>
    </row>
    <row r="2126" spans="3:25" s="330" customFormat="1" hidden="1" x14ac:dyDescent="0.25">
      <c r="C2126" s="331"/>
      <c r="D2126" s="331"/>
      <c r="E2126" s="331"/>
      <c r="H2126" s="332"/>
      <c r="K2126" s="333"/>
      <c r="L2126" s="333"/>
      <c r="M2126" s="333"/>
      <c r="N2126" s="333"/>
      <c r="Q2126" s="334"/>
      <c r="R2126" s="335"/>
      <c r="S2126" s="335"/>
      <c r="T2126" s="335"/>
      <c r="U2126" s="335"/>
      <c r="V2126" s="335"/>
      <c r="W2126" s="336"/>
      <c r="X2126" s="337"/>
      <c r="Y2126" s="338"/>
    </row>
    <row r="2127" spans="3:25" s="330" customFormat="1" hidden="1" x14ac:dyDescent="0.25">
      <c r="C2127" s="331"/>
      <c r="D2127" s="331"/>
      <c r="E2127" s="331"/>
      <c r="H2127" s="332"/>
      <c r="K2127" s="333"/>
      <c r="L2127" s="333"/>
      <c r="M2127" s="333"/>
      <c r="N2127" s="333"/>
      <c r="Q2127" s="334"/>
      <c r="R2127" s="335"/>
      <c r="S2127" s="335"/>
      <c r="T2127" s="335"/>
      <c r="U2127" s="335"/>
      <c r="V2127" s="335"/>
      <c r="W2127" s="336"/>
      <c r="X2127" s="337"/>
      <c r="Y2127" s="338"/>
    </row>
    <row r="2128" spans="3:25" s="330" customFormat="1" hidden="1" x14ac:dyDescent="0.25">
      <c r="C2128" s="331"/>
      <c r="D2128" s="331"/>
      <c r="E2128" s="331"/>
      <c r="H2128" s="332"/>
      <c r="K2128" s="333"/>
      <c r="L2128" s="333"/>
      <c r="M2128" s="333"/>
      <c r="N2128" s="333"/>
      <c r="Q2128" s="334"/>
      <c r="R2128" s="335"/>
      <c r="S2128" s="335"/>
      <c r="T2128" s="335"/>
      <c r="U2128" s="335"/>
      <c r="V2128" s="335"/>
      <c r="W2128" s="336"/>
      <c r="X2128" s="337"/>
      <c r="Y2128" s="338"/>
    </row>
    <row r="2129" spans="3:25" s="330" customFormat="1" hidden="1" x14ac:dyDescent="0.25">
      <c r="C2129" s="331"/>
      <c r="D2129" s="331"/>
      <c r="E2129" s="331"/>
      <c r="H2129" s="332"/>
      <c r="K2129" s="333"/>
      <c r="L2129" s="333"/>
      <c r="M2129" s="333"/>
      <c r="N2129" s="333"/>
      <c r="Q2129" s="334"/>
      <c r="R2129" s="335"/>
      <c r="S2129" s="335"/>
      <c r="T2129" s="335"/>
      <c r="U2129" s="335"/>
      <c r="V2129" s="335"/>
      <c r="W2129" s="336"/>
      <c r="X2129" s="337"/>
      <c r="Y2129" s="338"/>
    </row>
    <row r="2130" spans="3:25" s="330" customFormat="1" hidden="1" x14ac:dyDescent="0.25">
      <c r="C2130" s="331"/>
      <c r="D2130" s="331"/>
      <c r="E2130" s="331"/>
      <c r="H2130" s="332"/>
      <c r="K2130" s="333"/>
      <c r="L2130" s="333"/>
      <c r="M2130" s="333"/>
      <c r="N2130" s="333"/>
      <c r="Q2130" s="334"/>
      <c r="R2130" s="335"/>
      <c r="S2130" s="335"/>
      <c r="T2130" s="335"/>
      <c r="U2130" s="335"/>
      <c r="V2130" s="335"/>
      <c r="W2130" s="336"/>
      <c r="X2130" s="337"/>
      <c r="Y2130" s="338"/>
    </row>
    <row r="2131" spans="3:25" s="330" customFormat="1" hidden="1" x14ac:dyDescent="0.25">
      <c r="C2131" s="331"/>
      <c r="D2131" s="331"/>
      <c r="E2131" s="331"/>
      <c r="H2131" s="332"/>
      <c r="K2131" s="333"/>
      <c r="L2131" s="333"/>
      <c r="M2131" s="333"/>
      <c r="N2131" s="333"/>
      <c r="Q2131" s="334"/>
      <c r="R2131" s="335"/>
      <c r="S2131" s="335"/>
      <c r="T2131" s="335"/>
      <c r="U2131" s="335"/>
      <c r="V2131" s="335"/>
      <c r="W2131" s="336"/>
      <c r="X2131" s="337"/>
      <c r="Y2131" s="338"/>
    </row>
    <row r="2132" spans="3:25" s="330" customFormat="1" hidden="1" x14ac:dyDescent="0.25">
      <c r="C2132" s="331"/>
      <c r="D2132" s="331"/>
      <c r="E2132" s="331"/>
      <c r="H2132" s="332"/>
      <c r="K2132" s="333"/>
      <c r="L2132" s="333"/>
      <c r="M2132" s="333"/>
      <c r="N2132" s="333"/>
      <c r="Q2132" s="334"/>
      <c r="R2132" s="335"/>
      <c r="S2132" s="335"/>
      <c r="T2132" s="335"/>
      <c r="U2132" s="335"/>
      <c r="V2132" s="335"/>
      <c r="W2132" s="336"/>
      <c r="X2132" s="337"/>
      <c r="Y2132" s="338"/>
    </row>
    <row r="2133" spans="3:25" s="330" customFormat="1" hidden="1" x14ac:dyDescent="0.25">
      <c r="C2133" s="331"/>
      <c r="D2133" s="331"/>
      <c r="E2133" s="331"/>
      <c r="H2133" s="332"/>
      <c r="K2133" s="333"/>
      <c r="L2133" s="333"/>
      <c r="M2133" s="333"/>
      <c r="N2133" s="333"/>
      <c r="Q2133" s="334"/>
      <c r="R2133" s="335"/>
      <c r="S2133" s="335"/>
      <c r="T2133" s="335"/>
      <c r="U2133" s="335"/>
      <c r="V2133" s="335"/>
      <c r="W2133" s="336"/>
      <c r="X2133" s="337"/>
      <c r="Y2133" s="338"/>
    </row>
    <row r="2134" spans="3:25" s="330" customFormat="1" hidden="1" x14ac:dyDescent="0.25">
      <c r="C2134" s="331"/>
      <c r="D2134" s="331"/>
      <c r="E2134" s="331"/>
      <c r="H2134" s="332"/>
      <c r="K2134" s="333"/>
      <c r="L2134" s="333"/>
      <c r="M2134" s="333"/>
      <c r="N2134" s="333"/>
      <c r="Q2134" s="334"/>
      <c r="R2134" s="335"/>
      <c r="S2134" s="335"/>
      <c r="T2134" s="335"/>
      <c r="U2134" s="335"/>
      <c r="V2134" s="335"/>
      <c r="W2134" s="336"/>
      <c r="X2134" s="337"/>
      <c r="Y2134" s="338"/>
    </row>
    <row r="2135" spans="3:25" s="330" customFormat="1" hidden="1" x14ac:dyDescent="0.25">
      <c r="C2135" s="331"/>
      <c r="D2135" s="331"/>
      <c r="E2135" s="331"/>
      <c r="H2135" s="332"/>
      <c r="K2135" s="333"/>
      <c r="L2135" s="333"/>
      <c r="M2135" s="333"/>
      <c r="N2135" s="333"/>
      <c r="Q2135" s="334"/>
      <c r="R2135" s="335"/>
      <c r="S2135" s="335"/>
      <c r="T2135" s="335"/>
      <c r="U2135" s="335"/>
      <c r="V2135" s="335"/>
      <c r="W2135" s="336"/>
      <c r="X2135" s="337"/>
      <c r="Y2135" s="338"/>
    </row>
    <row r="2136" spans="3:25" s="330" customFormat="1" hidden="1" x14ac:dyDescent="0.25">
      <c r="C2136" s="331"/>
      <c r="D2136" s="331"/>
      <c r="E2136" s="331"/>
      <c r="H2136" s="332"/>
      <c r="K2136" s="333"/>
      <c r="L2136" s="333"/>
      <c r="M2136" s="333"/>
      <c r="N2136" s="333"/>
      <c r="Q2136" s="334"/>
      <c r="R2136" s="335"/>
      <c r="S2136" s="335"/>
      <c r="T2136" s="335"/>
      <c r="U2136" s="335"/>
      <c r="V2136" s="335"/>
      <c r="W2136" s="336"/>
      <c r="X2136" s="337"/>
      <c r="Y2136" s="338"/>
    </row>
    <row r="2137" spans="3:25" s="330" customFormat="1" hidden="1" x14ac:dyDescent="0.25">
      <c r="C2137" s="331"/>
      <c r="D2137" s="331"/>
      <c r="E2137" s="331"/>
      <c r="H2137" s="332"/>
      <c r="K2137" s="333"/>
      <c r="L2137" s="333"/>
      <c r="M2137" s="333"/>
      <c r="N2137" s="333"/>
      <c r="Q2137" s="334"/>
      <c r="R2137" s="335"/>
      <c r="S2137" s="335"/>
      <c r="T2137" s="335"/>
      <c r="U2137" s="335"/>
      <c r="V2137" s="335"/>
      <c r="W2137" s="336"/>
      <c r="X2137" s="337"/>
      <c r="Y2137" s="338"/>
    </row>
    <row r="2138" spans="3:25" s="330" customFormat="1" hidden="1" x14ac:dyDescent="0.25">
      <c r="C2138" s="331"/>
      <c r="D2138" s="331"/>
      <c r="E2138" s="331"/>
      <c r="H2138" s="332"/>
      <c r="K2138" s="333"/>
      <c r="L2138" s="333"/>
      <c r="M2138" s="333"/>
      <c r="N2138" s="333"/>
      <c r="Q2138" s="334"/>
      <c r="R2138" s="335"/>
      <c r="S2138" s="335"/>
      <c r="T2138" s="335"/>
      <c r="U2138" s="335"/>
      <c r="V2138" s="335"/>
      <c r="W2138" s="336"/>
      <c r="X2138" s="337"/>
      <c r="Y2138" s="338"/>
    </row>
    <row r="2139" spans="3:25" s="330" customFormat="1" hidden="1" x14ac:dyDescent="0.25">
      <c r="C2139" s="331"/>
      <c r="D2139" s="331"/>
      <c r="E2139" s="331"/>
      <c r="H2139" s="332"/>
      <c r="K2139" s="333"/>
      <c r="L2139" s="333"/>
      <c r="M2139" s="333"/>
      <c r="N2139" s="333"/>
      <c r="Q2139" s="334"/>
      <c r="R2139" s="335"/>
      <c r="S2139" s="335"/>
      <c r="T2139" s="335"/>
      <c r="U2139" s="335"/>
      <c r="V2139" s="335"/>
      <c r="W2139" s="336"/>
      <c r="X2139" s="337"/>
      <c r="Y2139" s="338"/>
    </row>
    <row r="2140" spans="3:25" s="330" customFormat="1" hidden="1" x14ac:dyDescent="0.25">
      <c r="C2140" s="331"/>
      <c r="D2140" s="331"/>
      <c r="E2140" s="331"/>
      <c r="H2140" s="332"/>
      <c r="K2140" s="333"/>
      <c r="L2140" s="333"/>
      <c r="M2140" s="333"/>
      <c r="N2140" s="333"/>
      <c r="Q2140" s="334"/>
      <c r="R2140" s="335"/>
      <c r="S2140" s="335"/>
      <c r="T2140" s="335"/>
      <c r="U2140" s="335"/>
      <c r="V2140" s="335"/>
      <c r="W2140" s="336"/>
      <c r="X2140" s="337"/>
      <c r="Y2140" s="338"/>
    </row>
    <row r="2141" spans="3:25" s="330" customFormat="1" hidden="1" x14ac:dyDescent="0.25">
      <c r="C2141" s="331"/>
      <c r="D2141" s="331"/>
      <c r="E2141" s="331"/>
      <c r="H2141" s="332"/>
      <c r="K2141" s="333"/>
      <c r="L2141" s="333"/>
      <c r="M2141" s="333"/>
      <c r="N2141" s="333"/>
      <c r="Q2141" s="334"/>
      <c r="R2141" s="335"/>
      <c r="S2141" s="335"/>
      <c r="T2141" s="335"/>
      <c r="U2141" s="335"/>
      <c r="V2141" s="335"/>
      <c r="W2141" s="336"/>
      <c r="X2141" s="337"/>
      <c r="Y2141" s="338"/>
    </row>
    <row r="2142" spans="3:25" s="330" customFormat="1" hidden="1" x14ac:dyDescent="0.25">
      <c r="C2142" s="331"/>
      <c r="D2142" s="331"/>
      <c r="E2142" s="331"/>
      <c r="H2142" s="332"/>
      <c r="K2142" s="333"/>
      <c r="L2142" s="333"/>
      <c r="M2142" s="333"/>
      <c r="N2142" s="333"/>
      <c r="Q2142" s="334"/>
      <c r="R2142" s="335"/>
      <c r="S2142" s="335"/>
      <c r="T2142" s="335"/>
      <c r="U2142" s="335"/>
      <c r="V2142" s="335"/>
      <c r="W2142" s="336"/>
      <c r="X2142" s="337"/>
      <c r="Y2142" s="338"/>
    </row>
    <row r="2143" spans="3:25" s="330" customFormat="1" hidden="1" x14ac:dyDescent="0.25">
      <c r="C2143" s="331"/>
      <c r="D2143" s="331"/>
      <c r="E2143" s="331"/>
      <c r="H2143" s="332"/>
      <c r="K2143" s="333"/>
      <c r="L2143" s="333"/>
      <c r="M2143" s="333"/>
      <c r="N2143" s="333"/>
      <c r="Q2143" s="334"/>
      <c r="R2143" s="335"/>
      <c r="S2143" s="335"/>
      <c r="T2143" s="335"/>
      <c r="U2143" s="335"/>
      <c r="V2143" s="335"/>
      <c r="W2143" s="336"/>
      <c r="X2143" s="337"/>
      <c r="Y2143" s="338"/>
    </row>
    <row r="2144" spans="3:25" s="330" customFormat="1" hidden="1" x14ac:dyDescent="0.25">
      <c r="C2144" s="331"/>
      <c r="D2144" s="331"/>
      <c r="E2144" s="331"/>
      <c r="H2144" s="332"/>
      <c r="K2144" s="333"/>
      <c r="L2144" s="333"/>
      <c r="M2144" s="333"/>
      <c r="N2144" s="333"/>
      <c r="Q2144" s="334"/>
      <c r="R2144" s="335"/>
      <c r="S2144" s="335"/>
      <c r="T2144" s="335"/>
      <c r="U2144" s="335"/>
      <c r="V2144" s="335"/>
      <c r="W2144" s="336"/>
      <c r="X2144" s="337"/>
      <c r="Y2144" s="338"/>
    </row>
    <row r="2145" spans="3:25" s="330" customFormat="1" hidden="1" x14ac:dyDescent="0.25">
      <c r="C2145" s="331"/>
      <c r="D2145" s="331"/>
      <c r="E2145" s="331"/>
      <c r="H2145" s="332"/>
      <c r="K2145" s="333"/>
      <c r="L2145" s="333"/>
      <c r="M2145" s="333"/>
      <c r="N2145" s="333"/>
      <c r="Q2145" s="334"/>
      <c r="R2145" s="335"/>
      <c r="S2145" s="335"/>
      <c r="T2145" s="335"/>
      <c r="U2145" s="335"/>
      <c r="V2145" s="335"/>
      <c r="W2145" s="336"/>
      <c r="X2145" s="337"/>
      <c r="Y2145" s="338"/>
    </row>
    <row r="2146" spans="3:25" s="330" customFormat="1" hidden="1" x14ac:dyDescent="0.25">
      <c r="C2146" s="331"/>
      <c r="D2146" s="331"/>
      <c r="E2146" s="331"/>
      <c r="H2146" s="332"/>
      <c r="K2146" s="333"/>
      <c r="L2146" s="333"/>
      <c r="M2146" s="333"/>
      <c r="N2146" s="333"/>
      <c r="Q2146" s="334"/>
      <c r="R2146" s="335"/>
      <c r="S2146" s="335"/>
      <c r="T2146" s="335"/>
      <c r="U2146" s="335"/>
      <c r="V2146" s="335"/>
      <c r="W2146" s="336"/>
      <c r="X2146" s="337"/>
      <c r="Y2146" s="338"/>
    </row>
    <row r="2147" spans="3:25" s="330" customFormat="1" hidden="1" x14ac:dyDescent="0.25">
      <c r="C2147" s="331"/>
      <c r="D2147" s="331"/>
      <c r="E2147" s="331"/>
      <c r="H2147" s="332"/>
      <c r="K2147" s="333"/>
      <c r="L2147" s="333"/>
      <c r="M2147" s="333"/>
      <c r="N2147" s="333"/>
      <c r="Q2147" s="334"/>
      <c r="R2147" s="335"/>
      <c r="S2147" s="335"/>
      <c r="T2147" s="335"/>
      <c r="U2147" s="335"/>
      <c r="V2147" s="335"/>
      <c r="W2147" s="336"/>
      <c r="X2147" s="337"/>
      <c r="Y2147" s="338"/>
    </row>
    <row r="2148" spans="3:25" s="330" customFormat="1" hidden="1" x14ac:dyDescent="0.25">
      <c r="C2148" s="331"/>
      <c r="D2148" s="331"/>
      <c r="E2148" s="331"/>
      <c r="H2148" s="332"/>
      <c r="K2148" s="333"/>
      <c r="L2148" s="333"/>
      <c r="M2148" s="333"/>
      <c r="N2148" s="333"/>
      <c r="Q2148" s="334"/>
      <c r="R2148" s="335"/>
      <c r="S2148" s="335"/>
      <c r="T2148" s="335"/>
      <c r="U2148" s="335"/>
      <c r="V2148" s="335"/>
      <c r="W2148" s="336"/>
      <c r="X2148" s="337"/>
      <c r="Y2148" s="338"/>
    </row>
    <row r="2149" spans="3:25" s="330" customFormat="1" hidden="1" x14ac:dyDescent="0.25">
      <c r="C2149" s="331"/>
      <c r="D2149" s="331"/>
      <c r="E2149" s="331"/>
      <c r="H2149" s="332"/>
      <c r="K2149" s="333"/>
      <c r="L2149" s="333"/>
      <c r="M2149" s="333"/>
      <c r="N2149" s="333"/>
      <c r="Q2149" s="334"/>
      <c r="R2149" s="335"/>
      <c r="S2149" s="335"/>
      <c r="T2149" s="335"/>
      <c r="U2149" s="335"/>
      <c r="V2149" s="335"/>
      <c r="W2149" s="336"/>
      <c r="X2149" s="337"/>
      <c r="Y2149" s="338"/>
    </row>
    <row r="2150" spans="3:25" s="330" customFormat="1" hidden="1" x14ac:dyDescent="0.25">
      <c r="C2150" s="331"/>
      <c r="D2150" s="331"/>
      <c r="E2150" s="331"/>
      <c r="H2150" s="332"/>
      <c r="K2150" s="333"/>
      <c r="L2150" s="333"/>
      <c r="M2150" s="333"/>
      <c r="N2150" s="333"/>
      <c r="Q2150" s="334"/>
      <c r="R2150" s="335"/>
      <c r="S2150" s="335"/>
      <c r="T2150" s="335"/>
      <c r="U2150" s="335"/>
      <c r="V2150" s="335"/>
      <c r="W2150" s="336"/>
      <c r="X2150" s="337"/>
      <c r="Y2150" s="338"/>
    </row>
    <row r="2151" spans="3:25" s="330" customFormat="1" hidden="1" x14ac:dyDescent="0.25">
      <c r="C2151" s="331"/>
      <c r="D2151" s="331"/>
      <c r="E2151" s="331"/>
      <c r="H2151" s="332"/>
      <c r="K2151" s="333"/>
      <c r="L2151" s="333"/>
      <c r="M2151" s="333"/>
      <c r="N2151" s="333"/>
      <c r="Q2151" s="334"/>
      <c r="R2151" s="335"/>
      <c r="S2151" s="335"/>
      <c r="T2151" s="335"/>
      <c r="U2151" s="335"/>
      <c r="V2151" s="335"/>
      <c r="W2151" s="336"/>
      <c r="X2151" s="337"/>
      <c r="Y2151" s="338"/>
    </row>
    <row r="2152" spans="3:25" s="330" customFormat="1" hidden="1" x14ac:dyDescent="0.25">
      <c r="C2152" s="331"/>
      <c r="D2152" s="331"/>
      <c r="E2152" s="331"/>
      <c r="H2152" s="332"/>
      <c r="K2152" s="333"/>
      <c r="L2152" s="333"/>
      <c r="M2152" s="333"/>
      <c r="N2152" s="333"/>
      <c r="Q2152" s="334"/>
      <c r="R2152" s="335"/>
      <c r="S2152" s="335"/>
      <c r="T2152" s="335"/>
      <c r="U2152" s="335"/>
      <c r="V2152" s="335"/>
      <c r="W2152" s="336"/>
      <c r="X2152" s="337"/>
      <c r="Y2152" s="338"/>
    </row>
    <row r="2153" spans="3:25" s="330" customFormat="1" hidden="1" x14ac:dyDescent="0.25">
      <c r="C2153" s="331"/>
      <c r="D2153" s="331"/>
      <c r="E2153" s="331"/>
      <c r="H2153" s="332"/>
      <c r="K2153" s="333"/>
      <c r="L2153" s="333"/>
      <c r="M2153" s="333"/>
      <c r="N2153" s="333"/>
      <c r="Q2153" s="334"/>
      <c r="R2153" s="335"/>
      <c r="S2153" s="335"/>
      <c r="T2153" s="335"/>
      <c r="U2153" s="335"/>
      <c r="V2153" s="335"/>
      <c r="W2153" s="336"/>
      <c r="X2153" s="337"/>
      <c r="Y2153" s="338"/>
    </row>
    <row r="2154" spans="3:25" s="330" customFormat="1" hidden="1" x14ac:dyDescent="0.25">
      <c r="C2154" s="331"/>
      <c r="D2154" s="331"/>
      <c r="E2154" s="331"/>
      <c r="H2154" s="332"/>
      <c r="K2154" s="333"/>
      <c r="L2154" s="333"/>
      <c r="M2154" s="333"/>
      <c r="N2154" s="333"/>
      <c r="Q2154" s="334"/>
      <c r="R2154" s="335"/>
      <c r="S2154" s="335"/>
      <c r="T2154" s="335"/>
      <c r="U2154" s="335"/>
      <c r="V2154" s="335"/>
      <c r="W2154" s="336"/>
      <c r="X2154" s="337"/>
      <c r="Y2154" s="338"/>
    </row>
    <row r="2155" spans="3:25" s="330" customFormat="1" hidden="1" x14ac:dyDescent="0.25">
      <c r="C2155" s="331"/>
      <c r="D2155" s="331"/>
      <c r="E2155" s="331"/>
      <c r="H2155" s="332"/>
      <c r="K2155" s="333"/>
      <c r="L2155" s="333"/>
      <c r="M2155" s="333"/>
      <c r="N2155" s="333"/>
      <c r="Q2155" s="334"/>
      <c r="R2155" s="335"/>
      <c r="S2155" s="335"/>
      <c r="T2155" s="335"/>
      <c r="U2155" s="335"/>
      <c r="V2155" s="335"/>
      <c r="W2155" s="336"/>
      <c r="X2155" s="337"/>
      <c r="Y2155" s="338"/>
    </row>
    <row r="2156" spans="3:25" s="330" customFormat="1" hidden="1" x14ac:dyDescent="0.25">
      <c r="C2156" s="331"/>
      <c r="D2156" s="331"/>
      <c r="E2156" s="331"/>
      <c r="H2156" s="332"/>
      <c r="K2156" s="333"/>
      <c r="L2156" s="333"/>
      <c r="M2156" s="333"/>
      <c r="N2156" s="333"/>
      <c r="Q2156" s="334"/>
      <c r="R2156" s="335"/>
      <c r="S2156" s="335"/>
      <c r="T2156" s="335"/>
      <c r="U2156" s="335"/>
      <c r="V2156" s="335"/>
      <c r="W2156" s="336"/>
      <c r="X2156" s="337"/>
      <c r="Y2156" s="338"/>
    </row>
    <row r="2157" spans="3:25" s="330" customFormat="1" hidden="1" x14ac:dyDescent="0.25">
      <c r="C2157" s="331"/>
      <c r="D2157" s="331"/>
      <c r="E2157" s="331"/>
      <c r="H2157" s="332"/>
      <c r="K2157" s="333"/>
      <c r="L2157" s="333"/>
      <c r="M2157" s="333"/>
      <c r="N2157" s="333"/>
      <c r="Q2157" s="334"/>
      <c r="R2157" s="335"/>
      <c r="S2157" s="335"/>
      <c r="T2157" s="335"/>
      <c r="U2157" s="335"/>
      <c r="V2157" s="335"/>
      <c r="W2157" s="336"/>
      <c r="X2157" s="337"/>
      <c r="Y2157" s="338"/>
    </row>
    <row r="2158" spans="3:25" s="330" customFormat="1" hidden="1" x14ac:dyDescent="0.25">
      <c r="C2158" s="331"/>
      <c r="D2158" s="331"/>
      <c r="E2158" s="331"/>
      <c r="H2158" s="332"/>
      <c r="K2158" s="333"/>
      <c r="L2158" s="333"/>
      <c r="M2158" s="333"/>
      <c r="N2158" s="333"/>
      <c r="Q2158" s="334"/>
      <c r="R2158" s="335"/>
      <c r="S2158" s="335"/>
      <c r="T2158" s="335"/>
      <c r="U2158" s="335"/>
      <c r="V2158" s="335"/>
      <c r="W2158" s="336"/>
      <c r="X2158" s="337"/>
      <c r="Y2158" s="338"/>
    </row>
    <row r="2159" spans="3:25" s="330" customFormat="1" hidden="1" x14ac:dyDescent="0.25">
      <c r="C2159" s="331"/>
      <c r="D2159" s="331"/>
      <c r="E2159" s="331"/>
      <c r="H2159" s="332"/>
      <c r="K2159" s="333"/>
      <c r="L2159" s="333"/>
      <c r="M2159" s="333"/>
      <c r="N2159" s="333"/>
      <c r="Q2159" s="334"/>
      <c r="R2159" s="335"/>
      <c r="S2159" s="335"/>
      <c r="T2159" s="335"/>
      <c r="U2159" s="335"/>
      <c r="V2159" s="335"/>
      <c r="W2159" s="336"/>
      <c r="X2159" s="337"/>
      <c r="Y2159" s="338"/>
    </row>
    <row r="2160" spans="3:25" s="330" customFormat="1" hidden="1" x14ac:dyDescent="0.25">
      <c r="C2160" s="331"/>
      <c r="D2160" s="331"/>
      <c r="E2160" s="331"/>
      <c r="H2160" s="332"/>
      <c r="K2160" s="333"/>
      <c r="L2160" s="333"/>
      <c r="M2160" s="333"/>
      <c r="N2160" s="333"/>
      <c r="Q2160" s="334"/>
      <c r="R2160" s="335"/>
      <c r="S2160" s="335"/>
      <c r="T2160" s="335"/>
      <c r="U2160" s="335"/>
      <c r="V2160" s="335"/>
      <c r="W2160" s="336"/>
      <c r="X2160" s="337"/>
      <c r="Y2160" s="338"/>
    </row>
    <row r="2161" spans="3:25" s="330" customFormat="1" hidden="1" x14ac:dyDescent="0.25">
      <c r="C2161" s="331"/>
      <c r="D2161" s="331"/>
      <c r="E2161" s="331"/>
      <c r="H2161" s="332"/>
      <c r="K2161" s="333"/>
      <c r="L2161" s="333"/>
      <c r="M2161" s="333"/>
      <c r="N2161" s="333"/>
      <c r="Q2161" s="334"/>
      <c r="R2161" s="335"/>
      <c r="S2161" s="335"/>
      <c r="T2161" s="335"/>
      <c r="U2161" s="335"/>
      <c r="V2161" s="335"/>
      <c r="W2161" s="336"/>
      <c r="X2161" s="337"/>
      <c r="Y2161" s="338"/>
    </row>
    <row r="2162" spans="3:25" s="330" customFormat="1" hidden="1" x14ac:dyDescent="0.25">
      <c r="C2162" s="331"/>
      <c r="D2162" s="331"/>
      <c r="E2162" s="331"/>
      <c r="H2162" s="332"/>
      <c r="K2162" s="333"/>
      <c r="L2162" s="333"/>
      <c r="M2162" s="333"/>
      <c r="N2162" s="333"/>
      <c r="Q2162" s="334"/>
      <c r="R2162" s="335"/>
      <c r="S2162" s="335"/>
      <c r="T2162" s="335"/>
      <c r="U2162" s="335"/>
      <c r="V2162" s="335"/>
      <c r="W2162" s="336"/>
      <c r="X2162" s="337"/>
      <c r="Y2162" s="338"/>
    </row>
    <row r="2163" spans="3:25" s="330" customFormat="1" hidden="1" x14ac:dyDescent="0.25">
      <c r="C2163" s="331"/>
      <c r="D2163" s="331"/>
      <c r="E2163" s="331"/>
      <c r="H2163" s="332"/>
      <c r="K2163" s="333"/>
      <c r="L2163" s="333"/>
      <c r="M2163" s="333"/>
      <c r="N2163" s="333"/>
      <c r="Q2163" s="334"/>
      <c r="R2163" s="335"/>
      <c r="S2163" s="335"/>
      <c r="T2163" s="335"/>
      <c r="U2163" s="335"/>
      <c r="V2163" s="335"/>
      <c r="W2163" s="336"/>
      <c r="X2163" s="337"/>
      <c r="Y2163" s="338"/>
    </row>
    <row r="2164" spans="3:25" s="330" customFormat="1" hidden="1" x14ac:dyDescent="0.25">
      <c r="C2164" s="331"/>
      <c r="D2164" s="331"/>
      <c r="E2164" s="331"/>
      <c r="H2164" s="332"/>
      <c r="K2164" s="333"/>
      <c r="L2164" s="333"/>
      <c r="M2164" s="333"/>
      <c r="N2164" s="333"/>
      <c r="Q2164" s="334"/>
      <c r="R2164" s="335"/>
      <c r="S2164" s="335"/>
      <c r="T2164" s="335"/>
      <c r="U2164" s="335"/>
      <c r="V2164" s="335"/>
      <c r="W2164" s="336"/>
      <c r="X2164" s="337"/>
      <c r="Y2164" s="338"/>
    </row>
    <row r="2165" spans="3:25" s="330" customFormat="1" hidden="1" x14ac:dyDescent="0.25">
      <c r="C2165" s="331"/>
      <c r="D2165" s="331"/>
      <c r="E2165" s="331"/>
      <c r="H2165" s="332"/>
      <c r="K2165" s="333"/>
      <c r="L2165" s="333"/>
      <c r="M2165" s="333"/>
      <c r="N2165" s="333"/>
      <c r="Q2165" s="334"/>
      <c r="R2165" s="335"/>
      <c r="S2165" s="335"/>
      <c r="T2165" s="335"/>
      <c r="U2165" s="335"/>
      <c r="V2165" s="335"/>
      <c r="W2165" s="336"/>
      <c r="X2165" s="337"/>
      <c r="Y2165" s="338"/>
    </row>
    <row r="2166" spans="3:25" s="330" customFormat="1" hidden="1" x14ac:dyDescent="0.25">
      <c r="C2166" s="331"/>
      <c r="D2166" s="331"/>
      <c r="E2166" s="331"/>
      <c r="H2166" s="332"/>
      <c r="K2166" s="333"/>
      <c r="L2166" s="333"/>
      <c r="M2166" s="333"/>
      <c r="N2166" s="333"/>
      <c r="Q2166" s="334"/>
      <c r="R2166" s="335"/>
      <c r="S2166" s="335"/>
      <c r="T2166" s="335"/>
      <c r="U2166" s="335"/>
      <c r="V2166" s="335"/>
      <c r="W2166" s="336"/>
      <c r="X2166" s="337"/>
      <c r="Y2166" s="338"/>
    </row>
    <row r="2167" spans="3:25" s="330" customFormat="1" hidden="1" x14ac:dyDescent="0.25">
      <c r="C2167" s="331"/>
      <c r="D2167" s="331"/>
      <c r="E2167" s="331"/>
      <c r="H2167" s="332"/>
      <c r="K2167" s="333"/>
      <c r="L2167" s="333"/>
      <c r="M2167" s="333"/>
      <c r="N2167" s="333"/>
      <c r="Q2167" s="334"/>
      <c r="R2167" s="335"/>
      <c r="S2167" s="335"/>
      <c r="T2167" s="335"/>
      <c r="U2167" s="335"/>
      <c r="V2167" s="335"/>
      <c r="W2167" s="336"/>
      <c r="X2167" s="337"/>
      <c r="Y2167" s="338"/>
    </row>
    <row r="2168" spans="3:25" s="330" customFormat="1" hidden="1" x14ac:dyDescent="0.25">
      <c r="C2168" s="331"/>
      <c r="D2168" s="331"/>
      <c r="E2168" s="331"/>
      <c r="H2168" s="332"/>
      <c r="K2168" s="333"/>
      <c r="L2168" s="333"/>
      <c r="M2168" s="333"/>
      <c r="N2168" s="333"/>
      <c r="Q2168" s="334"/>
      <c r="R2168" s="335"/>
      <c r="S2168" s="335"/>
      <c r="T2168" s="335"/>
      <c r="U2168" s="335"/>
      <c r="V2168" s="335"/>
      <c r="W2168" s="336"/>
      <c r="X2168" s="337"/>
      <c r="Y2168" s="338"/>
    </row>
    <row r="2169" spans="3:25" s="330" customFormat="1" hidden="1" x14ac:dyDescent="0.25">
      <c r="C2169" s="331"/>
      <c r="D2169" s="331"/>
      <c r="E2169" s="331"/>
      <c r="H2169" s="332"/>
      <c r="K2169" s="333"/>
      <c r="L2169" s="333"/>
      <c r="M2169" s="333"/>
      <c r="N2169" s="333"/>
      <c r="Q2169" s="334"/>
      <c r="R2169" s="335"/>
      <c r="S2169" s="335"/>
      <c r="T2169" s="335"/>
      <c r="U2169" s="335"/>
      <c r="V2169" s="335"/>
      <c r="W2169" s="336"/>
      <c r="X2169" s="337"/>
      <c r="Y2169" s="338"/>
    </row>
    <row r="2170" spans="3:25" s="330" customFormat="1" hidden="1" x14ac:dyDescent="0.25">
      <c r="C2170" s="331"/>
      <c r="D2170" s="331"/>
      <c r="E2170" s="331"/>
      <c r="H2170" s="332"/>
      <c r="K2170" s="333"/>
      <c r="L2170" s="333"/>
      <c r="M2170" s="333"/>
      <c r="N2170" s="333"/>
      <c r="Q2170" s="334"/>
      <c r="R2170" s="335"/>
      <c r="S2170" s="335"/>
      <c r="T2170" s="335"/>
      <c r="U2170" s="335"/>
      <c r="V2170" s="335"/>
      <c r="W2170" s="336"/>
      <c r="X2170" s="337"/>
      <c r="Y2170" s="338"/>
    </row>
    <row r="2171" spans="3:25" s="330" customFormat="1" hidden="1" x14ac:dyDescent="0.25">
      <c r="C2171" s="331"/>
      <c r="D2171" s="331"/>
      <c r="E2171" s="331"/>
      <c r="H2171" s="332"/>
      <c r="K2171" s="333"/>
      <c r="L2171" s="333"/>
      <c r="M2171" s="333"/>
      <c r="N2171" s="333"/>
      <c r="Q2171" s="334"/>
      <c r="R2171" s="335"/>
      <c r="S2171" s="335"/>
      <c r="T2171" s="335"/>
      <c r="U2171" s="335"/>
      <c r="V2171" s="335"/>
      <c r="W2171" s="336"/>
      <c r="X2171" s="337"/>
      <c r="Y2171" s="338"/>
    </row>
    <row r="2172" spans="3:25" s="330" customFormat="1" hidden="1" x14ac:dyDescent="0.25">
      <c r="C2172" s="331"/>
      <c r="D2172" s="331"/>
      <c r="E2172" s="331"/>
      <c r="H2172" s="332"/>
      <c r="K2172" s="333"/>
      <c r="L2172" s="333"/>
      <c r="M2172" s="333"/>
      <c r="N2172" s="333"/>
      <c r="Q2172" s="334"/>
      <c r="R2172" s="335"/>
      <c r="S2172" s="335"/>
      <c r="T2172" s="335"/>
      <c r="U2172" s="335"/>
      <c r="V2172" s="335"/>
      <c r="W2172" s="336"/>
      <c r="X2172" s="337"/>
      <c r="Y2172" s="338"/>
    </row>
    <row r="2173" spans="3:25" s="330" customFormat="1" hidden="1" x14ac:dyDescent="0.25">
      <c r="C2173" s="331"/>
      <c r="D2173" s="331"/>
      <c r="E2173" s="331"/>
      <c r="H2173" s="332"/>
      <c r="K2173" s="333"/>
      <c r="L2173" s="333"/>
      <c r="M2173" s="333"/>
      <c r="N2173" s="333"/>
      <c r="Q2173" s="334"/>
      <c r="R2173" s="335"/>
      <c r="S2173" s="335"/>
      <c r="T2173" s="335"/>
      <c r="U2173" s="335"/>
      <c r="V2173" s="335"/>
      <c r="W2173" s="336"/>
      <c r="X2173" s="337"/>
      <c r="Y2173" s="338"/>
    </row>
    <row r="2174" spans="3:25" s="330" customFormat="1" hidden="1" x14ac:dyDescent="0.25">
      <c r="C2174" s="331"/>
      <c r="D2174" s="331"/>
      <c r="E2174" s="331"/>
      <c r="H2174" s="332"/>
      <c r="K2174" s="333"/>
      <c r="L2174" s="333"/>
      <c r="M2174" s="333"/>
      <c r="N2174" s="333"/>
      <c r="Q2174" s="334"/>
      <c r="R2174" s="335"/>
      <c r="S2174" s="335"/>
      <c r="T2174" s="335"/>
      <c r="U2174" s="335"/>
      <c r="V2174" s="335"/>
      <c r="W2174" s="336"/>
      <c r="X2174" s="337"/>
      <c r="Y2174" s="338"/>
    </row>
    <row r="2175" spans="3:25" s="330" customFormat="1" hidden="1" x14ac:dyDescent="0.25">
      <c r="C2175" s="331"/>
      <c r="D2175" s="331"/>
      <c r="E2175" s="331"/>
      <c r="H2175" s="332"/>
      <c r="K2175" s="333"/>
      <c r="L2175" s="333"/>
      <c r="M2175" s="333"/>
      <c r="N2175" s="333"/>
      <c r="Q2175" s="334"/>
      <c r="R2175" s="335"/>
      <c r="S2175" s="335"/>
      <c r="T2175" s="335"/>
      <c r="U2175" s="335"/>
      <c r="V2175" s="335"/>
      <c r="W2175" s="336"/>
      <c r="X2175" s="337"/>
      <c r="Y2175" s="338"/>
    </row>
    <row r="2176" spans="3:25" s="330" customFormat="1" hidden="1" x14ac:dyDescent="0.25">
      <c r="C2176" s="331"/>
      <c r="D2176" s="331"/>
      <c r="E2176" s="331"/>
      <c r="H2176" s="332"/>
      <c r="K2176" s="333"/>
      <c r="L2176" s="333"/>
      <c r="M2176" s="333"/>
      <c r="N2176" s="333"/>
      <c r="Q2176" s="334"/>
      <c r="R2176" s="335"/>
      <c r="S2176" s="335"/>
      <c r="T2176" s="335"/>
      <c r="U2176" s="335"/>
      <c r="V2176" s="335"/>
      <c r="W2176" s="336"/>
      <c r="X2176" s="337"/>
      <c r="Y2176" s="338"/>
    </row>
    <row r="2177" spans="3:25" s="330" customFormat="1" hidden="1" x14ac:dyDescent="0.25">
      <c r="C2177" s="331"/>
      <c r="D2177" s="331"/>
      <c r="E2177" s="331"/>
      <c r="H2177" s="332"/>
      <c r="K2177" s="333"/>
      <c r="L2177" s="333"/>
      <c r="M2177" s="333"/>
      <c r="N2177" s="333"/>
      <c r="Q2177" s="334"/>
      <c r="R2177" s="335"/>
      <c r="S2177" s="335"/>
      <c r="T2177" s="335"/>
      <c r="U2177" s="335"/>
      <c r="V2177" s="335"/>
      <c r="W2177" s="336"/>
      <c r="X2177" s="337"/>
      <c r="Y2177" s="338"/>
    </row>
    <row r="2178" spans="3:25" s="330" customFormat="1" hidden="1" x14ac:dyDescent="0.25">
      <c r="C2178" s="331"/>
      <c r="D2178" s="331"/>
      <c r="E2178" s="331"/>
      <c r="H2178" s="332"/>
      <c r="K2178" s="333"/>
      <c r="L2178" s="333"/>
      <c r="M2178" s="333"/>
      <c r="N2178" s="333"/>
      <c r="Q2178" s="334"/>
      <c r="R2178" s="335"/>
      <c r="S2178" s="335"/>
      <c r="T2178" s="335"/>
      <c r="U2178" s="335"/>
      <c r="V2178" s="335"/>
      <c r="W2178" s="336"/>
      <c r="X2178" s="337"/>
      <c r="Y2178" s="338"/>
    </row>
    <row r="2179" spans="3:25" s="330" customFormat="1" hidden="1" x14ac:dyDescent="0.25">
      <c r="C2179" s="331"/>
      <c r="D2179" s="331"/>
      <c r="E2179" s="331"/>
      <c r="H2179" s="332"/>
      <c r="K2179" s="333"/>
      <c r="L2179" s="333"/>
      <c r="M2179" s="333"/>
      <c r="N2179" s="333"/>
      <c r="Q2179" s="334"/>
      <c r="R2179" s="335"/>
      <c r="S2179" s="335"/>
      <c r="T2179" s="335"/>
      <c r="U2179" s="335"/>
      <c r="V2179" s="335"/>
      <c r="W2179" s="336"/>
      <c r="X2179" s="337"/>
      <c r="Y2179" s="338"/>
    </row>
    <row r="2180" spans="3:25" s="330" customFormat="1" hidden="1" x14ac:dyDescent="0.25">
      <c r="C2180" s="331"/>
      <c r="D2180" s="331"/>
      <c r="E2180" s="331"/>
      <c r="H2180" s="332"/>
      <c r="K2180" s="333"/>
      <c r="L2180" s="333"/>
      <c r="M2180" s="333"/>
      <c r="N2180" s="333"/>
      <c r="Q2180" s="334"/>
      <c r="R2180" s="335"/>
      <c r="S2180" s="335"/>
      <c r="T2180" s="335"/>
      <c r="U2180" s="335"/>
      <c r="V2180" s="335"/>
      <c r="W2180" s="336"/>
      <c r="X2180" s="337"/>
      <c r="Y2180" s="338"/>
    </row>
    <row r="2181" spans="3:25" s="330" customFormat="1" hidden="1" x14ac:dyDescent="0.25">
      <c r="C2181" s="331"/>
      <c r="D2181" s="331"/>
      <c r="E2181" s="331"/>
      <c r="H2181" s="332"/>
      <c r="K2181" s="333"/>
      <c r="L2181" s="333"/>
      <c r="M2181" s="333"/>
      <c r="N2181" s="333"/>
      <c r="Q2181" s="334"/>
      <c r="R2181" s="335"/>
      <c r="S2181" s="335"/>
      <c r="T2181" s="335"/>
      <c r="U2181" s="335"/>
      <c r="V2181" s="335"/>
      <c r="W2181" s="336"/>
      <c r="X2181" s="337"/>
      <c r="Y2181" s="338"/>
    </row>
    <row r="2182" spans="3:25" s="330" customFormat="1" hidden="1" x14ac:dyDescent="0.25">
      <c r="C2182" s="331"/>
      <c r="D2182" s="331"/>
      <c r="E2182" s="331"/>
      <c r="H2182" s="332"/>
      <c r="K2182" s="333"/>
      <c r="L2182" s="333"/>
      <c r="M2182" s="333"/>
      <c r="N2182" s="333"/>
      <c r="Q2182" s="334"/>
      <c r="R2182" s="335"/>
      <c r="S2182" s="335"/>
      <c r="T2182" s="335"/>
      <c r="U2182" s="335"/>
      <c r="V2182" s="335"/>
      <c r="W2182" s="336"/>
      <c r="X2182" s="337"/>
      <c r="Y2182" s="338"/>
    </row>
    <row r="2183" spans="3:25" s="330" customFormat="1" hidden="1" x14ac:dyDescent="0.25">
      <c r="C2183" s="331"/>
      <c r="D2183" s="331"/>
      <c r="E2183" s="331"/>
      <c r="H2183" s="332"/>
      <c r="K2183" s="333"/>
      <c r="L2183" s="333"/>
      <c r="M2183" s="333"/>
      <c r="N2183" s="333"/>
      <c r="Q2183" s="334"/>
      <c r="R2183" s="335"/>
      <c r="S2183" s="335"/>
      <c r="T2183" s="335"/>
      <c r="U2183" s="335"/>
      <c r="V2183" s="335"/>
      <c r="W2183" s="336"/>
      <c r="X2183" s="337"/>
      <c r="Y2183" s="338"/>
    </row>
    <row r="2184" spans="3:25" s="330" customFormat="1" hidden="1" x14ac:dyDescent="0.25">
      <c r="C2184" s="331"/>
      <c r="D2184" s="331"/>
      <c r="E2184" s="331"/>
      <c r="H2184" s="332"/>
      <c r="K2184" s="333"/>
      <c r="L2184" s="333"/>
      <c r="M2184" s="333"/>
      <c r="N2184" s="333"/>
      <c r="Q2184" s="334"/>
      <c r="R2184" s="335"/>
      <c r="S2184" s="335"/>
      <c r="T2184" s="335"/>
      <c r="U2184" s="335"/>
      <c r="V2184" s="335"/>
      <c r="W2184" s="336"/>
      <c r="X2184" s="337"/>
      <c r="Y2184" s="338"/>
    </row>
    <row r="2185" spans="3:25" s="330" customFormat="1" hidden="1" x14ac:dyDescent="0.25">
      <c r="C2185" s="331"/>
      <c r="D2185" s="331"/>
      <c r="E2185" s="331"/>
      <c r="H2185" s="332"/>
      <c r="K2185" s="333"/>
      <c r="L2185" s="333"/>
      <c r="M2185" s="333"/>
      <c r="N2185" s="333"/>
      <c r="Q2185" s="334"/>
      <c r="R2185" s="335"/>
      <c r="S2185" s="335"/>
      <c r="T2185" s="335"/>
      <c r="U2185" s="335"/>
      <c r="V2185" s="335"/>
      <c r="W2185" s="336"/>
      <c r="X2185" s="337"/>
      <c r="Y2185" s="338"/>
    </row>
    <row r="2186" spans="3:25" s="330" customFormat="1" hidden="1" x14ac:dyDescent="0.25">
      <c r="C2186" s="331"/>
      <c r="D2186" s="331"/>
      <c r="E2186" s="331"/>
      <c r="H2186" s="332"/>
      <c r="K2186" s="333"/>
      <c r="L2186" s="333"/>
      <c r="M2186" s="333"/>
      <c r="N2186" s="333"/>
      <c r="Q2186" s="334"/>
      <c r="R2186" s="335"/>
      <c r="S2186" s="335"/>
      <c r="T2186" s="335"/>
      <c r="U2186" s="335"/>
      <c r="V2186" s="335"/>
      <c r="W2186" s="336"/>
      <c r="X2186" s="337"/>
      <c r="Y2186" s="338"/>
    </row>
    <row r="2187" spans="3:25" s="330" customFormat="1" hidden="1" x14ac:dyDescent="0.25">
      <c r="C2187" s="331"/>
      <c r="D2187" s="331"/>
      <c r="E2187" s="331"/>
      <c r="H2187" s="332"/>
      <c r="K2187" s="333"/>
      <c r="L2187" s="333"/>
      <c r="M2187" s="333"/>
      <c r="N2187" s="333"/>
      <c r="Q2187" s="334"/>
      <c r="R2187" s="335"/>
      <c r="S2187" s="335"/>
      <c r="T2187" s="335"/>
      <c r="U2187" s="335"/>
      <c r="V2187" s="335"/>
      <c r="W2187" s="336"/>
      <c r="X2187" s="337"/>
      <c r="Y2187" s="338"/>
    </row>
    <row r="2188" spans="3:25" s="330" customFormat="1" hidden="1" x14ac:dyDescent="0.25">
      <c r="C2188" s="331"/>
      <c r="D2188" s="331"/>
      <c r="E2188" s="331"/>
      <c r="H2188" s="332"/>
      <c r="K2188" s="333"/>
      <c r="L2188" s="333"/>
      <c r="M2188" s="333"/>
      <c r="N2188" s="333"/>
      <c r="Q2188" s="334"/>
      <c r="R2188" s="335"/>
      <c r="S2188" s="335"/>
      <c r="T2188" s="335"/>
      <c r="U2188" s="335"/>
      <c r="V2188" s="335"/>
      <c r="W2188" s="336"/>
      <c r="X2188" s="337"/>
      <c r="Y2188" s="338"/>
    </row>
    <row r="2189" spans="3:25" s="330" customFormat="1" hidden="1" x14ac:dyDescent="0.25">
      <c r="C2189" s="331"/>
      <c r="D2189" s="331"/>
      <c r="E2189" s="331"/>
      <c r="H2189" s="332"/>
      <c r="K2189" s="333"/>
      <c r="L2189" s="333"/>
      <c r="M2189" s="333"/>
      <c r="N2189" s="333"/>
      <c r="Q2189" s="334"/>
      <c r="R2189" s="335"/>
      <c r="S2189" s="335"/>
      <c r="T2189" s="335"/>
      <c r="U2189" s="335"/>
      <c r="V2189" s="335"/>
      <c r="W2189" s="336"/>
      <c r="X2189" s="337"/>
      <c r="Y2189" s="338"/>
    </row>
    <row r="2190" spans="3:25" s="330" customFormat="1" hidden="1" x14ac:dyDescent="0.25">
      <c r="C2190" s="331"/>
      <c r="D2190" s="331"/>
      <c r="E2190" s="331"/>
      <c r="H2190" s="332"/>
      <c r="K2190" s="333"/>
      <c r="L2190" s="333"/>
      <c r="M2190" s="333"/>
      <c r="N2190" s="333"/>
      <c r="Q2190" s="334"/>
      <c r="R2190" s="335"/>
      <c r="S2190" s="335"/>
      <c r="T2190" s="335"/>
      <c r="U2190" s="335"/>
      <c r="V2190" s="335"/>
      <c r="W2190" s="336"/>
      <c r="X2190" s="337"/>
      <c r="Y2190" s="338"/>
    </row>
    <row r="2191" spans="3:25" s="330" customFormat="1" hidden="1" x14ac:dyDescent="0.25">
      <c r="C2191" s="331"/>
      <c r="D2191" s="331"/>
      <c r="E2191" s="331"/>
      <c r="H2191" s="332"/>
      <c r="K2191" s="333"/>
      <c r="L2191" s="333"/>
      <c r="M2191" s="333"/>
      <c r="N2191" s="333"/>
      <c r="Q2191" s="334"/>
      <c r="R2191" s="335"/>
      <c r="S2191" s="335"/>
      <c r="T2191" s="335"/>
      <c r="U2191" s="335"/>
      <c r="V2191" s="335"/>
      <c r="W2191" s="336"/>
      <c r="X2191" s="337"/>
      <c r="Y2191" s="338"/>
    </row>
    <row r="2192" spans="3:25" s="330" customFormat="1" hidden="1" x14ac:dyDescent="0.25">
      <c r="C2192" s="331"/>
      <c r="D2192" s="331"/>
      <c r="E2192" s="331"/>
      <c r="H2192" s="332"/>
      <c r="K2192" s="333"/>
      <c r="L2192" s="333"/>
      <c r="M2192" s="333"/>
      <c r="N2192" s="333"/>
      <c r="Q2192" s="334"/>
      <c r="R2192" s="335"/>
      <c r="S2192" s="335"/>
      <c r="T2192" s="335"/>
      <c r="U2192" s="335"/>
      <c r="V2192" s="335"/>
      <c r="W2192" s="336"/>
      <c r="X2192" s="337"/>
      <c r="Y2192" s="338"/>
    </row>
    <row r="2193" spans="3:25" s="330" customFormat="1" hidden="1" x14ac:dyDescent="0.25">
      <c r="C2193" s="331"/>
      <c r="D2193" s="331"/>
      <c r="E2193" s="331"/>
      <c r="H2193" s="332"/>
      <c r="K2193" s="333"/>
      <c r="L2193" s="333"/>
      <c r="M2193" s="333"/>
      <c r="N2193" s="333"/>
      <c r="Q2193" s="334"/>
      <c r="R2193" s="335"/>
      <c r="S2193" s="335"/>
      <c r="T2193" s="335"/>
      <c r="U2193" s="335"/>
      <c r="V2193" s="335"/>
      <c r="W2193" s="336"/>
      <c r="X2193" s="337"/>
      <c r="Y2193" s="338"/>
    </row>
    <row r="2194" spans="3:25" s="330" customFormat="1" hidden="1" x14ac:dyDescent="0.25">
      <c r="C2194" s="331"/>
      <c r="D2194" s="331"/>
      <c r="E2194" s="331"/>
      <c r="H2194" s="332"/>
      <c r="K2194" s="333"/>
      <c r="L2194" s="333"/>
      <c r="M2194" s="333"/>
      <c r="N2194" s="333"/>
      <c r="Q2194" s="334"/>
      <c r="R2194" s="335"/>
      <c r="S2194" s="335"/>
      <c r="T2194" s="335"/>
      <c r="U2194" s="335"/>
      <c r="V2194" s="335"/>
      <c r="W2194" s="336"/>
      <c r="X2194" s="337"/>
      <c r="Y2194" s="338"/>
    </row>
    <row r="2195" spans="3:25" s="330" customFormat="1" hidden="1" x14ac:dyDescent="0.25">
      <c r="C2195" s="331"/>
      <c r="D2195" s="331"/>
      <c r="E2195" s="331"/>
      <c r="H2195" s="332"/>
      <c r="K2195" s="333"/>
      <c r="L2195" s="333"/>
      <c r="M2195" s="333"/>
      <c r="N2195" s="333"/>
      <c r="Q2195" s="334"/>
      <c r="R2195" s="335"/>
      <c r="S2195" s="335"/>
      <c r="T2195" s="335"/>
      <c r="U2195" s="335"/>
      <c r="V2195" s="335"/>
      <c r="W2195" s="336"/>
      <c r="X2195" s="337"/>
      <c r="Y2195" s="338"/>
    </row>
    <row r="2196" spans="3:25" s="330" customFormat="1" hidden="1" x14ac:dyDescent="0.25">
      <c r="C2196" s="331"/>
      <c r="D2196" s="331"/>
      <c r="E2196" s="331"/>
      <c r="H2196" s="332"/>
      <c r="K2196" s="333"/>
      <c r="L2196" s="333"/>
      <c r="M2196" s="333"/>
      <c r="N2196" s="333"/>
      <c r="Q2196" s="334"/>
      <c r="R2196" s="335"/>
      <c r="S2196" s="335"/>
      <c r="T2196" s="335"/>
      <c r="U2196" s="335"/>
      <c r="V2196" s="335"/>
      <c r="W2196" s="336"/>
      <c r="X2196" s="337"/>
      <c r="Y2196" s="338"/>
    </row>
    <row r="2197" spans="3:25" s="330" customFormat="1" hidden="1" x14ac:dyDescent="0.25">
      <c r="C2197" s="331"/>
      <c r="D2197" s="331"/>
      <c r="E2197" s="331"/>
      <c r="H2197" s="332"/>
      <c r="K2197" s="333"/>
      <c r="L2197" s="333"/>
      <c r="M2197" s="333"/>
      <c r="N2197" s="333"/>
      <c r="Q2197" s="334"/>
      <c r="R2197" s="335"/>
      <c r="S2197" s="335"/>
      <c r="T2197" s="335"/>
      <c r="U2197" s="335"/>
      <c r="V2197" s="335"/>
      <c r="W2197" s="336"/>
      <c r="X2197" s="337"/>
      <c r="Y2197" s="338"/>
    </row>
    <row r="2198" spans="3:25" s="330" customFormat="1" hidden="1" x14ac:dyDescent="0.25">
      <c r="C2198" s="331"/>
      <c r="D2198" s="331"/>
      <c r="E2198" s="331"/>
      <c r="H2198" s="332"/>
      <c r="K2198" s="333"/>
      <c r="L2198" s="333"/>
      <c r="M2198" s="333"/>
      <c r="N2198" s="333"/>
      <c r="Q2198" s="334"/>
      <c r="R2198" s="335"/>
      <c r="S2198" s="335"/>
      <c r="T2198" s="335"/>
      <c r="U2198" s="335"/>
      <c r="V2198" s="335"/>
      <c r="W2198" s="336"/>
      <c r="X2198" s="337"/>
      <c r="Y2198" s="338"/>
    </row>
    <row r="2199" spans="3:25" s="330" customFormat="1" hidden="1" x14ac:dyDescent="0.25">
      <c r="C2199" s="331"/>
      <c r="D2199" s="331"/>
      <c r="E2199" s="331"/>
      <c r="H2199" s="332"/>
      <c r="K2199" s="333"/>
      <c r="L2199" s="333"/>
      <c r="M2199" s="333"/>
      <c r="N2199" s="333"/>
      <c r="Q2199" s="334"/>
      <c r="R2199" s="335"/>
      <c r="S2199" s="335"/>
      <c r="T2199" s="335"/>
      <c r="U2199" s="335"/>
      <c r="V2199" s="335"/>
      <c r="W2199" s="336"/>
      <c r="X2199" s="337"/>
      <c r="Y2199" s="338"/>
    </row>
    <row r="2200" spans="3:25" s="330" customFormat="1" hidden="1" x14ac:dyDescent="0.25">
      <c r="C2200" s="331"/>
      <c r="D2200" s="331"/>
      <c r="E2200" s="331"/>
      <c r="H2200" s="332"/>
      <c r="K2200" s="333"/>
      <c r="L2200" s="333"/>
      <c r="M2200" s="333"/>
      <c r="N2200" s="333"/>
      <c r="Q2200" s="334"/>
      <c r="R2200" s="335"/>
      <c r="S2200" s="335"/>
      <c r="T2200" s="335"/>
      <c r="U2200" s="335"/>
      <c r="V2200" s="335"/>
      <c r="W2200" s="336"/>
      <c r="X2200" s="337"/>
      <c r="Y2200" s="338"/>
    </row>
    <row r="2201" spans="3:25" s="330" customFormat="1" hidden="1" x14ac:dyDescent="0.25">
      <c r="C2201" s="331"/>
      <c r="D2201" s="331"/>
      <c r="E2201" s="331"/>
      <c r="H2201" s="332"/>
      <c r="K2201" s="333"/>
      <c r="L2201" s="333"/>
      <c r="M2201" s="333"/>
      <c r="N2201" s="333"/>
      <c r="Q2201" s="334"/>
      <c r="R2201" s="335"/>
      <c r="S2201" s="335"/>
      <c r="T2201" s="335"/>
      <c r="U2201" s="335"/>
      <c r="V2201" s="335"/>
      <c r="W2201" s="336"/>
      <c r="X2201" s="337"/>
      <c r="Y2201" s="338"/>
    </row>
    <row r="2202" spans="3:25" s="330" customFormat="1" hidden="1" x14ac:dyDescent="0.25">
      <c r="C2202" s="331"/>
      <c r="D2202" s="331"/>
      <c r="E2202" s="331"/>
      <c r="H2202" s="332"/>
      <c r="K2202" s="333"/>
      <c r="L2202" s="333"/>
      <c r="M2202" s="333"/>
      <c r="N2202" s="333"/>
      <c r="Q2202" s="334"/>
      <c r="R2202" s="335"/>
      <c r="S2202" s="335"/>
      <c r="T2202" s="335"/>
      <c r="U2202" s="335"/>
      <c r="V2202" s="335"/>
      <c r="W2202" s="336"/>
      <c r="X2202" s="337"/>
      <c r="Y2202" s="338"/>
    </row>
    <row r="2203" spans="3:25" s="330" customFormat="1" hidden="1" x14ac:dyDescent="0.25">
      <c r="C2203" s="331"/>
      <c r="D2203" s="331"/>
      <c r="E2203" s="331"/>
      <c r="H2203" s="332"/>
      <c r="K2203" s="333"/>
      <c r="L2203" s="333"/>
      <c r="M2203" s="333"/>
      <c r="N2203" s="333"/>
      <c r="Q2203" s="334"/>
      <c r="R2203" s="335"/>
      <c r="S2203" s="335"/>
      <c r="T2203" s="335"/>
      <c r="U2203" s="335"/>
      <c r="V2203" s="335"/>
      <c r="W2203" s="336"/>
      <c r="X2203" s="337"/>
      <c r="Y2203" s="338"/>
    </row>
    <row r="2204" spans="3:25" s="330" customFormat="1" hidden="1" x14ac:dyDescent="0.25">
      <c r="C2204" s="331"/>
      <c r="D2204" s="331"/>
      <c r="E2204" s="331"/>
      <c r="H2204" s="332"/>
      <c r="K2204" s="333"/>
      <c r="L2204" s="333"/>
      <c r="M2204" s="333"/>
      <c r="N2204" s="333"/>
      <c r="Q2204" s="334"/>
      <c r="R2204" s="335"/>
      <c r="S2204" s="335"/>
      <c r="T2204" s="335"/>
      <c r="U2204" s="335"/>
      <c r="V2204" s="335"/>
      <c r="W2204" s="336"/>
      <c r="X2204" s="337"/>
      <c r="Y2204" s="338"/>
    </row>
    <row r="2205" spans="3:25" s="330" customFormat="1" hidden="1" x14ac:dyDescent="0.25">
      <c r="C2205" s="331"/>
      <c r="D2205" s="331"/>
      <c r="E2205" s="331"/>
      <c r="H2205" s="332"/>
      <c r="K2205" s="333"/>
      <c r="L2205" s="333"/>
      <c r="M2205" s="333"/>
      <c r="N2205" s="333"/>
      <c r="Q2205" s="334"/>
      <c r="R2205" s="335"/>
      <c r="S2205" s="335"/>
      <c r="T2205" s="335"/>
      <c r="U2205" s="335"/>
      <c r="V2205" s="335"/>
      <c r="W2205" s="336"/>
      <c r="X2205" s="337"/>
      <c r="Y2205" s="338"/>
    </row>
    <row r="2206" spans="3:25" s="330" customFormat="1" hidden="1" x14ac:dyDescent="0.25">
      <c r="C2206" s="331"/>
      <c r="D2206" s="331"/>
      <c r="E2206" s="331"/>
      <c r="H2206" s="332"/>
      <c r="K2206" s="333"/>
      <c r="L2206" s="333"/>
      <c r="M2206" s="333"/>
      <c r="N2206" s="333"/>
      <c r="Q2206" s="334"/>
      <c r="R2206" s="335"/>
      <c r="S2206" s="335"/>
      <c r="T2206" s="335"/>
      <c r="U2206" s="335"/>
      <c r="V2206" s="335"/>
      <c r="W2206" s="336"/>
      <c r="X2206" s="337"/>
      <c r="Y2206" s="338"/>
    </row>
    <row r="2207" spans="3:25" s="330" customFormat="1" hidden="1" x14ac:dyDescent="0.25">
      <c r="C2207" s="331"/>
      <c r="D2207" s="331"/>
      <c r="E2207" s="331"/>
      <c r="H2207" s="332"/>
      <c r="K2207" s="333"/>
      <c r="L2207" s="333"/>
      <c r="M2207" s="333"/>
      <c r="N2207" s="333"/>
      <c r="Q2207" s="334"/>
      <c r="R2207" s="335"/>
      <c r="S2207" s="335"/>
      <c r="T2207" s="335"/>
      <c r="U2207" s="335"/>
      <c r="V2207" s="335"/>
      <c r="W2207" s="336"/>
      <c r="X2207" s="337"/>
      <c r="Y2207" s="338"/>
    </row>
    <row r="2208" spans="3:25" s="330" customFormat="1" hidden="1" x14ac:dyDescent="0.25">
      <c r="C2208" s="331"/>
      <c r="D2208" s="331"/>
      <c r="E2208" s="331"/>
      <c r="H2208" s="332"/>
      <c r="K2208" s="333"/>
      <c r="L2208" s="333"/>
      <c r="M2208" s="333"/>
      <c r="N2208" s="333"/>
      <c r="Q2208" s="334"/>
      <c r="R2208" s="335"/>
      <c r="S2208" s="335"/>
      <c r="T2208" s="335"/>
      <c r="U2208" s="335"/>
      <c r="V2208" s="335"/>
      <c r="W2208" s="336"/>
      <c r="X2208" s="337"/>
      <c r="Y2208" s="338"/>
    </row>
    <row r="2209" spans="3:25" s="330" customFormat="1" hidden="1" x14ac:dyDescent="0.25">
      <c r="C2209" s="331"/>
      <c r="D2209" s="331"/>
      <c r="E2209" s="331"/>
      <c r="H2209" s="332"/>
      <c r="K2209" s="333"/>
      <c r="L2209" s="333"/>
      <c r="M2209" s="333"/>
      <c r="N2209" s="333"/>
      <c r="Q2209" s="334"/>
      <c r="R2209" s="335"/>
      <c r="S2209" s="335"/>
      <c r="T2209" s="335"/>
      <c r="U2209" s="335"/>
      <c r="V2209" s="335"/>
      <c r="W2209" s="336"/>
      <c r="X2209" s="337"/>
      <c r="Y2209" s="338"/>
    </row>
    <row r="2210" spans="3:25" s="330" customFormat="1" hidden="1" x14ac:dyDescent="0.25">
      <c r="C2210" s="331"/>
      <c r="D2210" s="331"/>
      <c r="E2210" s="331"/>
      <c r="H2210" s="332"/>
      <c r="K2210" s="333"/>
      <c r="L2210" s="333"/>
      <c r="M2210" s="333"/>
      <c r="N2210" s="333"/>
      <c r="Q2210" s="334"/>
      <c r="R2210" s="335"/>
      <c r="S2210" s="335"/>
      <c r="T2210" s="335"/>
      <c r="U2210" s="335"/>
      <c r="V2210" s="335"/>
      <c r="W2210" s="336"/>
      <c r="X2210" s="337"/>
      <c r="Y2210" s="338"/>
    </row>
    <row r="2211" spans="3:25" s="330" customFormat="1" hidden="1" x14ac:dyDescent="0.25">
      <c r="C2211" s="331"/>
      <c r="D2211" s="331"/>
      <c r="E2211" s="331"/>
      <c r="H2211" s="332"/>
      <c r="K2211" s="333"/>
      <c r="L2211" s="333"/>
      <c r="M2211" s="333"/>
      <c r="N2211" s="333"/>
      <c r="Q2211" s="334"/>
      <c r="R2211" s="335"/>
      <c r="S2211" s="335"/>
      <c r="T2211" s="335"/>
      <c r="U2211" s="335"/>
      <c r="V2211" s="335"/>
      <c r="W2211" s="336"/>
      <c r="X2211" s="337"/>
      <c r="Y2211" s="338"/>
    </row>
    <row r="2212" spans="3:25" s="330" customFormat="1" hidden="1" x14ac:dyDescent="0.25">
      <c r="C2212" s="331"/>
      <c r="D2212" s="331"/>
      <c r="E2212" s="331"/>
      <c r="H2212" s="332"/>
      <c r="K2212" s="333"/>
      <c r="L2212" s="333"/>
      <c r="M2212" s="333"/>
      <c r="N2212" s="333"/>
      <c r="Q2212" s="334"/>
      <c r="R2212" s="335"/>
      <c r="S2212" s="335"/>
      <c r="T2212" s="335"/>
      <c r="U2212" s="335"/>
      <c r="V2212" s="335"/>
      <c r="W2212" s="336"/>
      <c r="X2212" s="337"/>
      <c r="Y2212" s="338"/>
    </row>
    <row r="2213" spans="3:25" s="330" customFormat="1" hidden="1" x14ac:dyDescent="0.25">
      <c r="C2213" s="331"/>
      <c r="D2213" s="331"/>
      <c r="E2213" s="331"/>
      <c r="H2213" s="332"/>
      <c r="K2213" s="333"/>
      <c r="L2213" s="333"/>
      <c r="M2213" s="333"/>
      <c r="N2213" s="333"/>
      <c r="Q2213" s="334"/>
      <c r="R2213" s="335"/>
      <c r="S2213" s="335"/>
      <c r="T2213" s="335"/>
      <c r="U2213" s="335"/>
      <c r="V2213" s="335"/>
      <c r="W2213" s="336"/>
      <c r="X2213" s="337"/>
      <c r="Y2213" s="338"/>
    </row>
    <row r="2214" spans="3:25" s="330" customFormat="1" hidden="1" x14ac:dyDescent="0.25">
      <c r="C2214" s="331"/>
      <c r="D2214" s="331"/>
      <c r="E2214" s="331"/>
      <c r="H2214" s="332"/>
      <c r="K2214" s="333"/>
      <c r="L2214" s="333"/>
      <c r="M2214" s="333"/>
      <c r="N2214" s="333"/>
      <c r="Q2214" s="334"/>
      <c r="R2214" s="335"/>
      <c r="S2214" s="335"/>
      <c r="T2214" s="335"/>
      <c r="U2214" s="335"/>
      <c r="V2214" s="335"/>
      <c r="W2214" s="336"/>
      <c r="X2214" s="337"/>
      <c r="Y2214" s="338"/>
    </row>
    <row r="2215" spans="3:25" s="330" customFormat="1" hidden="1" x14ac:dyDescent="0.25">
      <c r="C2215" s="331"/>
      <c r="D2215" s="331"/>
      <c r="E2215" s="331"/>
      <c r="H2215" s="332"/>
      <c r="K2215" s="333"/>
      <c r="L2215" s="333"/>
      <c r="M2215" s="333"/>
      <c r="N2215" s="333"/>
      <c r="Q2215" s="334"/>
      <c r="R2215" s="335"/>
      <c r="S2215" s="335"/>
      <c r="T2215" s="335"/>
      <c r="U2215" s="335"/>
      <c r="V2215" s="335"/>
      <c r="W2215" s="336"/>
      <c r="X2215" s="337"/>
      <c r="Y2215" s="338"/>
    </row>
    <row r="2216" spans="3:25" s="330" customFormat="1" hidden="1" x14ac:dyDescent="0.25">
      <c r="C2216" s="331"/>
      <c r="D2216" s="331"/>
      <c r="E2216" s="331"/>
      <c r="H2216" s="332"/>
      <c r="K2216" s="333"/>
      <c r="L2216" s="333"/>
      <c r="M2216" s="333"/>
      <c r="N2216" s="333"/>
      <c r="Q2216" s="334"/>
      <c r="R2216" s="335"/>
      <c r="S2216" s="335"/>
      <c r="T2216" s="335"/>
      <c r="U2216" s="335"/>
      <c r="V2216" s="335"/>
      <c r="W2216" s="336"/>
      <c r="X2216" s="337"/>
      <c r="Y2216" s="338"/>
    </row>
    <row r="2217" spans="3:25" s="330" customFormat="1" hidden="1" x14ac:dyDescent="0.25">
      <c r="C2217" s="331"/>
      <c r="D2217" s="331"/>
      <c r="E2217" s="331"/>
      <c r="H2217" s="332"/>
      <c r="K2217" s="333"/>
      <c r="L2217" s="333"/>
      <c r="M2217" s="333"/>
      <c r="N2217" s="333"/>
      <c r="Q2217" s="334"/>
      <c r="R2217" s="335"/>
      <c r="S2217" s="335"/>
      <c r="T2217" s="335"/>
      <c r="U2217" s="335"/>
      <c r="V2217" s="335"/>
      <c r="W2217" s="336"/>
      <c r="X2217" s="337"/>
      <c r="Y2217" s="338"/>
    </row>
    <row r="2218" spans="3:25" s="330" customFormat="1" hidden="1" x14ac:dyDescent="0.25">
      <c r="C2218" s="331"/>
      <c r="D2218" s="331"/>
      <c r="E2218" s="331"/>
      <c r="H2218" s="332"/>
      <c r="K2218" s="333"/>
      <c r="L2218" s="333"/>
      <c r="M2218" s="333"/>
      <c r="N2218" s="333"/>
      <c r="Q2218" s="334"/>
      <c r="R2218" s="335"/>
      <c r="S2218" s="335"/>
      <c r="T2218" s="335"/>
      <c r="U2218" s="335"/>
      <c r="V2218" s="335"/>
      <c r="W2218" s="336"/>
      <c r="X2218" s="337"/>
      <c r="Y2218" s="338"/>
    </row>
    <row r="2219" spans="3:25" s="330" customFormat="1" hidden="1" x14ac:dyDescent="0.25">
      <c r="C2219" s="331"/>
      <c r="D2219" s="331"/>
      <c r="E2219" s="331"/>
      <c r="H2219" s="332"/>
      <c r="K2219" s="333"/>
      <c r="L2219" s="333"/>
      <c r="M2219" s="333"/>
      <c r="N2219" s="333"/>
      <c r="Q2219" s="334"/>
      <c r="R2219" s="335"/>
      <c r="S2219" s="335"/>
      <c r="T2219" s="335"/>
      <c r="U2219" s="335"/>
      <c r="V2219" s="335"/>
      <c r="W2219" s="336"/>
      <c r="X2219" s="337"/>
      <c r="Y2219" s="338"/>
    </row>
    <row r="2220" spans="3:25" s="330" customFormat="1" hidden="1" x14ac:dyDescent="0.25">
      <c r="C2220" s="331"/>
      <c r="D2220" s="331"/>
      <c r="E2220" s="331"/>
      <c r="H2220" s="332"/>
      <c r="K2220" s="333"/>
      <c r="L2220" s="333"/>
      <c r="M2220" s="333"/>
      <c r="N2220" s="333"/>
      <c r="Q2220" s="334"/>
      <c r="R2220" s="335"/>
      <c r="S2220" s="335"/>
      <c r="T2220" s="335"/>
      <c r="U2220" s="335"/>
      <c r="V2220" s="335"/>
      <c r="W2220" s="336"/>
      <c r="X2220" s="337"/>
      <c r="Y2220" s="338"/>
    </row>
    <row r="2221" spans="3:25" s="330" customFormat="1" hidden="1" x14ac:dyDescent="0.25">
      <c r="C2221" s="331"/>
      <c r="D2221" s="331"/>
      <c r="E2221" s="331"/>
      <c r="H2221" s="332"/>
      <c r="K2221" s="333"/>
      <c r="L2221" s="333"/>
      <c r="M2221" s="333"/>
      <c r="N2221" s="333"/>
      <c r="Q2221" s="334"/>
      <c r="R2221" s="335"/>
      <c r="S2221" s="335"/>
      <c r="T2221" s="335"/>
      <c r="U2221" s="335"/>
      <c r="V2221" s="335"/>
      <c r="W2221" s="336"/>
      <c r="X2221" s="337"/>
      <c r="Y2221" s="338"/>
    </row>
    <row r="2222" spans="3:25" s="330" customFormat="1" hidden="1" x14ac:dyDescent="0.25">
      <c r="C2222" s="331"/>
      <c r="D2222" s="331"/>
      <c r="E2222" s="331"/>
      <c r="H2222" s="332"/>
      <c r="K2222" s="333"/>
      <c r="L2222" s="333"/>
      <c r="M2222" s="333"/>
      <c r="N2222" s="333"/>
      <c r="Q2222" s="334"/>
      <c r="R2222" s="335"/>
      <c r="S2222" s="335"/>
      <c r="T2222" s="335"/>
      <c r="U2222" s="335"/>
      <c r="V2222" s="335"/>
      <c r="W2222" s="336"/>
      <c r="X2222" s="337"/>
      <c r="Y2222" s="338"/>
    </row>
    <row r="2223" spans="3:25" s="330" customFormat="1" hidden="1" x14ac:dyDescent="0.25">
      <c r="C2223" s="331"/>
      <c r="D2223" s="331"/>
      <c r="E2223" s="331"/>
      <c r="H2223" s="332"/>
      <c r="K2223" s="333"/>
      <c r="L2223" s="333"/>
      <c r="M2223" s="333"/>
      <c r="N2223" s="333"/>
      <c r="Q2223" s="334"/>
      <c r="R2223" s="335"/>
      <c r="S2223" s="335"/>
      <c r="T2223" s="335"/>
      <c r="U2223" s="335"/>
      <c r="V2223" s="335"/>
      <c r="W2223" s="336"/>
      <c r="X2223" s="337"/>
      <c r="Y2223" s="338"/>
    </row>
    <row r="2224" spans="3:25" s="330" customFormat="1" hidden="1" x14ac:dyDescent="0.25">
      <c r="C2224" s="331"/>
      <c r="D2224" s="331"/>
      <c r="E2224" s="331"/>
      <c r="H2224" s="332"/>
      <c r="K2224" s="333"/>
      <c r="L2224" s="333"/>
      <c r="M2224" s="333"/>
      <c r="N2224" s="333"/>
      <c r="Q2224" s="334"/>
      <c r="R2224" s="335"/>
      <c r="S2224" s="335"/>
      <c r="T2224" s="335"/>
      <c r="U2224" s="335"/>
      <c r="V2224" s="335"/>
      <c r="W2224" s="336"/>
      <c r="X2224" s="337"/>
      <c r="Y2224" s="338"/>
    </row>
    <row r="2225" spans="3:25" s="330" customFormat="1" hidden="1" x14ac:dyDescent="0.25">
      <c r="C2225" s="331"/>
      <c r="D2225" s="331"/>
      <c r="E2225" s="331"/>
      <c r="H2225" s="332"/>
      <c r="K2225" s="333"/>
      <c r="L2225" s="333"/>
      <c r="M2225" s="333"/>
      <c r="N2225" s="333"/>
      <c r="Q2225" s="334"/>
      <c r="R2225" s="335"/>
      <c r="S2225" s="335"/>
      <c r="T2225" s="335"/>
      <c r="U2225" s="335"/>
      <c r="V2225" s="335"/>
      <c r="W2225" s="336"/>
      <c r="X2225" s="337"/>
      <c r="Y2225" s="338"/>
    </row>
    <row r="2226" spans="3:25" s="330" customFormat="1" hidden="1" x14ac:dyDescent="0.25">
      <c r="C2226" s="331"/>
      <c r="D2226" s="331"/>
      <c r="E2226" s="331"/>
      <c r="H2226" s="332"/>
      <c r="K2226" s="333"/>
      <c r="L2226" s="333"/>
      <c r="M2226" s="333"/>
      <c r="N2226" s="333"/>
      <c r="Q2226" s="334"/>
      <c r="R2226" s="335"/>
      <c r="S2226" s="335"/>
      <c r="T2226" s="335"/>
      <c r="U2226" s="335"/>
      <c r="V2226" s="335"/>
      <c r="W2226" s="336"/>
      <c r="X2226" s="337"/>
      <c r="Y2226" s="338"/>
    </row>
    <row r="2227" spans="3:25" s="330" customFormat="1" hidden="1" x14ac:dyDescent="0.25">
      <c r="C2227" s="331"/>
      <c r="D2227" s="331"/>
      <c r="E2227" s="331"/>
      <c r="H2227" s="332"/>
      <c r="K2227" s="333"/>
      <c r="L2227" s="333"/>
      <c r="M2227" s="333"/>
      <c r="N2227" s="333"/>
      <c r="Q2227" s="334"/>
      <c r="R2227" s="335"/>
      <c r="S2227" s="335"/>
      <c r="T2227" s="335"/>
      <c r="U2227" s="335"/>
      <c r="V2227" s="335"/>
      <c r="W2227" s="336"/>
      <c r="X2227" s="337"/>
      <c r="Y2227" s="338"/>
    </row>
    <row r="2228" spans="3:25" s="330" customFormat="1" hidden="1" x14ac:dyDescent="0.25">
      <c r="C2228" s="331"/>
      <c r="D2228" s="331"/>
      <c r="E2228" s="331"/>
      <c r="H2228" s="332"/>
      <c r="K2228" s="333"/>
      <c r="L2228" s="333"/>
      <c r="M2228" s="333"/>
      <c r="N2228" s="333"/>
      <c r="Q2228" s="334"/>
      <c r="R2228" s="335"/>
      <c r="S2228" s="335"/>
      <c r="T2228" s="335"/>
      <c r="U2228" s="335"/>
      <c r="V2228" s="335"/>
      <c r="W2228" s="336"/>
      <c r="X2228" s="337"/>
      <c r="Y2228" s="338"/>
    </row>
    <row r="2229" spans="3:25" s="330" customFormat="1" hidden="1" x14ac:dyDescent="0.25">
      <c r="C2229" s="331"/>
      <c r="D2229" s="331"/>
      <c r="E2229" s="331"/>
      <c r="H2229" s="332"/>
      <c r="K2229" s="333"/>
      <c r="L2229" s="333"/>
      <c r="M2229" s="333"/>
      <c r="N2229" s="333"/>
      <c r="Q2229" s="334"/>
      <c r="R2229" s="335"/>
      <c r="S2229" s="335"/>
      <c r="T2229" s="335"/>
      <c r="U2229" s="335"/>
      <c r="V2229" s="335"/>
      <c r="W2229" s="336"/>
      <c r="X2229" s="337"/>
      <c r="Y2229" s="338"/>
    </row>
    <row r="2230" spans="3:25" s="330" customFormat="1" hidden="1" x14ac:dyDescent="0.25">
      <c r="C2230" s="331"/>
      <c r="D2230" s="331"/>
      <c r="E2230" s="331"/>
      <c r="H2230" s="332"/>
      <c r="K2230" s="333"/>
      <c r="L2230" s="333"/>
      <c r="M2230" s="333"/>
      <c r="N2230" s="333"/>
      <c r="Q2230" s="334"/>
      <c r="R2230" s="335"/>
      <c r="S2230" s="335"/>
      <c r="T2230" s="335"/>
      <c r="U2230" s="335"/>
      <c r="V2230" s="335"/>
      <c r="W2230" s="336"/>
      <c r="X2230" s="337"/>
      <c r="Y2230" s="338"/>
    </row>
    <row r="2231" spans="3:25" s="330" customFormat="1" hidden="1" x14ac:dyDescent="0.25">
      <c r="C2231" s="331"/>
      <c r="D2231" s="331"/>
      <c r="E2231" s="331"/>
      <c r="H2231" s="332"/>
      <c r="K2231" s="333"/>
      <c r="L2231" s="333"/>
      <c r="M2231" s="333"/>
      <c r="N2231" s="333"/>
      <c r="Q2231" s="334"/>
      <c r="R2231" s="335"/>
      <c r="S2231" s="335"/>
      <c r="T2231" s="335"/>
      <c r="U2231" s="335"/>
      <c r="V2231" s="335"/>
      <c r="W2231" s="336"/>
      <c r="X2231" s="337"/>
      <c r="Y2231" s="338"/>
    </row>
    <row r="2232" spans="3:25" s="330" customFormat="1" hidden="1" x14ac:dyDescent="0.25">
      <c r="C2232" s="331"/>
      <c r="D2232" s="331"/>
      <c r="E2232" s="331"/>
      <c r="H2232" s="332"/>
      <c r="K2232" s="333"/>
      <c r="L2232" s="333"/>
      <c r="M2232" s="333"/>
      <c r="N2232" s="333"/>
      <c r="Q2232" s="334"/>
      <c r="R2232" s="335"/>
      <c r="S2232" s="335"/>
      <c r="T2232" s="335"/>
      <c r="U2232" s="335"/>
      <c r="V2232" s="335"/>
      <c r="W2232" s="336"/>
      <c r="X2232" s="337"/>
      <c r="Y2232" s="338"/>
    </row>
    <row r="2233" spans="3:25" s="330" customFormat="1" hidden="1" x14ac:dyDescent="0.25">
      <c r="C2233" s="331"/>
      <c r="D2233" s="331"/>
      <c r="E2233" s="331"/>
      <c r="H2233" s="332"/>
      <c r="K2233" s="333"/>
      <c r="L2233" s="333"/>
      <c r="M2233" s="333"/>
      <c r="N2233" s="333"/>
      <c r="Q2233" s="334"/>
      <c r="R2233" s="335"/>
      <c r="S2233" s="335"/>
      <c r="T2233" s="335"/>
      <c r="U2233" s="335"/>
      <c r="V2233" s="335"/>
      <c r="W2233" s="336"/>
      <c r="X2233" s="337"/>
      <c r="Y2233" s="338"/>
    </row>
    <row r="2234" spans="3:25" s="330" customFormat="1" hidden="1" x14ac:dyDescent="0.25">
      <c r="C2234" s="331"/>
      <c r="D2234" s="331"/>
      <c r="E2234" s="331"/>
      <c r="H2234" s="332"/>
      <c r="K2234" s="333"/>
      <c r="L2234" s="333"/>
      <c r="M2234" s="333"/>
      <c r="N2234" s="333"/>
      <c r="Q2234" s="334"/>
      <c r="R2234" s="335"/>
      <c r="S2234" s="335"/>
      <c r="T2234" s="335"/>
      <c r="U2234" s="335"/>
      <c r="V2234" s="335"/>
      <c r="W2234" s="336"/>
      <c r="X2234" s="337"/>
      <c r="Y2234" s="338"/>
    </row>
    <row r="2235" spans="3:25" s="330" customFormat="1" hidden="1" x14ac:dyDescent="0.25">
      <c r="C2235" s="331"/>
      <c r="D2235" s="331"/>
      <c r="E2235" s="331"/>
      <c r="H2235" s="332"/>
      <c r="K2235" s="333"/>
      <c r="L2235" s="333"/>
      <c r="M2235" s="333"/>
      <c r="N2235" s="333"/>
      <c r="Q2235" s="334"/>
      <c r="R2235" s="335"/>
      <c r="S2235" s="335"/>
      <c r="T2235" s="335"/>
      <c r="U2235" s="335"/>
      <c r="V2235" s="335"/>
      <c r="W2235" s="336"/>
      <c r="X2235" s="337"/>
      <c r="Y2235" s="338"/>
    </row>
    <row r="2236" spans="3:25" s="330" customFormat="1" hidden="1" x14ac:dyDescent="0.25">
      <c r="C2236" s="331"/>
      <c r="D2236" s="331"/>
      <c r="E2236" s="331"/>
      <c r="H2236" s="332"/>
      <c r="K2236" s="333"/>
      <c r="L2236" s="333"/>
      <c r="M2236" s="333"/>
      <c r="N2236" s="333"/>
      <c r="Q2236" s="334"/>
      <c r="R2236" s="335"/>
      <c r="S2236" s="335"/>
      <c r="T2236" s="335"/>
      <c r="U2236" s="335"/>
      <c r="V2236" s="335"/>
      <c r="W2236" s="336"/>
      <c r="X2236" s="337"/>
      <c r="Y2236" s="338"/>
    </row>
    <row r="2237" spans="3:25" s="330" customFormat="1" hidden="1" x14ac:dyDescent="0.25">
      <c r="C2237" s="331"/>
      <c r="D2237" s="331"/>
      <c r="E2237" s="331"/>
      <c r="H2237" s="332"/>
      <c r="K2237" s="333"/>
      <c r="L2237" s="333"/>
      <c r="M2237" s="333"/>
      <c r="N2237" s="333"/>
      <c r="Q2237" s="334"/>
      <c r="R2237" s="335"/>
      <c r="S2237" s="335"/>
      <c r="T2237" s="335"/>
      <c r="U2237" s="335"/>
      <c r="V2237" s="335"/>
      <c r="W2237" s="336"/>
      <c r="X2237" s="337"/>
      <c r="Y2237" s="338"/>
    </row>
    <row r="2238" spans="3:25" s="330" customFormat="1" hidden="1" x14ac:dyDescent="0.25">
      <c r="C2238" s="331"/>
      <c r="D2238" s="331"/>
      <c r="E2238" s="331"/>
      <c r="H2238" s="332"/>
      <c r="K2238" s="333"/>
      <c r="L2238" s="333"/>
      <c r="M2238" s="333"/>
      <c r="N2238" s="333"/>
      <c r="Q2238" s="334"/>
      <c r="R2238" s="335"/>
      <c r="S2238" s="335"/>
      <c r="T2238" s="335"/>
      <c r="U2238" s="335"/>
      <c r="V2238" s="335"/>
      <c r="W2238" s="336"/>
      <c r="X2238" s="337"/>
      <c r="Y2238" s="338"/>
    </row>
    <row r="2239" spans="3:25" s="330" customFormat="1" hidden="1" x14ac:dyDescent="0.25">
      <c r="C2239" s="331"/>
      <c r="D2239" s="331"/>
      <c r="E2239" s="331"/>
      <c r="H2239" s="332"/>
      <c r="K2239" s="333"/>
      <c r="L2239" s="333"/>
      <c r="M2239" s="333"/>
      <c r="N2239" s="333"/>
      <c r="Q2239" s="334"/>
      <c r="R2239" s="335"/>
      <c r="S2239" s="335"/>
      <c r="T2239" s="335"/>
      <c r="U2239" s="335"/>
      <c r="V2239" s="335"/>
      <c r="W2239" s="336"/>
      <c r="X2239" s="337"/>
      <c r="Y2239" s="338"/>
    </row>
    <row r="2240" spans="3:25" s="330" customFormat="1" hidden="1" x14ac:dyDescent="0.25">
      <c r="C2240" s="331"/>
      <c r="D2240" s="331"/>
      <c r="E2240" s="331"/>
      <c r="H2240" s="332"/>
      <c r="K2240" s="333"/>
      <c r="L2240" s="333"/>
      <c r="M2240" s="333"/>
      <c r="N2240" s="333"/>
      <c r="Q2240" s="334"/>
      <c r="R2240" s="335"/>
      <c r="S2240" s="335"/>
      <c r="T2240" s="335"/>
      <c r="U2240" s="335"/>
      <c r="V2240" s="335"/>
      <c r="W2240" s="336"/>
      <c r="X2240" s="337"/>
      <c r="Y2240" s="338"/>
    </row>
    <row r="2241" spans="3:25" s="330" customFormat="1" hidden="1" x14ac:dyDescent="0.25">
      <c r="C2241" s="331"/>
      <c r="D2241" s="331"/>
      <c r="E2241" s="331"/>
      <c r="H2241" s="332"/>
      <c r="K2241" s="333"/>
      <c r="L2241" s="333"/>
      <c r="M2241" s="333"/>
      <c r="N2241" s="333"/>
      <c r="Q2241" s="334"/>
      <c r="R2241" s="335"/>
      <c r="S2241" s="335"/>
      <c r="T2241" s="335"/>
      <c r="U2241" s="335"/>
      <c r="V2241" s="335"/>
      <c r="W2241" s="336"/>
      <c r="X2241" s="337"/>
      <c r="Y2241" s="338"/>
    </row>
    <row r="2242" spans="3:25" s="330" customFormat="1" hidden="1" x14ac:dyDescent="0.25">
      <c r="C2242" s="331"/>
      <c r="D2242" s="331"/>
      <c r="E2242" s="331"/>
      <c r="H2242" s="332"/>
      <c r="K2242" s="333"/>
      <c r="L2242" s="333"/>
      <c r="M2242" s="333"/>
      <c r="N2242" s="333"/>
      <c r="Q2242" s="334"/>
      <c r="R2242" s="335"/>
      <c r="S2242" s="335"/>
      <c r="T2242" s="335"/>
      <c r="U2242" s="335"/>
      <c r="V2242" s="335"/>
      <c r="W2242" s="336"/>
      <c r="X2242" s="337"/>
      <c r="Y2242" s="338"/>
    </row>
    <row r="2243" spans="3:25" s="330" customFormat="1" hidden="1" x14ac:dyDescent="0.25">
      <c r="C2243" s="331"/>
      <c r="D2243" s="331"/>
      <c r="E2243" s="331"/>
      <c r="H2243" s="332"/>
      <c r="K2243" s="333"/>
      <c r="L2243" s="333"/>
      <c r="M2243" s="333"/>
      <c r="N2243" s="333"/>
      <c r="Q2243" s="334"/>
      <c r="R2243" s="335"/>
      <c r="S2243" s="335"/>
      <c r="T2243" s="335"/>
      <c r="U2243" s="335"/>
      <c r="V2243" s="335"/>
      <c r="W2243" s="336"/>
      <c r="X2243" s="337"/>
      <c r="Y2243" s="338"/>
    </row>
    <row r="2244" spans="3:25" s="330" customFormat="1" hidden="1" x14ac:dyDescent="0.25">
      <c r="C2244" s="331"/>
      <c r="D2244" s="331"/>
      <c r="E2244" s="331"/>
      <c r="H2244" s="332"/>
      <c r="K2244" s="333"/>
      <c r="L2244" s="333"/>
      <c r="M2244" s="333"/>
      <c r="N2244" s="333"/>
      <c r="Q2244" s="334"/>
      <c r="R2244" s="335"/>
      <c r="S2244" s="335"/>
      <c r="T2244" s="335"/>
      <c r="U2244" s="335"/>
      <c r="V2244" s="335"/>
      <c r="W2244" s="336"/>
      <c r="X2244" s="337"/>
      <c r="Y2244" s="338"/>
    </row>
    <row r="2245" spans="3:25" s="330" customFormat="1" hidden="1" x14ac:dyDescent="0.25">
      <c r="C2245" s="331"/>
      <c r="D2245" s="331"/>
      <c r="E2245" s="331"/>
      <c r="H2245" s="332"/>
      <c r="K2245" s="333"/>
      <c r="L2245" s="333"/>
      <c r="M2245" s="333"/>
      <c r="N2245" s="333"/>
      <c r="Q2245" s="334"/>
      <c r="R2245" s="335"/>
      <c r="S2245" s="335"/>
      <c r="T2245" s="335"/>
      <c r="U2245" s="335"/>
      <c r="V2245" s="335"/>
      <c r="W2245" s="336"/>
      <c r="X2245" s="337"/>
      <c r="Y2245" s="338"/>
    </row>
    <row r="2246" spans="3:25" s="330" customFormat="1" hidden="1" x14ac:dyDescent="0.25">
      <c r="C2246" s="331"/>
      <c r="D2246" s="331"/>
      <c r="E2246" s="331"/>
      <c r="H2246" s="332"/>
      <c r="K2246" s="333"/>
      <c r="L2246" s="333"/>
      <c r="M2246" s="333"/>
      <c r="N2246" s="333"/>
      <c r="Q2246" s="334"/>
      <c r="R2246" s="335"/>
      <c r="S2246" s="335"/>
      <c r="T2246" s="335"/>
      <c r="U2246" s="335"/>
      <c r="V2246" s="335"/>
      <c r="W2246" s="336"/>
      <c r="X2246" s="337"/>
      <c r="Y2246" s="338"/>
    </row>
    <row r="2247" spans="3:25" s="330" customFormat="1" hidden="1" x14ac:dyDescent="0.25">
      <c r="C2247" s="331"/>
      <c r="D2247" s="331"/>
      <c r="E2247" s="331"/>
      <c r="H2247" s="332"/>
      <c r="K2247" s="333"/>
      <c r="L2247" s="333"/>
      <c r="M2247" s="333"/>
      <c r="N2247" s="333"/>
      <c r="Q2247" s="334"/>
      <c r="R2247" s="335"/>
      <c r="S2247" s="335"/>
      <c r="T2247" s="335"/>
      <c r="U2247" s="335"/>
      <c r="V2247" s="335"/>
      <c r="W2247" s="336"/>
      <c r="X2247" s="337"/>
      <c r="Y2247" s="338"/>
    </row>
    <row r="2248" spans="3:25" s="330" customFormat="1" hidden="1" x14ac:dyDescent="0.25">
      <c r="C2248" s="331"/>
      <c r="D2248" s="331"/>
      <c r="E2248" s="331"/>
      <c r="H2248" s="332"/>
      <c r="K2248" s="333"/>
      <c r="L2248" s="333"/>
      <c r="M2248" s="333"/>
      <c r="N2248" s="333"/>
      <c r="Q2248" s="334"/>
      <c r="R2248" s="335"/>
      <c r="S2248" s="335"/>
      <c r="T2248" s="335"/>
      <c r="U2248" s="335"/>
      <c r="V2248" s="335"/>
      <c r="W2248" s="336"/>
      <c r="X2248" s="337"/>
      <c r="Y2248" s="338"/>
    </row>
    <row r="2249" spans="3:25" s="330" customFormat="1" hidden="1" x14ac:dyDescent="0.25">
      <c r="C2249" s="331"/>
      <c r="D2249" s="331"/>
      <c r="E2249" s="331"/>
      <c r="H2249" s="332"/>
      <c r="K2249" s="333"/>
      <c r="L2249" s="333"/>
      <c r="M2249" s="333"/>
      <c r="N2249" s="333"/>
      <c r="Q2249" s="334"/>
      <c r="R2249" s="335"/>
      <c r="S2249" s="335"/>
      <c r="T2249" s="335"/>
      <c r="U2249" s="335"/>
      <c r="V2249" s="335"/>
      <c r="W2249" s="336"/>
      <c r="X2249" s="337"/>
      <c r="Y2249" s="338"/>
    </row>
    <row r="2250" spans="3:25" s="330" customFormat="1" hidden="1" x14ac:dyDescent="0.25">
      <c r="C2250" s="331"/>
      <c r="D2250" s="331"/>
      <c r="E2250" s="331"/>
      <c r="H2250" s="332"/>
      <c r="K2250" s="333"/>
      <c r="L2250" s="333"/>
      <c r="M2250" s="333"/>
      <c r="N2250" s="333"/>
      <c r="Q2250" s="334"/>
      <c r="R2250" s="335"/>
      <c r="S2250" s="335"/>
      <c r="T2250" s="335"/>
      <c r="U2250" s="335"/>
      <c r="V2250" s="335"/>
      <c r="W2250" s="336"/>
      <c r="X2250" s="337"/>
      <c r="Y2250" s="338"/>
    </row>
    <row r="2251" spans="3:25" s="330" customFormat="1" hidden="1" x14ac:dyDescent="0.25">
      <c r="C2251" s="331"/>
      <c r="D2251" s="331"/>
      <c r="E2251" s="331"/>
      <c r="H2251" s="332"/>
      <c r="K2251" s="333"/>
      <c r="L2251" s="333"/>
      <c r="M2251" s="333"/>
      <c r="N2251" s="333"/>
      <c r="Q2251" s="334"/>
      <c r="R2251" s="335"/>
      <c r="S2251" s="335"/>
      <c r="T2251" s="335"/>
      <c r="U2251" s="335"/>
      <c r="V2251" s="335"/>
      <c r="W2251" s="336"/>
      <c r="X2251" s="337"/>
      <c r="Y2251" s="338"/>
    </row>
    <row r="2252" spans="3:25" s="330" customFormat="1" hidden="1" x14ac:dyDescent="0.25">
      <c r="C2252" s="331"/>
      <c r="D2252" s="331"/>
      <c r="E2252" s="331"/>
      <c r="H2252" s="332"/>
      <c r="K2252" s="333"/>
      <c r="L2252" s="333"/>
      <c r="M2252" s="333"/>
      <c r="N2252" s="333"/>
      <c r="Q2252" s="334"/>
      <c r="R2252" s="335"/>
      <c r="S2252" s="335"/>
      <c r="T2252" s="335"/>
      <c r="U2252" s="335"/>
      <c r="V2252" s="335"/>
      <c r="W2252" s="336"/>
      <c r="X2252" s="337"/>
      <c r="Y2252" s="338"/>
    </row>
    <row r="2253" spans="3:25" s="330" customFormat="1" hidden="1" x14ac:dyDescent="0.25">
      <c r="C2253" s="331"/>
      <c r="D2253" s="331"/>
      <c r="E2253" s="331"/>
      <c r="H2253" s="332"/>
      <c r="K2253" s="333"/>
      <c r="L2253" s="333"/>
      <c r="M2253" s="333"/>
      <c r="N2253" s="333"/>
      <c r="Q2253" s="334"/>
      <c r="R2253" s="335"/>
      <c r="S2253" s="335"/>
      <c r="T2253" s="335"/>
      <c r="U2253" s="335"/>
      <c r="V2253" s="335"/>
      <c r="W2253" s="336"/>
      <c r="X2253" s="337"/>
      <c r="Y2253" s="338"/>
    </row>
    <row r="2254" spans="3:25" s="330" customFormat="1" hidden="1" x14ac:dyDescent="0.25">
      <c r="C2254" s="331"/>
      <c r="D2254" s="331"/>
      <c r="E2254" s="331"/>
      <c r="H2254" s="332"/>
      <c r="K2254" s="333"/>
      <c r="L2254" s="333"/>
      <c r="M2254" s="333"/>
      <c r="N2254" s="333"/>
      <c r="Q2254" s="334"/>
      <c r="R2254" s="335"/>
      <c r="S2254" s="335"/>
      <c r="T2254" s="335"/>
      <c r="U2254" s="335"/>
      <c r="V2254" s="335"/>
      <c r="W2254" s="336"/>
      <c r="X2254" s="337"/>
      <c r="Y2254" s="338"/>
    </row>
    <row r="2255" spans="3:25" s="330" customFormat="1" hidden="1" x14ac:dyDescent="0.25">
      <c r="C2255" s="331"/>
      <c r="D2255" s="331"/>
      <c r="E2255" s="331"/>
      <c r="H2255" s="332"/>
      <c r="K2255" s="333"/>
      <c r="L2255" s="333"/>
      <c r="M2255" s="333"/>
      <c r="N2255" s="333"/>
      <c r="Q2255" s="334"/>
      <c r="R2255" s="335"/>
      <c r="S2255" s="335"/>
      <c r="T2255" s="335"/>
      <c r="U2255" s="335"/>
      <c r="V2255" s="335"/>
      <c r="W2255" s="336"/>
      <c r="X2255" s="337"/>
      <c r="Y2255" s="338"/>
    </row>
    <row r="2256" spans="3:25" s="330" customFormat="1" hidden="1" x14ac:dyDescent="0.25">
      <c r="C2256" s="331"/>
      <c r="D2256" s="331"/>
      <c r="E2256" s="331"/>
      <c r="H2256" s="332"/>
      <c r="K2256" s="333"/>
      <c r="L2256" s="333"/>
      <c r="M2256" s="333"/>
      <c r="N2256" s="333"/>
      <c r="Q2256" s="334"/>
      <c r="R2256" s="335"/>
      <c r="S2256" s="335"/>
      <c r="T2256" s="335"/>
      <c r="U2256" s="335"/>
      <c r="V2256" s="335"/>
      <c r="W2256" s="336"/>
      <c r="X2256" s="337"/>
      <c r="Y2256" s="338"/>
    </row>
    <row r="2257" spans="3:25" s="330" customFormat="1" hidden="1" x14ac:dyDescent="0.25">
      <c r="C2257" s="331"/>
      <c r="D2257" s="331"/>
      <c r="E2257" s="331"/>
      <c r="H2257" s="332"/>
      <c r="K2257" s="333"/>
      <c r="L2257" s="333"/>
      <c r="M2257" s="333"/>
      <c r="N2257" s="333"/>
      <c r="Q2257" s="334"/>
      <c r="R2257" s="335"/>
      <c r="S2257" s="335"/>
      <c r="T2257" s="335"/>
      <c r="U2257" s="335"/>
      <c r="V2257" s="335"/>
      <c r="W2257" s="336"/>
      <c r="X2257" s="337"/>
      <c r="Y2257" s="338"/>
    </row>
    <row r="2258" spans="3:25" s="330" customFormat="1" hidden="1" x14ac:dyDescent="0.25">
      <c r="C2258" s="331"/>
      <c r="D2258" s="331"/>
      <c r="E2258" s="331"/>
      <c r="H2258" s="332"/>
      <c r="K2258" s="333"/>
      <c r="L2258" s="333"/>
      <c r="M2258" s="333"/>
      <c r="N2258" s="333"/>
      <c r="Q2258" s="334"/>
      <c r="R2258" s="335"/>
      <c r="S2258" s="335"/>
      <c r="T2258" s="335"/>
      <c r="U2258" s="335"/>
      <c r="V2258" s="335"/>
      <c r="W2258" s="336"/>
      <c r="X2258" s="337"/>
      <c r="Y2258" s="338"/>
    </row>
    <row r="2259" spans="3:25" s="330" customFormat="1" hidden="1" x14ac:dyDescent="0.25">
      <c r="C2259" s="331"/>
      <c r="D2259" s="331"/>
      <c r="E2259" s="331"/>
      <c r="H2259" s="332"/>
      <c r="K2259" s="333"/>
      <c r="L2259" s="333"/>
      <c r="M2259" s="333"/>
      <c r="N2259" s="333"/>
      <c r="Q2259" s="334"/>
      <c r="R2259" s="335"/>
      <c r="S2259" s="335"/>
      <c r="T2259" s="335"/>
      <c r="U2259" s="335"/>
      <c r="V2259" s="335"/>
      <c r="W2259" s="336"/>
      <c r="X2259" s="337"/>
      <c r="Y2259" s="338"/>
    </row>
    <row r="2260" spans="3:25" s="330" customFormat="1" hidden="1" x14ac:dyDescent="0.25">
      <c r="C2260" s="331"/>
      <c r="D2260" s="331"/>
      <c r="E2260" s="331"/>
      <c r="H2260" s="332"/>
      <c r="K2260" s="333"/>
      <c r="L2260" s="333"/>
      <c r="M2260" s="333"/>
      <c r="N2260" s="333"/>
      <c r="Q2260" s="334"/>
      <c r="R2260" s="335"/>
      <c r="S2260" s="335"/>
      <c r="T2260" s="335"/>
      <c r="U2260" s="335"/>
      <c r="V2260" s="335"/>
      <c r="W2260" s="336"/>
      <c r="X2260" s="337"/>
      <c r="Y2260" s="338"/>
    </row>
    <row r="2261" spans="3:25" s="330" customFormat="1" hidden="1" x14ac:dyDescent="0.25">
      <c r="C2261" s="331"/>
      <c r="D2261" s="331"/>
      <c r="E2261" s="331"/>
      <c r="H2261" s="332"/>
      <c r="K2261" s="333"/>
      <c r="L2261" s="333"/>
      <c r="M2261" s="333"/>
      <c r="N2261" s="333"/>
      <c r="Q2261" s="334"/>
      <c r="R2261" s="335"/>
      <c r="S2261" s="335"/>
      <c r="T2261" s="335"/>
      <c r="U2261" s="335"/>
      <c r="V2261" s="335"/>
      <c r="W2261" s="336"/>
      <c r="X2261" s="337"/>
      <c r="Y2261" s="338"/>
    </row>
    <row r="2262" spans="3:25" s="330" customFormat="1" hidden="1" x14ac:dyDescent="0.25">
      <c r="C2262" s="331"/>
      <c r="D2262" s="331"/>
      <c r="E2262" s="331"/>
      <c r="H2262" s="332"/>
      <c r="K2262" s="333"/>
      <c r="L2262" s="333"/>
      <c r="M2262" s="333"/>
      <c r="N2262" s="333"/>
      <c r="Q2262" s="334"/>
      <c r="R2262" s="335"/>
      <c r="S2262" s="335"/>
      <c r="T2262" s="335"/>
      <c r="U2262" s="335"/>
      <c r="V2262" s="335"/>
      <c r="W2262" s="336"/>
      <c r="X2262" s="337"/>
      <c r="Y2262" s="338"/>
    </row>
    <row r="2263" spans="3:25" s="330" customFormat="1" hidden="1" x14ac:dyDescent="0.25">
      <c r="C2263" s="331"/>
      <c r="D2263" s="331"/>
      <c r="E2263" s="331"/>
      <c r="H2263" s="332"/>
      <c r="K2263" s="333"/>
      <c r="L2263" s="333"/>
      <c r="M2263" s="333"/>
      <c r="N2263" s="333"/>
      <c r="Q2263" s="334"/>
      <c r="R2263" s="335"/>
      <c r="S2263" s="335"/>
      <c r="T2263" s="335"/>
      <c r="U2263" s="335"/>
      <c r="V2263" s="335"/>
      <c r="W2263" s="336"/>
      <c r="X2263" s="337"/>
      <c r="Y2263" s="338"/>
    </row>
    <row r="2264" spans="3:25" s="330" customFormat="1" hidden="1" x14ac:dyDescent="0.25">
      <c r="C2264" s="331"/>
      <c r="D2264" s="331"/>
      <c r="E2264" s="331"/>
      <c r="H2264" s="332"/>
      <c r="K2264" s="333"/>
      <c r="L2264" s="333"/>
      <c r="M2264" s="333"/>
      <c r="N2264" s="333"/>
      <c r="Q2264" s="334"/>
      <c r="R2264" s="335"/>
      <c r="S2264" s="335"/>
      <c r="T2264" s="335"/>
      <c r="U2264" s="335"/>
      <c r="V2264" s="335"/>
      <c r="W2264" s="336"/>
      <c r="X2264" s="337"/>
      <c r="Y2264" s="338"/>
    </row>
    <row r="2265" spans="3:25" s="330" customFormat="1" hidden="1" x14ac:dyDescent="0.25">
      <c r="C2265" s="331"/>
      <c r="D2265" s="331"/>
      <c r="E2265" s="331"/>
      <c r="H2265" s="332"/>
      <c r="K2265" s="333"/>
      <c r="L2265" s="333"/>
      <c r="M2265" s="333"/>
      <c r="N2265" s="333"/>
      <c r="Q2265" s="334"/>
      <c r="R2265" s="335"/>
      <c r="S2265" s="335"/>
      <c r="T2265" s="335"/>
      <c r="U2265" s="335"/>
      <c r="V2265" s="335"/>
      <c r="W2265" s="336"/>
      <c r="X2265" s="337"/>
      <c r="Y2265" s="338"/>
    </row>
    <row r="2266" spans="3:25" s="330" customFormat="1" hidden="1" x14ac:dyDescent="0.25">
      <c r="C2266" s="331"/>
      <c r="D2266" s="331"/>
      <c r="E2266" s="331"/>
      <c r="H2266" s="332"/>
      <c r="K2266" s="333"/>
      <c r="L2266" s="333"/>
      <c r="M2266" s="333"/>
      <c r="N2266" s="333"/>
      <c r="Q2266" s="334"/>
      <c r="R2266" s="335"/>
      <c r="S2266" s="335"/>
      <c r="T2266" s="335"/>
      <c r="U2266" s="335"/>
      <c r="V2266" s="335"/>
      <c r="W2266" s="336"/>
      <c r="X2266" s="337"/>
      <c r="Y2266" s="338"/>
    </row>
    <row r="2267" spans="3:25" s="330" customFormat="1" hidden="1" x14ac:dyDescent="0.25">
      <c r="C2267" s="331"/>
      <c r="D2267" s="331"/>
      <c r="E2267" s="331"/>
      <c r="H2267" s="332"/>
      <c r="K2267" s="333"/>
      <c r="L2267" s="333"/>
      <c r="M2267" s="333"/>
      <c r="N2267" s="333"/>
      <c r="Q2267" s="334"/>
      <c r="R2267" s="335"/>
      <c r="S2267" s="335"/>
      <c r="T2267" s="335"/>
      <c r="U2267" s="335"/>
      <c r="V2267" s="335"/>
      <c r="W2267" s="336"/>
      <c r="X2267" s="337"/>
      <c r="Y2267" s="338"/>
    </row>
    <row r="2268" spans="3:25" s="330" customFormat="1" hidden="1" x14ac:dyDescent="0.25">
      <c r="C2268" s="331"/>
      <c r="D2268" s="331"/>
      <c r="E2268" s="331"/>
      <c r="H2268" s="332"/>
      <c r="K2268" s="333"/>
      <c r="L2268" s="333"/>
      <c r="M2268" s="333"/>
      <c r="N2268" s="333"/>
      <c r="Q2268" s="334"/>
      <c r="R2268" s="335"/>
      <c r="S2268" s="335"/>
      <c r="T2268" s="335"/>
      <c r="U2268" s="335"/>
      <c r="V2268" s="335"/>
      <c r="W2268" s="336"/>
      <c r="X2268" s="337"/>
      <c r="Y2268" s="338"/>
    </row>
    <row r="2269" spans="3:25" s="330" customFormat="1" hidden="1" x14ac:dyDescent="0.25">
      <c r="C2269" s="331"/>
      <c r="D2269" s="331"/>
      <c r="E2269" s="331"/>
      <c r="H2269" s="332"/>
      <c r="K2269" s="333"/>
      <c r="L2269" s="333"/>
      <c r="M2269" s="333"/>
      <c r="N2269" s="333"/>
      <c r="Q2269" s="334"/>
      <c r="R2269" s="335"/>
      <c r="S2269" s="335"/>
      <c r="T2269" s="335"/>
      <c r="U2269" s="335"/>
      <c r="V2269" s="335"/>
      <c r="W2269" s="336"/>
      <c r="X2269" s="337"/>
      <c r="Y2269" s="338"/>
    </row>
    <row r="2270" spans="3:25" s="330" customFormat="1" hidden="1" x14ac:dyDescent="0.25">
      <c r="C2270" s="331"/>
      <c r="D2270" s="331"/>
      <c r="E2270" s="331"/>
      <c r="H2270" s="332"/>
      <c r="K2270" s="333"/>
      <c r="L2270" s="333"/>
      <c r="M2270" s="333"/>
      <c r="N2270" s="333"/>
      <c r="Q2270" s="334"/>
      <c r="R2270" s="335"/>
      <c r="S2270" s="335"/>
      <c r="T2270" s="335"/>
      <c r="U2270" s="335"/>
      <c r="V2270" s="335"/>
      <c r="W2270" s="336"/>
      <c r="X2270" s="337"/>
      <c r="Y2270" s="338"/>
    </row>
    <row r="2271" spans="3:25" s="330" customFormat="1" hidden="1" x14ac:dyDescent="0.25">
      <c r="C2271" s="331"/>
      <c r="D2271" s="331"/>
      <c r="E2271" s="331"/>
      <c r="H2271" s="332"/>
      <c r="K2271" s="333"/>
      <c r="L2271" s="333"/>
      <c r="M2271" s="333"/>
      <c r="N2271" s="333"/>
      <c r="Q2271" s="334"/>
      <c r="R2271" s="335"/>
      <c r="S2271" s="335"/>
      <c r="T2271" s="335"/>
      <c r="U2271" s="335"/>
      <c r="V2271" s="335"/>
      <c r="W2271" s="336"/>
      <c r="X2271" s="337"/>
      <c r="Y2271" s="338"/>
    </row>
    <row r="2272" spans="3:25" s="330" customFormat="1" hidden="1" x14ac:dyDescent="0.25">
      <c r="C2272" s="331"/>
      <c r="D2272" s="331"/>
      <c r="E2272" s="331"/>
      <c r="H2272" s="332"/>
      <c r="K2272" s="333"/>
      <c r="L2272" s="333"/>
      <c r="M2272" s="333"/>
      <c r="N2272" s="333"/>
      <c r="Q2272" s="334"/>
      <c r="R2272" s="335"/>
      <c r="S2272" s="335"/>
      <c r="T2272" s="335"/>
      <c r="U2272" s="335"/>
      <c r="V2272" s="335"/>
      <c r="W2272" s="336"/>
      <c r="X2272" s="337"/>
      <c r="Y2272" s="338"/>
    </row>
    <row r="2273" spans="3:25" s="330" customFormat="1" hidden="1" x14ac:dyDescent="0.25">
      <c r="C2273" s="331"/>
      <c r="D2273" s="331"/>
      <c r="E2273" s="331"/>
      <c r="H2273" s="332"/>
      <c r="K2273" s="333"/>
      <c r="L2273" s="333"/>
      <c r="M2273" s="333"/>
      <c r="N2273" s="333"/>
      <c r="Q2273" s="334"/>
      <c r="R2273" s="335"/>
      <c r="S2273" s="335"/>
      <c r="T2273" s="335"/>
      <c r="U2273" s="335"/>
      <c r="V2273" s="335"/>
      <c r="W2273" s="336"/>
      <c r="X2273" s="337"/>
      <c r="Y2273" s="338"/>
    </row>
    <row r="2274" spans="3:25" s="330" customFormat="1" hidden="1" x14ac:dyDescent="0.25">
      <c r="C2274" s="331"/>
      <c r="D2274" s="331"/>
      <c r="E2274" s="331"/>
      <c r="H2274" s="332"/>
      <c r="K2274" s="333"/>
      <c r="L2274" s="333"/>
      <c r="M2274" s="333"/>
      <c r="N2274" s="333"/>
      <c r="Q2274" s="334"/>
      <c r="R2274" s="335"/>
      <c r="S2274" s="335"/>
      <c r="T2274" s="335"/>
      <c r="U2274" s="335"/>
      <c r="V2274" s="335"/>
      <c r="W2274" s="336"/>
      <c r="X2274" s="337"/>
      <c r="Y2274" s="338"/>
    </row>
    <row r="2275" spans="3:25" s="330" customFormat="1" hidden="1" x14ac:dyDescent="0.25">
      <c r="C2275" s="331"/>
      <c r="D2275" s="331"/>
      <c r="E2275" s="331"/>
      <c r="H2275" s="332"/>
      <c r="K2275" s="333"/>
      <c r="L2275" s="333"/>
      <c r="M2275" s="333"/>
      <c r="N2275" s="333"/>
      <c r="Q2275" s="334"/>
      <c r="R2275" s="335"/>
      <c r="S2275" s="335"/>
      <c r="T2275" s="335"/>
      <c r="U2275" s="335"/>
      <c r="V2275" s="335"/>
      <c r="W2275" s="336"/>
      <c r="X2275" s="337"/>
      <c r="Y2275" s="338"/>
    </row>
    <row r="2276" spans="3:25" s="330" customFormat="1" hidden="1" x14ac:dyDescent="0.25">
      <c r="C2276" s="331"/>
      <c r="D2276" s="331"/>
      <c r="E2276" s="331"/>
      <c r="H2276" s="332"/>
      <c r="K2276" s="333"/>
      <c r="L2276" s="333"/>
      <c r="M2276" s="333"/>
      <c r="N2276" s="333"/>
      <c r="Q2276" s="334"/>
      <c r="R2276" s="335"/>
      <c r="S2276" s="335"/>
      <c r="T2276" s="335"/>
      <c r="U2276" s="335"/>
      <c r="V2276" s="335"/>
      <c r="W2276" s="336"/>
      <c r="X2276" s="337"/>
      <c r="Y2276" s="338"/>
    </row>
    <row r="2277" spans="3:25" s="330" customFormat="1" hidden="1" x14ac:dyDescent="0.25">
      <c r="C2277" s="331"/>
      <c r="D2277" s="331"/>
      <c r="E2277" s="331"/>
      <c r="H2277" s="332"/>
      <c r="K2277" s="333"/>
      <c r="L2277" s="333"/>
      <c r="M2277" s="333"/>
      <c r="N2277" s="333"/>
      <c r="Q2277" s="334"/>
      <c r="R2277" s="335"/>
      <c r="S2277" s="335"/>
      <c r="T2277" s="335"/>
      <c r="U2277" s="335"/>
      <c r="V2277" s="335"/>
      <c r="W2277" s="336"/>
      <c r="X2277" s="337"/>
      <c r="Y2277" s="338"/>
    </row>
    <row r="2278" spans="3:25" s="330" customFormat="1" hidden="1" x14ac:dyDescent="0.25">
      <c r="C2278" s="331"/>
      <c r="D2278" s="331"/>
      <c r="E2278" s="331"/>
      <c r="H2278" s="332"/>
      <c r="K2278" s="333"/>
      <c r="L2278" s="333"/>
      <c r="M2278" s="333"/>
      <c r="N2278" s="333"/>
      <c r="Q2278" s="334"/>
      <c r="R2278" s="335"/>
      <c r="S2278" s="335"/>
      <c r="T2278" s="335"/>
      <c r="U2278" s="335"/>
      <c r="V2278" s="335"/>
      <c r="W2278" s="336"/>
      <c r="X2278" s="337"/>
      <c r="Y2278" s="338"/>
    </row>
    <row r="2279" spans="3:25" s="330" customFormat="1" hidden="1" x14ac:dyDescent="0.25">
      <c r="C2279" s="331"/>
      <c r="D2279" s="331"/>
      <c r="E2279" s="331"/>
      <c r="H2279" s="332"/>
      <c r="K2279" s="333"/>
      <c r="L2279" s="333"/>
      <c r="M2279" s="333"/>
      <c r="N2279" s="333"/>
      <c r="Q2279" s="334"/>
      <c r="R2279" s="335"/>
      <c r="S2279" s="335"/>
      <c r="T2279" s="335"/>
      <c r="U2279" s="335"/>
      <c r="V2279" s="335"/>
      <c r="W2279" s="336"/>
      <c r="X2279" s="337"/>
      <c r="Y2279" s="338"/>
    </row>
    <row r="2280" spans="3:25" s="330" customFormat="1" hidden="1" x14ac:dyDescent="0.25">
      <c r="C2280" s="331"/>
      <c r="D2280" s="331"/>
      <c r="E2280" s="331"/>
      <c r="H2280" s="332"/>
      <c r="K2280" s="333"/>
      <c r="L2280" s="333"/>
      <c r="M2280" s="333"/>
      <c r="N2280" s="333"/>
      <c r="Q2280" s="334"/>
      <c r="R2280" s="335"/>
      <c r="S2280" s="335"/>
      <c r="T2280" s="335"/>
      <c r="U2280" s="335"/>
      <c r="V2280" s="335"/>
      <c r="W2280" s="336"/>
      <c r="X2280" s="337"/>
      <c r="Y2280" s="338"/>
    </row>
    <row r="2281" spans="3:25" s="330" customFormat="1" hidden="1" x14ac:dyDescent="0.25">
      <c r="C2281" s="331"/>
      <c r="D2281" s="331"/>
      <c r="E2281" s="331"/>
      <c r="H2281" s="332"/>
      <c r="K2281" s="333"/>
      <c r="L2281" s="333"/>
      <c r="M2281" s="333"/>
      <c r="N2281" s="333"/>
      <c r="Q2281" s="334"/>
      <c r="R2281" s="335"/>
      <c r="S2281" s="335"/>
      <c r="T2281" s="335"/>
      <c r="U2281" s="335"/>
      <c r="V2281" s="335"/>
      <c r="W2281" s="336"/>
      <c r="X2281" s="337"/>
      <c r="Y2281" s="338"/>
    </row>
    <row r="2282" spans="3:25" s="330" customFormat="1" hidden="1" x14ac:dyDescent="0.25">
      <c r="C2282" s="331"/>
      <c r="D2282" s="331"/>
      <c r="E2282" s="331"/>
      <c r="H2282" s="332"/>
      <c r="K2282" s="333"/>
      <c r="L2282" s="333"/>
      <c r="M2282" s="333"/>
      <c r="N2282" s="333"/>
      <c r="Q2282" s="334"/>
      <c r="R2282" s="335"/>
      <c r="S2282" s="335"/>
      <c r="T2282" s="335"/>
      <c r="U2282" s="335"/>
      <c r="V2282" s="335"/>
      <c r="W2282" s="336"/>
      <c r="X2282" s="337"/>
      <c r="Y2282" s="338"/>
    </row>
    <row r="2283" spans="3:25" s="330" customFormat="1" hidden="1" x14ac:dyDescent="0.25">
      <c r="C2283" s="331"/>
      <c r="D2283" s="331"/>
      <c r="E2283" s="331"/>
      <c r="H2283" s="332"/>
      <c r="K2283" s="333"/>
      <c r="L2283" s="333"/>
      <c r="M2283" s="333"/>
      <c r="N2283" s="333"/>
      <c r="Q2283" s="334"/>
      <c r="R2283" s="335"/>
      <c r="S2283" s="335"/>
      <c r="T2283" s="335"/>
      <c r="U2283" s="335"/>
      <c r="V2283" s="335"/>
      <c r="W2283" s="336"/>
      <c r="X2283" s="337"/>
      <c r="Y2283" s="338"/>
    </row>
    <row r="2284" spans="3:25" s="330" customFormat="1" hidden="1" x14ac:dyDescent="0.25">
      <c r="C2284" s="331"/>
      <c r="D2284" s="331"/>
      <c r="E2284" s="331"/>
      <c r="H2284" s="332"/>
      <c r="K2284" s="333"/>
      <c r="L2284" s="333"/>
      <c r="M2284" s="333"/>
      <c r="N2284" s="333"/>
      <c r="Q2284" s="334"/>
      <c r="R2284" s="335"/>
      <c r="S2284" s="335"/>
      <c r="T2284" s="335"/>
      <c r="U2284" s="335"/>
      <c r="V2284" s="335"/>
      <c r="W2284" s="336"/>
      <c r="X2284" s="337"/>
      <c r="Y2284" s="338"/>
    </row>
    <row r="2285" spans="3:25" s="330" customFormat="1" hidden="1" x14ac:dyDescent="0.25">
      <c r="C2285" s="331"/>
      <c r="D2285" s="331"/>
      <c r="E2285" s="331"/>
      <c r="H2285" s="332"/>
      <c r="K2285" s="333"/>
      <c r="L2285" s="333"/>
      <c r="M2285" s="333"/>
      <c r="N2285" s="333"/>
      <c r="Q2285" s="334"/>
      <c r="R2285" s="335"/>
      <c r="S2285" s="335"/>
      <c r="T2285" s="335"/>
      <c r="U2285" s="335"/>
      <c r="V2285" s="335"/>
      <c r="W2285" s="336"/>
      <c r="X2285" s="337"/>
      <c r="Y2285" s="338"/>
    </row>
    <row r="2286" spans="3:25" s="330" customFormat="1" hidden="1" x14ac:dyDescent="0.25">
      <c r="C2286" s="331"/>
      <c r="D2286" s="331"/>
      <c r="E2286" s="331"/>
      <c r="H2286" s="332"/>
      <c r="K2286" s="333"/>
      <c r="L2286" s="333"/>
      <c r="M2286" s="333"/>
      <c r="N2286" s="333"/>
      <c r="Q2286" s="334"/>
      <c r="R2286" s="335"/>
      <c r="S2286" s="335"/>
      <c r="T2286" s="335"/>
      <c r="U2286" s="335"/>
      <c r="V2286" s="335"/>
      <c r="W2286" s="336"/>
      <c r="X2286" s="337"/>
      <c r="Y2286" s="338"/>
    </row>
    <row r="2287" spans="3:25" s="330" customFormat="1" hidden="1" x14ac:dyDescent="0.25">
      <c r="C2287" s="331"/>
      <c r="D2287" s="331"/>
      <c r="E2287" s="331"/>
      <c r="H2287" s="332"/>
      <c r="K2287" s="333"/>
      <c r="L2287" s="333"/>
      <c r="M2287" s="333"/>
      <c r="N2287" s="333"/>
      <c r="Q2287" s="334"/>
      <c r="R2287" s="335"/>
      <c r="S2287" s="335"/>
      <c r="T2287" s="335"/>
      <c r="U2287" s="335"/>
      <c r="V2287" s="335"/>
      <c r="W2287" s="336"/>
      <c r="X2287" s="337"/>
      <c r="Y2287" s="338"/>
    </row>
    <row r="2288" spans="3:25" s="330" customFormat="1" hidden="1" x14ac:dyDescent="0.25">
      <c r="C2288" s="331"/>
      <c r="D2288" s="331"/>
      <c r="E2288" s="331"/>
      <c r="H2288" s="332"/>
      <c r="K2288" s="333"/>
      <c r="L2288" s="333"/>
      <c r="M2288" s="333"/>
      <c r="N2288" s="333"/>
      <c r="Q2288" s="334"/>
      <c r="R2288" s="335"/>
      <c r="S2288" s="335"/>
      <c r="T2288" s="335"/>
      <c r="U2288" s="335"/>
      <c r="V2288" s="335"/>
      <c r="W2288" s="336"/>
      <c r="X2288" s="337"/>
      <c r="Y2288" s="338"/>
    </row>
    <row r="2289" spans="3:25" s="330" customFormat="1" hidden="1" x14ac:dyDescent="0.25">
      <c r="C2289" s="331"/>
      <c r="D2289" s="331"/>
      <c r="E2289" s="331"/>
      <c r="H2289" s="332"/>
      <c r="K2289" s="333"/>
      <c r="L2289" s="333"/>
      <c r="M2289" s="333"/>
      <c r="N2289" s="333"/>
      <c r="Q2289" s="334"/>
      <c r="R2289" s="335"/>
      <c r="S2289" s="335"/>
      <c r="T2289" s="335"/>
      <c r="U2289" s="335"/>
      <c r="V2289" s="335"/>
      <c r="W2289" s="336"/>
      <c r="X2289" s="337"/>
      <c r="Y2289" s="338"/>
    </row>
    <row r="2290" spans="3:25" s="330" customFormat="1" hidden="1" x14ac:dyDescent="0.25">
      <c r="C2290" s="331"/>
      <c r="D2290" s="331"/>
      <c r="E2290" s="331"/>
      <c r="H2290" s="332"/>
      <c r="K2290" s="333"/>
      <c r="L2290" s="333"/>
      <c r="M2290" s="333"/>
      <c r="N2290" s="333"/>
      <c r="Q2290" s="334"/>
      <c r="R2290" s="335"/>
      <c r="S2290" s="335"/>
      <c r="T2290" s="335"/>
      <c r="U2290" s="335"/>
      <c r="V2290" s="335"/>
      <c r="W2290" s="336"/>
      <c r="X2290" s="337"/>
      <c r="Y2290" s="338"/>
    </row>
    <row r="2291" spans="3:25" s="330" customFormat="1" hidden="1" x14ac:dyDescent="0.25">
      <c r="C2291" s="331"/>
      <c r="D2291" s="331"/>
      <c r="E2291" s="331"/>
      <c r="H2291" s="332"/>
      <c r="K2291" s="333"/>
      <c r="L2291" s="333"/>
      <c r="M2291" s="333"/>
      <c r="N2291" s="333"/>
      <c r="Q2291" s="334"/>
      <c r="R2291" s="335"/>
      <c r="S2291" s="335"/>
      <c r="T2291" s="335"/>
      <c r="U2291" s="335"/>
      <c r="V2291" s="335"/>
      <c r="W2291" s="336"/>
      <c r="X2291" s="337"/>
      <c r="Y2291" s="338"/>
    </row>
    <row r="2292" spans="3:25" s="330" customFormat="1" hidden="1" x14ac:dyDescent="0.25">
      <c r="C2292" s="331"/>
      <c r="D2292" s="331"/>
      <c r="E2292" s="331"/>
      <c r="H2292" s="332"/>
      <c r="K2292" s="333"/>
      <c r="L2292" s="333"/>
      <c r="M2292" s="333"/>
      <c r="N2292" s="333"/>
      <c r="Q2292" s="334"/>
      <c r="R2292" s="335"/>
      <c r="S2292" s="335"/>
      <c r="T2292" s="335"/>
      <c r="U2292" s="335"/>
      <c r="V2292" s="335"/>
      <c r="W2292" s="336"/>
      <c r="X2292" s="337"/>
      <c r="Y2292" s="338"/>
    </row>
    <row r="2293" spans="3:25" s="330" customFormat="1" hidden="1" x14ac:dyDescent="0.25">
      <c r="C2293" s="331"/>
      <c r="D2293" s="331"/>
      <c r="E2293" s="331"/>
      <c r="H2293" s="332"/>
      <c r="K2293" s="333"/>
      <c r="L2293" s="333"/>
      <c r="M2293" s="333"/>
      <c r="N2293" s="333"/>
      <c r="Q2293" s="334"/>
      <c r="R2293" s="335"/>
      <c r="S2293" s="335"/>
      <c r="T2293" s="335"/>
      <c r="U2293" s="335"/>
      <c r="V2293" s="335"/>
      <c r="W2293" s="336"/>
      <c r="X2293" s="337"/>
      <c r="Y2293" s="338"/>
    </row>
    <row r="2294" spans="3:25" s="330" customFormat="1" hidden="1" x14ac:dyDescent="0.25">
      <c r="C2294" s="331"/>
      <c r="D2294" s="331"/>
      <c r="E2294" s="331"/>
      <c r="H2294" s="332"/>
      <c r="K2294" s="333"/>
      <c r="L2294" s="333"/>
      <c r="M2294" s="333"/>
      <c r="N2294" s="333"/>
      <c r="Q2294" s="334"/>
      <c r="R2294" s="335"/>
      <c r="S2294" s="335"/>
      <c r="T2294" s="335"/>
      <c r="U2294" s="335"/>
      <c r="V2294" s="335"/>
      <c r="W2294" s="336"/>
      <c r="X2294" s="337"/>
      <c r="Y2294" s="338"/>
    </row>
    <row r="2295" spans="3:25" s="330" customFormat="1" hidden="1" x14ac:dyDescent="0.25">
      <c r="C2295" s="331"/>
      <c r="D2295" s="331"/>
      <c r="E2295" s="331"/>
      <c r="H2295" s="332"/>
      <c r="K2295" s="333"/>
      <c r="L2295" s="333"/>
      <c r="M2295" s="333"/>
      <c r="N2295" s="333"/>
      <c r="Q2295" s="334"/>
      <c r="R2295" s="335"/>
      <c r="S2295" s="335"/>
      <c r="T2295" s="335"/>
      <c r="U2295" s="335"/>
      <c r="V2295" s="335"/>
      <c r="W2295" s="336"/>
      <c r="X2295" s="337"/>
      <c r="Y2295" s="338"/>
    </row>
    <row r="2296" spans="3:25" s="330" customFormat="1" hidden="1" x14ac:dyDescent="0.25">
      <c r="C2296" s="331"/>
      <c r="D2296" s="331"/>
      <c r="E2296" s="331"/>
      <c r="H2296" s="332"/>
      <c r="K2296" s="333"/>
      <c r="L2296" s="333"/>
      <c r="M2296" s="333"/>
      <c r="N2296" s="333"/>
      <c r="Q2296" s="334"/>
      <c r="R2296" s="335"/>
      <c r="S2296" s="335"/>
      <c r="T2296" s="335"/>
      <c r="U2296" s="335"/>
      <c r="V2296" s="335"/>
      <c r="W2296" s="336"/>
      <c r="X2296" s="337"/>
      <c r="Y2296" s="338"/>
    </row>
    <row r="2297" spans="3:25" s="330" customFormat="1" hidden="1" x14ac:dyDescent="0.25">
      <c r="C2297" s="331"/>
      <c r="D2297" s="331"/>
      <c r="E2297" s="331"/>
      <c r="H2297" s="332"/>
      <c r="K2297" s="333"/>
      <c r="L2297" s="333"/>
      <c r="M2297" s="333"/>
      <c r="N2297" s="333"/>
      <c r="Q2297" s="334"/>
      <c r="R2297" s="335"/>
      <c r="S2297" s="335"/>
      <c r="T2297" s="335"/>
      <c r="U2297" s="335"/>
      <c r="V2297" s="335"/>
      <c r="W2297" s="336"/>
      <c r="X2297" s="337"/>
      <c r="Y2297" s="338"/>
    </row>
    <row r="2298" spans="3:25" s="330" customFormat="1" hidden="1" x14ac:dyDescent="0.25">
      <c r="C2298" s="331"/>
      <c r="D2298" s="331"/>
      <c r="E2298" s="331"/>
      <c r="H2298" s="332"/>
      <c r="K2298" s="333"/>
      <c r="L2298" s="333"/>
      <c r="M2298" s="333"/>
      <c r="N2298" s="333"/>
      <c r="Q2298" s="334"/>
      <c r="R2298" s="335"/>
      <c r="S2298" s="335"/>
      <c r="T2298" s="335"/>
      <c r="U2298" s="335"/>
      <c r="V2298" s="335"/>
      <c r="W2298" s="336"/>
      <c r="X2298" s="337"/>
      <c r="Y2298" s="338"/>
    </row>
    <row r="2299" spans="3:25" s="330" customFormat="1" hidden="1" x14ac:dyDescent="0.25">
      <c r="C2299" s="331"/>
      <c r="D2299" s="331"/>
      <c r="E2299" s="331"/>
      <c r="H2299" s="332"/>
      <c r="K2299" s="333"/>
      <c r="L2299" s="333"/>
      <c r="M2299" s="333"/>
      <c r="N2299" s="333"/>
      <c r="Q2299" s="334"/>
      <c r="R2299" s="335"/>
      <c r="S2299" s="335"/>
      <c r="T2299" s="335"/>
      <c r="U2299" s="335"/>
      <c r="V2299" s="335"/>
      <c r="W2299" s="336"/>
      <c r="X2299" s="337"/>
      <c r="Y2299" s="338"/>
    </row>
    <row r="2300" spans="3:25" s="330" customFormat="1" hidden="1" x14ac:dyDescent="0.25">
      <c r="C2300" s="331"/>
      <c r="D2300" s="331"/>
      <c r="E2300" s="331"/>
      <c r="H2300" s="332"/>
      <c r="K2300" s="333"/>
      <c r="L2300" s="333"/>
      <c r="M2300" s="333"/>
      <c r="N2300" s="333"/>
      <c r="Q2300" s="334"/>
      <c r="R2300" s="335"/>
      <c r="S2300" s="335"/>
      <c r="T2300" s="335"/>
      <c r="U2300" s="335"/>
      <c r="V2300" s="335"/>
      <c r="W2300" s="336"/>
      <c r="X2300" s="337"/>
      <c r="Y2300" s="338"/>
    </row>
    <row r="2301" spans="3:25" s="330" customFormat="1" hidden="1" x14ac:dyDescent="0.25">
      <c r="C2301" s="331"/>
      <c r="D2301" s="331"/>
      <c r="E2301" s="331"/>
      <c r="H2301" s="332"/>
      <c r="K2301" s="333"/>
      <c r="L2301" s="333"/>
      <c r="M2301" s="333"/>
      <c r="N2301" s="333"/>
      <c r="Q2301" s="334"/>
      <c r="R2301" s="335"/>
      <c r="S2301" s="335"/>
      <c r="T2301" s="335"/>
      <c r="U2301" s="335"/>
      <c r="V2301" s="335"/>
      <c r="W2301" s="336"/>
      <c r="X2301" s="337"/>
      <c r="Y2301" s="338"/>
    </row>
    <row r="2302" spans="3:25" s="330" customFormat="1" hidden="1" x14ac:dyDescent="0.25">
      <c r="C2302" s="331"/>
      <c r="D2302" s="331"/>
      <c r="E2302" s="331"/>
      <c r="H2302" s="332"/>
      <c r="K2302" s="333"/>
      <c r="L2302" s="333"/>
      <c r="M2302" s="333"/>
      <c r="N2302" s="333"/>
      <c r="Q2302" s="334"/>
      <c r="R2302" s="335"/>
      <c r="S2302" s="335"/>
      <c r="T2302" s="335"/>
      <c r="U2302" s="335"/>
      <c r="V2302" s="335"/>
      <c r="W2302" s="336"/>
      <c r="X2302" s="337"/>
      <c r="Y2302" s="338"/>
    </row>
    <row r="2303" spans="3:25" s="330" customFormat="1" hidden="1" x14ac:dyDescent="0.25">
      <c r="C2303" s="331"/>
      <c r="D2303" s="331"/>
      <c r="E2303" s="331"/>
      <c r="H2303" s="332"/>
      <c r="K2303" s="333"/>
      <c r="L2303" s="333"/>
      <c r="M2303" s="333"/>
      <c r="N2303" s="333"/>
      <c r="Q2303" s="334"/>
      <c r="R2303" s="335"/>
      <c r="S2303" s="335"/>
      <c r="T2303" s="335"/>
      <c r="U2303" s="335"/>
      <c r="V2303" s="335"/>
      <c r="W2303" s="336"/>
      <c r="X2303" s="337"/>
      <c r="Y2303" s="338"/>
    </row>
    <row r="2304" spans="3:25" s="330" customFormat="1" hidden="1" x14ac:dyDescent="0.25">
      <c r="C2304" s="331"/>
      <c r="D2304" s="331"/>
      <c r="E2304" s="331"/>
      <c r="H2304" s="332"/>
      <c r="K2304" s="333"/>
      <c r="L2304" s="333"/>
      <c r="M2304" s="333"/>
      <c r="N2304" s="333"/>
      <c r="Q2304" s="334"/>
      <c r="R2304" s="335"/>
      <c r="S2304" s="335"/>
      <c r="T2304" s="335"/>
      <c r="U2304" s="335"/>
      <c r="V2304" s="335"/>
      <c r="W2304" s="336"/>
      <c r="X2304" s="337"/>
      <c r="Y2304" s="338"/>
    </row>
    <row r="2305" spans="3:25" s="330" customFormat="1" hidden="1" x14ac:dyDescent="0.25">
      <c r="C2305" s="331"/>
      <c r="D2305" s="331"/>
      <c r="E2305" s="331"/>
      <c r="H2305" s="332"/>
      <c r="K2305" s="333"/>
      <c r="L2305" s="333"/>
      <c r="M2305" s="333"/>
      <c r="N2305" s="333"/>
      <c r="Q2305" s="334"/>
      <c r="R2305" s="335"/>
      <c r="S2305" s="335"/>
      <c r="T2305" s="335"/>
      <c r="U2305" s="335"/>
      <c r="V2305" s="335"/>
      <c r="W2305" s="336"/>
      <c r="X2305" s="337"/>
      <c r="Y2305" s="338"/>
    </row>
    <row r="2306" spans="3:25" s="330" customFormat="1" hidden="1" x14ac:dyDescent="0.25">
      <c r="C2306" s="331"/>
      <c r="D2306" s="331"/>
      <c r="E2306" s="331"/>
      <c r="H2306" s="332"/>
      <c r="K2306" s="333"/>
      <c r="L2306" s="333"/>
      <c r="M2306" s="333"/>
      <c r="N2306" s="333"/>
      <c r="Q2306" s="334"/>
      <c r="R2306" s="335"/>
      <c r="S2306" s="335"/>
      <c r="T2306" s="335"/>
      <c r="U2306" s="335"/>
      <c r="V2306" s="335"/>
      <c r="W2306" s="336"/>
      <c r="X2306" s="337"/>
      <c r="Y2306" s="338"/>
    </row>
    <row r="2307" spans="3:25" s="330" customFormat="1" hidden="1" x14ac:dyDescent="0.25">
      <c r="C2307" s="331"/>
      <c r="D2307" s="331"/>
      <c r="E2307" s="331"/>
      <c r="H2307" s="332"/>
      <c r="K2307" s="333"/>
      <c r="L2307" s="333"/>
      <c r="M2307" s="333"/>
      <c r="N2307" s="333"/>
      <c r="Q2307" s="334"/>
      <c r="R2307" s="335"/>
      <c r="S2307" s="335"/>
      <c r="T2307" s="335"/>
      <c r="U2307" s="335"/>
      <c r="V2307" s="335"/>
      <c r="W2307" s="336"/>
      <c r="X2307" s="337"/>
      <c r="Y2307" s="338"/>
    </row>
    <row r="2308" spans="3:25" s="330" customFormat="1" hidden="1" x14ac:dyDescent="0.25">
      <c r="C2308" s="331"/>
      <c r="D2308" s="331"/>
      <c r="E2308" s="331"/>
      <c r="H2308" s="332"/>
      <c r="K2308" s="333"/>
      <c r="L2308" s="333"/>
      <c r="M2308" s="333"/>
      <c r="N2308" s="333"/>
      <c r="Q2308" s="334"/>
      <c r="R2308" s="335"/>
      <c r="S2308" s="335"/>
      <c r="T2308" s="335"/>
      <c r="U2308" s="335"/>
      <c r="V2308" s="335"/>
      <c r="W2308" s="336"/>
      <c r="X2308" s="337"/>
      <c r="Y2308" s="338"/>
    </row>
    <row r="2309" spans="3:25" s="330" customFormat="1" hidden="1" x14ac:dyDescent="0.25">
      <c r="C2309" s="331"/>
      <c r="D2309" s="331"/>
      <c r="E2309" s="331"/>
      <c r="H2309" s="332"/>
      <c r="K2309" s="333"/>
      <c r="L2309" s="333"/>
      <c r="M2309" s="333"/>
      <c r="N2309" s="333"/>
      <c r="Q2309" s="334"/>
      <c r="R2309" s="335"/>
      <c r="S2309" s="335"/>
      <c r="T2309" s="335"/>
      <c r="U2309" s="335"/>
      <c r="V2309" s="335"/>
      <c r="W2309" s="336"/>
      <c r="X2309" s="337"/>
      <c r="Y2309" s="338"/>
    </row>
    <row r="2310" spans="3:25" s="330" customFormat="1" hidden="1" x14ac:dyDescent="0.25">
      <c r="C2310" s="331"/>
      <c r="D2310" s="331"/>
      <c r="E2310" s="331"/>
      <c r="H2310" s="332"/>
      <c r="K2310" s="333"/>
      <c r="L2310" s="333"/>
      <c r="M2310" s="333"/>
      <c r="N2310" s="333"/>
      <c r="Q2310" s="334"/>
      <c r="R2310" s="335"/>
      <c r="S2310" s="335"/>
      <c r="T2310" s="335"/>
      <c r="U2310" s="335"/>
      <c r="V2310" s="335"/>
      <c r="W2310" s="336"/>
      <c r="X2310" s="337"/>
      <c r="Y2310" s="338"/>
    </row>
    <row r="2311" spans="3:25" s="330" customFormat="1" hidden="1" x14ac:dyDescent="0.25">
      <c r="C2311" s="331"/>
      <c r="D2311" s="331"/>
      <c r="E2311" s="331"/>
      <c r="H2311" s="332"/>
      <c r="K2311" s="333"/>
      <c r="L2311" s="333"/>
      <c r="M2311" s="333"/>
      <c r="N2311" s="333"/>
      <c r="Q2311" s="334"/>
      <c r="R2311" s="335"/>
      <c r="S2311" s="335"/>
      <c r="T2311" s="335"/>
      <c r="U2311" s="335"/>
      <c r="V2311" s="335"/>
      <c r="W2311" s="336"/>
      <c r="X2311" s="337"/>
      <c r="Y2311" s="338"/>
    </row>
    <row r="2312" spans="3:25" s="330" customFormat="1" hidden="1" x14ac:dyDescent="0.25">
      <c r="C2312" s="331"/>
      <c r="D2312" s="331"/>
      <c r="E2312" s="331"/>
      <c r="H2312" s="332"/>
      <c r="K2312" s="333"/>
      <c r="L2312" s="333"/>
      <c r="M2312" s="333"/>
      <c r="N2312" s="333"/>
      <c r="Q2312" s="334"/>
      <c r="R2312" s="335"/>
      <c r="S2312" s="335"/>
      <c r="T2312" s="335"/>
      <c r="U2312" s="335"/>
      <c r="V2312" s="335"/>
      <c r="W2312" s="336"/>
      <c r="X2312" s="337"/>
      <c r="Y2312" s="338"/>
    </row>
    <row r="2313" spans="3:25" s="330" customFormat="1" hidden="1" x14ac:dyDescent="0.25">
      <c r="C2313" s="331"/>
      <c r="D2313" s="331"/>
      <c r="E2313" s="331"/>
      <c r="H2313" s="332"/>
      <c r="K2313" s="333"/>
      <c r="L2313" s="333"/>
      <c r="M2313" s="333"/>
      <c r="N2313" s="333"/>
      <c r="Q2313" s="334"/>
      <c r="R2313" s="335"/>
      <c r="S2313" s="335"/>
      <c r="T2313" s="335"/>
      <c r="U2313" s="335"/>
      <c r="V2313" s="335"/>
      <c r="W2313" s="336"/>
      <c r="X2313" s="337"/>
      <c r="Y2313" s="338"/>
    </row>
    <row r="2314" spans="3:25" s="330" customFormat="1" hidden="1" x14ac:dyDescent="0.25">
      <c r="C2314" s="331"/>
      <c r="D2314" s="331"/>
      <c r="E2314" s="331"/>
      <c r="H2314" s="332"/>
      <c r="K2314" s="333"/>
      <c r="L2314" s="333"/>
      <c r="M2314" s="333"/>
      <c r="N2314" s="333"/>
      <c r="Q2314" s="334"/>
      <c r="R2314" s="335"/>
      <c r="S2314" s="335"/>
      <c r="T2314" s="335"/>
      <c r="U2314" s="335"/>
      <c r="V2314" s="335"/>
      <c r="W2314" s="336"/>
      <c r="X2314" s="337"/>
      <c r="Y2314" s="338"/>
    </row>
    <row r="2315" spans="3:25" s="330" customFormat="1" hidden="1" x14ac:dyDescent="0.25">
      <c r="C2315" s="331"/>
      <c r="D2315" s="331"/>
      <c r="E2315" s="331"/>
      <c r="H2315" s="332"/>
      <c r="K2315" s="333"/>
      <c r="L2315" s="333"/>
      <c r="M2315" s="333"/>
      <c r="N2315" s="333"/>
      <c r="Q2315" s="334"/>
      <c r="R2315" s="335"/>
      <c r="S2315" s="335"/>
      <c r="T2315" s="335"/>
      <c r="U2315" s="335"/>
      <c r="V2315" s="335"/>
      <c r="W2315" s="336"/>
      <c r="X2315" s="337"/>
      <c r="Y2315" s="338"/>
    </row>
    <row r="2316" spans="3:25" s="330" customFormat="1" hidden="1" x14ac:dyDescent="0.25">
      <c r="C2316" s="331"/>
      <c r="D2316" s="331"/>
      <c r="E2316" s="331"/>
      <c r="H2316" s="332"/>
      <c r="K2316" s="333"/>
      <c r="L2316" s="333"/>
      <c r="M2316" s="333"/>
      <c r="N2316" s="333"/>
      <c r="Q2316" s="334"/>
      <c r="R2316" s="335"/>
      <c r="S2316" s="335"/>
      <c r="T2316" s="335"/>
      <c r="U2316" s="335"/>
      <c r="V2316" s="335"/>
      <c r="W2316" s="336"/>
      <c r="X2316" s="337"/>
      <c r="Y2316" s="338"/>
    </row>
    <row r="2317" spans="3:25" s="330" customFormat="1" hidden="1" x14ac:dyDescent="0.25">
      <c r="C2317" s="331"/>
      <c r="D2317" s="331"/>
      <c r="E2317" s="331"/>
      <c r="H2317" s="332"/>
      <c r="K2317" s="333"/>
      <c r="L2317" s="333"/>
      <c r="M2317" s="333"/>
      <c r="N2317" s="333"/>
      <c r="Q2317" s="334"/>
      <c r="R2317" s="335"/>
      <c r="S2317" s="335"/>
      <c r="T2317" s="335"/>
      <c r="U2317" s="335"/>
      <c r="V2317" s="335"/>
      <c r="W2317" s="336"/>
      <c r="X2317" s="337"/>
      <c r="Y2317" s="338"/>
    </row>
    <row r="2318" spans="3:25" s="330" customFormat="1" hidden="1" x14ac:dyDescent="0.25">
      <c r="C2318" s="331"/>
      <c r="D2318" s="331"/>
      <c r="E2318" s="331"/>
      <c r="H2318" s="332"/>
      <c r="K2318" s="333"/>
      <c r="L2318" s="333"/>
      <c r="M2318" s="333"/>
      <c r="N2318" s="333"/>
      <c r="Q2318" s="334"/>
      <c r="R2318" s="335"/>
      <c r="S2318" s="335"/>
      <c r="T2318" s="335"/>
      <c r="U2318" s="335"/>
      <c r="V2318" s="335"/>
      <c r="W2318" s="336"/>
      <c r="X2318" s="337"/>
      <c r="Y2318" s="338"/>
    </row>
    <row r="2319" spans="3:25" s="330" customFormat="1" hidden="1" x14ac:dyDescent="0.25">
      <c r="C2319" s="331"/>
      <c r="D2319" s="331"/>
      <c r="E2319" s="331"/>
      <c r="H2319" s="332"/>
      <c r="K2319" s="333"/>
      <c r="L2319" s="333"/>
      <c r="M2319" s="333"/>
      <c r="N2319" s="333"/>
      <c r="Q2319" s="334"/>
      <c r="R2319" s="335"/>
      <c r="S2319" s="335"/>
      <c r="T2319" s="335"/>
      <c r="U2319" s="335"/>
      <c r="V2319" s="335"/>
      <c r="W2319" s="336"/>
      <c r="X2319" s="337"/>
      <c r="Y2319" s="338"/>
    </row>
    <row r="2320" spans="3:25" s="330" customFormat="1" hidden="1" x14ac:dyDescent="0.25">
      <c r="C2320" s="331"/>
      <c r="D2320" s="331"/>
      <c r="E2320" s="331"/>
      <c r="H2320" s="332"/>
      <c r="K2320" s="333"/>
      <c r="L2320" s="333"/>
      <c r="M2320" s="333"/>
      <c r="N2320" s="333"/>
      <c r="Q2320" s="334"/>
      <c r="R2320" s="335"/>
      <c r="S2320" s="335"/>
      <c r="T2320" s="335"/>
      <c r="U2320" s="335"/>
      <c r="V2320" s="335"/>
      <c r="W2320" s="336"/>
      <c r="X2320" s="337"/>
      <c r="Y2320" s="338"/>
    </row>
    <row r="2321" spans="3:25" s="330" customFormat="1" hidden="1" x14ac:dyDescent="0.25">
      <c r="C2321" s="331"/>
      <c r="D2321" s="331"/>
      <c r="E2321" s="331"/>
      <c r="H2321" s="332"/>
      <c r="K2321" s="333"/>
      <c r="L2321" s="333"/>
      <c r="M2321" s="333"/>
      <c r="N2321" s="333"/>
      <c r="Q2321" s="334"/>
      <c r="R2321" s="335"/>
      <c r="S2321" s="335"/>
      <c r="T2321" s="335"/>
      <c r="U2321" s="335"/>
      <c r="V2321" s="335"/>
      <c r="W2321" s="336"/>
      <c r="X2321" s="337"/>
      <c r="Y2321" s="338"/>
    </row>
    <row r="2322" spans="3:25" s="330" customFormat="1" hidden="1" x14ac:dyDescent="0.25">
      <c r="C2322" s="331"/>
      <c r="D2322" s="331"/>
      <c r="E2322" s="331"/>
      <c r="H2322" s="332"/>
      <c r="K2322" s="333"/>
      <c r="L2322" s="333"/>
      <c r="M2322" s="333"/>
      <c r="N2322" s="333"/>
      <c r="Q2322" s="334"/>
      <c r="R2322" s="335"/>
      <c r="S2322" s="335"/>
      <c r="T2322" s="335"/>
      <c r="U2322" s="335"/>
      <c r="V2322" s="335"/>
      <c r="W2322" s="336"/>
      <c r="X2322" s="337"/>
      <c r="Y2322" s="338"/>
    </row>
    <row r="2323" spans="3:25" s="330" customFormat="1" hidden="1" x14ac:dyDescent="0.25">
      <c r="C2323" s="331"/>
      <c r="D2323" s="331"/>
      <c r="E2323" s="331"/>
      <c r="H2323" s="332"/>
      <c r="K2323" s="333"/>
      <c r="L2323" s="333"/>
      <c r="M2323" s="333"/>
      <c r="N2323" s="333"/>
      <c r="Q2323" s="334"/>
      <c r="R2323" s="335"/>
      <c r="S2323" s="335"/>
      <c r="T2323" s="335"/>
      <c r="U2323" s="335"/>
      <c r="V2323" s="335"/>
      <c r="W2323" s="336"/>
      <c r="X2323" s="337"/>
      <c r="Y2323" s="338"/>
    </row>
    <row r="2324" spans="3:25" s="330" customFormat="1" hidden="1" x14ac:dyDescent="0.25">
      <c r="C2324" s="331"/>
      <c r="D2324" s="331"/>
      <c r="E2324" s="331"/>
      <c r="H2324" s="332"/>
      <c r="K2324" s="333"/>
      <c r="L2324" s="333"/>
      <c r="M2324" s="333"/>
      <c r="N2324" s="333"/>
      <c r="Q2324" s="334"/>
      <c r="R2324" s="335"/>
      <c r="S2324" s="335"/>
      <c r="T2324" s="335"/>
      <c r="U2324" s="335"/>
      <c r="V2324" s="335"/>
      <c r="W2324" s="336"/>
      <c r="X2324" s="337"/>
      <c r="Y2324" s="338"/>
    </row>
    <row r="2325" spans="3:25" s="330" customFormat="1" hidden="1" x14ac:dyDescent="0.25">
      <c r="C2325" s="331"/>
      <c r="D2325" s="331"/>
      <c r="E2325" s="331"/>
      <c r="H2325" s="332"/>
      <c r="K2325" s="333"/>
      <c r="L2325" s="333"/>
      <c r="M2325" s="333"/>
      <c r="N2325" s="333"/>
      <c r="Q2325" s="334"/>
      <c r="R2325" s="335"/>
      <c r="S2325" s="335"/>
      <c r="T2325" s="335"/>
      <c r="U2325" s="335"/>
      <c r="V2325" s="335"/>
      <c r="W2325" s="336"/>
      <c r="X2325" s="337"/>
      <c r="Y2325" s="338"/>
    </row>
    <row r="2326" spans="3:25" s="330" customFormat="1" hidden="1" x14ac:dyDescent="0.25">
      <c r="C2326" s="331"/>
      <c r="D2326" s="331"/>
      <c r="E2326" s="331"/>
      <c r="H2326" s="332"/>
      <c r="K2326" s="333"/>
      <c r="L2326" s="333"/>
      <c r="M2326" s="333"/>
      <c r="N2326" s="333"/>
      <c r="Q2326" s="334"/>
      <c r="R2326" s="335"/>
      <c r="S2326" s="335"/>
      <c r="T2326" s="335"/>
      <c r="U2326" s="335"/>
      <c r="V2326" s="335"/>
      <c r="W2326" s="336"/>
      <c r="X2326" s="337"/>
      <c r="Y2326" s="338"/>
    </row>
    <row r="2327" spans="3:25" s="330" customFormat="1" hidden="1" x14ac:dyDescent="0.25">
      <c r="C2327" s="331"/>
      <c r="D2327" s="331"/>
      <c r="E2327" s="331"/>
      <c r="H2327" s="332"/>
      <c r="K2327" s="333"/>
      <c r="L2327" s="333"/>
      <c r="M2327" s="333"/>
      <c r="N2327" s="333"/>
      <c r="Q2327" s="334"/>
      <c r="R2327" s="335"/>
      <c r="S2327" s="335"/>
      <c r="T2327" s="335"/>
      <c r="U2327" s="335"/>
      <c r="V2327" s="335"/>
      <c r="W2327" s="336"/>
      <c r="X2327" s="337"/>
      <c r="Y2327" s="338"/>
    </row>
    <row r="2328" spans="3:25" s="330" customFormat="1" hidden="1" x14ac:dyDescent="0.25">
      <c r="C2328" s="331"/>
      <c r="D2328" s="331"/>
      <c r="E2328" s="331"/>
      <c r="H2328" s="332"/>
      <c r="K2328" s="333"/>
      <c r="L2328" s="333"/>
      <c r="M2328" s="333"/>
      <c r="N2328" s="333"/>
      <c r="Q2328" s="334"/>
      <c r="R2328" s="335"/>
      <c r="S2328" s="335"/>
      <c r="T2328" s="335"/>
      <c r="U2328" s="335"/>
      <c r="V2328" s="335"/>
      <c r="W2328" s="336"/>
      <c r="X2328" s="337"/>
      <c r="Y2328" s="338"/>
    </row>
    <row r="2329" spans="3:25" s="330" customFormat="1" hidden="1" x14ac:dyDescent="0.25">
      <c r="C2329" s="331"/>
      <c r="D2329" s="331"/>
      <c r="E2329" s="331"/>
      <c r="H2329" s="332"/>
      <c r="K2329" s="333"/>
      <c r="L2329" s="333"/>
      <c r="M2329" s="333"/>
      <c r="N2329" s="333"/>
      <c r="Q2329" s="334"/>
      <c r="R2329" s="335"/>
      <c r="S2329" s="335"/>
      <c r="T2329" s="335"/>
      <c r="U2329" s="335"/>
      <c r="V2329" s="335"/>
      <c r="W2329" s="336"/>
      <c r="X2329" s="337"/>
      <c r="Y2329" s="338"/>
    </row>
    <row r="2330" spans="3:25" s="330" customFormat="1" hidden="1" x14ac:dyDescent="0.25">
      <c r="C2330" s="331"/>
      <c r="D2330" s="331"/>
      <c r="E2330" s="331"/>
      <c r="H2330" s="332"/>
      <c r="K2330" s="333"/>
      <c r="L2330" s="333"/>
      <c r="M2330" s="333"/>
      <c r="N2330" s="333"/>
      <c r="Q2330" s="334"/>
      <c r="R2330" s="335"/>
      <c r="S2330" s="335"/>
      <c r="T2330" s="335"/>
      <c r="U2330" s="335"/>
      <c r="V2330" s="335"/>
      <c r="W2330" s="336"/>
      <c r="X2330" s="337"/>
      <c r="Y2330" s="338"/>
    </row>
    <row r="2331" spans="3:25" s="330" customFormat="1" hidden="1" x14ac:dyDescent="0.25">
      <c r="C2331" s="331"/>
      <c r="D2331" s="331"/>
      <c r="E2331" s="331"/>
      <c r="H2331" s="332"/>
      <c r="K2331" s="333"/>
      <c r="L2331" s="333"/>
      <c r="M2331" s="333"/>
      <c r="N2331" s="333"/>
      <c r="Q2331" s="334"/>
      <c r="R2331" s="335"/>
      <c r="S2331" s="335"/>
      <c r="T2331" s="335"/>
      <c r="U2331" s="335"/>
      <c r="V2331" s="335"/>
      <c r="W2331" s="336"/>
      <c r="X2331" s="337"/>
      <c r="Y2331" s="338"/>
    </row>
    <row r="2332" spans="3:25" s="330" customFormat="1" hidden="1" x14ac:dyDescent="0.25">
      <c r="C2332" s="331"/>
      <c r="D2332" s="331"/>
      <c r="E2332" s="331"/>
      <c r="H2332" s="332"/>
      <c r="K2332" s="333"/>
      <c r="L2332" s="333"/>
      <c r="M2332" s="333"/>
      <c r="N2332" s="333"/>
      <c r="Q2332" s="334"/>
      <c r="R2332" s="335"/>
      <c r="S2332" s="335"/>
      <c r="T2332" s="335"/>
      <c r="U2332" s="335"/>
      <c r="V2332" s="335"/>
      <c r="W2332" s="336"/>
      <c r="X2332" s="337"/>
      <c r="Y2332" s="338"/>
    </row>
    <row r="2333" spans="3:25" s="330" customFormat="1" hidden="1" x14ac:dyDescent="0.25">
      <c r="C2333" s="331"/>
      <c r="D2333" s="331"/>
      <c r="E2333" s="331"/>
      <c r="H2333" s="332"/>
      <c r="K2333" s="333"/>
      <c r="L2333" s="333"/>
      <c r="M2333" s="333"/>
      <c r="N2333" s="333"/>
      <c r="Q2333" s="334"/>
      <c r="R2333" s="335"/>
      <c r="S2333" s="335"/>
      <c r="T2333" s="335"/>
      <c r="U2333" s="335"/>
      <c r="V2333" s="335"/>
      <c r="W2333" s="336"/>
      <c r="X2333" s="337"/>
      <c r="Y2333" s="338"/>
    </row>
    <row r="2334" spans="3:25" s="330" customFormat="1" hidden="1" x14ac:dyDescent="0.25">
      <c r="C2334" s="331"/>
      <c r="D2334" s="331"/>
      <c r="E2334" s="331"/>
      <c r="H2334" s="332"/>
      <c r="K2334" s="333"/>
      <c r="L2334" s="333"/>
      <c r="M2334" s="333"/>
      <c r="N2334" s="333"/>
      <c r="Q2334" s="334"/>
      <c r="R2334" s="335"/>
      <c r="S2334" s="335"/>
      <c r="T2334" s="335"/>
      <c r="U2334" s="335"/>
      <c r="V2334" s="335"/>
      <c r="W2334" s="336"/>
      <c r="X2334" s="337"/>
      <c r="Y2334" s="338"/>
    </row>
    <row r="2335" spans="3:25" s="330" customFormat="1" hidden="1" x14ac:dyDescent="0.25">
      <c r="C2335" s="331"/>
      <c r="D2335" s="331"/>
      <c r="E2335" s="331"/>
      <c r="H2335" s="332"/>
      <c r="K2335" s="333"/>
      <c r="L2335" s="333"/>
      <c r="M2335" s="333"/>
      <c r="N2335" s="333"/>
      <c r="Q2335" s="334"/>
      <c r="R2335" s="335"/>
      <c r="S2335" s="335"/>
      <c r="T2335" s="335"/>
      <c r="U2335" s="335"/>
      <c r="V2335" s="335"/>
      <c r="W2335" s="336"/>
      <c r="X2335" s="337"/>
      <c r="Y2335" s="338"/>
    </row>
    <row r="2336" spans="3:25" s="330" customFormat="1" hidden="1" x14ac:dyDescent="0.25">
      <c r="C2336" s="331"/>
      <c r="D2336" s="331"/>
      <c r="E2336" s="331"/>
      <c r="H2336" s="332"/>
      <c r="K2336" s="333"/>
      <c r="L2336" s="333"/>
      <c r="M2336" s="333"/>
      <c r="N2336" s="333"/>
      <c r="Q2336" s="334"/>
      <c r="R2336" s="335"/>
      <c r="S2336" s="335"/>
      <c r="T2336" s="335"/>
      <c r="U2336" s="335"/>
      <c r="V2336" s="335"/>
      <c r="W2336" s="336"/>
      <c r="X2336" s="337"/>
      <c r="Y2336" s="338"/>
    </row>
    <row r="2337" spans="3:25" s="330" customFormat="1" hidden="1" x14ac:dyDescent="0.25">
      <c r="C2337" s="331"/>
      <c r="D2337" s="331"/>
      <c r="E2337" s="331"/>
      <c r="H2337" s="332"/>
      <c r="K2337" s="333"/>
      <c r="L2337" s="333"/>
      <c r="M2337" s="333"/>
      <c r="N2337" s="333"/>
      <c r="Q2337" s="334"/>
      <c r="R2337" s="335"/>
      <c r="S2337" s="335"/>
      <c r="T2337" s="335"/>
      <c r="U2337" s="335"/>
      <c r="V2337" s="335"/>
      <c r="W2337" s="336"/>
      <c r="X2337" s="337"/>
      <c r="Y2337" s="338"/>
    </row>
    <row r="2338" spans="3:25" s="330" customFormat="1" hidden="1" x14ac:dyDescent="0.25">
      <c r="C2338" s="331"/>
      <c r="D2338" s="331"/>
      <c r="E2338" s="331"/>
      <c r="H2338" s="332"/>
      <c r="K2338" s="333"/>
      <c r="L2338" s="333"/>
      <c r="M2338" s="333"/>
      <c r="N2338" s="333"/>
      <c r="Q2338" s="334"/>
      <c r="R2338" s="335"/>
      <c r="S2338" s="335"/>
      <c r="T2338" s="335"/>
      <c r="U2338" s="335"/>
      <c r="V2338" s="335"/>
      <c r="W2338" s="336"/>
      <c r="X2338" s="337"/>
      <c r="Y2338" s="338"/>
    </row>
    <row r="2339" spans="3:25" s="330" customFormat="1" hidden="1" x14ac:dyDescent="0.25">
      <c r="C2339" s="331"/>
      <c r="D2339" s="331"/>
      <c r="E2339" s="331"/>
      <c r="H2339" s="332"/>
      <c r="K2339" s="333"/>
      <c r="L2339" s="333"/>
      <c r="M2339" s="333"/>
      <c r="N2339" s="333"/>
      <c r="Q2339" s="334"/>
      <c r="R2339" s="335"/>
      <c r="S2339" s="335"/>
      <c r="T2339" s="335"/>
      <c r="U2339" s="335"/>
      <c r="V2339" s="335"/>
      <c r="W2339" s="336"/>
      <c r="X2339" s="337"/>
      <c r="Y2339" s="338"/>
    </row>
    <row r="2340" spans="3:25" s="330" customFormat="1" hidden="1" x14ac:dyDescent="0.25">
      <c r="C2340" s="331"/>
      <c r="D2340" s="331"/>
      <c r="E2340" s="331"/>
      <c r="H2340" s="332"/>
      <c r="K2340" s="333"/>
      <c r="L2340" s="333"/>
      <c r="M2340" s="333"/>
      <c r="N2340" s="333"/>
      <c r="Q2340" s="334"/>
      <c r="R2340" s="335"/>
      <c r="S2340" s="335"/>
      <c r="T2340" s="335"/>
      <c r="U2340" s="335"/>
      <c r="V2340" s="335"/>
      <c r="W2340" s="336"/>
      <c r="X2340" s="337"/>
      <c r="Y2340" s="338"/>
    </row>
    <row r="2341" spans="3:25" s="330" customFormat="1" hidden="1" x14ac:dyDescent="0.25">
      <c r="C2341" s="331"/>
      <c r="D2341" s="331"/>
      <c r="E2341" s="331"/>
      <c r="H2341" s="332"/>
      <c r="K2341" s="333"/>
      <c r="L2341" s="333"/>
      <c r="M2341" s="333"/>
      <c r="N2341" s="333"/>
      <c r="Q2341" s="334"/>
      <c r="R2341" s="335"/>
      <c r="S2341" s="335"/>
      <c r="T2341" s="335"/>
      <c r="U2341" s="335"/>
      <c r="V2341" s="335"/>
      <c r="W2341" s="336"/>
      <c r="X2341" s="337"/>
      <c r="Y2341" s="338"/>
    </row>
    <row r="2342" spans="3:25" s="330" customFormat="1" hidden="1" x14ac:dyDescent="0.25">
      <c r="C2342" s="331"/>
      <c r="D2342" s="331"/>
      <c r="E2342" s="331"/>
      <c r="H2342" s="332"/>
      <c r="K2342" s="333"/>
      <c r="L2342" s="333"/>
      <c r="M2342" s="333"/>
      <c r="N2342" s="333"/>
      <c r="Q2342" s="334"/>
      <c r="R2342" s="335"/>
      <c r="S2342" s="335"/>
      <c r="T2342" s="335"/>
      <c r="U2342" s="335"/>
      <c r="V2342" s="335"/>
      <c r="W2342" s="336"/>
      <c r="X2342" s="337"/>
      <c r="Y2342" s="338"/>
    </row>
    <row r="2343" spans="3:25" s="330" customFormat="1" hidden="1" x14ac:dyDescent="0.25">
      <c r="C2343" s="331"/>
      <c r="D2343" s="331"/>
      <c r="E2343" s="331"/>
      <c r="H2343" s="332"/>
      <c r="K2343" s="333"/>
      <c r="L2343" s="333"/>
      <c r="M2343" s="333"/>
      <c r="N2343" s="333"/>
      <c r="Q2343" s="334"/>
      <c r="R2343" s="335"/>
      <c r="S2343" s="335"/>
      <c r="T2343" s="335"/>
      <c r="U2343" s="335"/>
      <c r="V2343" s="335"/>
      <c r="W2343" s="336"/>
      <c r="X2343" s="337"/>
      <c r="Y2343" s="338"/>
    </row>
    <row r="2344" spans="3:25" s="330" customFormat="1" hidden="1" x14ac:dyDescent="0.25">
      <c r="C2344" s="331"/>
      <c r="D2344" s="331"/>
      <c r="E2344" s="331"/>
      <c r="H2344" s="332"/>
      <c r="K2344" s="333"/>
      <c r="L2344" s="333"/>
      <c r="M2344" s="333"/>
      <c r="N2344" s="333"/>
      <c r="Q2344" s="334"/>
      <c r="R2344" s="335"/>
      <c r="S2344" s="335"/>
      <c r="T2344" s="335"/>
      <c r="U2344" s="335"/>
      <c r="V2344" s="335"/>
      <c r="W2344" s="336"/>
      <c r="X2344" s="337"/>
      <c r="Y2344" s="338"/>
    </row>
    <row r="2345" spans="3:25" s="330" customFormat="1" hidden="1" x14ac:dyDescent="0.25">
      <c r="C2345" s="331"/>
      <c r="D2345" s="331"/>
      <c r="E2345" s="331"/>
      <c r="H2345" s="332"/>
      <c r="K2345" s="333"/>
      <c r="L2345" s="333"/>
      <c r="M2345" s="333"/>
      <c r="N2345" s="333"/>
      <c r="Q2345" s="334"/>
      <c r="R2345" s="335"/>
      <c r="S2345" s="335"/>
      <c r="T2345" s="335"/>
      <c r="U2345" s="335"/>
      <c r="V2345" s="335"/>
      <c r="W2345" s="336"/>
      <c r="X2345" s="337"/>
      <c r="Y2345" s="338"/>
    </row>
    <row r="2346" spans="3:25" s="330" customFormat="1" hidden="1" x14ac:dyDescent="0.25">
      <c r="C2346" s="331"/>
      <c r="D2346" s="331"/>
      <c r="E2346" s="331"/>
      <c r="H2346" s="332"/>
      <c r="K2346" s="333"/>
      <c r="L2346" s="333"/>
      <c r="M2346" s="333"/>
      <c r="N2346" s="333"/>
      <c r="Q2346" s="334"/>
      <c r="R2346" s="335"/>
      <c r="S2346" s="335"/>
      <c r="T2346" s="335"/>
      <c r="U2346" s="335"/>
      <c r="V2346" s="335"/>
      <c r="W2346" s="336"/>
      <c r="X2346" s="337"/>
      <c r="Y2346" s="338"/>
    </row>
    <row r="2347" spans="3:25" s="330" customFormat="1" hidden="1" x14ac:dyDescent="0.25">
      <c r="C2347" s="331"/>
      <c r="D2347" s="331"/>
      <c r="E2347" s="331"/>
      <c r="H2347" s="332"/>
      <c r="K2347" s="333"/>
      <c r="L2347" s="333"/>
      <c r="M2347" s="333"/>
      <c r="N2347" s="333"/>
      <c r="Q2347" s="334"/>
      <c r="R2347" s="335"/>
      <c r="S2347" s="335"/>
      <c r="T2347" s="335"/>
      <c r="U2347" s="335"/>
      <c r="V2347" s="335"/>
      <c r="W2347" s="336"/>
      <c r="X2347" s="337"/>
      <c r="Y2347" s="338"/>
    </row>
    <row r="2348" spans="3:25" s="330" customFormat="1" hidden="1" x14ac:dyDescent="0.25">
      <c r="C2348" s="331"/>
      <c r="D2348" s="331"/>
      <c r="E2348" s="331"/>
      <c r="H2348" s="332"/>
      <c r="K2348" s="333"/>
      <c r="L2348" s="333"/>
      <c r="M2348" s="333"/>
      <c r="N2348" s="333"/>
      <c r="Q2348" s="334"/>
      <c r="R2348" s="335"/>
      <c r="S2348" s="335"/>
      <c r="T2348" s="335"/>
      <c r="U2348" s="335"/>
      <c r="V2348" s="335"/>
      <c r="W2348" s="336"/>
      <c r="X2348" s="337"/>
      <c r="Y2348" s="338"/>
    </row>
    <row r="2349" spans="3:25" s="330" customFormat="1" hidden="1" x14ac:dyDescent="0.25">
      <c r="C2349" s="331"/>
      <c r="D2349" s="331"/>
      <c r="E2349" s="331"/>
      <c r="H2349" s="332"/>
      <c r="K2349" s="333"/>
      <c r="L2349" s="333"/>
      <c r="M2349" s="333"/>
      <c r="N2349" s="333"/>
      <c r="Q2349" s="334"/>
      <c r="R2349" s="335"/>
      <c r="S2349" s="335"/>
      <c r="T2349" s="335"/>
      <c r="U2349" s="335"/>
      <c r="V2349" s="335"/>
      <c r="W2349" s="336"/>
      <c r="X2349" s="337"/>
      <c r="Y2349" s="338"/>
    </row>
    <row r="2350" spans="3:25" s="330" customFormat="1" hidden="1" x14ac:dyDescent="0.25">
      <c r="C2350" s="331"/>
      <c r="D2350" s="331"/>
      <c r="E2350" s="331"/>
      <c r="H2350" s="332"/>
      <c r="K2350" s="333"/>
      <c r="L2350" s="333"/>
      <c r="M2350" s="333"/>
      <c r="N2350" s="333"/>
      <c r="Q2350" s="334"/>
      <c r="R2350" s="335"/>
      <c r="S2350" s="335"/>
      <c r="T2350" s="335"/>
      <c r="U2350" s="335"/>
      <c r="V2350" s="335"/>
      <c r="W2350" s="336"/>
      <c r="X2350" s="337"/>
      <c r="Y2350" s="338"/>
    </row>
    <row r="2351" spans="3:25" s="330" customFormat="1" hidden="1" x14ac:dyDescent="0.25">
      <c r="C2351" s="331"/>
      <c r="D2351" s="331"/>
      <c r="E2351" s="331"/>
      <c r="H2351" s="332"/>
      <c r="K2351" s="333"/>
      <c r="L2351" s="333"/>
      <c r="M2351" s="333"/>
      <c r="N2351" s="333"/>
      <c r="Q2351" s="334"/>
      <c r="R2351" s="335"/>
      <c r="S2351" s="335"/>
      <c r="T2351" s="335"/>
      <c r="U2351" s="335"/>
      <c r="V2351" s="335"/>
      <c r="W2351" s="336"/>
      <c r="X2351" s="337"/>
      <c r="Y2351" s="338"/>
    </row>
    <row r="2352" spans="3:25" s="330" customFormat="1" hidden="1" x14ac:dyDescent="0.25">
      <c r="C2352" s="331"/>
      <c r="D2352" s="331"/>
      <c r="E2352" s="331"/>
      <c r="H2352" s="332"/>
      <c r="K2352" s="333"/>
      <c r="L2352" s="333"/>
      <c r="M2352" s="333"/>
      <c r="N2352" s="333"/>
      <c r="Q2352" s="334"/>
      <c r="R2352" s="335"/>
      <c r="S2352" s="335"/>
      <c r="T2352" s="335"/>
      <c r="U2352" s="335"/>
      <c r="V2352" s="335"/>
      <c r="W2352" s="336"/>
      <c r="X2352" s="337"/>
      <c r="Y2352" s="338"/>
    </row>
    <row r="2353" spans="3:25" s="330" customFormat="1" hidden="1" x14ac:dyDescent="0.25">
      <c r="C2353" s="331"/>
      <c r="D2353" s="331"/>
      <c r="E2353" s="331"/>
      <c r="H2353" s="332"/>
      <c r="K2353" s="333"/>
      <c r="L2353" s="333"/>
      <c r="M2353" s="333"/>
      <c r="N2353" s="333"/>
      <c r="Q2353" s="334"/>
      <c r="R2353" s="335"/>
      <c r="S2353" s="335"/>
      <c r="T2353" s="335"/>
      <c r="U2353" s="335"/>
      <c r="V2353" s="335"/>
      <c r="W2353" s="336"/>
      <c r="X2353" s="337"/>
      <c r="Y2353" s="338"/>
    </row>
    <row r="2354" spans="3:25" s="330" customFormat="1" hidden="1" x14ac:dyDescent="0.25">
      <c r="C2354" s="331"/>
      <c r="D2354" s="331"/>
      <c r="E2354" s="331"/>
      <c r="H2354" s="332"/>
      <c r="K2354" s="333"/>
      <c r="L2354" s="333"/>
      <c r="M2354" s="333"/>
      <c r="N2354" s="333"/>
      <c r="Q2354" s="334"/>
      <c r="R2354" s="335"/>
      <c r="S2354" s="335"/>
      <c r="T2354" s="335"/>
      <c r="U2354" s="335"/>
      <c r="V2354" s="335"/>
      <c r="W2354" s="336"/>
      <c r="X2354" s="337"/>
      <c r="Y2354" s="338"/>
    </row>
    <row r="2355" spans="3:25" s="330" customFormat="1" hidden="1" x14ac:dyDescent="0.25">
      <c r="C2355" s="331"/>
      <c r="D2355" s="331"/>
      <c r="E2355" s="331"/>
      <c r="H2355" s="332"/>
      <c r="K2355" s="333"/>
      <c r="L2355" s="333"/>
      <c r="M2355" s="333"/>
      <c r="N2355" s="333"/>
      <c r="Q2355" s="334"/>
      <c r="R2355" s="335"/>
      <c r="S2355" s="335"/>
      <c r="T2355" s="335"/>
      <c r="U2355" s="335"/>
      <c r="V2355" s="335"/>
      <c r="W2355" s="336"/>
      <c r="X2355" s="337"/>
      <c r="Y2355" s="338"/>
    </row>
    <row r="2356" spans="3:25" s="330" customFormat="1" hidden="1" x14ac:dyDescent="0.25">
      <c r="C2356" s="331"/>
      <c r="D2356" s="331"/>
      <c r="E2356" s="331"/>
      <c r="H2356" s="332"/>
      <c r="K2356" s="333"/>
      <c r="L2356" s="333"/>
      <c r="M2356" s="333"/>
      <c r="N2356" s="333"/>
      <c r="Q2356" s="334"/>
      <c r="R2356" s="335"/>
      <c r="S2356" s="335"/>
      <c r="T2356" s="335"/>
      <c r="U2356" s="335"/>
      <c r="V2356" s="335"/>
      <c r="W2356" s="336"/>
      <c r="X2356" s="337"/>
      <c r="Y2356" s="338"/>
    </row>
    <row r="2357" spans="3:25" s="330" customFormat="1" hidden="1" x14ac:dyDescent="0.25">
      <c r="C2357" s="331"/>
      <c r="D2357" s="331"/>
      <c r="E2357" s="331"/>
      <c r="H2357" s="332"/>
      <c r="K2357" s="333"/>
      <c r="L2357" s="333"/>
      <c r="M2357" s="333"/>
      <c r="N2357" s="333"/>
      <c r="Q2357" s="334"/>
      <c r="R2357" s="335"/>
      <c r="S2357" s="335"/>
      <c r="T2357" s="335"/>
      <c r="U2357" s="335"/>
      <c r="V2357" s="335"/>
      <c r="W2357" s="336"/>
      <c r="X2357" s="337"/>
      <c r="Y2357" s="338"/>
    </row>
    <row r="2358" spans="3:25" s="330" customFormat="1" hidden="1" x14ac:dyDescent="0.25">
      <c r="C2358" s="331"/>
      <c r="D2358" s="331"/>
      <c r="E2358" s="331"/>
      <c r="H2358" s="332"/>
      <c r="K2358" s="333"/>
      <c r="L2358" s="333"/>
      <c r="M2358" s="333"/>
      <c r="N2358" s="333"/>
      <c r="Q2358" s="334"/>
      <c r="R2358" s="335"/>
      <c r="S2358" s="335"/>
      <c r="T2358" s="335"/>
      <c r="U2358" s="335"/>
      <c r="V2358" s="335"/>
      <c r="W2358" s="336"/>
      <c r="X2358" s="337"/>
      <c r="Y2358" s="338"/>
    </row>
    <row r="2359" spans="3:25" s="330" customFormat="1" hidden="1" x14ac:dyDescent="0.25">
      <c r="C2359" s="331"/>
      <c r="D2359" s="331"/>
      <c r="E2359" s="331"/>
      <c r="H2359" s="332"/>
      <c r="K2359" s="333"/>
      <c r="L2359" s="333"/>
      <c r="M2359" s="333"/>
      <c r="N2359" s="333"/>
      <c r="Q2359" s="334"/>
      <c r="R2359" s="335"/>
      <c r="S2359" s="335"/>
      <c r="T2359" s="335"/>
      <c r="U2359" s="335"/>
      <c r="V2359" s="335"/>
      <c r="W2359" s="336"/>
      <c r="X2359" s="337"/>
      <c r="Y2359" s="338"/>
    </row>
    <row r="2360" spans="3:25" s="330" customFormat="1" hidden="1" x14ac:dyDescent="0.25">
      <c r="C2360" s="331"/>
      <c r="D2360" s="331"/>
      <c r="E2360" s="331"/>
      <c r="H2360" s="332"/>
      <c r="K2360" s="333"/>
      <c r="L2360" s="333"/>
      <c r="M2360" s="333"/>
      <c r="N2360" s="333"/>
      <c r="Q2360" s="334"/>
      <c r="R2360" s="335"/>
      <c r="S2360" s="335"/>
      <c r="T2360" s="335"/>
      <c r="U2360" s="335"/>
      <c r="V2360" s="335"/>
      <c r="W2360" s="336"/>
      <c r="X2360" s="337"/>
      <c r="Y2360" s="338"/>
    </row>
    <row r="2361" spans="3:25" s="330" customFormat="1" hidden="1" x14ac:dyDescent="0.25">
      <c r="C2361" s="331"/>
      <c r="D2361" s="331"/>
      <c r="E2361" s="331"/>
      <c r="H2361" s="332"/>
      <c r="K2361" s="333"/>
      <c r="L2361" s="333"/>
      <c r="M2361" s="333"/>
      <c r="N2361" s="333"/>
      <c r="Q2361" s="334"/>
      <c r="R2361" s="335"/>
      <c r="S2361" s="335"/>
      <c r="T2361" s="335"/>
      <c r="U2361" s="335"/>
      <c r="V2361" s="335"/>
      <c r="W2361" s="336"/>
      <c r="X2361" s="337"/>
      <c r="Y2361" s="338"/>
    </row>
    <row r="2362" spans="3:25" s="330" customFormat="1" hidden="1" x14ac:dyDescent="0.25">
      <c r="C2362" s="331"/>
      <c r="D2362" s="331"/>
      <c r="E2362" s="331"/>
      <c r="H2362" s="332"/>
      <c r="K2362" s="333"/>
      <c r="L2362" s="333"/>
      <c r="M2362" s="333"/>
      <c r="N2362" s="333"/>
      <c r="Q2362" s="334"/>
      <c r="R2362" s="335"/>
      <c r="S2362" s="335"/>
      <c r="T2362" s="335"/>
      <c r="U2362" s="335"/>
      <c r="V2362" s="335"/>
      <c r="W2362" s="336"/>
      <c r="X2362" s="337"/>
      <c r="Y2362" s="338"/>
    </row>
    <row r="2363" spans="3:25" s="330" customFormat="1" hidden="1" x14ac:dyDescent="0.25">
      <c r="C2363" s="331"/>
      <c r="D2363" s="331"/>
      <c r="E2363" s="331"/>
      <c r="H2363" s="332"/>
      <c r="K2363" s="333"/>
      <c r="L2363" s="333"/>
      <c r="M2363" s="333"/>
      <c r="N2363" s="333"/>
      <c r="Q2363" s="334"/>
      <c r="R2363" s="335"/>
      <c r="S2363" s="335"/>
      <c r="T2363" s="335"/>
      <c r="U2363" s="335"/>
      <c r="V2363" s="335"/>
      <c r="W2363" s="336"/>
      <c r="X2363" s="337"/>
      <c r="Y2363" s="338"/>
    </row>
    <row r="2364" spans="3:25" s="330" customFormat="1" hidden="1" x14ac:dyDescent="0.25">
      <c r="C2364" s="331"/>
      <c r="D2364" s="331"/>
      <c r="E2364" s="331"/>
      <c r="H2364" s="332"/>
      <c r="K2364" s="333"/>
      <c r="L2364" s="333"/>
      <c r="M2364" s="333"/>
      <c r="N2364" s="333"/>
      <c r="Q2364" s="334"/>
      <c r="R2364" s="335"/>
      <c r="S2364" s="335"/>
      <c r="T2364" s="335"/>
      <c r="U2364" s="335"/>
      <c r="V2364" s="335"/>
      <c r="W2364" s="336"/>
      <c r="X2364" s="337"/>
      <c r="Y2364" s="338"/>
    </row>
    <row r="2365" spans="3:25" s="330" customFormat="1" hidden="1" x14ac:dyDescent="0.25">
      <c r="C2365" s="331"/>
      <c r="D2365" s="331"/>
      <c r="E2365" s="331"/>
      <c r="H2365" s="332"/>
      <c r="K2365" s="333"/>
      <c r="L2365" s="333"/>
      <c r="M2365" s="333"/>
      <c r="N2365" s="333"/>
      <c r="Q2365" s="334"/>
      <c r="R2365" s="335"/>
      <c r="S2365" s="335"/>
      <c r="T2365" s="335"/>
      <c r="U2365" s="335"/>
      <c r="V2365" s="335"/>
      <c r="W2365" s="336"/>
      <c r="X2365" s="337"/>
      <c r="Y2365" s="338"/>
    </row>
    <row r="2366" spans="3:25" s="330" customFormat="1" hidden="1" x14ac:dyDescent="0.25">
      <c r="C2366" s="331"/>
      <c r="D2366" s="331"/>
      <c r="E2366" s="331"/>
      <c r="H2366" s="332"/>
      <c r="K2366" s="333"/>
      <c r="L2366" s="333"/>
      <c r="M2366" s="333"/>
      <c r="N2366" s="333"/>
      <c r="Q2366" s="334"/>
      <c r="R2366" s="335"/>
      <c r="S2366" s="335"/>
      <c r="T2366" s="335"/>
      <c r="U2366" s="335"/>
      <c r="V2366" s="335"/>
      <c r="W2366" s="336"/>
      <c r="X2366" s="337"/>
      <c r="Y2366" s="338"/>
    </row>
    <row r="2367" spans="3:25" s="330" customFormat="1" hidden="1" x14ac:dyDescent="0.25">
      <c r="C2367" s="331"/>
      <c r="D2367" s="331"/>
      <c r="E2367" s="331"/>
      <c r="H2367" s="332"/>
      <c r="K2367" s="333"/>
      <c r="L2367" s="333"/>
      <c r="M2367" s="333"/>
      <c r="N2367" s="333"/>
      <c r="Q2367" s="334"/>
      <c r="R2367" s="335"/>
      <c r="S2367" s="335"/>
      <c r="T2367" s="335"/>
      <c r="U2367" s="335"/>
      <c r="V2367" s="335"/>
      <c r="W2367" s="336"/>
      <c r="X2367" s="337"/>
      <c r="Y2367" s="338"/>
    </row>
    <row r="2368" spans="3:25" s="330" customFormat="1" hidden="1" x14ac:dyDescent="0.25">
      <c r="C2368" s="331"/>
      <c r="D2368" s="331"/>
      <c r="E2368" s="331"/>
      <c r="H2368" s="332"/>
      <c r="K2368" s="333"/>
      <c r="L2368" s="333"/>
      <c r="M2368" s="333"/>
      <c r="N2368" s="333"/>
      <c r="Q2368" s="334"/>
      <c r="R2368" s="335"/>
      <c r="S2368" s="335"/>
      <c r="T2368" s="335"/>
      <c r="U2368" s="335"/>
      <c r="V2368" s="335"/>
      <c r="W2368" s="336"/>
      <c r="X2368" s="337"/>
      <c r="Y2368" s="338"/>
    </row>
    <row r="2369" spans="3:25" s="330" customFormat="1" hidden="1" x14ac:dyDescent="0.25">
      <c r="C2369" s="331"/>
      <c r="D2369" s="331"/>
      <c r="E2369" s="331"/>
      <c r="H2369" s="332"/>
      <c r="K2369" s="333"/>
      <c r="L2369" s="333"/>
      <c r="M2369" s="333"/>
      <c r="N2369" s="333"/>
      <c r="Q2369" s="334"/>
      <c r="R2369" s="335"/>
      <c r="S2369" s="335"/>
      <c r="T2369" s="335"/>
      <c r="U2369" s="335"/>
      <c r="V2369" s="335"/>
      <c r="W2369" s="336"/>
      <c r="X2369" s="337"/>
      <c r="Y2369" s="338"/>
    </row>
    <row r="2370" spans="3:25" s="330" customFormat="1" hidden="1" x14ac:dyDescent="0.25">
      <c r="C2370" s="331"/>
      <c r="D2370" s="331"/>
      <c r="E2370" s="331"/>
      <c r="H2370" s="332"/>
      <c r="K2370" s="333"/>
      <c r="L2370" s="333"/>
      <c r="M2370" s="333"/>
      <c r="N2370" s="333"/>
      <c r="Q2370" s="334"/>
      <c r="R2370" s="335"/>
      <c r="S2370" s="335"/>
      <c r="T2370" s="335"/>
      <c r="U2370" s="335"/>
      <c r="V2370" s="335"/>
      <c r="W2370" s="336"/>
      <c r="X2370" s="337"/>
      <c r="Y2370" s="338"/>
    </row>
    <row r="2371" spans="3:25" s="330" customFormat="1" hidden="1" x14ac:dyDescent="0.25">
      <c r="C2371" s="331"/>
      <c r="D2371" s="331"/>
      <c r="E2371" s="331"/>
      <c r="H2371" s="332"/>
      <c r="K2371" s="333"/>
      <c r="L2371" s="333"/>
      <c r="M2371" s="333"/>
      <c r="N2371" s="333"/>
      <c r="Q2371" s="334"/>
      <c r="R2371" s="335"/>
      <c r="S2371" s="335"/>
      <c r="T2371" s="335"/>
      <c r="U2371" s="335"/>
      <c r="V2371" s="335"/>
      <c r="W2371" s="336"/>
      <c r="X2371" s="337"/>
      <c r="Y2371" s="338"/>
    </row>
    <row r="2372" spans="3:25" s="330" customFormat="1" hidden="1" x14ac:dyDescent="0.25">
      <c r="C2372" s="331"/>
      <c r="D2372" s="331"/>
      <c r="E2372" s="331"/>
      <c r="H2372" s="332"/>
      <c r="K2372" s="333"/>
      <c r="L2372" s="333"/>
      <c r="M2372" s="333"/>
      <c r="N2372" s="333"/>
      <c r="Q2372" s="334"/>
      <c r="R2372" s="335"/>
      <c r="S2372" s="335"/>
      <c r="T2372" s="335"/>
      <c r="U2372" s="335"/>
      <c r="V2372" s="335"/>
      <c r="W2372" s="336"/>
      <c r="X2372" s="337"/>
      <c r="Y2372" s="338"/>
    </row>
    <row r="2373" spans="3:25" s="330" customFormat="1" hidden="1" x14ac:dyDescent="0.25">
      <c r="C2373" s="331"/>
      <c r="D2373" s="331"/>
      <c r="E2373" s="331"/>
      <c r="H2373" s="332"/>
      <c r="K2373" s="333"/>
      <c r="L2373" s="333"/>
      <c r="M2373" s="333"/>
      <c r="N2373" s="333"/>
      <c r="Q2373" s="334"/>
      <c r="R2373" s="335"/>
      <c r="S2373" s="335"/>
      <c r="T2373" s="335"/>
      <c r="U2373" s="335"/>
      <c r="V2373" s="335"/>
      <c r="W2373" s="336"/>
      <c r="X2373" s="337"/>
      <c r="Y2373" s="338"/>
    </row>
    <row r="2374" spans="3:25" s="330" customFormat="1" hidden="1" x14ac:dyDescent="0.25">
      <c r="C2374" s="331"/>
      <c r="D2374" s="331"/>
      <c r="E2374" s="331"/>
      <c r="H2374" s="332"/>
      <c r="K2374" s="333"/>
      <c r="L2374" s="333"/>
      <c r="M2374" s="333"/>
      <c r="N2374" s="333"/>
      <c r="Q2374" s="334"/>
      <c r="R2374" s="335"/>
      <c r="S2374" s="335"/>
      <c r="T2374" s="335"/>
      <c r="U2374" s="335"/>
      <c r="V2374" s="335"/>
      <c r="W2374" s="336"/>
      <c r="X2374" s="337"/>
      <c r="Y2374" s="338"/>
    </row>
    <row r="2375" spans="3:25" s="330" customFormat="1" hidden="1" x14ac:dyDescent="0.25">
      <c r="C2375" s="331"/>
      <c r="D2375" s="331"/>
      <c r="E2375" s="331"/>
      <c r="H2375" s="332"/>
      <c r="K2375" s="333"/>
      <c r="L2375" s="333"/>
      <c r="M2375" s="333"/>
      <c r="N2375" s="333"/>
      <c r="Q2375" s="334"/>
      <c r="R2375" s="335"/>
      <c r="S2375" s="335"/>
      <c r="T2375" s="335"/>
      <c r="U2375" s="335"/>
      <c r="V2375" s="335"/>
      <c r="W2375" s="336"/>
      <c r="X2375" s="337"/>
      <c r="Y2375" s="338"/>
    </row>
    <row r="2376" spans="3:25" s="330" customFormat="1" hidden="1" x14ac:dyDescent="0.25">
      <c r="C2376" s="331"/>
      <c r="D2376" s="331"/>
      <c r="E2376" s="331"/>
      <c r="H2376" s="332"/>
      <c r="K2376" s="333"/>
      <c r="L2376" s="333"/>
      <c r="M2376" s="333"/>
      <c r="N2376" s="333"/>
      <c r="Q2376" s="334"/>
      <c r="R2376" s="335"/>
      <c r="S2376" s="335"/>
      <c r="T2376" s="335"/>
      <c r="U2376" s="335"/>
      <c r="V2376" s="335"/>
      <c r="W2376" s="336"/>
      <c r="X2376" s="337"/>
      <c r="Y2376" s="338"/>
    </row>
    <row r="2377" spans="3:25" s="330" customFormat="1" hidden="1" x14ac:dyDescent="0.25">
      <c r="C2377" s="331"/>
      <c r="D2377" s="331"/>
      <c r="E2377" s="331"/>
      <c r="H2377" s="332"/>
      <c r="K2377" s="333"/>
      <c r="L2377" s="333"/>
      <c r="M2377" s="333"/>
      <c r="N2377" s="333"/>
      <c r="Q2377" s="334"/>
      <c r="R2377" s="335"/>
      <c r="S2377" s="335"/>
      <c r="T2377" s="335"/>
      <c r="U2377" s="335"/>
      <c r="V2377" s="335"/>
      <c r="W2377" s="336"/>
      <c r="X2377" s="337"/>
      <c r="Y2377" s="338"/>
    </row>
    <row r="2378" spans="3:25" s="330" customFormat="1" hidden="1" x14ac:dyDescent="0.25">
      <c r="C2378" s="331"/>
      <c r="D2378" s="331"/>
      <c r="E2378" s="331"/>
      <c r="H2378" s="332"/>
      <c r="K2378" s="333"/>
      <c r="L2378" s="333"/>
      <c r="M2378" s="333"/>
      <c r="N2378" s="333"/>
      <c r="Q2378" s="334"/>
      <c r="R2378" s="335"/>
      <c r="S2378" s="335"/>
      <c r="T2378" s="335"/>
      <c r="U2378" s="335"/>
      <c r="V2378" s="335"/>
      <c r="W2378" s="336"/>
      <c r="X2378" s="337"/>
      <c r="Y2378" s="338"/>
    </row>
    <row r="2379" spans="3:25" s="330" customFormat="1" hidden="1" x14ac:dyDescent="0.25">
      <c r="C2379" s="331"/>
      <c r="D2379" s="331"/>
      <c r="E2379" s="331"/>
      <c r="H2379" s="332"/>
      <c r="K2379" s="333"/>
      <c r="L2379" s="333"/>
      <c r="M2379" s="333"/>
      <c r="N2379" s="333"/>
      <c r="Q2379" s="334"/>
      <c r="R2379" s="335"/>
      <c r="S2379" s="335"/>
      <c r="T2379" s="335"/>
      <c r="U2379" s="335"/>
      <c r="V2379" s="335"/>
      <c r="W2379" s="336"/>
      <c r="X2379" s="337"/>
      <c r="Y2379" s="338"/>
    </row>
    <row r="2380" spans="3:25" s="330" customFormat="1" hidden="1" x14ac:dyDescent="0.25">
      <c r="C2380" s="331"/>
      <c r="D2380" s="331"/>
      <c r="E2380" s="331"/>
      <c r="H2380" s="332"/>
      <c r="K2380" s="333"/>
      <c r="L2380" s="333"/>
      <c r="M2380" s="333"/>
      <c r="N2380" s="333"/>
      <c r="Q2380" s="334"/>
      <c r="R2380" s="335"/>
      <c r="S2380" s="335"/>
      <c r="T2380" s="335"/>
      <c r="U2380" s="335"/>
      <c r="V2380" s="335"/>
      <c r="W2380" s="336"/>
      <c r="X2380" s="337"/>
      <c r="Y2380" s="338"/>
    </row>
    <row r="2381" spans="3:25" s="330" customFormat="1" hidden="1" x14ac:dyDescent="0.25">
      <c r="C2381" s="331"/>
      <c r="D2381" s="331"/>
      <c r="E2381" s="331"/>
      <c r="H2381" s="332"/>
      <c r="K2381" s="333"/>
      <c r="L2381" s="333"/>
      <c r="M2381" s="333"/>
      <c r="N2381" s="333"/>
      <c r="Q2381" s="334"/>
      <c r="R2381" s="335"/>
      <c r="S2381" s="335"/>
      <c r="T2381" s="335"/>
      <c r="U2381" s="335"/>
      <c r="V2381" s="335"/>
      <c r="W2381" s="336"/>
      <c r="X2381" s="337"/>
      <c r="Y2381" s="338"/>
    </row>
    <row r="2382" spans="3:25" s="330" customFormat="1" hidden="1" x14ac:dyDescent="0.25">
      <c r="C2382" s="331"/>
      <c r="D2382" s="331"/>
      <c r="E2382" s="331"/>
      <c r="H2382" s="332"/>
      <c r="K2382" s="333"/>
      <c r="L2382" s="333"/>
      <c r="M2382" s="333"/>
      <c r="N2382" s="333"/>
      <c r="Q2382" s="334"/>
      <c r="R2382" s="335"/>
      <c r="S2382" s="335"/>
      <c r="T2382" s="335"/>
      <c r="U2382" s="335"/>
      <c r="V2382" s="335"/>
      <c r="W2382" s="336"/>
      <c r="X2382" s="337"/>
      <c r="Y2382" s="338"/>
    </row>
    <row r="2383" spans="3:25" s="330" customFormat="1" hidden="1" x14ac:dyDescent="0.25">
      <c r="C2383" s="331"/>
      <c r="D2383" s="331"/>
      <c r="E2383" s="331"/>
      <c r="H2383" s="332"/>
      <c r="K2383" s="333"/>
      <c r="L2383" s="333"/>
      <c r="M2383" s="333"/>
      <c r="N2383" s="333"/>
      <c r="Q2383" s="334"/>
      <c r="R2383" s="335"/>
      <c r="S2383" s="335"/>
      <c r="T2383" s="335"/>
      <c r="U2383" s="335"/>
      <c r="V2383" s="335"/>
      <c r="W2383" s="336"/>
      <c r="X2383" s="337"/>
      <c r="Y2383" s="338"/>
    </row>
    <row r="2384" spans="3:25" s="330" customFormat="1" hidden="1" x14ac:dyDescent="0.25">
      <c r="C2384" s="331"/>
      <c r="D2384" s="331"/>
      <c r="E2384" s="331"/>
      <c r="H2384" s="332"/>
      <c r="K2384" s="333"/>
      <c r="L2384" s="333"/>
      <c r="M2384" s="333"/>
      <c r="N2384" s="333"/>
      <c r="Q2384" s="334"/>
      <c r="R2384" s="335"/>
      <c r="S2384" s="335"/>
      <c r="T2384" s="335"/>
      <c r="U2384" s="335"/>
      <c r="V2384" s="335"/>
      <c r="W2384" s="336"/>
      <c r="X2384" s="337"/>
      <c r="Y2384" s="338"/>
    </row>
    <row r="2385" spans="3:25" s="330" customFormat="1" hidden="1" x14ac:dyDescent="0.25">
      <c r="C2385" s="331"/>
      <c r="D2385" s="331"/>
      <c r="E2385" s="331"/>
      <c r="H2385" s="332"/>
      <c r="K2385" s="333"/>
      <c r="L2385" s="333"/>
      <c r="M2385" s="333"/>
      <c r="N2385" s="333"/>
      <c r="Q2385" s="334"/>
      <c r="R2385" s="335"/>
      <c r="S2385" s="335"/>
      <c r="T2385" s="335"/>
      <c r="U2385" s="335"/>
      <c r="V2385" s="335"/>
      <c r="W2385" s="336"/>
      <c r="X2385" s="337"/>
      <c r="Y2385" s="338"/>
    </row>
    <row r="2386" spans="3:25" s="330" customFormat="1" hidden="1" x14ac:dyDescent="0.25">
      <c r="C2386" s="331"/>
      <c r="D2386" s="331"/>
      <c r="E2386" s="331"/>
      <c r="H2386" s="332"/>
      <c r="K2386" s="333"/>
      <c r="L2386" s="333"/>
      <c r="M2386" s="333"/>
      <c r="N2386" s="333"/>
      <c r="Q2386" s="334"/>
      <c r="R2386" s="335"/>
      <c r="S2386" s="335"/>
      <c r="T2386" s="335"/>
      <c r="U2386" s="335"/>
      <c r="V2386" s="335"/>
      <c r="W2386" s="336"/>
      <c r="X2386" s="337"/>
      <c r="Y2386" s="338"/>
    </row>
    <row r="2387" spans="3:25" s="330" customFormat="1" hidden="1" x14ac:dyDescent="0.25">
      <c r="C2387" s="331"/>
      <c r="D2387" s="331"/>
      <c r="E2387" s="331"/>
      <c r="H2387" s="332"/>
      <c r="K2387" s="333"/>
      <c r="L2387" s="333"/>
      <c r="M2387" s="333"/>
      <c r="N2387" s="333"/>
      <c r="Q2387" s="334"/>
      <c r="R2387" s="335"/>
      <c r="S2387" s="335"/>
      <c r="T2387" s="335"/>
      <c r="U2387" s="335"/>
      <c r="V2387" s="335"/>
      <c r="W2387" s="336"/>
      <c r="X2387" s="337"/>
      <c r="Y2387" s="338"/>
    </row>
    <row r="2388" spans="3:25" s="330" customFormat="1" hidden="1" x14ac:dyDescent="0.25">
      <c r="C2388" s="331"/>
      <c r="D2388" s="331"/>
      <c r="E2388" s="331"/>
      <c r="H2388" s="332"/>
      <c r="K2388" s="333"/>
      <c r="L2388" s="333"/>
      <c r="M2388" s="333"/>
      <c r="N2388" s="333"/>
      <c r="Q2388" s="334"/>
      <c r="R2388" s="335"/>
      <c r="S2388" s="335"/>
      <c r="T2388" s="335"/>
      <c r="U2388" s="335"/>
      <c r="V2388" s="335"/>
      <c r="W2388" s="336"/>
      <c r="X2388" s="337"/>
      <c r="Y2388" s="338"/>
    </row>
    <row r="2389" spans="3:25" s="330" customFormat="1" hidden="1" x14ac:dyDescent="0.25">
      <c r="C2389" s="331"/>
      <c r="D2389" s="331"/>
      <c r="E2389" s="331"/>
      <c r="H2389" s="332"/>
      <c r="K2389" s="333"/>
      <c r="L2389" s="333"/>
      <c r="M2389" s="333"/>
      <c r="N2389" s="333"/>
      <c r="Q2389" s="334"/>
      <c r="R2389" s="335"/>
      <c r="S2389" s="335"/>
      <c r="T2389" s="335"/>
      <c r="U2389" s="335"/>
      <c r="V2389" s="335"/>
      <c r="W2389" s="336"/>
      <c r="X2389" s="337"/>
      <c r="Y2389" s="338"/>
    </row>
    <row r="2390" spans="3:25" s="330" customFormat="1" hidden="1" x14ac:dyDescent="0.25">
      <c r="C2390" s="331"/>
      <c r="D2390" s="331"/>
      <c r="E2390" s="331"/>
      <c r="H2390" s="332"/>
      <c r="K2390" s="333"/>
      <c r="L2390" s="333"/>
      <c r="M2390" s="333"/>
      <c r="N2390" s="333"/>
      <c r="Q2390" s="334"/>
      <c r="R2390" s="335"/>
      <c r="S2390" s="335"/>
      <c r="T2390" s="335"/>
      <c r="U2390" s="335"/>
      <c r="V2390" s="335"/>
      <c r="W2390" s="336"/>
      <c r="X2390" s="337"/>
      <c r="Y2390" s="338"/>
    </row>
    <row r="2391" spans="3:25" s="330" customFormat="1" hidden="1" x14ac:dyDescent="0.25">
      <c r="C2391" s="331"/>
      <c r="D2391" s="331"/>
      <c r="E2391" s="331"/>
      <c r="H2391" s="332"/>
      <c r="K2391" s="333"/>
      <c r="L2391" s="333"/>
      <c r="M2391" s="333"/>
      <c r="N2391" s="333"/>
      <c r="Q2391" s="334"/>
      <c r="R2391" s="335"/>
      <c r="S2391" s="335"/>
      <c r="T2391" s="335"/>
      <c r="U2391" s="335"/>
      <c r="V2391" s="335"/>
      <c r="W2391" s="336"/>
      <c r="X2391" s="337"/>
      <c r="Y2391" s="338"/>
    </row>
    <row r="2392" spans="3:25" s="330" customFormat="1" hidden="1" x14ac:dyDescent="0.25">
      <c r="C2392" s="331"/>
      <c r="D2392" s="331"/>
      <c r="E2392" s="331"/>
      <c r="H2392" s="332"/>
      <c r="K2392" s="333"/>
      <c r="L2392" s="333"/>
      <c r="M2392" s="333"/>
      <c r="N2392" s="333"/>
      <c r="Q2392" s="334"/>
      <c r="R2392" s="335"/>
      <c r="S2392" s="335"/>
      <c r="T2392" s="335"/>
      <c r="U2392" s="335"/>
      <c r="V2392" s="335"/>
      <c r="W2392" s="336"/>
      <c r="X2392" s="337"/>
      <c r="Y2392" s="338"/>
    </row>
    <row r="2393" spans="3:25" s="330" customFormat="1" hidden="1" x14ac:dyDescent="0.25">
      <c r="C2393" s="331"/>
      <c r="D2393" s="331"/>
      <c r="E2393" s="331"/>
      <c r="H2393" s="332"/>
      <c r="K2393" s="333"/>
      <c r="L2393" s="333"/>
      <c r="M2393" s="333"/>
      <c r="N2393" s="333"/>
      <c r="Q2393" s="334"/>
      <c r="R2393" s="335"/>
      <c r="S2393" s="335"/>
      <c r="T2393" s="335"/>
      <c r="U2393" s="335"/>
      <c r="V2393" s="335"/>
      <c r="W2393" s="336"/>
      <c r="X2393" s="337"/>
      <c r="Y2393" s="338"/>
    </row>
    <row r="2394" spans="3:25" s="330" customFormat="1" hidden="1" x14ac:dyDescent="0.25">
      <c r="C2394" s="331"/>
      <c r="D2394" s="331"/>
      <c r="E2394" s="331"/>
      <c r="H2394" s="332"/>
      <c r="K2394" s="333"/>
      <c r="L2394" s="333"/>
      <c r="M2394" s="333"/>
      <c r="N2394" s="333"/>
      <c r="Q2394" s="334"/>
      <c r="R2394" s="335"/>
      <c r="S2394" s="335"/>
      <c r="T2394" s="335"/>
      <c r="U2394" s="335"/>
      <c r="V2394" s="335"/>
      <c r="W2394" s="336"/>
      <c r="X2394" s="337"/>
      <c r="Y2394" s="338"/>
    </row>
    <row r="2395" spans="3:25" s="330" customFormat="1" hidden="1" x14ac:dyDescent="0.25">
      <c r="C2395" s="331"/>
      <c r="D2395" s="331"/>
      <c r="E2395" s="331"/>
      <c r="H2395" s="332"/>
      <c r="K2395" s="333"/>
      <c r="L2395" s="333"/>
      <c r="M2395" s="333"/>
      <c r="N2395" s="333"/>
      <c r="Q2395" s="334"/>
      <c r="R2395" s="335"/>
      <c r="S2395" s="335"/>
      <c r="T2395" s="335"/>
      <c r="U2395" s="335"/>
      <c r="V2395" s="335"/>
      <c r="W2395" s="336"/>
      <c r="X2395" s="337"/>
      <c r="Y2395" s="338"/>
    </row>
    <row r="2396" spans="3:25" s="330" customFormat="1" hidden="1" x14ac:dyDescent="0.25">
      <c r="C2396" s="331"/>
      <c r="D2396" s="331"/>
      <c r="E2396" s="331"/>
      <c r="H2396" s="332"/>
      <c r="K2396" s="333"/>
      <c r="L2396" s="333"/>
      <c r="M2396" s="333"/>
      <c r="N2396" s="333"/>
      <c r="Q2396" s="334"/>
      <c r="R2396" s="335"/>
      <c r="S2396" s="335"/>
      <c r="T2396" s="335"/>
      <c r="U2396" s="335"/>
      <c r="V2396" s="335"/>
      <c r="W2396" s="336"/>
      <c r="X2396" s="337"/>
      <c r="Y2396" s="338"/>
    </row>
    <row r="2397" spans="3:25" s="330" customFormat="1" hidden="1" x14ac:dyDescent="0.25">
      <c r="C2397" s="331"/>
      <c r="D2397" s="331"/>
      <c r="E2397" s="331"/>
      <c r="H2397" s="332"/>
      <c r="K2397" s="333"/>
      <c r="L2397" s="333"/>
      <c r="M2397" s="333"/>
      <c r="N2397" s="333"/>
      <c r="Q2397" s="334"/>
      <c r="R2397" s="335"/>
      <c r="S2397" s="335"/>
      <c r="T2397" s="335"/>
      <c r="U2397" s="335"/>
      <c r="V2397" s="335"/>
      <c r="W2397" s="336"/>
      <c r="X2397" s="337"/>
      <c r="Y2397" s="338"/>
    </row>
    <row r="2398" spans="3:25" s="330" customFormat="1" hidden="1" x14ac:dyDescent="0.25">
      <c r="C2398" s="331"/>
      <c r="D2398" s="331"/>
      <c r="E2398" s="331"/>
      <c r="H2398" s="332"/>
      <c r="K2398" s="333"/>
      <c r="L2398" s="333"/>
      <c r="M2398" s="333"/>
      <c r="N2398" s="333"/>
      <c r="Q2398" s="334"/>
      <c r="R2398" s="335"/>
      <c r="S2398" s="335"/>
      <c r="T2398" s="335"/>
      <c r="U2398" s="335"/>
      <c r="V2398" s="335"/>
      <c r="W2398" s="336"/>
      <c r="X2398" s="337"/>
      <c r="Y2398" s="338"/>
    </row>
    <row r="2399" spans="3:25" s="330" customFormat="1" hidden="1" x14ac:dyDescent="0.25">
      <c r="C2399" s="331"/>
      <c r="D2399" s="331"/>
      <c r="E2399" s="331"/>
      <c r="H2399" s="332"/>
      <c r="K2399" s="333"/>
      <c r="L2399" s="333"/>
      <c r="M2399" s="333"/>
      <c r="N2399" s="333"/>
      <c r="Q2399" s="334"/>
      <c r="R2399" s="335"/>
      <c r="S2399" s="335"/>
      <c r="T2399" s="335"/>
      <c r="U2399" s="335"/>
      <c r="V2399" s="335"/>
      <c r="W2399" s="336"/>
      <c r="X2399" s="337"/>
      <c r="Y2399" s="338"/>
    </row>
    <row r="2400" spans="3:25" s="330" customFormat="1" hidden="1" x14ac:dyDescent="0.25">
      <c r="C2400" s="331"/>
      <c r="D2400" s="331"/>
      <c r="E2400" s="331"/>
      <c r="H2400" s="332"/>
      <c r="K2400" s="333"/>
      <c r="L2400" s="333"/>
      <c r="M2400" s="333"/>
      <c r="N2400" s="333"/>
      <c r="Q2400" s="334"/>
      <c r="R2400" s="335"/>
      <c r="S2400" s="335"/>
      <c r="T2400" s="335"/>
      <c r="U2400" s="335"/>
      <c r="V2400" s="335"/>
      <c r="W2400" s="336"/>
      <c r="X2400" s="337"/>
      <c r="Y2400" s="338"/>
    </row>
    <row r="2401" spans="3:25" s="330" customFormat="1" hidden="1" x14ac:dyDescent="0.25">
      <c r="C2401" s="331"/>
      <c r="D2401" s="331"/>
      <c r="E2401" s="331"/>
      <c r="H2401" s="332"/>
      <c r="K2401" s="333"/>
      <c r="L2401" s="333"/>
      <c r="M2401" s="333"/>
      <c r="N2401" s="333"/>
      <c r="Q2401" s="334"/>
      <c r="R2401" s="335"/>
      <c r="S2401" s="335"/>
      <c r="T2401" s="335"/>
      <c r="U2401" s="335"/>
      <c r="V2401" s="335"/>
      <c r="W2401" s="336"/>
      <c r="X2401" s="337"/>
      <c r="Y2401" s="338"/>
    </row>
    <row r="2402" spans="3:25" s="330" customFormat="1" hidden="1" x14ac:dyDescent="0.25">
      <c r="C2402" s="331"/>
      <c r="D2402" s="331"/>
      <c r="E2402" s="331"/>
      <c r="H2402" s="332"/>
      <c r="K2402" s="333"/>
      <c r="L2402" s="333"/>
      <c r="M2402" s="333"/>
      <c r="N2402" s="333"/>
      <c r="Q2402" s="334"/>
      <c r="R2402" s="335"/>
      <c r="S2402" s="335"/>
      <c r="T2402" s="335"/>
      <c r="U2402" s="335"/>
      <c r="V2402" s="335"/>
      <c r="W2402" s="336"/>
      <c r="X2402" s="337"/>
      <c r="Y2402" s="338"/>
    </row>
    <row r="2403" spans="3:25" s="330" customFormat="1" hidden="1" x14ac:dyDescent="0.25">
      <c r="C2403" s="331"/>
      <c r="D2403" s="331"/>
      <c r="E2403" s="331"/>
      <c r="H2403" s="332"/>
      <c r="K2403" s="333"/>
      <c r="L2403" s="333"/>
      <c r="M2403" s="333"/>
      <c r="N2403" s="333"/>
      <c r="Q2403" s="334"/>
      <c r="R2403" s="335"/>
      <c r="S2403" s="335"/>
      <c r="T2403" s="335"/>
      <c r="U2403" s="335"/>
      <c r="V2403" s="335"/>
      <c r="W2403" s="336"/>
      <c r="X2403" s="337"/>
      <c r="Y2403" s="338"/>
    </row>
    <row r="2404" spans="3:25" s="330" customFormat="1" hidden="1" x14ac:dyDescent="0.25">
      <c r="C2404" s="331"/>
      <c r="D2404" s="331"/>
      <c r="E2404" s="331"/>
      <c r="H2404" s="332"/>
      <c r="K2404" s="333"/>
      <c r="L2404" s="333"/>
      <c r="M2404" s="333"/>
      <c r="N2404" s="333"/>
      <c r="Q2404" s="334"/>
      <c r="R2404" s="335"/>
      <c r="S2404" s="335"/>
      <c r="T2404" s="335"/>
      <c r="U2404" s="335"/>
      <c r="V2404" s="335"/>
      <c r="W2404" s="336"/>
      <c r="X2404" s="337"/>
      <c r="Y2404" s="338"/>
    </row>
    <row r="2405" spans="3:25" s="330" customFormat="1" hidden="1" x14ac:dyDescent="0.25">
      <c r="C2405" s="331"/>
      <c r="D2405" s="331"/>
      <c r="E2405" s="331"/>
      <c r="H2405" s="332"/>
      <c r="K2405" s="333"/>
      <c r="L2405" s="333"/>
      <c r="M2405" s="333"/>
      <c r="N2405" s="333"/>
      <c r="Q2405" s="334"/>
      <c r="R2405" s="335"/>
      <c r="S2405" s="335"/>
      <c r="T2405" s="335"/>
      <c r="U2405" s="335"/>
      <c r="V2405" s="335"/>
      <c r="W2405" s="336"/>
      <c r="X2405" s="337"/>
      <c r="Y2405" s="338"/>
    </row>
    <row r="2406" spans="3:25" s="330" customFormat="1" hidden="1" x14ac:dyDescent="0.25">
      <c r="C2406" s="331"/>
      <c r="D2406" s="331"/>
      <c r="E2406" s="331"/>
      <c r="H2406" s="332"/>
      <c r="K2406" s="333"/>
      <c r="L2406" s="333"/>
      <c r="M2406" s="333"/>
      <c r="N2406" s="333"/>
      <c r="Q2406" s="334"/>
      <c r="R2406" s="335"/>
      <c r="S2406" s="335"/>
      <c r="T2406" s="335"/>
      <c r="U2406" s="335"/>
      <c r="V2406" s="335"/>
      <c r="W2406" s="336"/>
      <c r="X2406" s="337"/>
      <c r="Y2406" s="338"/>
    </row>
    <row r="2407" spans="3:25" s="330" customFormat="1" hidden="1" x14ac:dyDescent="0.25">
      <c r="C2407" s="331"/>
      <c r="D2407" s="331"/>
      <c r="E2407" s="331"/>
      <c r="H2407" s="332"/>
      <c r="K2407" s="333"/>
      <c r="L2407" s="333"/>
      <c r="M2407" s="333"/>
      <c r="N2407" s="333"/>
      <c r="Q2407" s="334"/>
      <c r="R2407" s="335"/>
      <c r="S2407" s="335"/>
      <c r="T2407" s="335"/>
      <c r="U2407" s="335"/>
      <c r="V2407" s="335"/>
      <c r="W2407" s="336"/>
      <c r="X2407" s="337"/>
      <c r="Y2407" s="338"/>
    </row>
    <row r="2408" spans="3:25" s="330" customFormat="1" hidden="1" x14ac:dyDescent="0.25">
      <c r="C2408" s="331"/>
      <c r="D2408" s="331"/>
      <c r="E2408" s="331"/>
      <c r="H2408" s="332"/>
      <c r="K2408" s="333"/>
      <c r="L2408" s="333"/>
      <c r="M2408" s="333"/>
      <c r="N2408" s="333"/>
      <c r="Q2408" s="334"/>
      <c r="R2408" s="335"/>
      <c r="S2408" s="335"/>
      <c r="T2408" s="335"/>
      <c r="U2408" s="335"/>
      <c r="V2408" s="335"/>
      <c r="W2408" s="336"/>
      <c r="X2408" s="337"/>
      <c r="Y2408" s="338"/>
    </row>
    <row r="2409" spans="3:25" s="330" customFormat="1" hidden="1" x14ac:dyDescent="0.25">
      <c r="C2409" s="331"/>
      <c r="D2409" s="331"/>
      <c r="E2409" s="331"/>
      <c r="H2409" s="332"/>
      <c r="K2409" s="333"/>
      <c r="L2409" s="333"/>
      <c r="M2409" s="333"/>
      <c r="N2409" s="333"/>
      <c r="Q2409" s="334"/>
      <c r="R2409" s="335"/>
      <c r="S2409" s="335"/>
      <c r="T2409" s="335"/>
      <c r="U2409" s="335"/>
      <c r="V2409" s="335"/>
      <c r="W2409" s="336"/>
      <c r="X2409" s="337"/>
      <c r="Y2409" s="338"/>
    </row>
    <row r="2410" spans="3:25" s="330" customFormat="1" hidden="1" x14ac:dyDescent="0.25">
      <c r="C2410" s="331"/>
      <c r="D2410" s="331"/>
      <c r="E2410" s="331"/>
      <c r="H2410" s="332"/>
      <c r="K2410" s="333"/>
      <c r="L2410" s="333"/>
      <c r="M2410" s="333"/>
      <c r="N2410" s="333"/>
      <c r="Q2410" s="334"/>
      <c r="R2410" s="335"/>
      <c r="S2410" s="335"/>
      <c r="T2410" s="335"/>
      <c r="U2410" s="335"/>
      <c r="V2410" s="335"/>
      <c r="W2410" s="336"/>
      <c r="X2410" s="337"/>
      <c r="Y2410" s="338"/>
    </row>
    <row r="2411" spans="3:25" s="330" customFormat="1" hidden="1" x14ac:dyDescent="0.25">
      <c r="C2411" s="331"/>
      <c r="D2411" s="331"/>
      <c r="E2411" s="331"/>
      <c r="H2411" s="332"/>
      <c r="K2411" s="333"/>
      <c r="L2411" s="333"/>
      <c r="M2411" s="333"/>
      <c r="N2411" s="333"/>
      <c r="Q2411" s="334"/>
      <c r="R2411" s="335"/>
      <c r="S2411" s="335"/>
      <c r="T2411" s="335"/>
      <c r="U2411" s="335"/>
      <c r="V2411" s="335"/>
      <c r="W2411" s="336"/>
      <c r="X2411" s="337"/>
      <c r="Y2411" s="338"/>
    </row>
    <row r="2412" spans="3:25" s="330" customFormat="1" hidden="1" x14ac:dyDescent="0.25">
      <c r="C2412" s="331"/>
      <c r="D2412" s="331"/>
      <c r="E2412" s="331"/>
      <c r="H2412" s="332"/>
      <c r="K2412" s="333"/>
      <c r="L2412" s="333"/>
      <c r="M2412" s="333"/>
      <c r="N2412" s="333"/>
      <c r="Q2412" s="334"/>
      <c r="R2412" s="335"/>
      <c r="S2412" s="335"/>
      <c r="T2412" s="335"/>
      <c r="U2412" s="335"/>
      <c r="V2412" s="335"/>
      <c r="W2412" s="336"/>
      <c r="X2412" s="337"/>
      <c r="Y2412" s="338"/>
    </row>
    <row r="2413" spans="3:25" s="330" customFormat="1" hidden="1" x14ac:dyDescent="0.25">
      <c r="C2413" s="331"/>
      <c r="D2413" s="331"/>
      <c r="E2413" s="331"/>
      <c r="H2413" s="332"/>
      <c r="K2413" s="333"/>
      <c r="L2413" s="333"/>
      <c r="M2413" s="333"/>
      <c r="N2413" s="333"/>
      <c r="Q2413" s="334"/>
      <c r="R2413" s="335"/>
      <c r="S2413" s="335"/>
      <c r="T2413" s="335"/>
      <c r="U2413" s="335"/>
      <c r="V2413" s="335"/>
      <c r="W2413" s="336"/>
      <c r="X2413" s="337"/>
      <c r="Y2413" s="338"/>
    </row>
    <row r="2414" spans="3:25" s="330" customFormat="1" hidden="1" x14ac:dyDescent="0.25">
      <c r="C2414" s="331"/>
      <c r="D2414" s="331"/>
      <c r="E2414" s="331"/>
      <c r="H2414" s="332"/>
      <c r="K2414" s="333"/>
      <c r="L2414" s="333"/>
      <c r="M2414" s="333"/>
      <c r="N2414" s="333"/>
      <c r="Q2414" s="334"/>
      <c r="R2414" s="335"/>
      <c r="S2414" s="335"/>
      <c r="T2414" s="335"/>
      <c r="U2414" s="335"/>
      <c r="V2414" s="335"/>
      <c r="W2414" s="336"/>
      <c r="X2414" s="337"/>
      <c r="Y2414" s="338"/>
    </row>
    <row r="2415" spans="3:25" s="330" customFormat="1" hidden="1" x14ac:dyDescent="0.25">
      <c r="C2415" s="331"/>
      <c r="D2415" s="331"/>
      <c r="E2415" s="331"/>
      <c r="H2415" s="332"/>
      <c r="K2415" s="333"/>
      <c r="L2415" s="333"/>
      <c r="M2415" s="333"/>
      <c r="N2415" s="333"/>
      <c r="Q2415" s="334"/>
      <c r="R2415" s="335"/>
      <c r="S2415" s="335"/>
      <c r="T2415" s="335"/>
      <c r="U2415" s="335"/>
      <c r="V2415" s="335"/>
      <c r="W2415" s="336"/>
      <c r="X2415" s="337"/>
      <c r="Y2415" s="338"/>
    </row>
    <row r="2416" spans="3:25" s="330" customFormat="1" hidden="1" x14ac:dyDescent="0.25">
      <c r="C2416" s="331"/>
      <c r="D2416" s="331"/>
      <c r="E2416" s="331"/>
      <c r="H2416" s="332"/>
      <c r="K2416" s="333"/>
      <c r="L2416" s="333"/>
      <c r="M2416" s="333"/>
      <c r="N2416" s="333"/>
      <c r="Q2416" s="334"/>
      <c r="R2416" s="335"/>
      <c r="S2416" s="335"/>
      <c r="T2416" s="335"/>
      <c r="U2416" s="335"/>
      <c r="V2416" s="335"/>
      <c r="W2416" s="336"/>
      <c r="X2416" s="337"/>
      <c r="Y2416" s="338"/>
    </row>
    <row r="2417" spans="3:25" s="330" customFormat="1" hidden="1" x14ac:dyDescent="0.25">
      <c r="C2417" s="331"/>
      <c r="D2417" s="331"/>
      <c r="E2417" s="331"/>
      <c r="H2417" s="332"/>
      <c r="K2417" s="333"/>
      <c r="L2417" s="333"/>
      <c r="M2417" s="333"/>
      <c r="N2417" s="333"/>
      <c r="Q2417" s="334"/>
      <c r="R2417" s="335"/>
      <c r="S2417" s="335"/>
      <c r="T2417" s="335"/>
      <c r="U2417" s="335"/>
      <c r="V2417" s="335"/>
      <c r="W2417" s="336"/>
      <c r="X2417" s="337"/>
      <c r="Y2417" s="338"/>
    </row>
    <row r="2418" spans="3:25" s="330" customFormat="1" hidden="1" x14ac:dyDescent="0.25">
      <c r="C2418" s="331"/>
      <c r="D2418" s="331"/>
      <c r="E2418" s="331"/>
      <c r="H2418" s="332"/>
      <c r="K2418" s="333"/>
      <c r="L2418" s="333"/>
      <c r="M2418" s="333"/>
      <c r="N2418" s="333"/>
      <c r="Q2418" s="334"/>
      <c r="R2418" s="335"/>
      <c r="S2418" s="335"/>
      <c r="T2418" s="335"/>
      <c r="U2418" s="335"/>
      <c r="V2418" s="335"/>
      <c r="W2418" s="336"/>
      <c r="X2418" s="337"/>
      <c r="Y2418" s="338"/>
    </row>
    <row r="2419" spans="3:25" s="330" customFormat="1" hidden="1" x14ac:dyDescent="0.25">
      <c r="C2419" s="331"/>
      <c r="D2419" s="331"/>
      <c r="E2419" s="331"/>
      <c r="H2419" s="332"/>
      <c r="K2419" s="333"/>
      <c r="L2419" s="333"/>
      <c r="M2419" s="333"/>
      <c r="N2419" s="333"/>
      <c r="Q2419" s="334"/>
      <c r="R2419" s="335"/>
      <c r="S2419" s="335"/>
      <c r="T2419" s="335"/>
      <c r="U2419" s="335"/>
      <c r="V2419" s="335"/>
      <c r="W2419" s="336"/>
      <c r="X2419" s="337"/>
      <c r="Y2419" s="338"/>
    </row>
    <row r="2420" spans="3:25" s="330" customFormat="1" hidden="1" x14ac:dyDescent="0.25">
      <c r="C2420" s="331"/>
      <c r="D2420" s="331"/>
      <c r="E2420" s="331"/>
      <c r="H2420" s="332"/>
      <c r="K2420" s="333"/>
      <c r="L2420" s="333"/>
      <c r="M2420" s="333"/>
      <c r="N2420" s="333"/>
      <c r="Q2420" s="334"/>
      <c r="R2420" s="335"/>
      <c r="S2420" s="335"/>
      <c r="T2420" s="335"/>
      <c r="U2420" s="335"/>
      <c r="V2420" s="335"/>
      <c r="W2420" s="336"/>
      <c r="X2420" s="337"/>
      <c r="Y2420" s="338"/>
    </row>
    <row r="2421" spans="3:25" s="330" customFormat="1" hidden="1" x14ac:dyDescent="0.25">
      <c r="C2421" s="331"/>
      <c r="D2421" s="331"/>
      <c r="E2421" s="331"/>
      <c r="H2421" s="332"/>
      <c r="K2421" s="333"/>
      <c r="L2421" s="333"/>
      <c r="M2421" s="333"/>
      <c r="N2421" s="333"/>
      <c r="Q2421" s="334"/>
      <c r="R2421" s="335"/>
      <c r="S2421" s="335"/>
      <c r="T2421" s="335"/>
      <c r="U2421" s="335"/>
      <c r="V2421" s="335"/>
      <c r="W2421" s="336"/>
      <c r="X2421" s="337"/>
      <c r="Y2421" s="338"/>
    </row>
    <row r="2422" spans="3:25" s="330" customFormat="1" hidden="1" x14ac:dyDescent="0.25">
      <c r="C2422" s="331"/>
      <c r="D2422" s="331"/>
      <c r="E2422" s="331"/>
      <c r="H2422" s="332"/>
      <c r="K2422" s="333"/>
      <c r="L2422" s="333"/>
      <c r="M2422" s="333"/>
      <c r="N2422" s="333"/>
      <c r="Q2422" s="334"/>
      <c r="R2422" s="335"/>
      <c r="S2422" s="335"/>
      <c r="T2422" s="335"/>
      <c r="U2422" s="335"/>
      <c r="V2422" s="335"/>
      <c r="W2422" s="336"/>
      <c r="X2422" s="337"/>
      <c r="Y2422" s="338"/>
    </row>
    <row r="2423" spans="3:25" s="330" customFormat="1" hidden="1" x14ac:dyDescent="0.25">
      <c r="C2423" s="331"/>
      <c r="D2423" s="331"/>
      <c r="E2423" s="331"/>
      <c r="H2423" s="332"/>
      <c r="K2423" s="333"/>
      <c r="L2423" s="333"/>
      <c r="M2423" s="333"/>
      <c r="N2423" s="333"/>
      <c r="Q2423" s="334"/>
      <c r="R2423" s="335"/>
      <c r="S2423" s="335"/>
      <c r="T2423" s="335"/>
      <c r="U2423" s="335"/>
      <c r="V2423" s="335"/>
      <c r="W2423" s="336"/>
      <c r="X2423" s="337"/>
      <c r="Y2423" s="338"/>
    </row>
    <row r="2424" spans="3:25" s="330" customFormat="1" hidden="1" x14ac:dyDescent="0.25">
      <c r="C2424" s="331"/>
      <c r="D2424" s="331"/>
      <c r="E2424" s="331"/>
      <c r="H2424" s="332"/>
      <c r="K2424" s="333"/>
      <c r="L2424" s="333"/>
      <c r="M2424" s="333"/>
      <c r="N2424" s="333"/>
      <c r="Q2424" s="334"/>
      <c r="R2424" s="335"/>
      <c r="S2424" s="335"/>
      <c r="T2424" s="335"/>
      <c r="U2424" s="335"/>
      <c r="V2424" s="335"/>
      <c r="W2424" s="336"/>
      <c r="X2424" s="337"/>
      <c r="Y2424" s="338"/>
    </row>
    <row r="2425" spans="3:25" s="330" customFormat="1" hidden="1" x14ac:dyDescent="0.25">
      <c r="C2425" s="331"/>
      <c r="D2425" s="331"/>
      <c r="E2425" s="331"/>
      <c r="H2425" s="332"/>
      <c r="K2425" s="333"/>
      <c r="L2425" s="333"/>
      <c r="M2425" s="333"/>
      <c r="N2425" s="333"/>
      <c r="Q2425" s="334"/>
      <c r="R2425" s="335"/>
      <c r="S2425" s="335"/>
      <c r="T2425" s="335"/>
      <c r="U2425" s="335"/>
      <c r="V2425" s="335"/>
      <c r="W2425" s="336"/>
      <c r="X2425" s="337"/>
      <c r="Y2425" s="338"/>
    </row>
    <row r="2426" spans="3:25" s="330" customFormat="1" hidden="1" x14ac:dyDescent="0.25">
      <c r="C2426" s="331"/>
      <c r="D2426" s="331"/>
      <c r="E2426" s="331"/>
      <c r="H2426" s="332"/>
      <c r="K2426" s="333"/>
      <c r="L2426" s="333"/>
      <c r="M2426" s="333"/>
      <c r="N2426" s="333"/>
      <c r="Q2426" s="334"/>
      <c r="R2426" s="335"/>
      <c r="S2426" s="335"/>
      <c r="T2426" s="335"/>
      <c r="U2426" s="335"/>
      <c r="V2426" s="335"/>
      <c r="W2426" s="336"/>
      <c r="X2426" s="337"/>
      <c r="Y2426" s="338"/>
    </row>
    <row r="2427" spans="3:25" s="330" customFormat="1" hidden="1" x14ac:dyDescent="0.25">
      <c r="C2427" s="331"/>
      <c r="D2427" s="331"/>
      <c r="E2427" s="331"/>
      <c r="H2427" s="332"/>
      <c r="K2427" s="333"/>
      <c r="L2427" s="333"/>
      <c r="M2427" s="333"/>
      <c r="N2427" s="333"/>
      <c r="Q2427" s="334"/>
      <c r="R2427" s="335"/>
      <c r="S2427" s="335"/>
      <c r="T2427" s="335"/>
      <c r="U2427" s="335"/>
      <c r="V2427" s="335"/>
      <c r="W2427" s="336"/>
      <c r="X2427" s="337"/>
      <c r="Y2427" s="338"/>
    </row>
    <row r="2428" spans="3:25" s="330" customFormat="1" hidden="1" x14ac:dyDescent="0.25">
      <c r="C2428" s="331"/>
      <c r="D2428" s="331"/>
      <c r="E2428" s="331"/>
      <c r="H2428" s="332"/>
      <c r="K2428" s="333"/>
      <c r="L2428" s="333"/>
      <c r="M2428" s="333"/>
      <c r="N2428" s="333"/>
      <c r="Q2428" s="334"/>
      <c r="R2428" s="335"/>
      <c r="S2428" s="335"/>
      <c r="T2428" s="335"/>
      <c r="U2428" s="335"/>
      <c r="V2428" s="335"/>
      <c r="W2428" s="336"/>
      <c r="X2428" s="337"/>
      <c r="Y2428" s="338"/>
    </row>
    <row r="2429" spans="3:25" s="330" customFormat="1" hidden="1" x14ac:dyDescent="0.25">
      <c r="C2429" s="331"/>
      <c r="D2429" s="331"/>
      <c r="E2429" s="331"/>
      <c r="H2429" s="332"/>
      <c r="K2429" s="333"/>
      <c r="L2429" s="333"/>
      <c r="M2429" s="333"/>
      <c r="N2429" s="333"/>
      <c r="Q2429" s="334"/>
      <c r="R2429" s="335"/>
      <c r="S2429" s="335"/>
      <c r="T2429" s="335"/>
      <c r="U2429" s="335"/>
      <c r="V2429" s="335"/>
      <c r="W2429" s="336"/>
      <c r="X2429" s="337"/>
      <c r="Y2429" s="338"/>
    </row>
    <row r="2430" spans="3:25" s="330" customFormat="1" hidden="1" x14ac:dyDescent="0.25">
      <c r="C2430" s="331"/>
      <c r="D2430" s="331"/>
      <c r="E2430" s="331"/>
      <c r="H2430" s="332"/>
      <c r="K2430" s="333"/>
      <c r="L2430" s="333"/>
      <c r="M2430" s="333"/>
      <c r="N2430" s="333"/>
      <c r="Q2430" s="334"/>
      <c r="R2430" s="335"/>
      <c r="S2430" s="335"/>
      <c r="T2430" s="335"/>
      <c r="U2430" s="335"/>
      <c r="V2430" s="335"/>
      <c r="W2430" s="336"/>
      <c r="X2430" s="337"/>
      <c r="Y2430" s="338"/>
    </row>
    <row r="2431" spans="3:25" s="330" customFormat="1" hidden="1" x14ac:dyDescent="0.25">
      <c r="C2431" s="331"/>
      <c r="D2431" s="331"/>
      <c r="E2431" s="331"/>
      <c r="H2431" s="332"/>
      <c r="K2431" s="333"/>
      <c r="L2431" s="333"/>
      <c r="M2431" s="333"/>
      <c r="N2431" s="333"/>
      <c r="Q2431" s="334"/>
      <c r="R2431" s="335"/>
      <c r="S2431" s="335"/>
      <c r="T2431" s="335"/>
      <c r="U2431" s="335"/>
      <c r="V2431" s="335"/>
      <c r="W2431" s="336"/>
      <c r="X2431" s="337"/>
      <c r="Y2431" s="338"/>
    </row>
    <row r="2432" spans="3:25" s="330" customFormat="1" hidden="1" x14ac:dyDescent="0.25">
      <c r="C2432" s="331"/>
      <c r="D2432" s="331"/>
      <c r="E2432" s="331"/>
      <c r="H2432" s="332"/>
      <c r="K2432" s="333"/>
      <c r="L2432" s="333"/>
      <c r="M2432" s="333"/>
      <c r="N2432" s="333"/>
      <c r="Q2432" s="334"/>
      <c r="R2432" s="335"/>
      <c r="S2432" s="335"/>
      <c r="T2432" s="335"/>
      <c r="U2432" s="335"/>
      <c r="V2432" s="335"/>
      <c r="W2432" s="336"/>
      <c r="X2432" s="337"/>
      <c r="Y2432" s="338"/>
    </row>
    <row r="2433" spans="3:25" s="330" customFormat="1" hidden="1" x14ac:dyDescent="0.25">
      <c r="C2433" s="331"/>
      <c r="D2433" s="331"/>
      <c r="E2433" s="331"/>
      <c r="H2433" s="332"/>
      <c r="K2433" s="333"/>
      <c r="L2433" s="333"/>
      <c r="M2433" s="333"/>
      <c r="N2433" s="333"/>
      <c r="Q2433" s="334"/>
      <c r="R2433" s="335"/>
      <c r="S2433" s="335"/>
      <c r="T2433" s="335"/>
      <c r="U2433" s="335"/>
      <c r="V2433" s="335"/>
      <c r="W2433" s="336"/>
      <c r="X2433" s="337"/>
      <c r="Y2433" s="338"/>
    </row>
    <row r="2434" spans="3:25" s="330" customFormat="1" hidden="1" x14ac:dyDescent="0.25">
      <c r="C2434" s="331"/>
      <c r="D2434" s="331"/>
      <c r="E2434" s="331"/>
      <c r="H2434" s="332"/>
      <c r="K2434" s="333"/>
      <c r="L2434" s="333"/>
      <c r="M2434" s="333"/>
      <c r="N2434" s="333"/>
      <c r="Q2434" s="334"/>
      <c r="R2434" s="335"/>
      <c r="S2434" s="335"/>
      <c r="T2434" s="335"/>
      <c r="U2434" s="335"/>
      <c r="V2434" s="335"/>
      <c r="W2434" s="336"/>
      <c r="X2434" s="337"/>
      <c r="Y2434" s="338"/>
    </row>
    <row r="2435" spans="3:25" s="330" customFormat="1" hidden="1" x14ac:dyDescent="0.25">
      <c r="C2435" s="331"/>
      <c r="D2435" s="331"/>
      <c r="E2435" s="331"/>
      <c r="H2435" s="332"/>
      <c r="K2435" s="333"/>
      <c r="L2435" s="333"/>
      <c r="M2435" s="333"/>
      <c r="N2435" s="333"/>
      <c r="Q2435" s="334"/>
      <c r="R2435" s="335"/>
      <c r="S2435" s="335"/>
      <c r="T2435" s="335"/>
      <c r="U2435" s="335"/>
      <c r="V2435" s="335"/>
      <c r="W2435" s="336"/>
      <c r="X2435" s="337"/>
      <c r="Y2435" s="338"/>
    </row>
    <row r="2436" spans="3:25" s="330" customFormat="1" hidden="1" x14ac:dyDescent="0.25">
      <c r="C2436" s="331"/>
      <c r="D2436" s="331"/>
      <c r="E2436" s="331"/>
      <c r="H2436" s="332"/>
      <c r="K2436" s="333"/>
      <c r="L2436" s="333"/>
      <c r="M2436" s="333"/>
      <c r="N2436" s="333"/>
      <c r="Q2436" s="334"/>
      <c r="R2436" s="335"/>
      <c r="S2436" s="335"/>
      <c r="T2436" s="335"/>
      <c r="U2436" s="335"/>
      <c r="V2436" s="335"/>
      <c r="W2436" s="336"/>
      <c r="X2436" s="337"/>
      <c r="Y2436" s="338"/>
    </row>
    <row r="2437" spans="3:25" s="330" customFormat="1" hidden="1" x14ac:dyDescent="0.25">
      <c r="C2437" s="331"/>
      <c r="D2437" s="331"/>
      <c r="E2437" s="331"/>
      <c r="H2437" s="332"/>
      <c r="K2437" s="333"/>
      <c r="L2437" s="333"/>
      <c r="M2437" s="333"/>
      <c r="N2437" s="333"/>
      <c r="Q2437" s="334"/>
      <c r="R2437" s="335"/>
      <c r="S2437" s="335"/>
      <c r="T2437" s="335"/>
      <c r="U2437" s="335"/>
      <c r="V2437" s="335"/>
      <c r="W2437" s="336"/>
      <c r="X2437" s="337"/>
      <c r="Y2437" s="338"/>
    </row>
    <row r="2438" spans="3:25" s="330" customFormat="1" hidden="1" x14ac:dyDescent="0.25">
      <c r="C2438" s="331"/>
      <c r="D2438" s="331"/>
      <c r="E2438" s="331"/>
      <c r="H2438" s="332"/>
      <c r="K2438" s="333"/>
      <c r="L2438" s="333"/>
      <c r="M2438" s="333"/>
      <c r="N2438" s="333"/>
      <c r="Q2438" s="334"/>
      <c r="R2438" s="335"/>
      <c r="S2438" s="335"/>
      <c r="T2438" s="335"/>
      <c r="U2438" s="335"/>
      <c r="V2438" s="335"/>
      <c r="W2438" s="336"/>
      <c r="X2438" s="337"/>
      <c r="Y2438" s="338"/>
    </row>
    <row r="2439" spans="3:25" s="330" customFormat="1" hidden="1" x14ac:dyDescent="0.25">
      <c r="C2439" s="331"/>
      <c r="D2439" s="331"/>
      <c r="E2439" s="331"/>
      <c r="H2439" s="332"/>
      <c r="K2439" s="333"/>
      <c r="L2439" s="333"/>
      <c r="M2439" s="333"/>
      <c r="N2439" s="333"/>
      <c r="Q2439" s="334"/>
      <c r="R2439" s="335"/>
      <c r="S2439" s="335"/>
      <c r="T2439" s="335"/>
      <c r="U2439" s="335"/>
      <c r="V2439" s="335"/>
      <c r="W2439" s="336"/>
      <c r="X2439" s="337"/>
      <c r="Y2439" s="338"/>
    </row>
    <row r="2440" spans="3:25" s="330" customFormat="1" hidden="1" x14ac:dyDescent="0.25">
      <c r="C2440" s="331"/>
      <c r="D2440" s="331"/>
      <c r="E2440" s="331"/>
      <c r="H2440" s="332"/>
      <c r="K2440" s="333"/>
      <c r="L2440" s="333"/>
      <c r="M2440" s="333"/>
      <c r="N2440" s="333"/>
      <c r="Q2440" s="334"/>
      <c r="R2440" s="335"/>
      <c r="S2440" s="335"/>
      <c r="T2440" s="335"/>
      <c r="U2440" s="335"/>
      <c r="V2440" s="335"/>
      <c r="W2440" s="336"/>
      <c r="X2440" s="337"/>
      <c r="Y2440" s="338"/>
    </row>
    <row r="2441" spans="3:25" s="330" customFormat="1" hidden="1" x14ac:dyDescent="0.25">
      <c r="C2441" s="331"/>
      <c r="D2441" s="331"/>
      <c r="E2441" s="331"/>
      <c r="H2441" s="332"/>
      <c r="K2441" s="333"/>
      <c r="L2441" s="333"/>
      <c r="M2441" s="333"/>
      <c r="N2441" s="333"/>
      <c r="Q2441" s="334"/>
      <c r="R2441" s="335"/>
      <c r="S2441" s="335"/>
      <c r="T2441" s="335"/>
      <c r="U2441" s="335"/>
      <c r="V2441" s="335"/>
      <c r="W2441" s="336"/>
      <c r="X2441" s="337"/>
      <c r="Y2441" s="338"/>
    </row>
    <row r="2442" spans="3:25" s="330" customFormat="1" hidden="1" x14ac:dyDescent="0.25">
      <c r="C2442" s="331"/>
      <c r="D2442" s="331"/>
      <c r="E2442" s="331"/>
      <c r="H2442" s="332"/>
      <c r="K2442" s="333"/>
      <c r="L2442" s="333"/>
      <c r="M2442" s="333"/>
      <c r="N2442" s="333"/>
      <c r="Q2442" s="334"/>
      <c r="R2442" s="335"/>
      <c r="S2442" s="335"/>
      <c r="T2442" s="335"/>
      <c r="U2442" s="335"/>
      <c r="V2442" s="335"/>
      <c r="W2442" s="336"/>
      <c r="X2442" s="337"/>
      <c r="Y2442" s="338"/>
    </row>
    <row r="2443" spans="3:25" s="330" customFormat="1" hidden="1" x14ac:dyDescent="0.25">
      <c r="C2443" s="331"/>
      <c r="D2443" s="331"/>
      <c r="E2443" s="331"/>
      <c r="H2443" s="332"/>
      <c r="K2443" s="333"/>
      <c r="L2443" s="333"/>
      <c r="M2443" s="333"/>
      <c r="N2443" s="333"/>
      <c r="Q2443" s="334"/>
      <c r="R2443" s="335"/>
      <c r="S2443" s="335"/>
      <c r="T2443" s="335"/>
      <c r="U2443" s="335"/>
      <c r="V2443" s="335"/>
      <c r="W2443" s="336"/>
      <c r="X2443" s="337"/>
      <c r="Y2443" s="338"/>
    </row>
    <row r="2444" spans="3:25" s="330" customFormat="1" hidden="1" x14ac:dyDescent="0.25">
      <c r="C2444" s="331"/>
      <c r="D2444" s="331"/>
      <c r="E2444" s="331"/>
      <c r="H2444" s="332"/>
      <c r="K2444" s="333"/>
      <c r="L2444" s="333"/>
      <c r="M2444" s="333"/>
      <c r="N2444" s="333"/>
      <c r="Q2444" s="334"/>
      <c r="R2444" s="335"/>
      <c r="S2444" s="335"/>
      <c r="T2444" s="335"/>
      <c r="U2444" s="335"/>
      <c r="V2444" s="335"/>
      <c r="W2444" s="336"/>
      <c r="X2444" s="337"/>
      <c r="Y2444" s="338"/>
    </row>
    <row r="2445" spans="3:25" s="330" customFormat="1" hidden="1" x14ac:dyDescent="0.25">
      <c r="C2445" s="331"/>
      <c r="D2445" s="331"/>
      <c r="E2445" s="331"/>
      <c r="H2445" s="332"/>
      <c r="K2445" s="333"/>
      <c r="L2445" s="333"/>
      <c r="M2445" s="333"/>
      <c r="N2445" s="333"/>
      <c r="Q2445" s="334"/>
      <c r="R2445" s="335"/>
      <c r="S2445" s="335"/>
      <c r="T2445" s="335"/>
      <c r="U2445" s="335"/>
      <c r="V2445" s="335"/>
      <c r="W2445" s="336"/>
      <c r="X2445" s="337"/>
      <c r="Y2445" s="338"/>
    </row>
    <row r="2446" spans="3:25" s="330" customFormat="1" hidden="1" x14ac:dyDescent="0.25">
      <c r="C2446" s="331"/>
      <c r="D2446" s="331"/>
      <c r="E2446" s="331"/>
      <c r="H2446" s="332"/>
      <c r="K2446" s="333"/>
      <c r="L2446" s="333"/>
      <c r="M2446" s="333"/>
      <c r="N2446" s="333"/>
      <c r="Q2446" s="334"/>
      <c r="R2446" s="335"/>
      <c r="S2446" s="335"/>
      <c r="T2446" s="335"/>
      <c r="U2446" s="335"/>
      <c r="V2446" s="335"/>
      <c r="W2446" s="336"/>
      <c r="X2446" s="337"/>
      <c r="Y2446" s="338"/>
    </row>
    <row r="2447" spans="3:25" s="330" customFormat="1" hidden="1" x14ac:dyDescent="0.25">
      <c r="C2447" s="331"/>
      <c r="D2447" s="331"/>
      <c r="E2447" s="331"/>
      <c r="H2447" s="332"/>
      <c r="K2447" s="333"/>
      <c r="L2447" s="333"/>
      <c r="M2447" s="333"/>
      <c r="N2447" s="333"/>
      <c r="Q2447" s="334"/>
      <c r="R2447" s="335"/>
      <c r="S2447" s="335"/>
      <c r="T2447" s="335"/>
      <c r="U2447" s="335"/>
      <c r="V2447" s="335"/>
      <c r="W2447" s="336"/>
      <c r="X2447" s="337"/>
      <c r="Y2447" s="338"/>
    </row>
    <row r="2448" spans="3:25" s="330" customFormat="1" hidden="1" x14ac:dyDescent="0.25">
      <c r="C2448" s="331"/>
      <c r="D2448" s="331"/>
      <c r="E2448" s="331"/>
      <c r="H2448" s="332"/>
      <c r="K2448" s="333"/>
      <c r="L2448" s="333"/>
      <c r="M2448" s="333"/>
      <c r="N2448" s="333"/>
      <c r="Q2448" s="334"/>
      <c r="R2448" s="335"/>
      <c r="S2448" s="335"/>
      <c r="T2448" s="335"/>
      <c r="U2448" s="335"/>
      <c r="V2448" s="335"/>
      <c r="W2448" s="336"/>
      <c r="X2448" s="337"/>
      <c r="Y2448" s="338"/>
    </row>
    <row r="2449" spans="3:25" s="330" customFormat="1" hidden="1" x14ac:dyDescent="0.25">
      <c r="C2449" s="331"/>
      <c r="D2449" s="331"/>
      <c r="E2449" s="331"/>
      <c r="H2449" s="332"/>
      <c r="K2449" s="333"/>
      <c r="L2449" s="333"/>
      <c r="M2449" s="333"/>
      <c r="N2449" s="333"/>
      <c r="Q2449" s="334"/>
      <c r="R2449" s="335"/>
      <c r="S2449" s="335"/>
      <c r="T2449" s="335"/>
      <c r="U2449" s="335"/>
      <c r="V2449" s="335"/>
      <c r="W2449" s="336"/>
      <c r="X2449" s="337"/>
      <c r="Y2449" s="338"/>
    </row>
    <row r="2450" spans="3:25" s="330" customFormat="1" hidden="1" x14ac:dyDescent="0.25">
      <c r="C2450" s="331"/>
      <c r="D2450" s="331"/>
      <c r="E2450" s="331"/>
      <c r="H2450" s="332"/>
      <c r="K2450" s="333"/>
      <c r="L2450" s="333"/>
      <c r="M2450" s="333"/>
      <c r="N2450" s="333"/>
      <c r="Q2450" s="334"/>
      <c r="R2450" s="335"/>
      <c r="S2450" s="335"/>
      <c r="T2450" s="335"/>
      <c r="U2450" s="335"/>
      <c r="V2450" s="335"/>
      <c r="W2450" s="336"/>
      <c r="X2450" s="337"/>
      <c r="Y2450" s="338"/>
    </row>
    <row r="2451" spans="3:25" s="330" customFormat="1" hidden="1" x14ac:dyDescent="0.25">
      <c r="C2451" s="331"/>
      <c r="D2451" s="331"/>
      <c r="E2451" s="331"/>
      <c r="H2451" s="332"/>
      <c r="K2451" s="333"/>
      <c r="L2451" s="333"/>
      <c r="M2451" s="333"/>
      <c r="N2451" s="333"/>
      <c r="Q2451" s="334"/>
      <c r="R2451" s="335"/>
      <c r="S2451" s="335"/>
      <c r="T2451" s="335"/>
      <c r="U2451" s="335"/>
      <c r="V2451" s="335"/>
      <c r="W2451" s="336"/>
      <c r="X2451" s="337"/>
      <c r="Y2451" s="338"/>
    </row>
    <row r="2452" spans="3:25" s="330" customFormat="1" hidden="1" x14ac:dyDescent="0.25">
      <c r="C2452" s="331"/>
      <c r="D2452" s="331"/>
      <c r="E2452" s="331"/>
      <c r="H2452" s="332"/>
      <c r="K2452" s="333"/>
      <c r="L2452" s="333"/>
      <c r="M2452" s="333"/>
      <c r="N2452" s="333"/>
      <c r="Q2452" s="334"/>
      <c r="R2452" s="335"/>
      <c r="S2452" s="335"/>
      <c r="T2452" s="335"/>
      <c r="U2452" s="335"/>
      <c r="V2452" s="335"/>
      <c r="W2452" s="336"/>
      <c r="X2452" s="337"/>
      <c r="Y2452" s="338"/>
    </row>
    <row r="2453" spans="3:25" s="330" customFormat="1" hidden="1" x14ac:dyDescent="0.25">
      <c r="C2453" s="331"/>
      <c r="D2453" s="331"/>
      <c r="E2453" s="331"/>
      <c r="H2453" s="332"/>
      <c r="K2453" s="333"/>
      <c r="L2453" s="333"/>
      <c r="M2453" s="333"/>
      <c r="N2453" s="333"/>
      <c r="Q2453" s="334"/>
      <c r="R2453" s="335"/>
      <c r="S2453" s="335"/>
      <c r="T2453" s="335"/>
      <c r="U2453" s="335"/>
      <c r="V2453" s="335"/>
      <c r="W2453" s="336"/>
      <c r="X2453" s="337"/>
      <c r="Y2453" s="338"/>
    </row>
    <row r="2454" spans="3:25" s="330" customFormat="1" hidden="1" x14ac:dyDescent="0.25">
      <c r="C2454" s="331"/>
      <c r="D2454" s="331"/>
      <c r="E2454" s="331"/>
      <c r="H2454" s="332"/>
      <c r="K2454" s="333"/>
      <c r="L2454" s="333"/>
      <c r="M2454" s="333"/>
      <c r="N2454" s="333"/>
      <c r="Q2454" s="334"/>
      <c r="R2454" s="335"/>
      <c r="S2454" s="335"/>
      <c r="T2454" s="335"/>
      <c r="U2454" s="335"/>
      <c r="V2454" s="335"/>
      <c r="W2454" s="336"/>
      <c r="X2454" s="337"/>
      <c r="Y2454" s="338"/>
    </row>
    <row r="2455" spans="3:25" s="330" customFormat="1" hidden="1" x14ac:dyDescent="0.25">
      <c r="C2455" s="331"/>
      <c r="D2455" s="331"/>
      <c r="E2455" s="331"/>
      <c r="H2455" s="332"/>
      <c r="K2455" s="333"/>
      <c r="L2455" s="333"/>
      <c r="M2455" s="333"/>
      <c r="N2455" s="333"/>
      <c r="Q2455" s="334"/>
      <c r="R2455" s="335"/>
      <c r="S2455" s="335"/>
      <c r="T2455" s="335"/>
      <c r="U2455" s="335"/>
      <c r="V2455" s="335"/>
      <c r="W2455" s="336"/>
      <c r="X2455" s="337"/>
      <c r="Y2455" s="338"/>
    </row>
    <row r="2456" spans="3:25" s="330" customFormat="1" hidden="1" x14ac:dyDescent="0.25">
      <c r="C2456" s="331"/>
      <c r="D2456" s="331"/>
      <c r="E2456" s="331"/>
      <c r="H2456" s="332"/>
      <c r="K2456" s="333"/>
      <c r="L2456" s="333"/>
      <c r="M2456" s="333"/>
      <c r="N2456" s="333"/>
      <c r="Q2456" s="334"/>
      <c r="R2456" s="335"/>
      <c r="S2456" s="335"/>
      <c r="T2456" s="335"/>
      <c r="U2456" s="335"/>
      <c r="V2456" s="335"/>
      <c r="W2456" s="336"/>
      <c r="X2456" s="337"/>
      <c r="Y2456" s="338"/>
    </row>
    <row r="2457" spans="3:25" s="330" customFormat="1" hidden="1" x14ac:dyDescent="0.25">
      <c r="C2457" s="331"/>
      <c r="D2457" s="331"/>
      <c r="E2457" s="331"/>
      <c r="H2457" s="332"/>
      <c r="K2457" s="333"/>
      <c r="L2457" s="333"/>
      <c r="M2457" s="333"/>
      <c r="N2457" s="333"/>
      <c r="Q2457" s="334"/>
      <c r="R2457" s="335"/>
      <c r="S2457" s="335"/>
      <c r="T2457" s="335"/>
      <c r="U2457" s="335"/>
      <c r="V2457" s="335"/>
      <c r="W2457" s="336"/>
      <c r="X2457" s="337"/>
      <c r="Y2457" s="338"/>
    </row>
    <row r="2458" spans="3:25" s="330" customFormat="1" hidden="1" x14ac:dyDescent="0.25">
      <c r="C2458" s="331"/>
      <c r="D2458" s="331"/>
      <c r="E2458" s="331"/>
      <c r="H2458" s="332"/>
      <c r="K2458" s="333"/>
      <c r="L2458" s="333"/>
      <c r="M2458" s="333"/>
      <c r="N2458" s="333"/>
      <c r="Q2458" s="334"/>
      <c r="R2458" s="335"/>
      <c r="S2458" s="335"/>
      <c r="T2458" s="335"/>
      <c r="U2458" s="335"/>
      <c r="V2458" s="335"/>
      <c r="W2458" s="336"/>
      <c r="X2458" s="337"/>
      <c r="Y2458" s="338"/>
    </row>
    <row r="2459" spans="3:25" s="330" customFormat="1" hidden="1" x14ac:dyDescent="0.25">
      <c r="C2459" s="331"/>
      <c r="D2459" s="331"/>
      <c r="E2459" s="331"/>
      <c r="H2459" s="332"/>
      <c r="K2459" s="333"/>
      <c r="L2459" s="333"/>
      <c r="M2459" s="333"/>
      <c r="N2459" s="333"/>
      <c r="Q2459" s="334"/>
      <c r="R2459" s="335"/>
      <c r="S2459" s="335"/>
      <c r="T2459" s="335"/>
      <c r="U2459" s="335"/>
      <c r="V2459" s="335"/>
      <c r="W2459" s="336"/>
      <c r="X2459" s="337"/>
      <c r="Y2459" s="338"/>
    </row>
    <row r="2460" spans="3:25" s="330" customFormat="1" hidden="1" x14ac:dyDescent="0.25">
      <c r="C2460" s="331"/>
      <c r="D2460" s="331"/>
      <c r="E2460" s="331"/>
      <c r="H2460" s="332"/>
      <c r="K2460" s="333"/>
      <c r="L2460" s="333"/>
      <c r="M2460" s="333"/>
      <c r="N2460" s="333"/>
      <c r="Q2460" s="334"/>
      <c r="R2460" s="335"/>
      <c r="S2460" s="335"/>
      <c r="T2460" s="335"/>
      <c r="U2460" s="335"/>
      <c r="V2460" s="335"/>
      <c r="W2460" s="336"/>
      <c r="X2460" s="337"/>
      <c r="Y2460" s="338"/>
    </row>
    <row r="2461" spans="3:25" s="330" customFormat="1" hidden="1" x14ac:dyDescent="0.25">
      <c r="C2461" s="331"/>
      <c r="D2461" s="331"/>
      <c r="E2461" s="331"/>
      <c r="H2461" s="332"/>
      <c r="K2461" s="333"/>
      <c r="L2461" s="333"/>
      <c r="M2461" s="333"/>
      <c r="N2461" s="333"/>
      <c r="Q2461" s="334"/>
      <c r="R2461" s="335"/>
      <c r="S2461" s="335"/>
      <c r="T2461" s="335"/>
      <c r="U2461" s="335"/>
      <c r="V2461" s="335"/>
      <c r="W2461" s="336"/>
      <c r="X2461" s="337"/>
      <c r="Y2461" s="338"/>
    </row>
    <row r="2462" spans="3:25" s="330" customFormat="1" hidden="1" x14ac:dyDescent="0.25">
      <c r="C2462" s="331"/>
      <c r="D2462" s="331"/>
      <c r="E2462" s="331"/>
      <c r="H2462" s="332"/>
      <c r="K2462" s="333"/>
      <c r="L2462" s="333"/>
      <c r="M2462" s="333"/>
      <c r="N2462" s="333"/>
      <c r="Q2462" s="334"/>
      <c r="R2462" s="335"/>
      <c r="S2462" s="335"/>
      <c r="T2462" s="335"/>
      <c r="U2462" s="335"/>
      <c r="V2462" s="335"/>
      <c r="W2462" s="336"/>
      <c r="X2462" s="337"/>
      <c r="Y2462" s="338"/>
    </row>
    <row r="2463" spans="3:25" s="330" customFormat="1" hidden="1" x14ac:dyDescent="0.25">
      <c r="C2463" s="331"/>
      <c r="D2463" s="331"/>
      <c r="E2463" s="331"/>
      <c r="H2463" s="332"/>
      <c r="K2463" s="333"/>
      <c r="L2463" s="333"/>
      <c r="M2463" s="333"/>
      <c r="N2463" s="333"/>
      <c r="Q2463" s="334"/>
      <c r="R2463" s="335"/>
      <c r="S2463" s="335"/>
      <c r="T2463" s="335"/>
      <c r="U2463" s="335"/>
      <c r="V2463" s="335"/>
      <c r="W2463" s="336"/>
      <c r="X2463" s="337"/>
      <c r="Y2463" s="338"/>
    </row>
    <row r="2464" spans="3:25" s="330" customFormat="1" hidden="1" x14ac:dyDescent="0.25">
      <c r="C2464" s="331"/>
      <c r="D2464" s="331"/>
      <c r="E2464" s="331"/>
      <c r="H2464" s="332"/>
      <c r="K2464" s="333"/>
      <c r="L2464" s="333"/>
      <c r="M2464" s="333"/>
      <c r="N2464" s="333"/>
      <c r="Q2464" s="334"/>
      <c r="R2464" s="335"/>
      <c r="S2464" s="335"/>
      <c r="T2464" s="335"/>
      <c r="U2464" s="335"/>
      <c r="V2464" s="335"/>
      <c r="W2464" s="336"/>
      <c r="X2464" s="337"/>
      <c r="Y2464" s="338"/>
    </row>
    <row r="2465" spans="3:25" s="330" customFormat="1" hidden="1" x14ac:dyDescent="0.25">
      <c r="C2465" s="331"/>
      <c r="D2465" s="331"/>
      <c r="E2465" s="331"/>
      <c r="H2465" s="332"/>
      <c r="K2465" s="333"/>
      <c r="L2465" s="333"/>
      <c r="M2465" s="333"/>
      <c r="N2465" s="333"/>
      <c r="Q2465" s="334"/>
      <c r="R2465" s="335"/>
      <c r="S2465" s="335"/>
      <c r="T2465" s="335"/>
      <c r="U2465" s="335"/>
      <c r="V2465" s="335"/>
      <c r="W2465" s="336"/>
      <c r="X2465" s="337"/>
      <c r="Y2465" s="338"/>
    </row>
    <row r="2466" spans="3:25" s="330" customFormat="1" hidden="1" x14ac:dyDescent="0.25">
      <c r="C2466" s="331"/>
      <c r="D2466" s="331"/>
      <c r="E2466" s="331"/>
      <c r="H2466" s="332"/>
      <c r="K2466" s="333"/>
      <c r="L2466" s="333"/>
      <c r="M2466" s="333"/>
      <c r="N2466" s="333"/>
      <c r="Q2466" s="334"/>
      <c r="R2466" s="335"/>
      <c r="S2466" s="335"/>
      <c r="T2466" s="335"/>
      <c r="U2466" s="335"/>
      <c r="V2466" s="335"/>
      <c r="W2466" s="336"/>
      <c r="X2466" s="337"/>
      <c r="Y2466" s="338"/>
    </row>
    <row r="2467" spans="3:25" s="330" customFormat="1" hidden="1" x14ac:dyDescent="0.25">
      <c r="C2467" s="331"/>
      <c r="D2467" s="331"/>
      <c r="E2467" s="331"/>
      <c r="H2467" s="332"/>
      <c r="K2467" s="333"/>
      <c r="L2467" s="333"/>
      <c r="M2467" s="333"/>
      <c r="N2467" s="333"/>
      <c r="Q2467" s="334"/>
      <c r="R2467" s="335"/>
      <c r="S2467" s="335"/>
      <c r="T2467" s="335"/>
      <c r="U2467" s="335"/>
      <c r="V2467" s="335"/>
      <c r="W2467" s="336"/>
      <c r="X2467" s="337"/>
      <c r="Y2467" s="338"/>
    </row>
    <row r="2468" spans="3:25" s="330" customFormat="1" hidden="1" x14ac:dyDescent="0.25">
      <c r="C2468" s="331"/>
      <c r="D2468" s="331"/>
      <c r="E2468" s="331"/>
      <c r="H2468" s="332"/>
      <c r="K2468" s="333"/>
      <c r="L2468" s="333"/>
      <c r="M2468" s="333"/>
      <c r="N2468" s="333"/>
      <c r="Q2468" s="334"/>
      <c r="R2468" s="335"/>
      <c r="S2468" s="335"/>
      <c r="T2468" s="335"/>
      <c r="U2468" s="335"/>
      <c r="V2468" s="335"/>
      <c r="W2468" s="336"/>
      <c r="X2468" s="337"/>
      <c r="Y2468" s="338"/>
    </row>
    <row r="2469" spans="3:25" s="330" customFormat="1" hidden="1" x14ac:dyDescent="0.25">
      <c r="C2469" s="331"/>
      <c r="D2469" s="331"/>
      <c r="E2469" s="331"/>
      <c r="H2469" s="332"/>
      <c r="K2469" s="333"/>
      <c r="L2469" s="333"/>
      <c r="M2469" s="333"/>
      <c r="N2469" s="333"/>
      <c r="Q2469" s="334"/>
      <c r="R2469" s="335"/>
      <c r="S2469" s="335"/>
      <c r="T2469" s="335"/>
      <c r="U2469" s="335"/>
      <c r="V2469" s="335"/>
      <c r="W2469" s="336"/>
      <c r="X2469" s="337"/>
      <c r="Y2469" s="338"/>
    </row>
    <row r="2470" spans="3:25" s="330" customFormat="1" hidden="1" x14ac:dyDescent="0.25">
      <c r="C2470" s="331"/>
      <c r="D2470" s="331"/>
      <c r="E2470" s="331"/>
      <c r="H2470" s="332"/>
      <c r="K2470" s="333"/>
      <c r="L2470" s="333"/>
      <c r="M2470" s="333"/>
      <c r="N2470" s="333"/>
      <c r="Q2470" s="334"/>
      <c r="R2470" s="335"/>
      <c r="S2470" s="335"/>
      <c r="T2470" s="335"/>
      <c r="U2470" s="335"/>
      <c r="V2470" s="335"/>
      <c r="W2470" s="336"/>
      <c r="X2470" s="337"/>
      <c r="Y2470" s="338"/>
    </row>
    <row r="2471" spans="3:25" s="330" customFormat="1" hidden="1" x14ac:dyDescent="0.25">
      <c r="C2471" s="331"/>
      <c r="D2471" s="331"/>
      <c r="E2471" s="331"/>
      <c r="H2471" s="332"/>
      <c r="K2471" s="333"/>
      <c r="L2471" s="333"/>
      <c r="M2471" s="333"/>
      <c r="N2471" s="333"/>
      <c r="Q2471" s="334"/>
      <c r="R2471" s="335"/>
      <c r="S2471" s="335"/>
      <c r="T2471" s="335"/>
      <c r="U2471" s="335"/>
      <c r="V2471" s="335"/>
      <c r="W2471" s="336"/>
      <c r="X2471" s="337"/>
      <c r="Y2471" s="338"/>
    </row>
    <row r="2472" spans="3:25" s="330" customFormat="1" hidden="1" x14ac:dyDescent="0.25">
      <c r="C2472" s="331"/>
      <c r="D2472" s="331"/>
      <c r="E2472" s="331"/>
      <c r="H2472" s="332"/>
      <c r="K2472" s="333"/>
      <c r="L2472" s="333"/>
      <c r="M2472" s="333"/>
      <c r="N2472" s="333"/>
      <c r="Q2472" s="334"/>
      <c r="R2472" s="335"/>
      <c r="S2472" s="335"/>
      <c r="T2472" s="335"/>
      <c r="U2472" s="335"/>
      <c r="V2472" s="335"/>
      <c r="W2472" s="336"/>
      <c r="X2472" s="337"/>
      <c r="Y2472" s="338"/>
    </row>
    <row r="2473" spans="3:25" s="330" customFormat="1" hidden="1" x14ac:dyDescent="0.25">
      <c r="C2473" s="331"/>
      <c r="D2473" s="331"/>
      <c r="E2473" s="331"/>
      <c r="H2473" s="332"/>
      <c r="K2473" s="333"/>
      <c r="L2473" s="333"/>
      <c r="M2473" s="333"/>
      <c r="N2473" s="333"/>
      <c r="Q2473" s="334"/>
      <c r="R2473" s="335"/>
      <c r="S2473" s="335"/>
      <c r="T2473" s="335"/>
      <c r="U2473" s="335"/>
      <c r="V2473" s="335"/>
      <c r="W2473" s="336"/>
      <c r="X2473" s="337"/>
      <c r="Y2473" s="338"/>
    </row>
    <row r="2474" spans="3:25" s="330" customFormat="1" hidden="1" x14ac:dyDescent="0.25">
      <c r="C2474" s="331"/>
      <c r="D2474" s="331"/>
      <c r="E2474" s="331"/>
      <c r="H2474" s="332"/>
      <c r="K2474" s="333"/>
      <c r="L2474" s="333"/>
      <c r="M2474" s="333"/>
      <c r="N2474" s="333"/>
      <c r="Q2474" s="334"/>
      <c r="R2474" s="335"/>
      <c r="S2474" s="335"/>
      <c r="T2474" s="335"/>
      <c r="U2474" s="335"/>
      <c r="V2474" s="335"/>
      <c r="W2474" s="336"/>
      <c r="X2474" s="337"/>
      <c r="Y2474" s="338"/>
    </row>
    <row r="2475" spans="3:25" s="330" customFormat="1" hidden="1" x14ac:dyDescent="0.25">
      <c r="C2475" s="331"/>
      <c r="D2475" s="331"/>
      <c r="E2475" s="331"/>
      <c r="H2475" s="332"/>
      <c r="K2475" s="333"/>
      <c r="L2475" s="333"/>
      <c r="M2475" s="333"/>
      <c r="N2475" s="333"/>
      <c r="Q2475" s="334"/>
      <c r="R2475" s="335"/>
      <c r="S2475" s="335"/>
      <c r="T2475" s="335"/>
      <c r="U2475" s="335"/>
      <c r="V2475" s="335"/>
      <c r="W2475" s="336"/>
      <c r="X2475" s="337"/>
      <c r="Y2475" s="338"/>
    </row>
    <row r="2476" spans="3:25" s="330" customFormat="1" hidden="1" x14ac:dyDescent="0.25">
      <c r="C2476" s="331"/>
      <c r="D2476" s="331"/>
      <c r="E2476" s="331"/>
      <c r="H2476" s="332"/>
      <c r="K2476" s="333"/>
      <c r="L2476" s="333"/>
      <c r="M2476" s="333"/>
      <c r="N2476" s="333"/>
      <c r="Q2476" s="334"/>
      <c r="R2476" s="335"/>
      <c r="S2476" s="335"/>
      <c r="T2476" s="335"/>
      <c r="U2476" s="335"/>
      <c r="V2476" s="335"/>
      <c r="W2476" s="336"/>
      <c r="X2476" s="337"/>
      <c r="Y2476" s="338"/>
    </row>
    <row r="2477" spans="3:25" s="330" customFormat="1" hidden="1" x14ac:dyDescent="0.25">
      <c r="C2477" s="331"/>
      <c r="D2477" s="331"/>
      <c r="E2477" s="331"/>
      <c r="H2477" s="332"/>
      <c r="K2477" s="333"/>
      <c r="L2477" s="333"/>
      <c r="M2477" s="333"/>
      <c r="N2477" s="333"/>
      <c r="Q2477" s="334"/>
      <c r="R2477" s="335"/>
      <c r="S2477" s="335"/>
      <c r="T2477" s="335"/>
      <c r="U2477" s="335"/>
      <c r="V2477" s="335"/>
      <c r="W2477" s="336"/>
      <c r="X2477" s="337"/>
      <c r="Y2477" s="338"/>
    </row>
    <row r="2478" spans="3:25" s="330" customFormat="1" hidden="1" x14ac:dyDescent="0.25">
      <c r="C2478" s="331"/>
      <c r="D2478" s="331"/>
      <c r="E2478" s="331"/>
      <c r="H2478" s="332"/>
      <c r="K2478" s="333"/>
      <c r="L2478" s="333"/>
      <c r="M2478" s="333"/>
      <c r="N2478" s="333"/>
      <c r="Q2478" s="334"/>
      <c r="R2478" s="335"/>
      <c r="S2478" s="335"/>
      <c r="T2478" s="335"/>
      <c r="U2478" s="335"/>
      <c r="V2478" s="335"/>
      <c r="W2478" s="336"/>
      <c r="X2478" s="337"/>
      <c r="Y2478" s="338"/>
    </row>
    <row r="2479" spans="3:25" s="330" customFormat="1" hidden="1" x14ac:dyDescent="0.25">
      <c r="C2479" s="331"/>
      <c r="D2479" s="331"/>
      <c r="E2479" s="331"/>
      <c r="H2479" s="332"/>
      <c r="K2479" s="333"/>
      <c r="L2479" s="333"/>
      <c r="M2479" s="333"/>
      <c r="N2479" s="333"/>
      <c r="Q2479" s="334"/>
      <c r="R2479" s="335"/>
      <c r="S2479" s="335"/>
      <c r="T2479" s="335"/>
      <c r="U2479" s="335"/>
      <c r="V2479" s="335"/>
      <c r="W2479" s="336"/>
      <c r="X2479" s="337"/>
      <c r="Y2479" s="338"/>
    </row>
    <row r="2480" spans="3:25" s="330" customFormat="1" hidden="1" x14ac:dyDescent="0.25">
      <c r="C2480" s="331"/>
      <c r="D2480" s="331"/>
      <c r="E2480" s="331"/>
      <c r="H2480" s="332"/>
      <c r="K2480" s="333"/>
      <c r="L2480" s="333"/>
      <c r="M2480" s="333"/>
      <c r="N2480" s="333"/>
      <c r="Q2480" s="334"/>
      <c r="R2480" s="335"/>
      <c r="S2480" s="335"/>
      <c r="T2480" s="335"/>
      <c r="U2480" s="335"/>
      <c r="V2480" s="335"/>
      <c r="W2480" s="336"/>
      <c r="X2480" s="337"/>
      <c r="Y2480" s="338"/>
    </row>
    <row r="2481" spans="3:25" s="330" customFormat="1" hidden="1" x14ac:dyDescent="0.25">
      <c r="C2481" s="331"/>
      <c r="D2481" s="331"/>
      <c r="E2481" s="331"/>
      <c r="H2481" s="332"/>
      <c r="K2481" s="333"/>
      <c r="L2481" s="333"/>
      <c r="M2481" s="333"/>
      <c r="N2481" s="333"/>
      <c r="Q2481" s="334"/>
      <c r="R2481" s="335"/>
      <c r="S2481" s="335"/>
      <c r="T2481" s="335"/>
      <c r="U2481" s="335"/>
      <c r="V2481" s="335"/>
      <c r="W2481" s="336"/>
      <c r="X2481" s="337"/>
      <c r="Y2481" s="338"/>
    </row>
    <row r="2482" spans="3:25" s="330" customFormat="1" hidden="1" x14ac:dyDescent="0.25">
      <c r="C2482" s="331"/>
      <c r="D2482" s="331"/>
      <c r="E2482" s="331"/>
      <c r="H2482" s="332"/>
      <c r="K2482" s="333"/>
      <c r="L2482" s="333"/>
      <c r="M2482" s="333"/>
      <c r="N2482" s="333"/>
      <c r="Q2482" s="334"/>
      <c r="R2482" s="335"/>
      <c r="S2482" s="335"/>
      <c r="T2482" s="335"/>
      <c r="U2482" s="335"/>
      <c r="V2482" s="335"/>
      <c r="W2482" s="336"/>
      <c r="X2482" s="337"/>
      <c r="Y2482" s="338"/>
    </row>
    <row r="2483" spans="3:25" s="330" customFormat="1" hidden="1" x14ac:dyDescent="0.25">
      <c r="C2483" s="331"/>
      <c r="D2483" s="331"/>
      <c r="E2483" s="331"/>
      <c r="H2483" s="332"/>
      <c r="K2483" s="333"/>
      <c r="L2483" s="333"/>
      <c r="M2483" s="333"/>
      <c r="N2483" s="333"/>
      <c r="Q2483" s="334"/>
      <c r="R2483" s="335"/>
      <c r="S2483" s="335"/>
      <c r="T2483" s="335"/>
      <c r="U2483" s="335"/>
      <c r="V2483" s="335"/>
      <c r="W2483" s="336"/>
      <c r="X2483" s="337"/>
      <c r="Y2483" s="338"/>
    </row>
    <row r="2484" spans="3:25" s="330" customFormat="1" hidden="1" x14ac:dyDescent="0.25">
      <c r="C2484" s="331"/>
      <c r="D2484" s="331"/>
      <c r="E2484" s="331"/>
      <c r="H2484" s="332"/>
      <c r="K2484" s="333"/>
      <c r="L2484" s="333"/>
      <c r="M2484" s="333"/>
      <c r="N2484" s="333"/>
      <c r="Q2484" s="334"/>
      <c r="R2484" s="335"/>
      <c r="S2484" s="335"/>
      <c r="T2484" s="335"/>
      <c r="U2484" s="335"/>
      <c r="V2484" s="335"/>
      <c r="W2484" s="336"/>
      <c r="X2484" s="337"/>
      <c r="Y2484" s="338"/>
    </row>
    <row r="2485" spans="3:25" s="330" customFormat="1" hidden="1" x14ac:dyDescent="0.25">
      <c r="C2485" s="331"/>
      <c r="D2485" s="331"/>
      <c r="E2485" s="331"/>
      <c r="H2485" s="332"/>
      <c r="K2485" s="333"/>
      <c r="L2485" s="333"/>
      <c r="M2485" s="333"/>
      <c r="N2485" s="333"/>
      <c r="Q2485" s="334"/>
      <c r="R2485" s="335"/>
      <c r="S2485" s="335"/>
      <c r="T2485" s="335"/>
      <c r="U2485" s="335"/>
      <c r="V2485" s="335"/>
      <c r="W2485" s="336"/>
      <c r="X2485" s="337"/>
      <c r="Y2485" s="338"/>
    </row>
    <row r="2486" spans="3:25" s="330" customFormat="1" hidden="1" x14ac:dyDescent="0.25">
      <c r="C2486" s="331"/>
      <c r="D2486" s="331"/>
      <c r="E2486" s="331"/>
      <c r="H2486" s="332"/>
      <c r="K2486" s="333"/>
      <c r="L2486" s="333"/>
      <c r="M2486" s="333"/>
      <c r="N2486" s="333"/>
      <c r="Q2486" s="334"/>
      <c r="R2486" s="335"/>
      <c r="S2486" s="335"/>
      <c r="T2486" s="335"/>
      <c r="U2486" s="335"/>
      <c r="V2486" s="335"/>
      <c r="W2486" s="336"/>
      <c r="X2486" s="337"/>
      <c r="Y2486" s="338"/>
    </row>
    <row r="2487" spans="3:25" s="330" customFormat="1" hidden="1" x14ac:dyDescent="0.25">
      <c r="C2487" s="331"/>
      <c r="D2487" s="331"/>
      <c r="E2487" s="331"/>
      <c r="H2487" s="332"/>
      <c r="K2487" s="333"/>
      <c r="L2487" s="333"/>
      <c r="M2487" s="333"/>
      <c r="N2487" s="333"/>
      <c r="Q2487" s="334"/>
      <c r="R2487" s="335"/>
      <c r="S2487" s="335"/>
      <c r="T2487" s="335"/>
      <c r="U2487" s="335"/>
      <c r="V2487" s="335"/>
      <c r="W2487" s="336"/>
      <c r="X2487" s="337"/>
      <c r="Y2487" s="338"/>
    </row>
    <row r="2488" spans="3:25" s="330" customFormat="1" hidden="1" x14ac:dyDescent="0.25">
      <c r="C2488" s="331"/>
      <c r="D2488" s="331"/>
      <c r="E2488" s="331"/>
      <c r="H2488" s="332"/>
      <c r="K2488" s="333"/>
      <c r="L2488" s="333"/>
      <c r="M2488" s="333"/>
      <c r="N2488" s="333"/>
      <c r="Q2488" s="334"/>
      <c r="R2488" s="335"/>
      <c r="S2488" s="335"/>
      <c r="T2488" s="335"/>
      <c r="U2488" s="335"/>
      <c r="V2488" s="335"/>
      <c r="W2488" s="336"/>
      <c r="X2488" s="337"/>
      <c r="Y2488" s="338"/>
    </row>
    <row r="2489" spans="3:25" s="330" customFormat="1" hidden="1" x14ac:dyDescent="0.25">
      <c r="C2489" s="331"/>
      <c r="D2489" s="331"/>
      <c r="E2489" s="331"/>
      <c r="H2489" s="332"/>
      <c r="K2489" s="333"/>
      <c r="L2489" s="333"/>
      <c r="M2489" s="333"/>
      <c r="N2489" s="333"/>
      <c r="Q2489" s="334"/>
      <c r="R2489" s="335"/>
      <c r="S2489" s="335"/>
      <c r="T2489" s="335"/>
      <c r="U2489" s="335"/>
      <c r="V2489" s="335"/>
      <c r="W2489" s="336"/>
      <c r="X2489" s="337"/>
      <c r="Y2489" s="338"/>
    </row>
    <row r="2490" spans="3:25" s="330" customFormat="1" hidden="1" x14ac:dyDescent="0.25">
      <c r="C2490" s="331"/>
      <c r="D2490" s="331"/>
      <c r="E2490" s="331"/>
      <c r="H2490" s="332"/>
      <c r="K2490" s="333"/>
      <c r="L2490" s="333"/>
      <c r="M2490" s="333"/>
      <c r="N2490" s="333"/>
      <c r="Q2490" s="334"/>
      <c r="R2490" s="335"/>
      <c r="S2490" s="335"/>
      <c r="T2490" s="335"/>
      <c r="U2490" s="335"/>
      <c r="V2490" s="335"/>
      <c r="W2490" s="336"/>
      <c r="X2490" s="337"/>
      <c r="Y2490" s="338"/>
    </row>
    <row r="2491" spans="3:25" s="330" customFormat="1" hidden="1" x14ac:dyDescent="0.25">
      <c r="C2491" s="331"/>
      <c r="D2491" s="331"/>
      <c r="E2491" s="331"/>
      <c r="H2491" s="332"/>
      <c r="K2491" s="333"/>
      <c r="L2491" s="333"/>
      <c r="M2491" s="333"/>
      <c r="N2491" s="333"/>
      <c r="Q2491" s="334"/>
      <c r="R2491" s="335"/>
      <c r="S2491" s="335"/>
      <c r="T2491" s="335"/>
      <c r="U2491" s="335"/>
      <c r="V2491" s="335"/>
      <c r="W2491" s="336"/>
      <c r="X2491" s="337"/>
      <c r="Y2491" s="338"/>
    </row>
    <row r="2492" spans="3:25" s="330" customFormat="1" hidden="1" x14ac:dyDescent="0.25">
      <c r="C2492" s="331"/>
      <c r="D2492" s="331"/>
      <c r="E2492" s="331"/>
      <c r="H2492" s="332"/>
      <c r="K2492" s="333"/>
      <c r="L2492" s="333"/>
      <c r="M2492" s="333"/>
      <c r="N2492" s="333"/>
      <c r="Q2492" s="334"/>
      <c r="R2492" s="335"/>
      <c r="S2492" s="335"/>
      <c r="T2492" s="335"/>
      <c r="U2492" s="335"/>
      <c r="V2492" s="335"/>
      <c r="W2492" s="336"/>
      <c r="X2492" s="337"/>
      <c r="Y2492" s="338"/>
    </row>
    <row r="2493" spans="3:25" s="330" customFormat="1" hidden="1" x14ac:dyDescent="0.25">
      <c r="C2493" s="331"/>
      <c r="D2493" s="331"/>
      <c r="E2493" s="331"/>
      <c r="H2493" s="332"/>
      <c r="K2493" s="333"/>
      <c r="L2493" s="333"/>
      <c r="M2493" s="333"/>
      <c r="N2493" s="333"/>
      <c r="Q2493" s="334"/>
      <c r="R2493" s="335"/>
      <c r="S2493" s="335"/>
      <c r="T2493" s="335"/>
      <c r="U2493" s="335"/>
      <c r="V2493" s="335"/>
      <c r="W2493" s="336"/>
      <c r="X2493" s="337"/>
      <c r="Y2493" s="338"/>
    </row>
    <row r="2494" spans="3:25" s="330" customFormat="1" hidden="1" x14ac:dyDescent="0.25">
      <c r="C2494" s="331"/>
      <c r="D2494" s="331"/>
      <c r="E2494" s="331"/>
      <c r="H2494" s="332"/>
      <c r="K2494" s="333"/>
      <c r="L2494" s="333"/>
      <c r="M2494" s="333"/>
      <c r="N2494" s="333"/>
      <c r="Q2494" s="334"/>
      <c r="R2494" s="335"/>
      <c r="S2494" s="335"/>
      <c r="T2494" s="335"/>
      <c r="U2494" s="335"/>
      <c r="V2494" s="335"/>
      <c r="W2494" s="336"/>
      <c r="X2494" s="337"/>
      <c r="Y2494" s="338"/>
    </row>
    <row r="2495" spans="3:25" s="330" customFormat="1" hidden="1" x14ac:dyDescent="0.25">
      <c r="C2495" s="331"/>
      <c r="D2495" s="331"/>
      <c r="E2495" s="331"/>
      <c r="H2495" s="332"/>
      <c r="K2495" s="333"/>
      <c r="L2495" s="333"/>
      <c r="M2495" s="333"/>
      <c r="N2495" s="333"/>
      <c r="Q2495" s="334"/>
      <c r="R2495" s="335"/>
      <c r="S2495" s="335"/>
      <c r="T2495" s="335"/>
      <c r="U2495" s="335"/>
      <c r="V2495" s="335"/>
      <c r="W2495" s="336"/>
      <c r="X2495" s="337"/>
      <c r="Y2495" s="338"/>
    </row>
    <row r="2496" spans="3:25" s="330" customFormat="1" hidden="1" x14ac:dyDescent="0.25">
      <c r="C2496" s="331"/>
      <c r="D2496" s="331"/>
      <c r="E2496" s="331"/>
      <c r="H2496" s="332"/>
      <c r="K2496" s="333"/>
      <c r="L2496" s="333"/>
      <c r="M2496" s="333"/>
      <c r="N2496" s="333"/>
      <c r="Q2496" s="334"/>
      <c r="R2496" s="335"/>
      <c r="S2496" s="335"/>
      <c r="T2496" s="335"/>
      <c r="U2496" s="335"/>
      <c r="V2496" s="335"/>
      <c r="W2496" s="336"/>
      <c r="X2496" s="337"/>
      <c r="Y2496" s="338"/>
    </row>
    <row r="2497" spans="3:25" s="330" customFormat="1" hidden="1" x14ac:dyDescent="0.25">
      <c r="C2497" s="331"/>
      <c r="D2497" s="331"/>
      <c r="E2497" s="331"/>
      <c r="H2497" s="332"/>
      <c r="K2497" s="333"/>
      <c r="L2497" s="333"/>
      <c r="M2497" s="333"/>
      <c r="N2497" s="333"/>
      <c r="Q2497" s="334"/>
      <c r="R2497" s="335"/>
      <c r="S2497" s="335"/>
      <c r="T2497" s="335"/>
      <c r="U2497" s="335"/>
      <c r="V2497" s="335"/>
      <c r="W2497" s="336"/>
      <c r="X2497" s="337"/>
      <c r="Y2497" s="338"/>
    </row>
    <row r="2498" spans="3:25" s="330" customFormat="1" hidden="1" x14ac:dyDescent="0.25">
      <c r="C2498" s="331"/>
      <c r="D2498" s="331"/>
      <c r="E2498" s="331"/>
      <c r="H2498" s="332"/>
      <c r="K2498" s="333"/>
      <c r="L2498" s="333"/>
      <c r="M2498" s="333"/>
      <c r="N2498" s="333"/>
      <c r="Q2498" s="334"/>
      <c r="R2498" s="335"/>
      <c r="S2498" s="335"/>
      <c r="T2498" s="335"/>
      <c r="U2498" s="335"/>
      <c r="V2498" s="335"/>
      <c r="W2498" s="336"/>
      <c r="X2498" s="337"/>
      <c r="Y2498" s="338"/>
    </row>
    <row r="2499" spans="3:25" s="330" customFormat="1" hidden="1" x14ac:dyDescent="0.25">
      <c r="C2499" s="331"/>
      <c r="D2499" s="331"/>
      <c r="E2499" s="331"/>
      <c r="H2499" s="332"/>
      <c r="K2499" s="333"/>
      <c r="L2499" s="333"/>
      <c r="M2499" s="333"/>
      <c r="N2499" s="333"/>
      <c r="Q2499" s="334"/>
      <c r="R2499" s="335"/>
      <c r="S2499" s="335"/>
      <c r="T2499" s="335"/>
      <c r="U2499" s="335"/>
      <c r="V2499" s="335"/>
      <c r="W2499" s="336"/>
      <c r="X2499" s="337"/>
      <c r="Y2499" s="338"/>
    </row>
    <row r="2500" spans="3:25" s="330" customFormat="1" hidden="1" x14ac:dyDescent="0.25">
      <c r="C2500" s="331"/>
      <c r="D2500" s="331"/>
      <c r="E2500" s="331"/>
      <c r="H2500" s="332"/>
      <c r="K2500" s="333"/>
      <c r="L2500" s="333"/>
      <c r="M2500" s="333"/>
      <c r="N2500" s="333"/>
      <c r="Q2500" s="334"/>
      <c r="R2500" s="335"/>
      <c r="S2500" s="335"/>
      <c r="T2500" s="335"/>
      <c r="U2500" s="335"/>
      <c r="V2500" s="335"/>
      <c r="W2500" s="336"/>
      <c r="X2500" s="337"/>
      <c r="Y2500" s="338"/>
    </row>
    <row r="2501" spans="3:25" s="330" customFormat="1" hidden="1" x14ac:dyDescent="0.25">
      <c r="C2501" s="331"/>
      <c r="D2501" s="331"/>
      <c r="E2501" s="331"/>
      <c r="H2501" s="332"/>
      <c r="K2501" s="333"/>
      <c r="L2501" s="333"/>
      <c r="M2501" s="333"/>
      <c r="N2501" s="333"/>
      <c r="Q2501" s="334"/>
      <c r="R2501" s="335"/>
      <c r="S2501" s="335"/>
      <c r="T2501" s="335"/>
      <c r="U2501" s="335"/>
      <c r="V2501" s="335"/>
      <c r="W2501" s="336"/>
      <c r="X2501" s="337"/>
      <c r="Y2501" s="338"/>
    </row>
    <row r="2502" spans="3:25" s="330" customFormat="1" hidden="1" x14ac:dyDescent="0.25">
      <c r="C2502" s="331"/>
      <c r="D2502" s="331"/>
      <c r="E2502" s="331"/>
      <c r="H2502" s="332"/>
      <c r="K2502" s="333"/>
      <c r="L2502" s="333"/>
      <c r="M2502" s="333"/>
      <c r="N2502" s="333"/>
      <c r="Q2502" s="334"/>
      <c r="R2502" s="335"/>
      <c r="S2502" s="335"/>
      <c r="T2502" s="335"/>
      <c r="U2502" s="335"/>
      <c r="V2502" s="335"/>
      <c r="W2502" s="336"/>
      <c r="X2502" s="337"/>
      <c r="Y2502" s="338"/>
    </row>
    <row r="2503" spans="3:25" s="330" customFormat="1" hidden="1" x14ac:dyDescent="0.25">
      <c r="C2503" s="331"/>
      <c r="D2503" s="331"/>
      <c r="E2503" s="331"/>
      <c r="H2503" s="332"/>
      <c r="K2503" s="333"/>
      <c r="L2503" s="333"/>
      <c r="M2503" s="333"/>
      <c r="N2503" s="333"/>
      <c r="Q2503" s="334"/>
      <c r="R2503" s="335"/>
      <c r="S2503" s="335"/>
      <c r="T2503" s="335"/>
      <c r="U2503" s="335"/>
      <c r="V2503" s="335"/>
      <c r="W2503" s="336"/>
      <c r="X2503" s="337"/>
      <c r="Y2503" s="338"/>
    </row>
    <row r="2504" spans="3:25" s="330" customFormat="1" hidden="1" x14ac:dyDescent="0.25">
      <c r="C2504" s="331"/>
      <c r="D2504" s="331"/>
      <c r="E2504" s="331"/>
      <c r="H2504" s="332"/>
      <c r="K2504" s="333"/>
      <c r="L2504" s="333"/>
      <c r="M2504" s="333"/>
      <c r="N2504" s="333"/>
      <c r="Q2504" s="334"/>
      <c r="R2504" s="335"/>
      <c r="S2504" s="335"/>
      <c r="T2504" s="335"/>
      <c r="U2504" s="335"/>
      <c r="V2504" s="335"/>
      <c r="W2504" s="336"/>
      <c r="X2504" s="337"/>
      <c r="Y2504" s="338"/>
    </row>
    <row r="2505" spans="3:25" s="330" customFormat="1" hidden="1" x14ac:dyDescent="0.25">
      <c r="C2505" s="331"/>
      <c r="D2505" s="331"/>
      <c r="E2505" s="331"/>
      <c r="H2505" s="332"/>
      <c r="K2505" s="333"/>
      <c r="L2505" s="333"/>
      <c r="M2505" s="333"/>
      <c r="N2505" s="333"/>
      <c r="Q2505" s="334"/>
      <c r="R2505" s="335"/>
      <c r="S2505" s="335"/>
      <c r="T2505" s="335"/>
      <c r="U2505" s="335"/>
      <c r="V2505" s="335"/>
      <c r="W2505" s="336"/>
      <c r="X2505" s="337"/>
      <c r="Y2505" s="338"/>
    </row>
    <row r="2506" spans="3:25" s="330" customFormat="1" hidden="1" x14ac:dyDescent="0.25">
      <c r="C2506" s="331"/>
      <c r="D2506" s="331"/>
      <c r="E2506" s="331"/>
      <c r="H2506" s="332"/>
      <c r="K2506" s="333"/>
      <c r="L2506" s="333"/>
      <c r="M2506" s="333"/>
      <c r="N2506" s="333"/>
      <c r="Q2506" s="334"/>
      <c r="R2506" s="335"/>
      <c r="S2506" s="335"/>
      <c r="T2506" s="335"/>
      <c r="U2506" s="335"/>
      <c r="V2506" s="335"/>
      <c r="W2506" s="336"/>
      <c r="X2506" s="337"/>
      <c r="Y2506" s="338"/>
    </row>
    <row r="2507" spans="3:25" s="330" customFormat="1" hidden="1" x14ac:dyDescent="0.25">
      <c r="C2507" s="331"/>
      <c r="D2507" s="331"/>
      <c r="E2507" s="331"/>
      <c r="H2507" s="332"/>
      <c r="K2507" s="333"/>
      <c r="L2507" s="333"/>
      <c r="M2507" s="333"/>
      <c r="N2507" s="333"/>
      <c r="Q2507" s="334"/>
      <c r="R2507" s="335"/>
      <c r="S2507" s="335"/>
      <c r="T2507" s="335"/>
      <c r="U2507" s="335"/>
      <c r="V2507" s="335"/>
      <c r="W2507" s="336"/>
      <c r="X2507" s="337"/>
      <c r="Y2507" s="338"/>
    </row>
    <row r="2508" spans="3:25" s="330" customFormat="1" hidden="1" x14ac:dyDescent="0.25">
      <c r="C2508" s="331"/>
      <c r="D2508" s="331"/>
      <c r="E2508" s="331"/>
      <c r="H2508" s="332"/>
      <c r="K2508" s="333"/>
      <c r="L2508" s="333"/>
      <c r="M2508" s="333"/>
      <c r="N2508" s="333"/>
      <c r="Q2508" s="334"/>
      <c r="R2508" s="335"/>
      <c r="S2508" s="335"/>
      <c r="T2508" s="335"/>
      <c r="U2508" s="335"/>
      <c r="V2508" s="335"/>
      <c r="W2508" s="336"/>
      <c r="X2508" s="337"/>
      <c r="Y2508" s="338"/>
    </row>
    <row r="2509" spans="3:25" s="330" customFormat="1" hidden="1" x14ac:dyDescent="0.25">
      <c r="C2509" s="331"/>
      <c r="D2509" s="331"/>
      <c r="E2509" s="331"/>
      <c r="H2509" s="332"/>
      <c r="K2509" s="333"/>
      <c r="L2509" s="333"/>
      <c r="M2509" s="333"/>
      <c r="N2509" s="333"/>
      <c r="Q2509" s="334"/>
      <c r="R2509" s="335"/>
      <c r="S2509" s="335"/>
      <c r="T2509" s="335"/>
      <c r="U2509" s="335"/>
      <c r="V2509" s="335"/>
      <c r="W2509" s="336"/>
      <c r="X2509" s="337"/>
      <c r="Y2509" s="338"/>
    </row>
    <row r="2510" spans="3:25" s="330" customFormat="1" hidden="1" x14ac:dyDescent="0.25">
      <c r="C2510" s="331"/>
      <c r="D2510" s="331"/>
      <c r="E2510" s="331"/>
      <c r="H2510" s="332"/>
      <c r="K2510" s="333"/>
      <c r="L2510" s="333"/>
      <c r="M2510" s="333"/>
      <c r="N2510" s="333"/>
      <c r="Q2510" s="334"/>
      <c r="R2510" s="335"/>
      <c r="S2510" s="335"/>
      <c r="T2510" s="335"/>
      <c r="U2510" s="335"/>
      <c r="V2510" s="335"/>
      <c r="W2510" s="336"/>
      <c r="X2510" s="337"/>
      <c r="Y2510" s="338"/>
    </row>
    <row r="2511" spans="3:25" s="330" customFormat="1" hidden="1" x14ac:dyDescent="0.25">
      <c r="C2511" s="331"/>
      <c r="D2511" s="331"/>
      <c r="E2511" s="331"/>
      <c r="H2511" s="332"/>
      <c r="K2511" s="333"/>
      <c r="L2511" s="333"/>
      <c r="M2511" s="333"/>
      <c r="N2511" s="333"/>
      <c r="Q2511" s="334"/>
      <c r="R2511" s="335"/>
      <c r="S2511" s="335"/>
      <c r="T2511" s="335"/>
      <c r="U2511" s="335"/>
      <c r="V2511" s="335"/>
      <c r="W2511" s="336"/>
      <c r="X2511" s="337"/>
      <c r="Y2511" s="338"/>
    </row>
    <row r="2512" spans="3:25" s="330" customFormat="1" hidden="1" x14ac:dyDescent="0.25">
      <c r="C2512" s="331"/>
      <c r="D2512" s="331"/>
      <c r="E2512" s="331"/>
      <c r="H2512" s="332"/>
      <c r="K2512" s="333"/>
      <c r="L2512" s="333"/>
      <c r="M2512" s="333"/>
      <c r="N2512" s="333"/>
      <c r="Q2512" s="334"/>
      <c r="R2512" s="335"/>
      <c r="S2512" s="335"/>
      <c r="T2512" s="335"/>
      <c r="U2512" s="335"/>
      <c r="V2512" s="335"/>
      <c r="W2512" s="336"/>
      <c r="X2512" s="337"/>
      <c r="Y2512" s="338"/>
    </row>
    <row r="2513" spans="3:25" s="330" customFormat="1" hidden="1" x14ac:dyDescent="0.25">
      <c r="C2513" s="331"/>
      <c r="D2513" s="331"/>
      <c r="E2513" s="331"/>
      <c r="H2513" s="332"/>
      <c r="K2513" s="333"/>
      <c r="L2513" s="333"/>
      <c r="M2513" s="333"/>
      <c r="N2513" s="333"/>
      <c r="Q2513" s="334"/>
      <c r="R2513" s="335"/>
      <c r="S2513" s="335"/>
      <c r="T2513" s="335"/>
      <c r="U2513" s="335"/>
      <c r="V2513" s="335"/>
      <c r="W2513" s="336"/>
      <c r="X2513" s="337"/>
      <c r="Y2513" s="338"/>
    </row>
    <row r="2514" spans="3:25" s="330" customFormat="1" hidden="1" x14ac:dyDescent="0.25">
      <c r="C2514" s="331"/>
      <c r="D2514" s="331"/>
      <c r="E2514" s="331"/>
      <c r="H2514" s="332"/>
      <c r="K2514" s="333"/>
      <c r="L2514" s="333"/>
      <c r="M2514" s="333"/>
      <c r="N2514" s="333"/>
      <c r="Q2514" s="334"/>
      <c r="R2514" s="335"/>
      <c r="S2514" s="335"/>
      <c r="T2514" s="335"/>
      <c r="U2514" s="335"/>
      <c r="V2514" s="335"/>
      <c r="W2514" s="336"/>
      <c r="X2514" s="337"/>
      <c r="Y2514" s="338"/>
    </row>
    <row r="2515" spans="3:25" s="330" customFormat="1" hidden="1" x14ac:dyDescent="0.25">
      <c r="C2515" s="331"/>
      <c r="D2515" s="331"/>
      <c r="E2515" s="331"/>
      <c r="H2515" s="332"/>
      <c r="K2515" s="333"/>
      <c r="L2515" s="333"/>
      <c r="M2515" s="333"/>
      <c r="N2515" s="333"/>
      <c r="Q2515" s="334"/>
      <c r="R2515" s="335"/>
      <c r="S2515" s="335"/>
      <c r="T2515" s="335"/>
      <c r="U2515" s="335"/>
      <c r="V2515" s="335"/>
      <c r="W2515" s="336"/>
      <c r="X2515" s="337"/>
      <c r="Y2515" s="338"/>
    </row>
    <row r="2516" spans="3:25" s="330" customFormat="1" hidden="1" x14ac:dyDescent="0.25">
      <c r="C2516" s="331"/>
      <c r="D2516" s="331"/>
      <c r="E2516" s="331"/>
      <c r="H2516" s="332"/>
      <c r="K2516" s="333"/>
      <c r="L2516" s="333"/>
      <c r="M2516" s="333"/>
      <c r="N2516" s="333"/>
      <c r="Q2516" s="334"/>
      <c r="R2516" s="335"/>
      <c r="S2516" s="335"/>
      <c r="T2516" s="335"/>
      <c r="U2516" s="335"/>
      <c r="V2516" s="335"/>
      <c r="W2516" s="336"/>
      <c r="X2516" s="337"/>
      <c r="Y2516" s="338"/>
    </row>
    <row r="2517" spans="3:25" s="330" customFormat="1" hidden="1" x14ac:dyDescent="0.25">
      <c r="C2517" s="331"/>
      <c r="D2517" s="331"/>
      <c r="E2517" s="331"/>
      <c r="H2517" s="332"/>
      <c r="K2517" s="333"/>
      <c r="L2517" s="333"/>
      <c r="M2517" s="333"/>
      <c r="N2517" s="333"/>
      <c r="Q2517" s="334"/>
      <c r="R2517" s="335"/>
      <c r="S2517" s="335"/>
      <c r="T2517" s="335"/>
      <c r="U2517" s="335"/>
      <c r="V2517" s="335"/>
      <c r="W2517" s="336"/>
      <c r="X2517" s="337"/>
      <c r="Y2517" s="338"/>
    </row>
    <row r="2518" spans="3:25" s="330" customFormat="1" hidden="1" x14ac:dyDescent="0.25">
      <c r="C2518" s="331"/>
      <c r="D2518" s="331"/>
      <c r="E2518" s="331"/>
      <c r="H2518" s="332"/>
      <c r="K2518" s="333"/>
      <c r="L2518" s="333"/>
      <c r="M2518" s="333"/>
      <c r="N2518" s="333"/>
      <c r="Q2518" s="334"/>
      <c r="R2518" s="335"/>
      <c r="S2518" s="335"/>
      <c r="T2518" s="335"/>
      <c r="U2518" s="335"/>
      <c r="V2518" s="335"/>
      <c r="W2518" s="336"/>
      <c r="X2518" s="337"/>
      <c r="Y2518" s="338"/>
    </row>
    <row r="2519" spans="3:25" s="330" customFormat="1" hidden="1" x14ac:dyDescent="0.25">
      <c r="C2519" s="331"/>
      <c r="D2519" s="331"/>
      <c r="E2519" s="331"/>
      <c r="H2519" s="332"/>
      <c r="K2519" s="333"/>
      <c r="L2519" s="333"/>
      <c r="M2519" s="333"/>
      <c r="N2519" s="333"/>
      <c r="Q2519" s="334"/>
      <c r="R2519" s="335"/>
      <c r="S2519" s="335"/>
      <c r="T2519" s="335"/>
      <c r="U2519" s="335"/>
      <c r="V2519" s="335"/>
      <c r="W2519" s="336"/>
      <c r="X2519" s="337"/>
      <c r="Y2519" s="338"/>
    </row>
    <row r="2520" spans="3:25" s="330" customFormat="1" hidden="1" x14ac:dyDescent="0.25">
      <c r="C2520" s="331"/>
      <c r="D2520" s="331"/>
      <c r="E2520" s="331"/>
      <c r="H2520" s="332"/>
      <c r="K2520" s="333"/>
      <c r="L2520" s="333"/>
      <c r="M2520" s="333"/>
      <c r="N2520" s="333"/>
      <c r="Q2520" s="334"/>
      <c r="R2520" s="335"/>
      <c r="S2520" s="335"/>
      <c r="T2520" s="335"/>
      <c r="U2520" s="335"/>
      <c r="V2520" s="335"/>
      <c r="W2520" s="336"/>
      <c r="X2520" s="337"/>
      <c r="Y2520" s="338"/>
    </row>
    <row r="2521" spans="3:25" s="330" customFormat="1" hidden="1" x14ac:dyDescent="0.25">
      <c r="C2521" s="331"/>
      <c r="D2521" s="331"/>
      <c r="E2521" s="331"/>
      <c r="H2521" s="332"/>
      <c r="K2521" s="333"/>
      <c r="L2521" s="333"/>
      <c r="M2521" s="333"/>
      <c r="N2521" s="333"/>
      <c r="Q2521" s="334"/>
      <c r="R2521" s="335"/>
      <c r="S2521" s="335"/>
      <c r="T2521" s="335"/>
      <c r="U2521" s="335"/>
      <c r="V2521" s="335"/>
      <c r="W2521" s="336"/>
      <c r="X2521" s="337"/>
      <c r="Y2521" s="338"/>
    </row>
    <row r="2522" spans="3:25" s="330" customFormat="1" hidden="1" x14ac:dyDescent="0.25">
      <c r="C2522" s="331"/>
      <c r="D2522" s="331"/>
      <c r="E2522" s="331"/>
      <c r="H2522" s="332"/>
      <c r="K2522" s="333"/>
      <c r="L2522" s="333"/>
      <c r="M2522" s="333"/>
      <c r="N2522" s="333"/>
      <c r="Q2522" s="334"/>
      <c r="R2522" s="335"/>
      <c r="S2522" s="335"/>
      <c r="T2522" s="335"/>
      <c r="U2522" s="335"/>
      <c r="V2522" s="335"/>
      <c r="W2522" s="336"/>
      <c r="X2522" s="337"/>
      <c r="Y2522" s="338"/>
    </row>
    <row r="2523" spans="3:25" s="330" customFormat="1" hidden="1" x14ac:dyDescent="0.25">
      <c r="C2523" s="331"/>
      <c r="D2523" s="331"/>
      <c r="E2523" s="331"/>
      <c r="H2523" s="332"/>
      <c r="K2523" s="333"/>
      <c r="L2523" s="333"/>
      <c r="M2523" s="333"/>
      <c r="N2523" s="333"/>
      <c r="Q2523" s="334"/>
      <c r="R2523" s="335"/>
      <c r="S2523" s="335"/>
      <c r="T2523" s="335"/>
      <c r="U2523" s="335"/>
      <c r="V2523" s="335"/>
      <c r="W2523" s="336"/>
      <c r="X2523" s="337"/>
      <c r="Y2523" s="338"/>
    </row>
    <row r="2524" spans="3:25" s="330" customFormat="1" hidden="1" x14ac:dyDescent="0.25">
      <c r="C2524" s="331"/>
      <c r="D2524" s="331"/>
      <c r="E2524" s="331"/>
      <c r="H2524" s="332"/>
      <c r="K2524" s="333"/>
      <c r="L2524" s="333"/>
      <c r="M2524" s="333"/>
      <c r="N2524" s="333"/>
      <c r="Q2524" s="334"/>
      <c r="R2524" s="335"/>
      <c r="S2524" s="335"/>
      <c r="T2524" s="335"/>
      <c r="U2524" s="335"/>
      <c r="V2524" s="335"/>
      <c r="W2524" s="336"/>
      <c r="X2524" s="337"/>
      <c r="Y2524" s="338"/>
    </row>
    <row r="2525" spans="3:25" s="330" customFormat="1" hidden="1" x14ac:dyDescent="0.25">
      <c r="C2525" s="331"/>
      <c r="D2525" s="331"/>
      <c r="E2525" s="331"/>
      <c r="H2525" s="332"/>
      <c r="K2525" s="333"/>
      <c r="L2525" s="333"/>
      <c r="M2525" s="333"/>
      <c r="N2525" s="333"/>
      <c r="Q2525" s="334"/>
      <c r="R2525" s="335"/>
      <c r="S2525" s="335"/>
      <c r="T2525" s="335"/>
      <c r="U2525" s="335"/>
      <c r="V2525" s="335"/>
      <c r="W2525" s="336"/>
      <c r="X2525" s="337"/>
      <c r="Y2525" s="338"/>
    </row>
    <row r="2526" spans="3:25" s="330" customFormat="1" hidden="1" x14ac:dyDescent="0.25">
      <c r="C2526" s="331"/>
      <c r="D2526" s="331"/>
      <c r="E2526" s="331"/>
      <c r="H2526" s="332"/>
      <c r="K2526" s="333"/>
      <c r="L2526" s="333"/>
      <c r="M2526" s="333"/>
      <c r="N2526" s="333"/>
      <c r="Q2526" s="334"/>
      <c r="R2526" s="335"/>
      <c r="S2526" s="335"/>
      <c r="T2526" s="335"/>
      <c r="U2526" s="335"/>
      <c r="V2526" s="335"/>
      <c r="W2526" s="336"/>
      <c r="X2526" s="337"/>
      <c r="Y2526" s="338"/>
    </row>
    <row r="2527" spans="3:25" s="330" customFormat="1" hidden="1" x14ac:dyDescent="0.25">
      <c r="C2527" s="331"/>
      <c r="D2527" s="331"/>
      <c r="E2527" s="331"/>
      <c r="H2527" s="332"/>
      <c r="K2527" s="333"/>
      <c r="L2527" s="333"/>
      <c r="M2527" s="333"/>
      <c r="N2527" s="333"/>
      <c r="Q2527" s="334"/>
      <c r="R2527" s="335"/>
      <c r="S2527" s="335"/>
      <c r="T2527" s="335"/>
      <c r="U2527" s="335"/>
      <c r="V2527" s="335"/>
      <c r="W2527" s="336"/>
      <c r="X2527" s="337"/>
      <c r="Y2527" s="338"/>
    </row>
    <row r="2528" spans="3:25" s="330" customFormat="1" hidden="1" x14ac:dyDescent="0.25">
      <c r="C2528" s="331"/>
      <c r="D2528" s="331"/>
      <c r="E2528" s="331"/>
      <c r="H2528" s="332"/>
      <c r="K2528" s="333"/>
      <c r="L2528" s="333"/>
      <c r="M2528" s="333"/>
      <c r="N2528" s="333"/>
      <c r="Q2528" s="334"/>
      <c r="R2528" s="335"/>
      <c r="S2528" s="335"/>
      <c r="T2528" s="335"/>
      <c r="U2528" s="335"/>
      <c r="V2528" s="335"/>
      <c r="W2528" s="336"/>
      <c r="X2528" s="337"/>
      <c r="Y2528" s="338"/>
    </row>
    <row r="2529" spans="3:25" s="330" customFormat="1" hidden="1" x14ac:dyDescent="0.25">
      <c r="C2529" s="331"/>
      <c r="D2529" s="331"/>
      <c r="E2529" s="331"/>
      <c r="H2529" s="332"/>
      <c r="K2529" s="333"/>
      <c r="L2529" s="333"/>
      <c r="M2529" s="333"/>
      <c r="N2529" s="333"/>
      <c r="Q2529" s="334"/>
      <c r="R2529" s="335"/>
      <c r="S2529" s="335"/>
      <c r="T2529" s="335"/>
      <c r="U2529" s="335"/>
      <c r="V2529" s="335"/>
      <c r="W2529" s="336"/>
      <c r="X2529" s="337"/>
      <c r="Y2529" s="338"/>
    </row>
    <row r="2530" spans="3:25" s="330" customFormat="1" hidden="1" x14ac:dyDescent="0.25">
      <c r="C2530" s="331"/>
      <c r="D2530" s="331"/>
      <c r="E2530" s="331"/>
      <c r="H2530" s="332"/>
      <c r="K2530" s="333"/>
      <c r="L2530" s="333"/>
      <c r="M2530" s="333"/>
      <c r="N2530" s="333"/>
      <c r="Q2530" s="334"/>
      <c r="R2530" s="335"/>
      <c r="S2530" s="335"/>
      <c r="T2530" s="335"/>
      <c r="U2530" s="335"/>
      <c r="V2530" s="335"/>
      <c r="W2530" s="336"/>
      <c r="X2530" s="337"/>
      <c r="Y2530" s="338"/>
    </row>
    <row r="2531" spans="3:25" s="330" customFormat="1" hidden="1" x14ac:dyDescent="0.25">
      <c r="C2531" s="331"/>
      <c r="D2531" s="331"/>
      <c r="E2531" s="331"/>
      <c r="H2531" s="332"/>
      <c r="K2531" s="333"/>
      <c r="L2531" s="333"/>
      <c r="M2531" s="333"/>
      <c r="N2531" s="333"/>
      <c r="Q2531" s="334"/>
      <c r="R2531" s="335"/>
      <c r="S2531" s="335"/>
      <c r="T2531" s="335"/>
      <c r="U2531" s="335"/>
      <c r="V2531" s="335"/>
      <c r="W2531" s="336"/>
      <c r="X2531" s="337"/>
      <c r="Y2531" s="338"/>
    </row>
    <row r="2532" spans="3:25" s="330" customFormat="1" hidden="1" x14ac:dyDescent="0.25">
      <c r="C2532" s="331"/>
      <c r="D2532" s="331"/>
      <c r="E2532" s="331"/>
      <c r="H2532" s="332"/>
      <c r="K2532" s="333"/>
      <c r="L2532" s="333"/>
      <c r="M2532" s="333"/>
      <c r="N2532" s="333"/>
      <c r="Q2532" s="334"/>
      <c r="R2532" s="335"/>
      <c r="S2532" s="335"/>
      <c r="T2532" s="335"/>
      <c r="U2532" s="335"/>
      <c r="V2532" s="335"/>
      <c r="W2532" s="336"/>
      <c r="X2532" s="337"/>
      <c r="Y2532" s="338"/>
    </row>
    <row r="2533" spans="3:25" s="330" customFormat="1" hidden="1" x14ac:dyDescent="0.25">
      <c r="C2533" s="331"/>
      <c r="D2533" s="331"/>
      <c r="E2533" s="331"/>
      <c r="H2533" s="332"/>
      <c r="K2533" s="333"/>
      <c r="L2533" s="333"/>
      <c r="M2533" s="333"/>
      <c r="N2533" s="333"/>
      <c r="Q2533" s="334"/>
      <c r="R2533" s="335"/>
      <c r="S2533" s="335"/>
      <c r="T2533" s="335"/>
      <c r="U2533" s="335"/>
      <c r="V2533" s="335"/>
      <c r="W2533" s="336"/>
      <c r="X2533" s="337"/>
      <c r="Y2533" s="338"/>
    </row>
    <row r="2534" spans="3:25" s="330" customFormat="1" hidden="1" x14ac:dyDescent="0.25">
      <c r="C2534" s="331"/>
      <c r="D2534" s="331"/>
      <c r="E2534" s="331"/>
      <c r="H2534" s="332"/>
      <c r="K2534" s="333"/>
      <c r="L2534" s="333"/>
      <c r="M2534" s="333"/>
      <c r="N2534" s="333"/>
      <c r="Q2534" s="334"/>
      <c r="R2534" s="335"/>
      <c r="S2534" s="335"/>
      <c r="T2534" s="335"/>
      <c r="U2534" s="335"/>
      <c r="V2534" s="335"/>
      <c r="W2534" s="336"/>
      <c r="X2534" s="337"/>
      <c r="Y2534" s="338"/>
    </row>
    <row r="2535" spans="3:25" s="330" customFormat="1" hidden="1" x14ac:dyDescent="0.25">
      <c r="C2535" s="331"/>
      <c r="D2535" s="331"/>
      <c r="E2535" s="331"/>
      <c r="H2535" s="332"/>
      <c r="K2535" s="333"/>
      <c r="L2535" s="333"/>
      <c r="M2535" s="333"/>
      <c r="N2535" s="333"/>
      <c r="Q2535" s="334"/>
      <c r="R2535" s="335"/>
      <c r="S2535" s="335"/>
      <c r="T2535" s="335"/>
      <c r="U2535" s="335"/>
      <c r="V2535" s="335"/>
      <c r="W2535" s="336"/>
      <c r="X2535" s="337"/>
      <c r="Y2535" s="338"/>
    </row>
    <row r="2536" spans="3:25" s="330" customFormat="1" hidden="1" x14ac:dyDescent="0.25">
      <c r="C2536" s="331"/>
      <c r="D2536" s="331"/>
      <c r="E2536" s="331"/>
      <c r="H2536" s="332"/>
      <c r="K2536" s="333"/>
      <c r="L2536" s="333"/>
      <c r="M2536" s="333"/>
      <c r="N2536" s="333"/>
      <c r="Q2536" s="334"/>
      <c r="R2536" s="335"/>
      <c r="S2536" s="335"/>
      <c r="T2536" s="335"/>
      <c r="U2536" s="335"/>
      <c r="V2536" s="335"/>
      <c r="W2536" s="336"/>
      <c r="X2536" s="337"/>
      <c r="Y2536" s="338"/>
    </row>
    <row r="2537" spans="3:25" s="330" customFormat="1" hidden="1" x14ac:dyDescent="0.25">
      <c r="C2537" s="331"/>
      <c r="D2537" s="331"/>
      <c r="E2537" s="331"/>
      <c r="H2537" s="332"/>
      <c r="K2537" s="333"/>
      <c r="L2537" s="333"/>
      <c r="M2537" s="333"/>
      <c r="N2537" s="333"/>
      <c r="Q2537" s="334"/>
      <c r="R2537" s="335"/>
      <c r="S2537" s="335"/>
      <c r="T2537" s="335"/>
      <c r="U2537" s="335"/>
      <c r="V2537" s="335"/>
      <c r="W2537" s="336"/>
      <c r="X2537" s="337"/>
      <c r="Y2537" s="338"/>
    </row>
    <row r="2538" spans="3:25" s="330" customFormat="1" hidden="1" x14ac:dyDescent="0.25">
      <c r="C2538" s="331"/>
      <c r="D2538" s="331"/>
      <c r="E2538" s="331"/>
      <c r="H2538" s="332"/>
      <c r="K2538" s="333"/>
      <c r="L2538" s="333"/>
      <c r="M2538" s="333"/>
      <c r="N2538" s="333"/>
      <c r="Q2538" s="334"/>
      <c r="R2538" s="335"/>
      <c r="S2538" s="335"/>
      <c r="T2538" s="335"/>
      <c r="U2538" s="335"/>
      <c r="V2538" s="335"/>
      <c r="W2538" s="336"/>
      <c r="X2538" s="337"/>
      <c r="Y2538" s="338"/>
    </row>
    <row r="2539" spans="3:25" s="330" customFormat="1" hidden="1" x14ac:dyDescent="0.25">
      <c r="C2539" s="331"/>
      <c r="D2539" s="331"/>
      <c r="E2539" s="331"/>
      <c r="H2539" s="332"/>
      <c r="K2539" s="333"/>
      <c r="L2539" s="333"/>
      <c r="M2539" s="333"/>
      <c r="N2539" s="333"/>
      <c r="Q2539" s="334"/>
      <c r="R2539" s="335"/>
      <c r="S2539" s="335"/>
      <c r="T2539" s="335"/>
      <c r="U2539" s="335"/>
      <c r="V2539" s="335"/>
      <c r="W2539" s="336"/>
      <c r="X2539" s="337"/>
      <c r="Y2539" s="338"/>
    </row>
    <row r="2540" spans="3:25" s="330" customFormat="1" hidden="1" x14ac:dyDescent="0.25">
      <c r="C2540" s="331"/>
      <c r="D2540" s="331"/>
      <c r="E2540" s="331"/>
      <c r="H2540" s="332"/>
      <c r="K2540" s="333"/>
      <c r="L2540" s="333"/>
      <c r="M2540" s="333"/>
      <c r="N2540" s="333"/>
      <c r="Q2540" s="334"/>
      <c r="R2540" s="335"/>
      <c r="S2540" s="335"/>
      <c r="T2540" s="335"/>
      <c r="U2540" s="335"/>
      <c r="V2540" s="335"/>
      <c r="W2540" s="336"/>
      <c r="X2540" s="337"/>
      <c r="Y2540" s="338"/>
    </row>
    <row r="2541" spans="3:25" s="330" customFormat="1" hidden="1" x14ac:dyDescent="0.25">
      <c r="C2541" s="331"/>
      <c r="D2541" s="331"/>
      <c r="E2541" s="331"/>
      <c r="H2541" s="332"/>
      <c r="K2541" s="333"/>
      <c r="L2541" s="333"/>
      <c r="M2541" s="333"/>
      <c r="N2541" s="333"/>
      <c r="Q2541" s="334"/>
      <c r="R2541" s="335"/>
      <c r="S2541" s="335"/>
      <c r="T2541" s="335"/>
      <c r="U2541" s="335"/>
      <c r="V2541" s="335"/>
      <c r="W2541" s="336"/>
      <c r="X2541" s="337"/>
      <c r="Y2541" s="338"/>
    </row>
    <row r="2542" spans="3:25" s="330" customFormat="1" hidden="1" x14ac:dyDescent="0.25">
      <c r="C2542" s="331"/>
      <c r="D2542" s="331"/>
      <c r="E2542" s="331"/>
      <c r="H2542" s="332"/>
      <c r="K2542" s="333"/>
      <c r="L2542" s="333"/>
      <c r="M2542" s="333"/>
      <c r="N2542" s="333"/>
      <c r="Q2542" s="334"/>
      <c r="R2542" s="335"/>
      <c r="S2542" s="335"/>
      <c r="T2542" s="335"/>
      <c r="U2542" s="335"/>
      <c r="V2542" s="335"/>
      <c r="W2542" s="336"/>
      <c r="X2542" s="337"/>
      <c r="Y2542" s="338"/>
    </row>
    <row r="2543" spans="3:25" s="330" customFormat="1" hidden="1" x14ac:dyDescent="0.25">
      <c r="C2543" s="331"/>
      <c r="D2543" s="331"/>
      <c r="E2543" s="331"/>
      <c r="H2543" s="332"/>
      <c r="K2543" s="333"/>
      <c r="L2543" s="333"/>
      <c r="M2543" s="333"/>
      <c r="N2543" s="333"/>
      <c r="Q2543" s="334"/>
      <c r="R2543" s="335"/>
      <c r="S2543" s="335"/>
      <c r="T2543" s="335"/>
      <c r="U2543" s="335"/>
      <c r="V2543" s="335"/>
      <c r="W2543" s="336"/>
      <c r="X2543" s="337"/>
      <c r="Y2543" s="338"/>
    </row>
    <row r="2544" spans="3:25" s="330" customFormat="1" hidden="1" x14ac:dyDescent="0.25">
      <c r="C2544" s="331"/>
      <c r="D2544" s="331"/>
      <c r="E2544" s="331"/>
      <c r="H2544" s="332"/>
      <c r="K2544" s="333"/>
      <c r="L2544" s="333"/>
      <c r="M2544" s="333"/>
      <c r="N2544" s="333"/>
      <c r="Q2544" s="334"/>
      <c r="R2544" s="335"/>
      <c r="S2544" s="335"/>
      <c r="T2544" s="335"/>
      <c r="U2544" s="335"/>
      <c r="V2544" s="335"/>
      <c r="W2544" s="336"/>
      <c r="X2544" s="337"/>
      <c r="Y2544" s="338"/>
    </row>
    <row r="2545" spans="3:25" s="330" customFormat="1" hidden="1" x14ac:dyDescent="0.25">
      <c r="C2545" s="331"/>
      <c r="D2545" s="331"/>
      <c r="E2545" s="331"/>
      <c r="H2545" s="332"/>
      <c r="K2545" s="333"/>
      <c r="L2545" s="333"/>
      <c r="M2545" s="333"/>
      <c r="N2545" s="333"/>
      <c r="Q2545" s="334"/>
      <c r="R2545" s="335"/>
      <c r="S2545" s="335"/>
      <c r="T2545" s="335"/>
      <c r="U2545" s="335"/>
      <c r="V2545" s="335"/>
      <c r="W2545" s="336"/>
      <c r="X2545" s="337"/>
      <c r="Y2545" s="338"/>
    </row>
    <row r="2546" spans="3:25" s="330" customFormat="1" hidden="1" x14ac:dyDescent="0.25">
      <c r="C2546" s="331"/>
      <c r="D2546" s="331"/>
      <c r="E2546" s="331"/>
      <c r="H2546" s="332"/>
      <c r="K2546" s="333"/>
      <c r="L2546" s="333"/>
      <c r="M2546" s="333"/>
      <c r="N2546" s="333"/>
      <c r="Q2546" s="334"/>
      <c r="R2546" s="335"/>
      <c r="S2546" s="335"/>
      <c r="T2546" s="335"/>
      <c r="U2546" s="335"/>
      <c r="V2546" s="335"/>
      <c r="W2546" s="336"/>
      <c r="X2546" s="337"/>
      <c r="Y2546" s="338"/>
    </row>
    <row r="2547" spans="3:25" s="330" customFormat="1" hidden="1" x14ac:dyDescent="0.25">
      <c r="C2547" s="331"/>
      <c r="D2547" s="331"/>
      <c r="E2547" s="331"/>
      <c r="H2547" s="332"/>
      <c r="K2547" s="333"/>
      <c r="L2547" s="333"/>
      <c r="M2547" s="333"/>
      <c r="N2547" s="333"/>
      <c r="Q2547" s="334"/>
      <c r="R2547" s="335"/>
      <c r="S2547" s="335"/>
      <c r="T2547" s="335"/>
      <c r="U2547" s="335"/>
      <c r="V2547" s="335"/>
      <c r="W2547" s="336"/>
      <c r="X2547" s="337"/>
      <c r="Y2547" s="338"/>
    </row>
    <row r="2548" spans="3:25" s="330" customFormat="1" hidden="1" x14ac:dyDescent="0.25">
      <c r="C2548" s="331"/>
      <c r="D2548" s="331"/>
      <c r="E2548" s="331"/>
      <c r="H2548" s="332"/>
      <c r="K2548" s="333"/>
      <c r="L2548" s="333"/>
      <c r="M2548" s="333"/>
      <c r="N2548" s="333"/>
      <c r="Q2548" s="334"/>
      <c r="R2548" s="335"/>
      <c r="S2548" s="335"/>
      <c r="T2548" s="335"/>
      <c r="U2548" s="335"/>
      <c r="V2548" s="335"/>
      <c r="W2548" s="336"/>
      <c r="X2548" s="337"/>
      <c r="Y2548" s="338"/>
    </row>
    <row r="2549" spans="3:25" s="330" customFormat="1" hidden="1" x14ac:dyDescent="0.25">
      <c r="C2549" s="331"/>
      <c r="D2549" s="331"/>
      <c r="E2549" s="331"/>
      <c r="H2549" s="332"/>
      <c r="K2549" s="333"/>
      <c r="L2549" s="333"/>
      <c r="M2549" s="333"/>
      <c r="N2549" s="333"/>
      <c r="Q2549" s="334"/>
      <c r="R2549" s="335"/>
      <c r="S2549" s="335"/>
      <c r="T2549" s="335"/>
      <c r="U2549" s="335"/>
      <c r="V2549" s="335"/>
      <c r="W2549" s="336"/>
      <c r="X2549" s="337"/>
      <c r="Y2549" s="338"/>
    </row>
    <row r="2550" spans="3:25" s="330" customFormat="1" hidden="1" x14ac:dyDescent="0.25">
      <c r="C2550" s="331"/>
      <c r="D2550" s="331"/>
      <c r="E2550" s="331"/>
      <c r="H2550" s="332"/>
      <c r="K2550" s="333"/>
      <c r="L2550" s="333"/>
      <c r="M2550" s="333"/>
      <c r="N2550" s="333"/>
      <c r="Q2550" s="334"/>
      <c r="R2550" s="335"/>
      <c r="S2550" s="335"/>
      <c r="T2550" s="335"/>
      <c r="U2550" s="335"/>
      <c r="V2550" s="335"/>
      <c r="W2550" s="336"/>
      <c r="X2550" s="337"/>
      <c r="Y2550" s="338"/>
    </row>
    <row r="2551" spans="3:25" s="330" customFormat="1" hidden="1" x14ac:dyDescent="0.25">
      <c r="C2551" s="331"/>
      <c r="D2551" s="331"/>
      <c r="E2551" s="331"/>
      <c r="H2551" s="332"/>
      <c r="K2551" s="333"/>
      <c r="L2551" s="333"/>
      <c r="M2551" s="333"/>
      <c r="N2551" s="333"/>
      <c r="Q2551" s="334"/>
      <c r="R2551" s="335"/>
      <c r="S2551" s="335"/>
      <c r="T2551" s="335"/>
      <c r="U2551" s="335"/>
      <c r="V2551" s="335"/>
      <c r="W2551" s="336"/>
      <c r="X2551" s="337"/>
      <c r="Y2551" s="338"/>
    </row>
    <row r="2552" spans="3:25" s="330" customFormat="1" hidden="1" x14ac:dyDescent="0.25">
      <c r="C2552" s="331"/>
      <c r="D2552" s="331"/>
      <c r="E2552" s="331"/>
      <c r="H2552" s="332"/>
      <c r="K2552" s="333"/>
      <c r="L2552" s="333"/>
      <c r="M2552" s="333"/>
      <c r="N2552" s="333"/>
      <c r="Q2552" s="334"/>
      <c r="R2552" s="335"/>
      <c r="S2552" s="335"/>
      <c r="T2552" s="335"/>
      <c r="U2552" s="335"/>
      <c r="V2552" s="335"/>
      <c r="W2552" s="336"/>
      <c r="X2552" s="337"/>
      <c r="Y2552" s="338"/>
    </row>
    <row r="2553" spans="3:25" s="330" customFormat="1" hidden="1" x14ac:dyDescent="0.25">
      <c r="C2553" s="331"/>
      <c r="D2553" s="331"/>
      <c r="E2553" s="331"/>
      <c r="H2553" s="332"/>
      <c r="K2553" s="333"/>
      <c r="L2553" s="333"/>
      <c r="M2553" s="333"/>
      <c r="N2553" s="333"/>
      <c r="Q2553" s="334"/>
      <c r="R2553" s="335"/>
      <c r="S2553" s="335"/>
      <c r="T2553" s="335"/>
      <c r="U2553" s="335"/>
      <c r="V2553" s="335"/>
      <c r="W2553" s="336"/>
      <c r="X2553" s="337"/>
      <c r="Y2553" s="338"/>
    </row>
    <row r="2554" spans="3:25" s="330" customFormat="1" hidden="1" x14ac:dyDescent="0.25">
      <c r="C2554" s="331"/>
      <c r="D2554" s="331"/>
      <c r="E2554" s="331"/>
      <c r="H2554" s="332"/>
      <c r="K2554" s="333"/>
      <c r="L2554" s="333"/>
      <c r="M2554" s="333"/>
      <c r="N2554" s="333"/>
      <c r="Q2554" s="334"/>
      <c r="R2554" s="335"/>
      <c r="S2554" s="335"/>
      <c r="T2554" s="335"/>
      <c r="U2554" s="335"/>
      <c r="V2554" s="335"/>
      <c r="W2554" s="336"/>
      <c r="X2554" s="337"/>
      <c r="Y2554" s="338"/>
    </row>
    <row r="2555" spans="3:25" s="330" customFormat="1" hidden="1" x14ac:dyDescent="0.25">
      <c r="C2555" s="331"/>
      <c r="D2555" s="331"/>
      <c r="E2555" s="331"/>
      <c r="H2555" s="332"/>
      <c r="K2555" s="333"/>
      <c r="L2555" s="333"/>
      <c r="M2555" s="333"/>
      <c r="N2555" s="333"/>
      <c r="Q2555" s="334"/>
      <c r="R2555" s="335"/>
      <c r="S2555" s="335"/>
      <c r="T2555" s="335"/>
      <c r="U2555" s="335"/>
      <c r="V2555" s="335"/>
      <c r="W2555" s="336"/>
      <c r="X2555" s="337"/>
      <c r="Y2555" s="338"/>
    </row>
    <row r="2556" spans="3:25" s="330" customFormat="1" hidden="1" x14ac:dyDescent="0.25">
      <c r="C2556" s="331"/>
      <c r="D2556" s="331"/>
      <c r="E2556" s="331"/>
      <c r="H2556" s="332"/>
      <c r="K2556" s="333"/>
      <c r="L2556" s="333"/>
      <c r="M2556" s="333"/>
      <c r="N2556" s="333"/>
      <c r="Q2556" s="334"/>
      <c r="R2556" s="335"/>
      <c r="S2556" s="335"/>
      <c r="T2556" s="335"/>
      <c r="U2556" s="335"/>
      <c r="V2556" s="335"/>
      <c r="W2556" s="336"/>
      <c r="X2556" s="337"/>
      <c r="Y2556" s="338"/>
    </row>
    <row r="2557" spans="3:25" s="330" customFormat="1" hidden="1" x14ac:dyDescent="0.25">
      <c r="C2557" s="331"/>
      <c r="D2557" s="331"/>
      <c r="E2557" s="331"/>
      <c r="H2557" s="332"/>
      <c r="K2557" s="333"/>
      <c r="L2557" s="333"/>
      <c r="M2557" s="333"/>
      <c r="N2557" s="333"/>
      <c r="Q2557" s="334"/>
      <c r="R2557" s="335"/>
      <c r="S2557" s="335"/>
      <c r="T2557" s="335"/>
      <c r="U2557" s="335"/>
      <c r="V2557" s="335"/>
      <c r="W2557" s="336"/>
      <c r="X2557" s="337"/>
      <c r="Y2557" s="338"/>
    </row>
    <row r="2558" spans="3:25" s="330" customFormat="1" hidden="1" x14ac:dyDescent="0.25">
      <c r="C2558" s="331"/>
      <c r="D2558" s="331"/>
      <c r="E2558" s="331"/>
      <c r="H2558" s="332"/>
      <c r="K2558" s="333"/>
      <c r="L2558" s="333"/>
      <c r="M2558" s="333"/>
      <c r="N2558" s="333"/>
      <c r="Q2558" s="334"/>
      <c r="R2558" s="335"/>
      <c r="S2558" s="335"/>
      <c r="T2558" s="335"/>
      <c r="U2558" s="335"/>
      <c r="V2558" s="335"/>
      <c r="W2558" s="336"/>
      <c r="X2558" s="337"/>
      <c r="Y2558" s="338"/>
    </row>
    <row r="2559" spans="3:25" s="330" customFormat="1" hidden="1" x14ac:dyDescent="0.25">
      <c r="C2559" s="331"/>
      <c r="D2559" s="331"/>
      <c r="E2559" s="331"/>
      <c r="H2559" s="332"/>
      <c r="K2559" s="333"/>
      <c r="L2559" s="333"/>
      <c r="M2559" s="333"/>
      <c r="N2559" s="333"/>
      <c r="Q2559" s="334"/>
      <c r="R2559" s="335"/>
      <c r="S2559" s="335"/>
      <c r="T2559" s="335"/>
      <c r="U2559" s="335"/>
      <c r="V2559" s="335"/>
      <c r="W2559" s="336"/>
      <c r="X2559" s="337"/>
      <c r="Y2559" s="338"/>
    </row>
    <row r="2560" spans="3:25" s="330" customFormat="1" hidden="1" x14ac:dyDescent="0.25">
      <c r="C2560" s="331"/>
      <c r="D2560" s="331"/>
      <c r="E2560" s="331"/>
      <c r="H2560" s="332"/>
      <c r="K2560" s="333"/>
      <c r="L2560" s="333"/>
      <c r="M2560" s="333"/>
      <c r="N2560" s="333"/>
      <c r="Q2560" s="334"/>
      <c r="R2560" s="335"/>
      <c r="S2560" s="335"/>
      <c r="T2560" s="335"/>
      <c r="U2560" s="335"/>
      <c r="V2560" s="335"/>
      <c r="W2560" s="336"/>
      <c r="X2560" s="337"/>
      <c r="Y2560" s="338"/>
    </row>
    <row r="2561" spans="3:25" s="330" customFormat="1" hidden="1" x14ac:dyDescent="0.25">
      <c r="C2561" s="331"/>
      <c r="D2561" s="331"/>
      <c r="E2561" s="331"/>
      <c r="H2561" s="332"/>
      <c r="K2561" s="333"/>
      <c r="L2561" s="333"/>
      <c r="M2561" s="333"/>
      <c r="N2561" s="333"/>
      <c r="Q2561" s="334"/>
      <c r="R2561" s="335"/>
      <c r="S2561" s="335"/>
      <c r="T2561" s="335"/>
      <c r="U2561" s="335"/>
      <c r="V2561" s="335"/>
      <c r="W2561" s="336"/>
      <c r="X2561" s="337"/>
      <c r="Y2561" s="338"/>
    </row>
    <row r="2562" spans="3:25" s="330" customFormat="1" hidden="1" x14ac:dyDescent="0.25">
      <c r="C2562" s="331"/>
      <c r="D2562" s="331"/>
      <c r="E2562" s="331"/>
      <c r="H2562" s="332"/>
      <c r="K2562" s="333"/>
      <c r="L2562" s="333"/>
      <c r="M2562" s="333"/>
      <c r="N2562" s="333"/>
      <c r="Q2562" s="334"/>
      <c r="R2562" s="335"/>
      <c r="S2562" s="335"/>
      <c r="T2562" s="335"/>
      <c r="U2562" s="335"/>
      <c r="V2562" s="335"/>
      <c r="W2562" s="336"/>
      <c r="X2562" s="337"/>
      <c r="Y2562" s="338"/>
    </row>
    <row r="2563" spans="3:25" s="330" customFormat="1" hidden="1" x14ac:dyDescent="0.25">
      <c r="C2563" s="331"/>
      <c r="D2563" s="331"/>
      <c r="E2563" s="331"/>
      <c r="H2563" s="332"/>
      <c r="K2563" s="333"/>
      <c r="L2563" s="333"/>
      <c r="M2563" s="333"/>
      <c r="N2563" s="333"/>
      <c r="Q2563" s="334"/>
      <c r="R2563" s="335"/>
      <c r="S2563" s="335"/>
      <c r="T2563" s="335"/>
      <c r="U2563" s="335"/>
      <c r="V2563" s="335"/>
      <c r="W2563" s="336"/>
      <c r="X2563" s="337"/>
      <c r="Y2563" s="338"/>
    </row>
    <row r="2564" spans="3:25" s="330" customFormat="1" hidden="1" x14ac:dyDescent="0.25">
      <c r="C2564" s="331"/>
      <c r="D2564" s="331"/>
      <c r="E2564" s="331"/>
      <c r="H2564" s="332"/>
      <c r="K2564" s="333"/>
      <c r="L2564" s="333"/>
      <c r="M2564" s="333"/>
      <c r="N2564" s="333"/>
      <c r="Q2564" s="334"/>
      <c r="R2564" s="335"/>
      <c r="S2564" s="335"/>
      <c r="T2564" s="335"/>
      <c r="U2564" s="335"/>
      <c r="V2564" s="335"/>
      <c r="W2564" s="336"/>
      <c r="X2564" s="337"/>
      <c r="Y2564" s="338"/>
    </row>
    <row r="2565" spans="3:25" s="330" customFormat="1" hidden="1" x14ac:dyDescent="0.25">
      <c r="C2565" s="331"/>
      <c r="D2565" s="331"/>
      <c r="E2565" s="331"/>
      <c r="H2565" s="332"/>
      <c r="K2565" s="333"/>
      <c r="L2565" s="333"/>
      <c r="M2565" s="333"/>
      <c r="N2565" s="333"/>
      <c r="Q2565" s="334"/>
      <c r="R2565" s="335"/>
      <c r="S2565" s="335"/>
      <c r="T2565" s="335"/>
      <c r="U2565" s="335"/>
      <c r="V2565" s="335"/>
      <c r="W2565" s="336"/>
      <c r="X2565" s="337"/>
      <c r="Y2565" s="338"/>
    </row>
    <row r="2566" spans="3:25" s="330" customFormat="1" hidden="1" x14ac:dyDescent="0.25">
      <c r="C2566" s="331"/>
      <c r="D2566" s="331"/>
      <c r="E2566" s="331"/>
      <c r="H2566" s="332"/>
      <c r="K2566" s="333"/>
      <c r="L2566" s="333"/>
      <c r="M2566" s="333"/>
      <c r="N2566" s="333"/>
      <c r="Q2566" s="334"/>
      <c r="R2566" s="335"/>
      <c r="S2566" s="335"/>
      <c r="T2566" s="335"/>
      <c r="U2566" s="335"/>
      <c r="V2566" s="335"/>
      <c r="W2566" s="336"/>
      <c r="X2566" s="337"/>
      <c r="Y2566" s="338"/>
    </row>
    <row r="2567" spans="3:25" s="330" customFormat="1" hidden="1" x14ac:dyDescent="0.25">
      <c r="C2567" s="331"/>
      <c r="D2567" s="331"/>
      <c r="E2567" s="331"/>
      <c r="H2567" s="332"/>
      <c r="K2567" s="333"/>
      <c r="L2567" s="333"/>
      <c r="M2567" s="333"/>
      <c r="N2567" s="333"/>
      <c r="Q2567" s="334"/>
      <c r="R2567" s="335"/>
      <c r="S2567" s="335"/>
      <c r="T2567" s="335"/>
      <c r="U2567" s="335"/>
      <c r="V2567" s="335"/>
      <c r="W2567" s="336"/>
      <c r="X2567" s="337"/>
      <c r="Y2567" s="338"/>
    </row>
    <row r="2568" spans="3:25" s="330" customFormat="1" hidden="1" x14ac:dyDescent="0.25">
      <c r="C2568" s="331"/>
      <c r="D2568" s="331"/>
      <c r="E2568" s="331"/>
      <c r="H2568" s="332"/>
      <c r="K2568" s="333"/>
      <c r="L2568" s="333"/>
      <c r="M2568" s="333"/>
      <c r="N2568" s="333"/>
      <c r="Q2568" s="334"/>
      <c r="R2568" s="335"/>
      <c r="S2568" s="335"/>
      <c r="T2568" s="335"/>
      <c r="U2568" s="335"/>
      <c r="V2568" s="335"/>
      <c r="W2568" s="336"/>
      <c r="X2568" s="337"/>
      <c r="Y2568" s="338"/>
    </row>
    <row r="2569" spans="3:25" s="330" customFormat="1" hidden="1" x14ac:dyDescent="0.25">
      <c r="C2569" s="331"/>
      <c r="D2569" s="331"/>
      <c r="E2569" s="331"/>
      <c r="H2569" s="332"/>
      <c r="K2569" s="333"/>
      <c r="L2569" s="333"/>
      <c r="M2569" s="333"/>
      <c r="N2569" s="333"/>
      <c r="Q2569" s="334"/>
      <c r="R2569" s="335"/>
      <c r="S2569" s="335"/>
      <c r="T2569" s="335"/>
      <c r="U2569" s="335"/>
      <c r="V2569" s="335"/>
      <c r="W2569" s="336"/>
      <c r="X2569" s="337"/>
      <c r="Y2569" s="338"/>
    </row>
    <row r="2570" spans="3:25" s="330" customFormat="1" hidden="1" x14ac:dyDescent="0.25">
      <c r="C2570" s="331"/>
      <c r="D2570" s="331"/>
      <c r="E2570" s="331"/>
      <c r="H2570" s="332"/>
      <c r="K2570" s="333"/>
      <c r="L2570" s="333"/>
      <c r="M2570" s="333"/>
      <c r="N2570" s="333"/>
      <c r="Q2570" s="334"/>
      <c r="R2570" s="335"/>
      <c r="S2570" s="335"/>
      <c r="T2570" s="335"/>
      <c r="U2570" s="335"/>
      <c r="V2570" s="335"/>
      <c r="W2570" s="336"/>
      <c r="X2570" s="337"/>
      <c r="Y2570" s="338"/>
    </row>
    <row r="2571" spans="3:25" s="330" customFormat="1" hidden="1" x14ac:dyDescent="0.25">
      <c r="C2571" s="331"/>
      <c r="D2571" s="331"/>
      <c r="E2571" s="331"/>
      <c r="H2571" s="332"/>
      <c r="K2571" s="333"/>
      <c r="L2571" s="333"/>
      <c r="M2571" s="333"/>
      <c r="N2571" s="333"/>
      <c r="Q2571" s="334"/>
      <c r="R2571" s="335"/>
      <c r="S2571" s="335"/>
      <c r="T2571" s="335"/>
      <c r="U2571" s="335"/>
      <c r="V2571" s="335"/>
      <c r="W2571" s="336"/>
      <c r="X2571" s="337"/>
      <c r="Y2571" s="338"/>
    </row>
    <row r="2572" spans="3:25" s="330" customFormat="1" hidden="1" x14ac:dyDescent="0.25">
      <c r="C2572" s="331"/>
      <c r="D2572" s="331"/>
      <c r="E2572" s="331"/>
      <c r="H2572" s="332"/>
      <c r="K2572" s="333"/>
      <c r="L2572" s="333"/>
      <c r="M2572" s="333"/>
      <c r="N2572" s="333"/>
      <c r="Q2572" s="334"/>
      <c r="R2572" s="335"/>
      <c r="S2572" s="335"/>
      <c r="T2572" s="335"/>
      <c r="U2572" s="335"/>
      <c r="V2572" s="335"/>
      <c r="W2572" s="336"/>
      <c r="X2572" s="337"/>
      <c r="Y2572" s="338"/>
    </row>
    <row r="2573" spans="3:25" s="330" customFormat="1" hidden="1" x14ac:dyDescent="0.25">
      <c r="C2573" s="331"/>
      <c r="D2573" s="331"/>
      <c r="E2573" s="331"/>
      <c r="H2573" s="332"/>
      <c r="K2573" s="333"/>
      <c r="L2573" s="333"/>
      <c r="M2573" s="333"/>
      <c r="N2573" s="333"/>
      <c r="Q2573" s="334"/>
      <c r="R2573" s="335"/>
      <c r="S2573" s="335"/>
      <c r="T2573" s="335"/>
      <c r="U2573" s="335"/>
      <c r="V2573" s="335"/>
      <c r="W2573" s="336"/>
      <c r="X2573" s="337"/>
      <c r="Y2573" s="338"/>
    </row>
    <row r="2574" spans="3:25" s="330" customFormat="1" hidden="1" x14ac:dyDescent="0.25">
      <c r="C2574" s="331"/>
      <c r="D2574" s="331"/>
      <c r="E2574" s="331"/>
      <c r="H2574" s="332"/>
      <c r="K2574" s="333"/>
      <c r="L2574" s="333"/>
      <c r="M2574" s="333"/>
      <c r="N2574" s="333"/>
      <c r="Q2574" s="334"/>
      <c r="R2574" s="335"/>
      <c r="S2574" s="335"/>
      <c r="T2574" s="335"/>
      <c r="U2574" s="335"/>
      <c r="V2574" s="335"/>
      <c r="W2574" s="336"/>
      <c r="X2574" s="337"/>
      <c r="Y2574" s="338"/>
    </row>
    <row r="2575" spans="3:25" s="330" customFormat="1" hidden="1" x14ac:dyDescent="0.25">
      <c r="C2575" s="331"/>
      <c r="D2575" s="331"/>
      <c r="E2575" s="331"/>
      <c r="H2575" s="332"/>
      <c r="K2575" s="333"/>
      <c r="L2575" s="333"/>
      <c r="M2575" s="333"/>
      <c r="N2575" s="333"/>
      <c r="Q2575" s="334"/>
      <c r="R2575" s="335"/>
      <c r="S2575" s="335"/>
      <c r="T2575" s="335"/>
      <c r="U2575" s="335"/>
      <c r="V2575" s="335"/>
      <c r="W2575" s="336"/>
      <c r="X2575" s="337"/>
      <c r="Y2575" s="338"/>
    </row>
    <row r="2576" spans="3:25" s="330" customFormat="1" hidden="1" x14ac:dyDescent="0.25">
      <c r="C2576" s="331"/>
      <c r="D2576" s="331"/>
      <c r="E2576" s="331"/>
      <c r="H2576" s="332"/>
      <c r="K2576" s="333"/>
      <c r="L2576" s="333"/>
      <c r="M2576" s="333"/>
      <c r="N2576" s="333"/>
      <c r="Q2576" s="334"/>
      <c r="R2576" s="335"/>
      <c r="S2576" s="335"/>
      <c r="T2576" s="335"/>
      <c r="U2576" s="335"/>
      <c r="V2576" s="335"/>
      <c r="W2576" s="336"/>
      <c r="X2576" s="337"/>
      <c r="Y2576" s="338"/>
    </row>
    <row r="2577" spans="3:25" s="330" customFormat="1" hidden="1" x14ac:dyDescent="0.25">
      <c r="C2577" s="331"/>
      <c r="D2577" s="331"/>
      <c r="E2577" s="331"/>
      <c r="H2577" s="332"/>
      <c r="K2577" s="333"/>
      <c r="L2577" s="333"/>
      <c r="M2577" s="333"/>
      <c r="N2577" s="333"/>
      <c r="Q2577" s="334"/>
      <c r="R2577" s="335"/>
      <c r="S2577" s="335"/>
      <c r="T2577" s="335"/>
      <c r="U2577" s="335"/>
      <c r="V2577" s="335"/>
      <c r="W2577" s="336"/>
      <c r="X2577" s="337"/>
      <c r="Y2577" s="338"/>
    </row>
    <row r="2578" spans="3:25" s="330" customFormat="1" hidden="1" x14ac:dyDescent="0.25">
      <c r="C2578" s="331"/>
      <c r="D2578" s="331"/>
      <c r="E2578" s="331"/>
      <c r="H2578" s="332"/>
      <c r="K2578" s="333"/>
      <c r="L2578" s="333"/>
      <c r="M2578" s="333"/>
      <c r="N2578" s="333"/>
      <c r="Q2578" s="334"/>
      <c r="R2578" s="335"/>
      <c r="S2578" s="335"/>
      <c r="T2578" s="335"/>
      <c r="U2578" s="335"/>
      <c r="V2578" s="335"/>
      <c r="W2578" s="336"/>
      <c r="X2578" s="337"/>
      <c r="Y2578" s="338"/>
    </row>
    <row r="2579" spans="3:25" s="330" customFormat="1" hidden="1" x14ac:dyDescent="0.25">
      <c r="C2579" s="331"/>
      <c r="D2579" s="331"/>
      <c r="E2579" s="331"/>
      <c r="H2579" s="332"/>
      <c r="K2579" s="333"/>
      <c r="L2579" s="333"/>
      <c r="M2579" s="333"/>
      <c r="N2579" s="333"/>
      <c r="Q2579" s="334"/>
      <c r="R2579" s="335"/>
      <c r="S2579" s="335"/>
      <c r="T2579" s="335"/>
      <c r="U2579" s="335"/>
      <c r="V2579" s="335"/>
      <c r="W2579" s="336"/>
      <c r="X2579" s="337"/>
      <c r="Y2579" s="338"/>
    </row>
    <row r="2580" spans="3:25" s="330" customFormat="1" hidden="1" x14ac:dyDescent="0.25">
      <c r="C2580" s="331"/>
      <c r="D2580" s="331"/>
      <c r="E2580" s="331"/>
      <c r="H2580" s="332"/>
      <c r="K2580" s="333"/>
      <c r="L2580" s="333"/>
      <c r="M2580" s="333"/>
      <c r="N2580" s="333"/>
      <c r="Q2580" s="334"/>
      <c r="R2580" s="335"/>
      <c r="S2580" s="335"/>
      <c r="T2580" s="335"/>
      <c r="U2580" s="335"/>
      <c r="V2580" s="335"/>
      <c r="W2580" s="336"/>
      <c r="X2580" s="337"/>
      <c r="Y2580" s="338"/>
    </row>
    <row r="2581" spans="3:25" s="330" customFormat="1" hidden="1" x14ac:dyDescent="0.25">
      <c r="C2581" s="331"/>
      <c r="D2581" s="331"/>
      <c r="E2581" s="331"/>
      <c r="H2581" s="332"/>
      <c r="K2581" s="333"/>
      <c r="L2581" s="333"/>
      <c r="M2581" s="333"/>
      <c r="N2581" s="333"/>
      <c r="Q2581" s="334"/>
      <c r="R2581" s="335"/>
      <c r="S2581" s="335"/>
      <c r="T2581" s="335"/>
      <c r="U2581" s="335"/>
      <c r="V2581" s="335"/>
      <c r="W2581" s="336"/>
      <c r="X2581" s="337"/>
      <c r="Y2581" s="338"/>
    </row>
    <row r="2582" spans="3:25" s="330" customFormat="1" hidden="1" x14ac:dyDescent="0.25">
      <c r="C2582" s="331"/>
      <c r="D2582" s="331"/>
      <c r="E2582" s="331"/>
      <c r="H2582" s="332"/>
      <c r="K2582" s="333"/>
      <c r="L2582" s="333"/>
      <c r="M2582" s="333"/>
      <c r="N2582" s="333"/>
      <c r="Q2582" s="334"/>
      <c r="R2582" s="335"/>
      <c r="S2582" s="335"/>
      <c r="T2582" s="335"/>
      <c r="U2582" s="335"/>
      <c r="V2582" s="335"/>
      <c r="W2582" s="336"/>
      <c r="X2582" s="337"/>
      <c r="Y2582" s="338"/>
    </row>
    <row r="2583" spans="3:25" s="330" customFormat="1" hidden="1" x14ac:dyDescent="0.25">
      <c r="C2583" s="331"/>
      <c r="D2583" s="331"/>
      <c r="E2583" s="331"/>
      <c r="H2583" s="332"/>
      <c r="K2583" s="333"/>
      <c r="L2583" s="333"/>
      <c r="M2583" s="333"/>
      <c r="N2583" s="333"/>
      <c r="Q2583" s="334"/>
      <c r="R2583" s="335"/>
      <c r="S2583" s="335"/>
      <c r="T2583" s="335"/>
      <c r="U2583" s="335"/>
      <c r="V2583" s="335"/>
      <c r="W2583" s="336"/>
      <c r="X2583" s="337"/>
      <c r="Y2583" s="338"/>
    </row>
    <row r="2584" spans="3:25" s="330" customFormat="1" hidden="1" x14ac:dyDescent="0.25">
      <c r="C2584" s="331"/>
      <c r="D2584" s="331"/>
      <c r="E2584" s="331"/>
      <c r="H2584" s="332"/>
      <c r="K2584" s="333"/>
      <c r="L2584" s="333"/>
      <c r="M2584" s="333"/>
      <c r="N2584" s="333"/>
      <c r="Q2584" s="334"/>
      <c r="R2584" s="335"/>
      <c r="S2584" s="335"/>
      <c r="T2584" s="335"/>
      <c r="U2584" s="335"/>
      <c r="V2584" s="335"/>
      <c r="W2584" s="336"/>
      <c r="X2584" s="337"/>
      <c r="Y2584" s="338"/>
    </row>
    <row r="2585" spans="3:25" s="330" customFormat="1" hidden="1" x14ac:dyDescent="0.25">
      <c r="C2585" s="331"/>
      <c r="D2585" s="331"/>
      <c r="E2585" s="331"/>
      <c r="H2585" s="332"/>
      <c r="K2585" s="333"/>
      <c r="L2585" s="333"/>
      <c r="M2585" s="333"/>
      <c r="N2585" s="333"/>
      <c r="Q2585" s="334"/>
      <c r="R2585" s="335"/>
      <c r="S2585" s="335"/>
      <c r="T2585" s="335"/>
      <c r="U2585" s="335"/>
      <c r="V2585" s="335"/>
      <c r="W2585" s="336"/>
      <c r="X2585" s="337"/>
      <c r="Y2585" s="338"/>
    </row>
    <row r="2586" spans="3:25" s="330" customFormat="1" hidden="1" x14ac:dyDescent="0.25">
      <c r="C2586" s="331"/>
      <c r="D2586" s="331"/>
      <c r="E2586" s="331"/>
      <c r="H2586" s="332"/>
      <c r="K2586" s="333"/>
      <c r="L2586" s="333"/>
      <c r="M2586" s="333"/>
      <c r="N2586" s="333"/>
      <c r="Q2586" s="334"/>
      <c r="R2586" s="335"/>
      <c r="S2586" s="335"/>
      <c r="T2586" s="335"/>
      <c r="U2586" s="335"/>
      <c r="V2586" s="335"/>
      <c r="W2586" s="336"/>
      <c r="X2586" s="337"/>
      <c r="Y2586" s="338"/>
    </row>
    <row r="2587" spans="3:25" s="330" customFormat="1" hidden="1" x14ac:dyDescent="0.25">
      <c r="C2587" s="331"/>
      <c r="D2587" s="331"/>
      <c r="E2587" s="331"/>
      <c r="H2587" s="332"/>
      <c r="K2587" s="333"/>
      <c r="L2587" s="333"/>
      <c r="M2587" s="333"/>
      <c r="N2587" s="333"/>
      <c r="Q2587" s="334"/>
      <c r="R2587" s="335"/>
      <c r="S2587" s="335"/>
      <c r="T2587" s="335"/>
      <c r="U2587" s="335"/>
      <c r="V2587" s="335"/>
      <c r="W2587" s="336"/>
      <c r="X2587" s="337"/>
      <c r="Y2587" s="338"/>
    </row>
    <row r="2588" spans="3:25" s="330" customFormat="1" hidden="1" x14ac:dyDescent="0.25">
      <c r="C2588" s="331"/>
      <c r="D2588" s="331"/>
      <c r="E2588" s="331"/>
      <c r="H2588" s="332"/>
      <c r="K2588" s="333"/>
      <c r="L2588" s="333"/>
      <c r="M2588" s="333"/>
      <c r="N2588" s="333"/>
      <c r="Q2588" s="334"/>
      <c r="R2588" s="335"/>
      <c r="S2588" s="335"/>
      <c r="T2588" s="335"/>
      <c r="U2588" s="335"/>
      <c r="V2588" s="335"/>
      <c r="W2588" s="336"/>
      <c r="X2588" s="337"/>
      <c r="Y2588" s="338"/>
    </row>
    <row r="2589" spans="3:25" s="330" customFormat="1" hidden="1" x14ac:dyDescent="0.25">
      <c r="C2589" s="331"/>
      <c r="D2589" s="331"/>
      <c r="E2589" s="331"/>
      <c r="H2589" s="332"/>
      <c r="K2589" s="333"/>
      <c r="L2589" s="333"/>
      <c r="M2589" s="333"/>
      <c r="N2589" s="333"/>
      <c r="Q2589" s="334"/>
      <c r="R2589" s="335"/>
      <c r="S2589" s="335"/>
      <c r="T2589" s="335"/>
      <c r="U2589" s="335"/>
      <c r="V2589" s="335"/>
      <c r="W2589" s="336"/>
      <c r="X2589" s="337"/>
      <c r="Y2589" s="338"/>
    </row>
    <row r="2590" spans="3:25" s="330" customFormat="1" hidden="1" x14ac:dyDescent="0.25">
      <c r="C2590" s="331"/>
      <c r="D2590" s="331"/>
      <c r="E2590" s="331"/>
      <c r="H2590" s="332"/>
      <c r="K2590" s="333"/>
      <c r="L2590" s="333"/>
      <c r="M2590" s="333"/>
      <c r="N2590" s="333"/>
      <c r="Q2590" s="334"/>
      <c r="R2590" s="335"/>
      <c r="S2590" s="335"/>
      <c r="T2590" s="335"/>
      <c r="U2590" s="335"/>
      <c r="V2590" s="335"/>
      <c r="W2590" s="336"/>
      <c r="X2590" s="337"/>
      <c r="Y2590" s="338"/>
    </row>
    <row r="2591" spans="3:25" s="330" customFormat="1" hidden="1" x14ac:dyDescent="0.25">
      <c r="C2591" s="331"/>
      <c r="D2591" s="331"/>
      <c r="E2591" s="331"/>
      <c r="H2591" s="332"/>
      <c r="K2591" s="333"/>
      <c r="L2591" s="333"/>
      <c r="M2591" s="333"/>
      <c r="N2591" s="333"/>
      <c r="Q2591" s="334"/>
      <c r="R2591" s="335"/>
      <c r="S2591" s="335"/>
      <c r="T2591" s="335"/>
      <c r="U2591" s="335"/>
      <c r="V2591" s="335"/>
      <c r="W2591" s="336"/>
      <c r="X2591" s="337"/>
      <c r="Y2591" s="338"/>
    </row>
    <row r="2592" spans="3:25" s="330" customFormat="1" hidden="1" x14ac:dyDescent="0.25">
      <c r="C2592" s="331"/>
      <c r="D2592" s="331"/>
      <c r="E2592" s="331"/>
      <c r="H2592" s="332"/>
      <c r="K2592" s="333"/>
      <c r="L2592" s="333"/>
      <c r="M2592" s="333"/>
      <c r="N2592" s="333"/>
      <c r="Q2592" s="334"/>
      <c r="R2592" s="335"/>
      <c r="S2592" s="335"/>
      <c r="T2592" s="335"/>
      <c r="U2592" s="335"/>
      <c r="V2592" s="335"/>
      <c r="W2592" s="336"/>
      <c r="X2592" s="337"/>
      <c r="Y2592" s="338"/>
    </row>
    <row r="2593" spans="3:25" s="330" customFormat="1" hidden="1" x14ac:dyDescent="0.25">
      <c r="C2593" s="331"/>
      <c r="D2593" s="331"/>
      <c r="E2593" s="331"/>
      <c r="H2593" s="332"/>
      <c r="K2593" s="333"/>
      <c r="L2593" s="333"/>
      <c r="M2593" s="333"/>
      <c r="N2593" s="333"/>
      <c r="Q2593" s="334"/>
      <c r="R2593" s="335"/>
      <c r="S2593" s="335"/>
      <c r="T2593" s="335"/>
      <c r="U2593" s="335"/>
      <c r="V2593" s="335"/>
      <c r="W2593" s="336"/>
      <c r="X2593" s="337"/>
      <c r="Y2593" s="338"/>
    </row>
    <row r="2594" spans="3:25" s="330" customFormat="1" hidden="1" x14ac:dyDescent="0.25">
      <c r="C2594" s="331"/>
      <c r="D2594" s="331"/>
      <c r="E2594" s="331"/>
      <c r="H2594" s="332"/>
      <c r="K2594" s="333"/>
      <c r="L2594" s="333"/>
      <c r="M2594" s="333"/>
      <c r="N2594" s="333"/>
      <c r="Q2594" s="334"/>
      <c r="R2594" s="335"/>
      <c r="S2594" s="335"/>
      <c r="T2594" s="335"/>
      <c r="U2594" s="335"/>
      <c r="V2594" s="335"/>
      <c r="W2594" s="336"/>
      <c r="X2594" s="337"/>
      <c r="Y2594" s="338"/>
    </row>
    <row r="2595" spans="3:25" s="330" customFormat="1" hidden="1" x14ac:dyDescent="0.25">
      <c r="C2595" s="331"/>
      <c r="D2595" s="331"/>
      <c r="E2595" s="331"/>
      <c r="H2595" s="332"/>
      <c r="K2595" s="333"/>
      <c r="L2595" s="333"/>
      <c r="M2595" s="333"/>
      <c r="N2595" s="333"/>
      <c r="Q2595" s="334"/>
      <c r="R2595" s="335"/>
      <c r="S2595" s="335"/>
      <c r="T2595" s="335"/>
      <c r="U2595" s="335"/>
      <c r="V2595" s="335"/>
      <c r="W2595" s="336"/>
      <c r="X2595" s="337"/>
      <c r="Y2595" s="338"/>
    </row>
    <row r="2596" spans="3:25" s="330" customFormat="1" hidden="1" x14ac:dyDescent="0.25">
      <c r="C2596" s="331"/>
      <c r="D2596" s="331"/>
      <c r="E2596" s="331"/>
      <c r="H2596" s="332"/>
      <c r="K2596" s="333"/>
      <c r="L2596" s="333"/>
      <c r="M2596" s="333"/>
      <c r="N2596" s="333"/>
      <c r="Q2596" s="334"/>
      <c r="R2596" s="335"/>
      <c r="S2596" s="335"/>
      <c r="T2596" s="335"/>
      <c r="U2596" s="335"/>
      <c r="V2596" s="335"/>
      <c r="W2596" s="336"/>
      <c r="X2596" s="337"/>
      <c r="Y2596" s="338"/>
    </row>
    <row r="2597" spans="3:25" s="330" customFormat="1" hidden="1" x14ac:dyDescent="0.25">
      <c r="C2597" s="331"/>
      <c r="D2597" s="331"/>
      <c r="E2597" s="331"/>
      <c r="H2597" s="332"/>
      <c r="K2597" s="333"/>
      <c r="L2597" s="333"/>
      <c r="M2597" s="333"/>
      <c r="N2597" s="333"/>
      <c r="Q2597" s="334"/>
      <c r="R2597" s="335"/>
      <c r="S2597" s="335"/>
      <c r="T2597" s="335"/>
      <c r="U2597" s="335"/>
      <c r="V2597" s="335"/>
      <c r="W2597" s="336"/>
      <c r="X2597" s="337"/>
      <c r="Y2597" s="338"/>
    </row>
    <row r="2598" spans="3:25" s="330" customFormat="1" hidden="1" x14ac:dyDescent="0.25">
      <c r="C2598" s="331"/>
      <c r="D2598" s="331"/>
      <c r="E2598" s="331"/>
      <c r="H2598" s="332"/>
      <c r="K2598" s="333"/>
      <c r="L2598" s="333"/>
      <c r="M2598" s="333"/>
      <c r="N2598" s="333"/>
      <c r="Q2598" s="334"/>
      <c r="R2598" s="335"/>
      <c r="S2598" s="335"/>
      <c r="T2598" s="335"/>
      <c r="U2598" s="335"/>
      <c r="V2598" s="335"/>
      <c r="W2598" s="336"/>
      <c r="X2598" s="337"/>
      <c r="Y2598" s="338"/>
    </row>
    <row r="2599" spans="3:25" s="330" customFormat="1" hidden="1" x14ac:dyDescent="0.25">
      <c r="C2599" s="331"/>
      <c r="D2599" s="331"/>
      <c r="E2599" s="331"/>
      <c r="H2599" s="332"/>
      <c r="K2599" s="333"/>
      <c r="L2599" s="333"/>
      <c r="M2599" s="333"/>
      <c r="N2599" s="333"/>
      <c r="Q2599" s="334"/>
      <c r="R2599" s="335"/>
      <c r="S2599" s="335"/>
      <c r="T2599" s="335"/>
      <c r="U2599" s="335"/>
      <c r="V2599" s="335"/>
      <c r="W2599" s="336"/>
      <c r="X2599" s="337"/>
      <c r="Y2599" s="338"/>
    </row>
    <row r="2600" spans="3:25" s="330" customFormat="1" hidden="1" x14ac:dyDescent="0.25">
      <c r="C2600" s="331"/>
      <c r="D2600" s="331"/>
      <c r="E2600" s="331"/>
      <c r="H2600" s="332"/>
      <c r="K2600" s="333"/>
      <c r="L2600" s="333"/>
      <c r="M2600" s="333"/>
      <c r="N2600" s="333"/>
      <c r="Q2600" s="334"/>
      <c r="R2600" s="335"/>
      <c r="S2600" s="335"/>
      <c r="T2600" s="335"/>
      <c r="U2600" s="335"/>
      <c r="V2600" s="335"/>
      <c r="W2600" s="336"/>
      <c r="X2600" s="337"/>
      <c r="Y2600" s="338"/>
    </row>
    <row r="2601" spans="3:25" s="330" customFormat="1" hidden="1" x14ac:dyDescent="0.25">
      <c r="C2601" s="331"/>
      <c r="D2601" s="331"/>
      <c r="E2601" s="331"/>
      <c r="H2601" s="332"/>
      <c r="K2601" s="333"/>
      <c r="L2601" s="333"/>
      <c r="M2601" s="333"/>
      <c r="N2601" s="333"/>
      <c r="Q2601" s="334"/>
      <c r="R2601" s="335"/>
      <c r="S2601" s="335"/>
      <c r="T2601" s="335"/>
      <c r="U2601" s="335"/>
      <c r="V2601" s="335"/>
      <c r="W2601" s="336"/>
      <c r="X2601" s="337"/>
      <c r="Y2601" s="338"/>
    </row>
    <row r="2602" spans="3:25" s="330" customFormat="1" hidden="1" x14ac:dyDescent="0.25">
      <c r="C2602" s="331"/>
      <c r="D2602" s="331"/>
      <c r="E2602" s="331"/>
      <c r="H2602" s="332"/>
      <c r="K2602" s="333"/>
      <c r="L2602" s="333"/>
      <c r="M2602" s="333"/>
      <c r="N2602" s="333"/>
      <c r="Q2602" s="334"/>
      <c r="R2602" s="335"/>
      <c r="S2602" s="335"/>
      <c r="T2602" s="335"/>
      <c r="U2602" s="335"/>
      <c r="V2602" s="335"/>
      <c r="W2602" s="336"/>
      <c r="X2602" s="337"/>
      <c r="Y2602" s="338"/>
    </row>
    <row r="2603" spans="3:25" s="330" customFormat="1" hidden="1" x14ac:dyDescent="0.25">
      <c r="C2603" s="331"/>
      <c r="D2603" s="331"/>
      <c r="E2603" s="331"/>
      <c r="H2603" s="332"/>
      <c r="K2603" s="333"/>
      <c r="L2603" s="333"/>
      <c r="M2603" s="333"/>
      <c r="N2603" s="333"/>
      <c r="Q2603" s="334"/>
      <c r="R2603" s="335"/>
      <c r="S2603" s="335"/>
      <c r="T2603" s="335"/>
      <c r="U2603" s="335"/>
      <c r="V2603" s="335"/>
      <c r="W2603" s="336"/>
      <c r="X2603" s="337"/>
      <c r="Y2603" s="338"/>
    </row>
    <row r="2604" spans="3:25" s="330" customFormat="1" hidden="1" x14ac:dyDescent="0.25">
      <c r="C2604" s="331"/>
      <c r="D2604" s="331"/>
      <c r="E2604" s="331"/>
      <c r="H2604" s="332"/>
      <c r="K2604" s="333"/>
      <c r="L2604" s="333"/>
      <c r="M2604" s="333"/>
      <c r="N2604" s="333"/>
      <c r="Q2604" s="334"/>
      <c r="R2604" s="335"/>
      <c r="S2604" s="335"/>
      <c r="T2604" s="335"/>
      <c r="U2604" s="335"/>
      <c r="V2604" s="335"/>
      <c r="W2604" s="336"/>
      <c r="X2604" s="337"/>
      <c r="Y2604" s="338"/>
    </row>
    <row r="2605" spans="3:25" s="330" customFormat="1" hidden="1" x14ac:dyDescent="0.25">
      <c r="C2605" s="331"/>
      <c r="D2605" s="331"/>
      <c r="E2605" s="331"/>
      <c r="H2605" s="332"/>
      <c r="K2605" s="333"/>
      <c r="L2605" s="333"/>
      <c r="M2605" s="333"/>
      <c r="N2605" s="333"/>
      <c r="Q2605" s="334"/>
      <c r="R2605" s="335"/>
      <c r="S2605" s="335"/>
      <c r="T2605" s="335"/>
      <c r="U2605" s="335"/>
      <c r="V2605" s="335"/>
      <c r="W2605" s="336"/>
      <c r="X2605" s="337"/>
      <c r="Y2605" s="338"/>
    </row>
    <row r="2606" spans="3:25" s="330" customFormat="1" hidden="1" x14ac:dyDescent="0.25">
      <c r="C2606" s="331"/>
      <c r="D2606" s="331"/>
      <c r="E2606" s="331"/>
      <c r="H2606" s="332"/>
      <c r="K2606" s="333"/>
      <c r="L2606" s="333"/>
      <c r="M2606" s="333"/>
      <c r="N2606" s="333"/>
      <c r="Q2606" s="334"/>
      <c r="R2606" s="335"/>
      <c r="S2606" s="335"/>
      <c r="T2606" s="335"/>
      <c r="U2606" s="335"/>
      <c r="V2606" s="335"/>
      <c r="W2606" s="336"/>
      <c r="X2606" s="337"/>
      <c r="Y2606" s="338"/>
    </row>
    <row r="2607" spans="3:25" s="330" customFormat="1" hidden="1" x14ac:dyDescent="0.25">
      <c r="C2607" s="331"/>
      <c r="D2607" s="331"/>
      <c r="E2607" s="331"/>
      <c r="H2607" s="332"/>
      <c r="K2607" s="333"/>
      <c r="L2607" s="333"/>
      <c r="M2607" s="333"/>
      <c r="N2607" s="333"/>
      <c r="Q2607" s="334"/>
      <c r="R2607" s="335"/>
      <c r="S2607" s="335"/>
      <c r="T2607" s="335"/>
      <c r="U2607" s="335"/>
      <c r="V2607" s="335"/>
      <c r="W2607" s="336"/>
      <c r="X2607" s="337"/>
      <c r="Y2607" s="338"/>
    </row>
    <row r="2608" spans="3:25" s="330" customFormat="1" hidden="1" x14ac:dyDescent="0.25">
      <c r="C2608" s="331"/>
      <c r="D2608" s="331"/>
      <c r="E2608" s="331"/>
      <c r="H2608" s="332"/>
      <c r="K2608" s="333"/>
      <c r="L2608" s="333"/>
      <c r="M2608" s="333"/>
      <c r="N2608" s="333"/>
      <c r="Q2608" s="334"/>
      <c r="R2608" s="335"/>
      <c r="S2608" s="335"/>
      <c r="T2608" s="335"/>
      <c r="U2608" s="335"/>
      <c r="V2608" s="335"/>
      <c r="W2608" s="336"/>
      <c r="X2608" s="337"/>
      <c r="Y2608" s="338"/>
    </row>
    <row r="2609" spans="3:25" s="330" customFormat="1" hidden="1" x14ac:dyDescent="0.25">
      <c r="C2609" s="331"/>
      <c r="D2609" s="331"/>
      <c r="E2609" s="331"/>
      <c r="H2609" s="332"/>
      <c r="K2609" s="333"/>
      <c r="L2609" s="333"/>
      <c r="M2609" s="333"/>
      <c r="N2609" s="333"/>
      <c r="Q2609" s="334"/>
      <c r="R2609" s="335"/>
      <c r="S2609" s="335"/>
      <c r="T2609" s="335"/>
      <c r="U2609" s="335"/>
      <c r="V2609" s="335"/>
      <c r="W2609" s="336"/>
      <c r="X2609" s="337"/>
      <c r="Y2609" s="338"/>
    </row>
    <row r="2610" spans="3:25" s="330" customFormat="1" hidden="1" x14ac:dyDescent="0.25">
      <c r="C2610" s="331"/>
      <c r="D2610" s="331"/>
      <c r="E2610" s="331"/>
      <c r="H2610" s="332"/>
      <c r="K2610" s="333"/>
      <c r="L2610" s="333"/>
      <c r="M2610" s="333"/>
      <c r="N2610" s="333"/>
      <c r="Q2610" s="334"/>
      <c r="R2610" s="335"/>
      <c r="S2610" s="335"/>
      <c r="T2610" s="335"/>
      <c r="U2610" s="335"/>
      <c r="V2610" s="335"/>
      <c r="W2610" s="336"/>
      <c r="X2610" s="337"/>
      <c r="Y2610" s="338"/>
    </row>
    <row r="2611" spans="3:25" s="330" customFormat="1" hidden="1" x14ac:dyDescent="0.25">
      <c r="C2611" s="331"/>
      <c r="D2611" s="331"/>
      <c r="E2611" s="331"/>
      <c r="H2611" s="332"/>
      <c r="K2611" s="333"/>
      <c r="L2611" s="333"/>
      <c r="M2611" s="333"/>
      <c r="N2611" s="333"/>
      <c r="Q2611" s="334"/>
      <c r="R2611" s="335"/>
      <c r="S2611" s="335"/>
      <c r="T2611" s="335"/>
      <c r="U2611" s="335"/>
      <c r="V2611" s="335"/>
      <c r="W2611" s="336"/>
      <c r="X2611" s="337"/>
      <c r="Y2611" s="338"/>
    </row>
    <row r="2612" spans="3:25" s="330" customFormat="1" hidden="1" x14ac:dyDescent="0.25">
      <c r="C2612" s="331"/>
      <c r="D2612" s="331"/>
      <c r="E2612" s="331"/>
      <c r="H2612" s="332"/>
      <c r="K2612" s="333"/>
      <c r="L2612" s="333"/>
      <c r="M2612" s="333"/>
      <c r="N2612" s="333"/>
      <c r="Q2612" s="334"/>
      <c r="R2612" s="335"/>
      <c r="S2612" s="335"/>
      <c r="T2612" s="335"/>
      <c r="U2612" s="335"/>
      <c r="V2612" s="335"/>
      <c r="W2612" s="336"/>
      <c r="X2612" s="337"/>
      <c r="Y2612" s="338"/>
    </row>
    <row r="2613" spans="3:25" s="330" customFormat="1" hidden="1" x14ac:dyDescent="0.25">
      <c r="C2613" s="331"/>
      <c r="D2613" s="331"/>
      <c r="E2613" s="331"/>
      <c r="H2613" s="332"/>
      <c r="K2613" s="333"/>
      <c r="L2613" s="333"/>
      <c r="M2613" s="333"/>
      <c r="N2613" s="333"/>
      <c r="Q2613" s="334"/>
      <c r="R2613" s="335"/>
      <c r="S2613" s="335"/>
      <c r="T2613" s="335"/>
      <c r="U2613" s="335"/>
      <c r="V2613" s="335"/>
      <c r="W2613" s="336"/>
      <c r="X2613" s="337"/>
      <c r="Y2613" s="338"/>
    </row>
    <row r="2614" spans="3:25" s="330" customFormat="1" hidden="1" x14ac:dyDescent="0.25">
      <c r="C2614" s="331"/>
      <c r="D2614" s="331"/>
      <c r="E2614" s="331"/>
      <c r="H2614" s="332"/>
      <c r="K2614" s="333"/>
      <c r="L2614" s="333"/>
      <c r="M2614" s="333"/>
      <c r="N2614" s="333"/>
      <c r="Q2614" s="334"/>
      <c r="R2614" s="335"/>
      <c r="S2614" s="335"/>
      <c r="T2614" s="335"/>
      <c r="U2614" s="335"/>
      <c r="V2614" s="335"/>
      <c r="W2614" s="336"/>
      <c r="X2614" s="337"/>
      <c r="Y2614" s="338"/>
    </row>
    <row r="2615" spans="3:25" s="330" customFormat="1" hidden="1" x14ac:dyDescent="0.25">
      <c r="C2615" s="331"/>
      <c r="D2615" s="331"/>
      <c r="E2615" s="331"/>
      <c r="H2615" s="332"/>
      <c r="K2615" s="333"/>
      <c r="L2615" s="333"/>
      <c r="M2615" s="333"/>
      <c r="N2615" s="333"/>
      <c r="Q2615" s="334"/>
      <c r="R2615" s="335"/>
      <c r="S2615" s="335"/>
      <c r="T2615" s="335"/>
      <c r="U2615" s="335"/>
      <c r="V2615" s="335"/>
      <c r="W2615" s="336"/>
      <c r="X2615" s="337"/>
      <c r="Y2615" s="338"/>
    </row>
    <row r="2616" spans="3:25" s="330" customFormat="1" hidden="1" x14ac:dyDescent="0.25">
      <c r="C2616" s="331"/>
      <c r="D2616" s="331"/>
      <c r="E2616" s="331"/>
      <c r="H2616" s="332"/>
      <c r="K2616" s="333"/>
      <c r="L2616" s="333"/>
      <c r="M2616" s="333"/>
      <c r="N2616" s="333"/>
      <c r="Q2616" s="334"/>
      <c r="R2616" s="335"/>
      <c r="S2616" s="335"/>
      <c r="T2616" s="335"/>
      <c r="U2616" s="335"/>
      <c r="V2616" s="335"/>
      <c r="W2616" s="336"/>
      <c r="X2616" s="337"/>
      <c r="Y2616" s="338"/>
    </row>
    <row r="2617" spans="3:25" s="330" customFormat="1" hidden="1" x14ac:dyDescent="0.25">
      <c r="C2617" s="331"/>
      <c r="D2617" s="331"/>
      <c r="E2617" s="331"/>
      <c r="H2617" s="332"/>
      <c r="K2617" s="333"/>
      <c r="L2617" s="333"/>
      <c r="M2617" s="333"/>
      <c r="N2617" s="333"/>
      <c r="Q2617" s="334"/>
      <c r="R2617" s="335"/>
      <c r="S2617" s="335"/>
      <c r="T2617" s="335"/>
      <c r="U2617" s="335"/>
      <c r="V2617" s="335"/>
      <c r="W2617" s="336"/>
      <c r="X2617" s="337"/>
      <c r="Y2617" s="338"/>
    </row>
    <row r="2618" spans="3:25" s="330" customFormat="1" hidden="1" x14ac:dyDescent="0.25">
      <c r="C2618" s="331"/>
      <c r="D2618" s="331"/>
      <c r="E2618" s="331"/>
      <c r="H2618" s="332"/>
      <c r="K2618" s="333"/>
      <c r="L2618" s="333"/>
      <c r="M2618" s="333"/>
      <c r="N2618" s="333"/>
      <c r="Q2618" s="334"/>
      <c r="R2618" s="335"/>
      <c r="S2618" s="335"/>
      <c r="T2618" s="335"/>
      <c r="U2618" s="335"/>
      <c r="V2618" s="335"/>
      <c r="W2618" s="336"/>
      <c r="X2618" s="337"/>
      <c r="Y2618" s="338"/>
    </row>
    <row r="2619" spans="3:25" s="330" customFormat="1" hidden="1" x14ac:dyDescent="0.25">
      <c r="C2619" s="331"/>
      <c r="D2619" s="331"/>
      <c r="E2619" s="331"/>
      <c r="H2619" s="332"/>
      <c r="K2619" s="333"/>
      <c r="L2619" s="333"/>
      <c r="M2619" s="333"/>
      <c r="N2619" s="333"/>
      <c r="Q2619" s="334"/>
      <c r="R2619" s="335"/>
      <c r="S2619" s="335"/>
      <c r="T2619" s="335"/>
      <c r="U2619" s="335"/>
      <c r="V2619" s="335"/>
      <c r="W2619" s="336"/>
      <c r="X2619" s="337"/>
      <c r="Y2619" s="338"/>
    </row>
    <row r="2620" spans="3:25" s="330" customFormat="1" hidden="1" x14ac:dyDescent="0.25">
      <c r="C2620" s="331"/>
      <c r="D2620" s="331"/>
      <c r="E2620" s="331"/>
      <c r="H2620" s="332"/>
      <c r="K2620" s="333"/>
      <c r="L2620" s="333"/>
      <c r="M2620" s="333"/>
      <c r="N2620" s="333"/>
      <c r="Q2620" s="334"/>
      <c r="R2620" s="335"/>
      <c r="S2620" s="335"/>
      <c r="T2620" s="335"/>
      <c r="U2620" s="335"/>
      <c r="V2620" s="335"/>
      <c r="W2620" s="336"/>
      <c r="X2620" s="337"/>
      <c r="Y2620" s="338"/>
    </row>
    <row r="2621" spans="3:25" s="330" customFormat="1" hidden="1" x14ac:dyDescent="0.25">
      <c r="C2621" s="331"/>
      <c r="D2621" s="331"/>
      <c r="E2621" s="331"/>
      <c r="H2621" s="332"/>
      <c r="K2621" s="333"/>
      <c r="L2621" s="333"/>
      <c r="M2621" s="333"/>
      <c r="N2621" s="333"/>
      <c r="Q2621" s="334"/>
      <c r="R2621" s="335"/>
      <c r="S2621" s="335"/>
      <c r="T2621" s="335"/>
      <c r="U2621" s="335"/>
      <c r="V2621" s="335"/>
      <c r="W2621" s="336"/>
      <c r="X2621" s="337"/>
      <c r="Y2621" s="338"/>
    </row>
    <row r="2622" spans="3:25" s="330" customFormat="1" hidden="1" x14ac:dyDescent="0.25">
      <c r="C2622" s="331"/>
      <c r="D2622" s="331"/>
      <c r="E2622" s="331"/>
      <c r="H2622" s="332"/>
      <c r="K2622" s="333"/>
      <c r="L2622" s="333"/>
      <c r="M2622" s="333"/>
      <c r="N2622" s="333"/>
      <c r="Q2622" s="334"/>
      <c r="R2622" s="335"/>
      <c r="S2622" s="335"/>
      <c r="T2622" s="335"/>
      <c r="U2622" s="335"/>
      <c r="V2622" s="335"/>
      <c r="W2622" s="336"/>
      <c r="X2622" s="337"/>
      <c r="Y2622" s="338"/>
    </row>
    <row r="2623" spans="3:25" s="330" customFormat="1" hidden="1" x14ac:dyDescent="0.25">
      <c r="C2623" s="331"/>
      <c r="D2623" s="331"/>
      <c r="E2623" s="331"/>
      <c r="H2623" s="332"/>
      <c r="K2623" s="333"/>
      <c r="L2623" s="333"/>
      <c r="M2623" s="333"/>
      <c r="N2623" s="333"/>
      <c r="Q2623" s="334"/>
      <c r="R2623" s="335"/>
      <c r="S2623" s="335"/>
      <c r="T2623" s="335"/>
      <c r="U2623" s="335"/>
      <c r="V2623" s="335"/>
      <c r="W2623" s="336"/>
      <c r="X2623" s="337"/>
      <c r="Y2623" s="338"/>
    </row>
    <row r="2624" spans="3:25" s="330" customFormat="1" hidden="1" x14ac:dyDescent="0.25">
      <c r="C2624" s="331"/>
      <c r="D2624" s="331"/>
      <c r="E2624" s="331"/>
      <c r="H2624" s="332"/>
      <c r="K2624" s="333"/>
      <c r="L2624" s="333"/>
      <c r="M2624" s="333"/>
      <c r="N2624" s="333"/>
      <c r="Q2624" s="334"/>
      <c r="R2624" s="335"/>
      <c r="S2624" s="335"/>
      <c r="T2624" s="335"/>
      <c r="U2624" s="335"/>
      <c r="V2624" s="335"/>
      <c r="W2624" s="336"/>
      <c r="X2624" s="337"/>
      <c r="Y2624" s="338"/>
    </row>
    <row r="2625" spans="3:25" s="330" customFormat="1" hidden="1" x14ac:dyDescent="0.25">
      <c r="C2625" s="331"/>
      <c r="D2625" s="331"/>
      <c r="E2625" s="331"/>
      <c r="H2625" s="332"/>
      <c r="K2625" s="333"/>
      <c r="L2625" s="333"/>
      <c r="M2625" s="333"/>
      <c r="N2625" s="333"/>
      <c r="Q2625" s="334"/>
      <c r="R2625" s="335"/>
      <c r="S2625" s="335"/>
      <c r="T2625" s="335"/>
      <c r="U2625" s="335"/>
      <c r="V2625" s="335"/>
      <c r="W2625" s="336"/>
      <c r="X2625" s="337"/>
      <c r="Y2625" s="338"/>
    </row>
    <row r="2626" spans="3:25" s="330" customFormat="1" hidden="1" x14ac:dyDescent="0.25">
      <c r="C2626" s="331"/>
      <c r="D2626" s="331"/>
      <c r="E2626" s="331"/>
      <c r="H2626" s="332"/>
      <c r="K2626" s="333"/>
      <c r="L2626" s="333"/>
      <c r="M2626" s="333"/>
      <c r="N2626" s="333"/>
      <c r="Q2626" s="334"/>
      <c r="R2626" s="335"/>
      <c r="S2626" s="335"/>
      <c r="T2626" s="335"/>
      <c r="U2626" s="335"/>
      <c r="V2626" s="335"/>
      <c r="W2626" s="336"/>
      <c r="X2626" s="337"/>
      <c r="Y2626" s="338"/>
    </row>
    <row r="2627" spans="3:25" s="330" customFormat="1" hidden="1" x14ac:dyDescent="0.25">
      <c r="C2627" s="331"/>
      <c r="D2627" s="331"/>
      <c r="E2627" s="331"/>
      <c r="H2627" s="332"/>
      <c r="K2627" s="333"/>
      <c r="L2627" s="333"/>
      <c r="M2627" s="333"/>
      <c r="N2627" s="333"/>
      <c r="Q2627" s="334"/>
      <c r="R2627" s="335"/>
      <c r="S2627" s="335"/>
      <c r="T2627" s="335"/>
      <c r="U2627" s="335"/>
      <c r="V2627" s="335"/>
      <c r="W2627" s="336"/>
      <c r="X2627" s="337"/>
      <c r="Y2627" s="338"/>
    </row>
    <row r="2628" spans="3:25" s="330" customFormat="1" hidden="1" x14ac:dyDescent="0.25">
      <c r="C2628" s="331"/>
      <c r="D2628" s="331"/>
      <c r="E2628" s="331"/>
      <c r="H2628" s="332"/>
      <c r="K2628" s="333"/>
      <c r="L2628" s="333"/>
      <c r="M2628" s="333"/>
      <c r="N2628" s="333"/>
      <c r="Q2628" s="334"/>
      <c r="R2628" s="335"/>
      <c r="S2628" s="335"/>
      <c r="T2628" s="335"/>
      <c r="U2628" s="335"/>
      <c r="V2628" s="335"/>
      <c r="W2628" s="336"/>
      <c r="X2628" s="337"/>
      <c r="Y2628" s="338"/>
    </row>
    <row r="2629" spans="3:25" s="330" customFormat="1" hidden="1" x14ac:dyDescent="0.25">
      <c r="C2629" s="331"/>
      <c r="D2629" s="331"/>
      <c r="E2629" s="331"/>
      <c r="H2629" s="332"/>
      <c r="K2629" s="333"/>
      <c r="L2629" s="333"/>
      <c r="M2629" s="333"/>
      <c r="N2629" s="333"/>
      <c r="Q2629" s="334"/>
      <c r="R2629" s="335"/>
      <c r="S2629" s="335"/>
      <c r="T2629" s="335"/>
      <c r="U2629" s="335"/>
      <c r="V2629" s="335"/>
      <c r="W2629" s="336"/>
      <c r="X2629" s="337"/>
      <c r="Y2629" s="338"/>
    </row>
    <row r="2630" spans="3:25" s="330" customFormat="1" hidden="1" x14ac:dyDescent="0.25">
      <c r="C2630" s="331"/>
      <c r="D2630" s="331"/>
      <c r="E2630" s="331"/>
      <c r="H2630" s="332"/>
      <c r="K2630" s="333"/>
      <c r="L2630" s="333"/>
      <c r="M2630" s="333"/>
      <c r="N2630" s="333"/>
      <c r="Q2630" s="334"/>
      <c r="R2630" s="335"/>
      <c r="S2630" s="335"/>
      <c r="T2630" s="335"/>
      <c r="U2630" s="335"/>
      <c r="V2630" s="335"/>
      <c r="W2630" s="336"/>
      <c r="X2630" s="337"/>
      <c r="Y2630" s="338"/>
    </row>
    <row r="2631" spans="3:25" s="330" customFormat="1" hidden="1" x14ac:dyDescent="0.25">
      <c r="C2631" s="331"/>
      <c r="D2631" s="331"/>
      <c r="E2631" s="331"/>
      <c r="H2631" s="332"/>
      <c r="K2631" s="333"/>
      <c r="L2631" s="333"/>
      <c r="M2631" s="333"/>
      <c r="N2631" s="333"/>
      <c r="Q2631" s="334"/>
      <c r="R2631" s="335"/>
      <c r="S2631" s="335"/>
      <c r="T2631" s="335"/>
      <c r="U2631" s="335"/>
      <c r="V2631" s="335"/>
      <c r="W2631" s="336"/>
      <c r="X2631" s="337"/>
      <c r="Y2631" s="338"/>
    </row>
    <row r="2632" spans="3:25" s="330" customFormat="1" hidden="1" x14ac:dyDescent="0.25">
      <c r="C2632" s="331"/>
      <c r="D2632" s="331"/>
      <c r="E2632" s="331"/>
      <c r="H2632" s="332"/>
      <c r="K2632" s="333"/>
      <c r="L2632" s="333"/>
      <c r="M2632" s="333"/>
      <c r="N2632" s="333"/>
      <c r="Q2632" s="334"/>
      <c r="R2632" s="335"/>
      <c r="S2632" s="335"/>
      <c r="T2632" s="335"/>
      <c r="U2632" s="335"/>
      <c r="V2632" s="335"/>
      <c r="W2632" s="336"/>
      <c r="X2632" s="337"/>
      <c r="Y2632" s="338"/>
    </row>
    <row r="2633" spans="3:25" s="330" customFormat="1" hidden="1" x14ac:dyDescent="0.25">
      <c r="C2633" s="331"/>
      <c r="D2633" s="331"/>
      <c r="E2633" s="331"/>
      <c r="H2633" s="332"/>
      <c r="K2633" s="333"/>
      <c r="L2633" s="333"/>
      <c r="M2633" s="333"/>
      <c r="N2633" s="333"/>
      <c r="Q2633" s="334"/>
      <c r="R2633" s="335"/>
      <c r="S2633" s="335"/>
      <c r="T2633" s="335"/>
      <c r="U2633" s="335"/>
      <c r="V2633" s="335"/>
      <c r="W2633" s="336"/>
      <c r="X2633" s="337"/>
      <c r="Y2633" s="338"/>
    </row>
    <row r="2634" spans="3:25" s="330" customFormat="1" hidden="1" x14ac:dyDescent="0.25">
      <c r="C2634" s="331"/>
      <c r="D2634" s="331"/>
      <c r="E2634" s="331"/>
      <c r="H2634" s="332"/>
      <c r="K2634" s="333"/>
      <c r="L2634" s="333"/>
      <c r="M2634" s="333"/>
      <c r="N2634" s="333"/>
      <c r="Q2634" s="334"/>
      <c r="R2634" s="335"/>
      <c r="S2634" s="335"/>
      <c r="T2634" s="335"/>
      <c r="U2634" s="335"/>
      <c r="V2634" s="335"/>
      <c r="W2634" s="336"/>
      <c r="X2634" s="337"/>
      <c r="Y2634" s="338"/>
    </row>
    <row r="2635" spans="3:25" s="330" customFormat="1" hidden="1" x14ac:dyDescent="0.25">
      <c r="C2635" s="331"/>
      <c r="D2635" s="331"/>
      <c r="E2635" s="331"/>
      <c r="H2635" s="332"/>
      <c r="K2635" s="333"/>
      <c r="L2635" s="333"/>
      <c r="M2635" s="333"/>
      <c r="N2635" s="333"/>
      <c r="Q2635" s="334"/>
      <c r="R2635" s="335"/>
      <c r="S2635" s="335"/>
      <c r="T2635" s="335"/>
      <c r="U2635" s="335"/>
      <c r="V2635" s="335"/>
      <c r="W2635" s="336"/>
      <c r="X2635" s="337"/>
      <c r="Y2635" s="338"/>
    </row>
    <row r="2636" spans="3:25" s="330" customFormat="1" hidden="1" x14ac:dyDescent="0.25">
      <c r="C2636" s="331"/>
      <c r="D2636" s="331"/>
      <c r="E2636" s="331"/>
      <c r="H2636" s="332"/>
      <c r="K2636" s="333"/>
      <c r="L2636" s="333"/>
      <c r="M2636" s="333"/>
      <c r="N2636" s="333"/>
      <c r="Q2636" s="334"/>
      <c r="R2636" s="335"/>
      <c r="S2636" s="335"/>
      <c r="T2636" s="335"/>
      <c r="U2636" s="335"/>
      <c r="V2636" s="335"/>
      <c r="W2636" s="336"/>
      <c r="X2636" s="337"/>
      <c r="Y2636" s="338"/>
    </row>
    <row r="2637" spans="3:25" s="330" customFormat="1" hidden="1" x14ac:dyDescent="0.25">
      <c r="C2637" s="331"/>
      <c r="D2637" s="331"/>
      <c r="E2637" s="331"/>
      <c r="H2637" s="332"/>
      <c r="K2637" s="333"/>
      <c r="L2637" s="333"/>
      <c r="M2637" s="333"/>
      <c r="N2637" s="333"/>
      <c r="Q2637" s="334"/>
      <c r="R2637" s="335"/>
      <c r="S2637" s="335"/>
      <c r="T2637" s="335"/>
      <c r="U2637" s="335"/>
      <c r="V2637" s="335"/>
      <c r="W2637" s="336"/>
      <c r="X2637" s="337"/>
      <c r="Y2637" s="338"/>
    </row>
    <row r="2638" spans="3:25" s="330" customFormat="1" hidden="1" x14ac:dyDescent="0.25">
      <c r="C2638" s="331"/>
      <c r="D2638" s="331"/>
      <c r="E2638" s="331"/>
      <c r="H2638" s="332"/>
      <c r="K2638" s="333"/>
      <c r="L2638" s="333"/>
      <c r="M2638" s="333"/>
      <c r="N2638" s="333"/>
      <c r="Q2638" s="334"/>
      <c r="R2638" s="335"/>
      <c r="S2638" s="335"/>
      <c r="T2638" s="335"/>
      <c r="U2638" s="335"/>
      <c r="V2638" s="335"/>
      <c r="W2638" s="336"/>
      <c r="X2638" s="337"/>
      <c r="Y2638" s="338"/>
    </row>
    <row r="2639" spans="3:25" s="330" customFormat="1" hidden="1" x14ac:dyDescent="0.25">
      <c r="C2639" s="331"/>
      <c r="D2639" s="331"/>
      <c r="E2639" s="331"/>
      <c r="H2639" s="332"/>
      <c r="K2639" s="333"/>
      <c r="L2639" s="333"/>
      <c r="M2639" s="333"/>
      <c r="N2639" s="333"/>
      <c r="Q2639" s="334"/>
      <c r="R2639" s="335"/>
      <c r="S2639" s="335"/>
      <c r="T2639" s="335"/>
      <c r="U2639" s="335"/>
      <c r="V2639" s="335"/>
      <c r="W2639" s="336"/>
      <c r="X2639" s="337"/>
      <c r="Y2639" s="338"/>
    </row>
    <row r="2640" spans="3:25" s="330" customFormat="1" hidden="1" x14ac:dyDescent="0.25">
      <c r="C2640" s="331"/>
      <c r="D2640" s="331"/>
      <c r="E2640" s="331"/>
      <c r="H2640" s="332"/>
      <c r="K2640" s="333"/>
      <c r="L2640" s="333"/>
      <c r="M2640" s="333"/>
      <c r="N2640" s="333"/>
      <c r="Q2640" s="334"/>
      <c r="R2640" s="335"/>
      <c r="S2640" s="335"/>
      <c r="T2640" s="335"/>
      <c r="U2640" s="335"/>
      <c r="V2640" s="335"/>
      <c r="W2640" s="336"/>
      <c r="X2640" s="337"/>
      <c r="Y2640" s="338"/>
    </row>
    <row r="2641" spans="3:25" s="330" customFormat="1" hidden="1" x14ac:dyDescent="0.25">
      <c r="C2641" s="331"/>
      <c r="D2641" s="331"/>
      <c r="E2641" s="331"/>
      <c r="H2641" s="332"/>
      <c r="K2641" s="333"/>
      <c r="L2641" s="333"/>
      <c r="M2641" s="333"/>
      <c r="N2641" s="333"/>
      <c r="Q2641" s="334"/>
      <c r="R2641" s="335"/>
      <c r="S2641" s="335"/>
      <c r="T2641" s="335"/>
      <c r="U2641" s="335"/>
      <c r="V2641" s="335"/>
      <c r="W2641" s="336"/>
      <c r="X2641" s="337"/>
      <c r="Y2641" s="338"/>
    </row>
    <row r="2642" spans="3:25" s="330" customFormat="1" hidden="1" x14ac:dyDescent="0.25">
      <c r="C2642" s="331"/>
      <c r="D2642" s="331"/>
      <c r="E2642" s="331"/>
      <c r="H2642" s="332"/>
      <c r="K2642" s="333"/>
      <c r="L2642" s="333"/>
      <c r="M2642" s="333"/>
      <c r="N2642" s="333"/>
      <c r="Q2642" s="334"/>
      <c r="R2642" s="335"/>
      <c r="S2642" s="335"/>
      <c r="T2642" s="335"/>
      <c r="U2642" s="335"/>
      <c r="V2642" s="335"/>
      <c r="W2642" s="336"/>
      <c r="X2642" s="337"/>
      <c r="Y2642" s="338"/>
    </row>
    <row r="2643" spans="3:25" s="330" customFormat="1" hidden="1" x14ac:dyDescent="0.25">
      <c r="C2643" s="331"/>
      <c r="D2643" s="331"/>
      <c r="E2643" s="331"/>
      <c r="H2643" s="332"/>
      <c r="K2643" s="333"/>
      <c r="L2643" s="333"/>
      <c r="M2643" s="333"/>
      <c r="N2643" s="333"/>
      <c r="Q2643" s="334"/>
      <c r="R2643" s="335"/>
      <c r="S2643" s="335"/>
      <c r="T2643" s="335"/>
      <c r="U2643" s="335"/>
      <c r="V2643" s="335"/>
      <c r="W2643" s="336"/>
      <c r="X2643" s="337"/>
      <c r="Y2643" s="338"/>
    </row>
    <row r="2644" spans="3:25" s="330" customFormat="1" hidden="1" x14ac:dyDescent="0.25">
      <c r="C2644" s="331"/>
      <c r="D2644" s="331"/>
      <c r="E2644" s="331"/>
      <c r="H2644" s="332"/>
      <c r="K2644" s="333"/>
      <c r="L2644" s="333"/>
      <c r="M2644" s="333"/>
      <c r="N2644" s="333"/>
      <c r="Q2644" s="334"/>
      <c r="R2644" s="335"/>
      <c r="S2644" s="335"/>
      <c r="T2644" s="335"/>
      <c r="U2644" s="335"/>
      <c r="V2644" s="335"/>
      <c r="W2644" s="336"/>
      <c r="X2644" s="337"/>
      <c r="Y2644" s="338"/>
    </row>
    <row r="2645" spans="3:25" s="330" customFormat="1" hidden="1" x14ac:dyDescent="0.25">
      <c r="C2645" s="331"/>
      <c r="D2645" s="331"/>
      <c r="E2645" s="331"/>
      <c r="H2645" s="332"/>
      <c r="K2645" s="333"/>
      <c r="L2645" s="333"/>
      <c r="M2645" s="333"/>
      <c r="N2645" s="333"/>
      <c r="Q2645" s="334"/>
      <c r="R2645" s="335"/>
      <c r="S2645" s="335"/>
      <c r="T2645" s="335"/>
      <c r="U2645" s="335"/>
      <c r="V2645" s="335"/>
      <c r="W2645" s="336"/>
      <c r="X2645" s="337"/>
      <c r="Y2645" s="338"/>
    </row>
    <row r="2646" spans="3:25" s="330" customFormat="1" hidden="1" x14ac:dyDescent="0.25">
      <c r="C2646" s="331"/>
      <c r="D2646" s="331"/>
      <c r="E2646" s="331"/>
      <c r="H2646" s="332"/>
      <c r="K2646" s="333"/>
      <c r="L2646" s="333"/>
      <c r="M2646" s="333"/>
      <c r="N2646" s="333"/>
      <c r="Q2646" s="334"/>
      <c r="R2646" s="335"/>
      <c r="S2646" s="335"/>
      <c r="T2646" s="335"/>
      <c r="U2646" s="335"/>
      <c r="V2646" s="335"/>
      <c r="W2646" s="336"/>
      <c r="X2646" s="337"/>
      <c r="Y2646" s="338"/>
    </row>
    <row r="2647" spans="3:25" s="330" customFormat="1" hidden="1" x14ac:dyDescent="0.25">
      <c r="C2647" s="331"/>
      <c r="D2647" s="331"/>
      <c r="E2647" s="331"/>
      <c r="H2647" s="332"/>
      <c r="K2647" s="333"/>
      <c r="L2647" s="333"/>
      <c r="M2647" s="333"/>
      <c r="N2647" s="333"/>
      <c r="Q2647" s="334"/>
      <c r="R2647" s="335"/>
      <c r="S2647" s="335"/>
      <c r="T2647" s="335"/>
      <c r="U2647" s="335"/>
      <c r="V2647" s="335"/>
      <c r="W2647" s="336"/>
      <c r="X2647" s="337"/>
      <c r="Y2647" s="338"/>
    </row>
    <row r="2648" spans="3:25" s="330" customFormat="1" hidden="1" x14ac:dyDescent="0.25">
      <c r="C2648" s="331"/>
      <c r="D2648" s="331"/>
      <c r="E2648" s="331"/>
      <c r="H2648" s="332"/>
      <c r="K2648" s="333"/>
      <c r="L2648" s="333"/>
      <c r="M2648" s="333"/>
      <c r="N2648" s="333"/>
      <c r="Q2648" s="334"/>
      <c r="R2648" s="335"/>
      <c r="S2648" s="335"/>
      <c r="T2648" s="335"/>
      <c r="U2648" s="335"/>
      <c r="V2648" s="335"/>
      <c r="W2648" s="336"/>
      <c r="X2648" s="337"/>
      <c r="Y2648" s="338"/>
    </row>
    <row r="2649" spans="3:25" s="330" customFormat="1" hidden="1" x14ac:dyDescent="0.25">
      <c r="C2649" s="331"/>
      <c r="D2649" s="331"/>
      <c r="E2649" s="331"/>
      <c r="H2649" s="332"/>
      <c r="K2649" s="333"/>
      <c r="L2649" s="333"/>
      <c r="M2649" s="333"/>
      <c r="N2649" s="333"/>
      <c r="Q2649" s="334"/>
      <c r="R2649" s="335"/>
      <c r="S2649" s="335"/>
      <c r="T2649" s="335"/>
      <c r="U2649" s="335"/>
      <c r="V2649" s="335"/>
      <c r="W2649" s="336"/>
      <c r="X2649" s="337"/>
      <c r="Y2649" s="338"/>
    </row>
    <row r="2650" spans="3:25" s="330" customFormat="1" hidden="1" x14ac:dyDescent="0.25">
      <c r="C2650" s="331"/>
      <c r="D2650" s="331"/>
      <c r="E2650" s="331"/>
      <c r="H2650" s="332"/>
      <c r="K2650" s="333"/>
      <c r="L2650" s="333"/>
      <c r="M2650" s="333"/>
      <c r="N2650" s="333"/>
      <c r="Q2650" s="334"/>
      <c r="R2650" s="335"/>
      <c r="S2650" s="335"/>
      <c r="T2650" s="335"/>
      <c r="U2650" s="335"/>
      <c r="V2650" s="335"/>
      <c r="W2650" s="336"/>
      <c r="X2650" s="337"/>
      <c r="Y2650" s="338"/>
    </row>
    <row r="2651" spans="3:25" s="330" customFormat="1" hidden="1" x14ac:dyDescent="0.25">
      <c r="C2651" s="331"/>
      <c r="D2651" s="331"/>
      <c r="E2651" s="331"/>
      <c r="H2651" s="332"/>
      <c r="K2651" s="333"/>
      <c r="L2651" s="333"/>
      <c r="M2651" s="333"/>
      <c r="N2651" s="333"/>
      <c r="Q2651" s="334"/>
      <c r="R2651" s="335"/>
      <c r="S2651" s="335"/>
      <c r="T2651" s="335"/>
      <c r="U2651" s="335"/>
      <c r="V2651" s="335"/>
      <c r="W2651" s="336"/>
      <c r="X2651" s="337"/>
      <c r="Y2651" s="338"/>
    </row>
    <row r="2652" spans="3:25" s="330" customFormat="1" hidden="1" x14ac:dyDescent="0.25">
      <c r="C2652" s="331"/>
      <c r="D2652" s="331"/>
      <c r="E2652" s="331"/>
      <c r="H2652" s="332"/>
      <c r="K2652" s="333"/>
      <c r="L2652" s="333"/>
      <c r="M2652" s="333"/>
      <c r="N2652" s="333"/>
      <c r="Q2652" s="334"/>
      <c r="R2652" s="335"/>
      <c r="S2652" s="335"/>
      <c r="T2652" s="335"/>
      <c r="U2652" s="335"/>
      <c r="V2652" s="335"/>
      <c r="W2652" s="336"/>
      <c r="X2652" s="337"/>
      <c r="Y2652" s="338"/>
    </row>
    <row r="2653" spans="3:25" s="330" customFormat="1" hidden="1" x14ac:dyDescent="0.25">
      <c r="C2653" s="331"/>
      <c r="D2653" s="331"/>
      <c r="E2653" s="331"/>
      <c r="H2653" s="332"/>
      <c r="K2653" s="333"/>
      <c r="L2653" s="333"/>
      <c r="M2653" s="333"/>
      <c r="N2653" s="333"/>
      <c r="Q2653" s="334"/>
      <c r="R2653" s="335"/>
      <c r="S2653" s="335"/>
      <c r="T2653" s="335"/>
      <c r="U2653" s="335"/>
      <c r="V2653" s="335"/>
      <c r="W2653" s="336"/>
      <c r="X2653" s="337"/>
      <c r="Y2653" s="338"/>
    </row>
    <row r="2654" spans="3:25" s="330" customFormat="1" hidden="1" x14ac:dyDescent="0.25">
      <c r="C2654" s="331"/>
      <c r="D2654" s="331"/>
      <c r="E2654" s="331"/>
      <c r="H2654" s="332"/>
      <c r="K2654" s="333"/>
      <c r="L2654" s="333"/>
      <c r="M2654" s="333"/>
      <c r="N2654" s="333"/>
      <c r="Q2654" s="334"/>
      <c r="R2654" s="335"/>
      <c r="S2654" s="335"/>
      <c r="T2654" s="335"/>
      <c r="U2654" s="335"/>
      <c r="V2654" s="335"/>
      <c r="W2654" s="336"/>
      <c r="X2654" s="337"/>
      <c r="Y2654" s="338"/>
    </row>
    <row r="2655" spans="3:25" s="330" customFormat="1" hidden="1" x14ac:dyDescent="0.25">
      <c r="C2655" s="331"/>
      <c r="D2655" s="331"/>
      <c r="E2655" s="331"/>
      <c r="H2655" s="332"/>
      <c r="K2655" s="333"/>
      <c r="L2655" s="333"/>
      <c r="M2655" s="333"/>
      <c r="N2655" s="333"/>
      <c r="Q2655" s="334"/>
      <c r="R2655" s="335"/>
      <c r="S2655" s="335"/>
      <c r="T2655" s="335"/>
      <c r="U2655" s="335"/>
      <c r="V2655" s="335"/>
      <c r="W2655" s="336"/>
      <c r="X2655" s="337"/>
      <c r="Y2655" s="338"/>
    </row>
    <row r="2656" spans="3:25" s="330" customFormat="1" hidden="1" x14ac:dyDescent="0.25">
      <c r="C2656" s="331"/>
      <c r="D2656" s="331"/>
      <c r="E2656" s="331"/>
      <c r="H2656" s="332"/>
      <c r="K2656" s="333"/>
      <c r="L2656" s="333"/>
      <c r="M2656" s="333"/>
      <c r="N2656" s="333"/>
      <c r="Q2656" s="334"/>
      <c r="R2656" s="335"/>
      <c r="S2656" s="335"/>
      <c r="T2656" s="335"/>
      <c r="U2656" s="335"/>
      <c r="V2656" s="335"/>
      <c r="W2656" s="336"/>
      <c r="X2656" s="337"/>
      <c r="Y2656" s="338"/>
    </row>
    <row r="2657" spans="3:25" s="330" customFormat="1" hidden="1" x14ac:dyDescent="0.25">
      <c r="C2657" s="331"/>
      <c r="D2657" s="331"/>
      <c r="E2657" s="331"/>
      <c r="H2657" s="332"/>
      <c r="K2657" s="333"/>
      <c r="L2657" s="333"/>
      <c r="M2657" s="333"/>
      <c r="N2657" s="333"/>
      <c r="Q2657" s="334"/>
      <c r="R2657" s="335"/>
      <c r="S2657" s="335"/>
      <c r="T2657" s="335"/>
      <c r="U2657" s="335"/>
      <c r="V2657" s="335"/>
      <c r="W2657" s="336"/>
      <c r="X2657" s="337"/>
      <c r="Y2657" s="338"/>
    </row>
    <row r="2658" spans="3:25" s="330" customFormat="1" hidden="1" x14ac:dyDescent="0.25">
      <c r="C2658" s="331"/>
      <c r="D2658" s="331"/>
      <c r="E2658" s="331"/>
      <c r="H2658" s="332"/>
      <c r="K2658" s="333"/>
      <c r="L2658" s="333"/>
      <c r="M2658" s="333"/>
      <c r="N2658" s="333"/>
      <c r="Q2658" s="334"/>
      <c r="R2658" s="335"/>
      <c r="S2658" s="335"/>
      <c r="T2658" s="335"/>
      <c r="U2658" s="335"/>
      <c r="V2658" s="335"/>
      <c r="W2658" s="336"/>
      <c r="X2658" s="337"/>
      <c r="Y2658" s="338"/>
    </row>
    <row r="2659" spans="3:25" s="330" customFormat="1" hidden="1" x14ac:dyDescent="0.25">
      <c r="C2659" s="331"/>
      <c r="D2659" s="331"/>
      <c r="E2659" s="331"/>
      <c r="H2659" s="332"/>
      <c r="K2659" s="333"/>
      <c r="L2659" s="333"/>
      <c r="M2659" s="333"/>
      <c r="N2659" s="333"/>
      <c r="Q2659" s="334"/>
      <c r="R2659" s="335"/>
      <c r="S2659" s="335"/>
      <c r="T2659" s="335"/>
      <c r="U2659" s="335"/>
      <c r="V2659" s="335"/>
      <c r="W2659" s="336"/>
      <c r="X2659" s="337"/>
      <c r="Y2659" s="338"/>
    </row>
    <row r="2660" spans="3:25" s="330" customFormat="1" hidden="1" x14ac:dyDescent="0.25">
      <c r="C2660" s="331"/>
      <c r="D2660" s="331"/>
      <c r="E2660" s="331"/>
      <c r="H2660" s="332"/>
      <c r="K2660" s="333"/>
      <c r="L2660" s="333"/>
      <c r="M2660" s="333"/>
      <c r="N2660" s="333"/>
      <c r="Q2660" s="334"/>
      <c r="R2660" s="335"/>
      <c r="S2660" s="335"/>
      <c r="T2660" s="335"/>
      <c r="U2660" s="335"/>
      <c r="V2660" s="335"/>
      <c r="W2660" s="336"/>
      <c r="X2660" s="337"/>
      <c r="Y2660" s="338"/>
    </row>
    <row r="2661" spans="3:25" s="330" customFormat="1" hidden="1" x14ac:dyDescent="0.25">
      <c r="C2661" s="331"/>
      <c r="D2661" s="331"/>
      <c r="E2661" s="331"/>
      <c r="H2661" s="332"/>
      <c r="K2661" s="333"/>
      <c r="L2661" s="333"/>
      <c r="M2661" s="333"/>
      <c r="N2661" s="333"/>
      <c r="Q2661" s="334"/>
      <c r="R2661" s="335"/>
      <c r="S2661" s="335"/>
      <c r="T2661" s="335"/>
      <c r="U2661" s="335"/>
      <c r="V2661" s="335"/>
      <c r="W2661" s="336"/>
      <c r="X2661" s="337"/>
      <c r="Y2661" s="338"/>
    </row>
    <row r="2662" spans="3:25" s="330" customFormat="1" hidden="1" x14ac:dyDescent="0.25">
      <c r="C2662" s="331"/>
      <c r="D2662" s="331"/>
      <c r="E2662" s="331"/>
      <c r="H2662" s="332"/>
      <c r="K2662" s="333"/>
      <c r="L2662" s="333"/>
      <c r="M2662" s="333"/>
      <c r="N2662" s="333"/>
      <c r="Q2662" s="334"/>
      <c r="R2662" s="335"/>
      <c r="S2662" s="335"/>
      <c r="T2662" s="335"/>
      <c r="U2662" s="335"/>
      <c r="V2662" s="335"/>
      <c r="W2662" s="336"/>
      <c r="X2662" s="337"/>
      <c r="Y2662" s="338"/>
    </row>
    <row r="2663" spans="3:25" s="330" customFormat="1" hidden="1" x14ac:dyDescent="0.25">
      <c r="C2663" s="331"/>
      <c r="D2663" s="331"/>
      <c r="E2663" s="331"/>
      <c r="H2663" s="332"/>
      <c r="K2663" s="333"/>
      <c r="L2663" s="333"/>
      <c r="M2663" s="333"/>
      <c r="N2663" s="333"/>
      <c r="Q2663" s="334"/>
      <c r="R2663" s="335"/>
      <c r="S2663" s="335"/>
      <c r="T2663" s="335"/>
      <c r="U2663" s="335"/>
      <c r="V2663" s="335"/>
      <c r="W2663" s="336"/>
      <c r="X2663" s="337"/>
      <c r="Y2663" s="338"/>
    </row>
    <row r="2664" spans="3:25" s="330" customFormat="1" hidden="1" x14ac:dyDescent="0.25">
      <c r="C2664" s="331"/>
      <c r="D2664" s="331"/>
      <c r="E2664" s="331"/>
      <c r="H2664" s="332"/>
      <c r="K2664" s="333"/>
      <c r="L2664" s="333"/>
      <c r="M2664" s="333"/>
      <c r="N2664" s="333"/>
      <c r="Q2664" s="334"/>
      <c r="R2664" s="335"/>
      <c r="S2664" s="335"/>
      <c r="T2664" s="335"/>
      <c r="U2664" s="335"/>
      <c r="V2664" s="335"/>
      <c r="W2664" s="336"/>
      <c r="X2664" s="337"/>
      <c r="Y2664" s="338"/>
    </row>
    <row r="2665" spans="3:25" s="330" customFormat="1" hidden="1" x14ac:dyDescent="0.25">
      <c r="C2665" s="331"/>
      <c r="D2665" s="331"/>
      <c r="E2665" s="331"/>
      <c r="H2665" s="332"/>
      <c r="K2665" s="333"/>
      <c r="L2665" s="333"/>
      <c r="M2665" s="333"/>
      <c r="N2665" s="333"/>
      <c r="Q2665" s="334"/>
      <c r="R2665" s="335"/>
      <c r="S2665" s="335"/>
      <c r="T2665" s="335"/>
      <c r="U2665" s="335"/>
      <c r="V2665" s="335"/>
      <c r="W2665" s="336"/>
      <c r="X2665" s="337"/>
      <c r="Y2665" s="338"/>
    </row>
    <row r="2666" spans="3:25" s="330" customFormat="1" hidden="1" x14ac:dyDescent="0.25">
      <c r="C2666" s="331"/>
      <c r="D2666" s="331"/>
      <c r="E2666" s="331"/>
      <c r="H2666" s="332"/>
      <c r="K2666" s="333"/>
      <c r="L2666" s="333"/>
      <c r="M2666" s="333"/>
      <c r="N2666" s="333"/>
      <c r="Q2666" s="334"/>
      <c r="R2666" s="335"/>
      <c r="S2666" s="335"/>
      <c r="T2666" s="335"/>
      <c r="U2666" s="335"/>
      <c r="V2666" s="335"/>
      <c r="W2666" s="336"/>
      <c r="X2666" s="337"/>
      <c r="Y2666" s="338"/>
    </row>
    <row r="2667" spans="3:25" s="330" customFormat="1" hidden="1" x14ac:dyDescent="0.25">
      <c r="C2667" s="331"/>
      <c r="D2667" s="331"/>
      <c r="E2667" s="331"/>
      <c r="H2667" s="332"/>
      <c r="K2667" s="333"/>
      <c r="L2667" s="333"/>
      <c r="M2667" s="333"/>
      <c r="N2667" s="333"/>
      <c r="Q2667" s="334"/>
      <c r="R2667" s="335"/>
      <c r="S2667" s="335"/>
      <c r="T2667" s="335"/>
      <c r="U2667" s="335"/>
      <c r="V2667" s="335"/>
      <c r="W2667" s="336"/>
      <c r="X2667" s="337"/>
      <c r="Y2667" s="338"/>
    </row>
    <row r="2668" spans="3:25" s="330" customFormat="1" hidden="1" x14ac:dyDescent="0.25">
      <c r="C2668" s="331"/>
      <c r="D2668" s="331"/>
      <c r="E2668" s="331"/>
      <c r="H2668" s="332"/>
      <c r="K2668" s="333"/>
      <c r="L2668" s="333"/>
      <c r="M2668" s="333"/>
      <c r="N2668" s="333"/>
      <c r="Q2668" s="334"/>
      <c r="R2668" s="335"/>
      <c r="S2668" s="335"/>
      <c r="T2668" s="335"/>
      <c r="U2668" s="335"/>
      <c r="V2668" s="335"/>
      <c r="W2668" s="336"/>
      <c r="X2668" s="337"/>
      <c r="Y2668" s="338"/>
    </row>
    <row r="2669" spans="3:25" s="330" customFormat="1" hidden="1" x14ac:dyDescent="0.25">
      <c r="C2669" s="331"/>
      <c r="D2669" s="331"/>
      <c r="E2669" s="331"/>
      <c r="H2669" s="332"/>
      <c r="K2669" s="333"/>
      <c r="L2669" s="333"/>
      <c r="M2669" s="333"/>
      <c r="N2669" s="333"/>
      <c r="Q2669" s="334"/>
      <c r="R2669" s="335"/>
      <c r="S2669" s="335"/>
      <c r="T2669" s="335"/>
      <c r="U2669" s="335"/>
      <c r="V2669" s="335"/>
      <c r="W2669" s="336"/>
      <c r="X2669" s="337"/>
      <c r="Y2669" s="338"/>
    </row>
    <row r="2670" spans="3:25" s="330" customFormat="1" hidden="1" x14ac:dyDescent="0.25">
      <c r="C2670" s="331"/>
      <c r="D2670" s="331"/>
      <c r="E2670" s="331"/>
      <c r="H2670" s="332"/>
      <c r="K2670" s="333"/>
      <c r="L2670" s="333"/>
      <c r="M2670" s="333"/>
      <c r="N2670" s="333"/>
      <c r="Q2670" s="334"/>
      <c r="R2670" s="335"/>
      <c r="S2670" s="335"/>
      <c r="T2670" s="335"/>
      <c r="U2670" s="335"/>
      <c r="V2670" s="335"/>
      <c r="W2670" s="336"/>
      <c r="X2670" s="337"/>
      <c r="Y2670" s="338"/>
    </row>
    <row r="2671" spans="3:25" s="330" customFormat="1" hidden="1" x14ac:dyDescent="0.25">
      <c r="C2671" s="331"/>
      <c r="D2671" s="331"/>
      <c r="E2671" s="331"/>
      <c r="H2671" s="332"/>
      <c r="K2671" s="333"/>
      <c r="L2671" s="333"/>
      <c r="M2671" s="333"/>
      <c r="N2671" s="333"/>
      <c r="Q2671" s="334"/>
      <c r="R2671" s="335"/>
      <c r="S2671" s="335"/>
      <c r="T2671" s="335"/>
      <c r="U2671" s="335"/>
      <c r="V2671" s="335"/>
      <c r="W2671" s="336"/>
      <c r="X2671" s="337"/>
      <c r="Y2671" s="338"/>
    </row>
    <row r="2672" spans="3:25" s="330" customFormat="1" hidden="1" x14ac:dyDescent="0.25">
      <c r="C2672" s="331"/>
      <c r="D2672" s="331"/>
      <c r="E2672" s="331"/>
      <c r="H2672" s="332"/>
      <c r="K2672" s="333"/>
      <c r="L2672" s="333"/>
      <c r="M2672" s="333"/>
      <c r="N2672" s="333"/>
      <c r="Q2672" s="334"/>
      <c r="R2672" s="335"/>
      <c r="S2672" s="335"/>
      <c r="T2672" s="335"/>
      <c r="U2672" s="335"/>
      <c r="V2672" s="335"/>
      <c r="W2672" s="336"/>
      <c r="X2672" s="337"/>
      <c r="Y2672" s="338"/>
    </row>
    <row r="2673" spans="3:25" s="330" customFormat="1" hidden="1" x14ac:dyDescent="0.25">
      <c r="C2673" s="331"/>
      <c r="D2673" s="331"/>
      <c r="E2673" s="331"/>
      <c r="H2673" s="332"/>
      <c r="K2673" s="333"/>
      <c r="L2673" s="333"/>
      <c r="M2673" s="333"/>
      <c r="N2673" s="333"/>
      <c r="Q2673" s="334"/>
      <c r="R2673" s="335"/>
      <c r="S2673" s="335"/>
      <c r="T2673" s="335"/>
      <c r="U2673" s="335"/>
      <c r="V2673" s="335"/>
      <c r="W2673" s="336"/>
      <c r="X2673" s="337"/>
      <c r="Y2673" s="338"/>
    </row>
    <row r="2674" spans="3:25" s="330" customFormat="1" hidden="1" x14ac:dyDescent="0.25">
      <c r="C2674" s="331"/>
      <c r="D2674" s="331"/>
      <c r="E2674" s="331"/>
      <c r="H2674" s="332"/>
      <c r="K2674" s="333"/>
      <c r="L2674" s="333"/>
      <c r="M2674" s="333"/>
      <c r="N2674" s="333"/>
      <c r="Q2674" s="334"/>
      <c r="R2674" s="335"/>
      <c r="S2674" s="335"/>
      <c r="T2674" s="335"/>
      <c r="U2674" s="335"/>
      <c r="V2674" s="335"/>
      <c r="W2674" s="336"/>
      <c r="X2674" s="337"/>
      <c r="Y2674" s="338"/>
    </row>
    <row r="2675" spans="3:25" s="330" customFormat="1" hidden="1" x14ac:dyDescent="0.25">
      <c r="C2675" s="331"/>
      <c r="D2675" s="331"/>
      <c r="E2675" s="331"/>
      <c r="H2675" s="332"/>
      <c r="K2675" s="333"/>
      <c r="L2675" s="333"/>
      <c r="M2675" s="333"/>
      <c r="N2675" s="333"/>
      <c r="Q2675" s="334"/>
      <c r="R2675" s="335"/>
      <c r="S2675" s="335"/>
      <c r="T2675" s="335"/>
      <c r="U2675" s="335"/>
      <c r="V2675" s="335"/>
      <c r="W2675" s="336"/>
      <c r="X2675" s="337"/>
      <c r="Y2675" s="338"/>
    </row>
    <row r="2676" spans="3:25" s="330" customFormat="1" hidden="1" x14ac:dyDescent="0.25">
      <c r="C2676" s="331"/>
      <c r="D2676" s="331"/>
      <c r="E2676" s="331"/>
      <c r="H2676" s="332"/>
      <c r="K2676" s="333"/>
      <c r="L2676" s="333"/>
      <c r="M2676" s="333"/>
      <c r="N2676" s="333"/>
      <c r="Q2676" s="334"/>
      <c r="R2676" s="335"/>
      <c r="S2676" s="335"/>
      <c r="T2676" s="335"/>
      <c r="U2676" s="335"/>
      <c r="V2676" s="335"/>
      <c r="W2676" s="336"/>
      <c r="X2676" s="337"/>
      <c r="Y2676" s="338"/>
    </row>
    <row r="2677" spans="3:25" s="330" customFormat="1" hidden="1" x14ac:dyDescent="0.25">
      <c r="C2677" s="331"/>
      <c r="D2677" s="331"/>
      <c r="E2677" s="331"/>
      <c r="H2677" s="332"/>
      <c r="K2677" s="333"/>
      <c r="L2677" s="333"/>
      <c r="M2677" s="333"/>
      <c r="N2677" s="333"/>
      <c r="Q2677" s="334"/>
      <c r="R2677" s="335"/>
      <c r="S2677" s="335"/>
      <c r="T2677" s="335"/>
      <c r="U2677" s="335"/>
      <c r="V2677" s="335"/>
      <c r="W2677" s="336"/>
      <c r="X2677" s="337"/>
      <c r="Y2677" s="338"/>
    </row>
    <row r="2678" spans="3:25" s="330" customFormat="1" hidden="1" x14ac:dyDescent="0.25">
      <c r="C2678" s="331"/>
      <c r="D2678" s="331"/>
      <c r="E2678" s="331"/>
      <c r="H2678" s="332"/>
      <c r="K2678" s="333"/>
      <c r="L2678" s="333"/>
      <c r="M2678" s="333"/>
      <c r="N2678" s="333"/>
      <c r="Q2678" s="334"/>
      <c r="R2678" s="335"/>
      <c r="S2678" s="335"/>
      <c r="T2678" s="335"/>
      <c r="U2678" s="335"/>
      <c r="V2678" s="335"/>
      <c r="W2678" s="336"/>
      <c r="X2678" s="337"/>
      <c r="Y2678" s="338"/>
    </row>
    <row r="2679" spans="3:25" s="330" customFormat="1" hidden="1" x14ac:dyDescent="0.25">
      <c r="C2679" s="331"/>
      <c r="D2679" s="331"/>
      <c r="E2679" s="331"/>
      <c r="H2679" s="332"/>
      <c r="K2679" s="333"/>
      <c r="L2679" s="333"/>
      <c r="M2679" s="333"/>
      <c r="N2679" s="333"/>
      <c r="Q2679" s="334"/>
      <c r="R2679" s="335"/>
      <c r="S2679" s="335"/>
      <c r="T2679" s="335"/>
      <c r="U2679" s="335"/>
      <c r="V2679" s="335"/>
      <c r="W2679" s="336"/>
      <c r="X2679" s="337"/>
      <c r="Y2679" s="338"/>
    </row>
    <row r="2680" spans="3:25" s="330" customFormat="1" hidden="1" x14ac:dyDescent="0.25">
      <c r="C2680" s="331"/>
      <c r="D2680" s="331"/>
      <c r="E2680" s="331"/>
      <c r="H2680" s="332"/>
      <c r="K2680" s="333"/>
      <c r="L2680" s="333"/>
      <c r="M2680" s="333"/>
      <c r="N2680" s="333"/>
      <c r="Q2680" s="334"/>
      <c r="R2680" s="335"/>
      <c r="S2680" s="335"/>
      <c r="T2680" s="335"/>
      <c r="U2680" s="335"/>
      <c r="V2680" s="335"/>
      <c r="W2680" s="336"/>
      <c r="X2680" s="337"/>
      <c r="Y2680" s="338"/>
    </row>
    <row r="2681" spans="3:25" s="330" customFormat="1" hidden="1" x14ac:dyDescent="0.25">
      <c r="C2681" s="331"/>
      <c r="D2681" s="331"/>
      <c r="E2681" s="331"/>
      <c r="H2681" s="332"/>
      <c r="K2681" s="333"/>
      <c r="L2681" s="333"/>
      <c r="M2681" s="333"/>
      <c r="N2681" s="333"/>
      <c r="Q2681" s="334"/>
      <c r="R2681" s="335"/>
      <c r="S2681" s="335"/>
      <c r="T2681" s="335"/>
      <c r="U2681" s="335"/>
      <c r="V2681" s="335"/>
      <c r="W2681" s="336"/>
      <c r="X2681" s="337"/>
      <c r="Y2681" s="338"/>
    </row>
    <row r="2682" spans="3:25" s="330" customFormat="1" hidden="1" x14ac:dyDescent="0.25">
      <c r="C2682" s="331"/>
      <c r="D2682" s="331"/>
      <c r="E2682" s="331"/>
      <c r="H2682" s="332"/>
      <c r="K2682" s="333"/>
      <c r="L2682" s="333"/>
      <c r="M2682" s="333"/>
      <c r="N2682" s="333"/>
      <c r="Q2682" s="334"/>
      <c r="R2682" s="335"/>
      <c r="S2682" s="335"/>
      <c r="T2682" s="335"/>
      <c r="U2682" s="335"/>
      <c r="V2682" s="335"/>
      <c r="W2682" s="336"/>
      <c r="X2682" s="337"/>
      <c r="Y2682" s="338"/>
    </row>
    <row r="2683" spans="3:25" s="330" customFormat="1" hidden="1" x14ac:dyDescent="0.25">
      <c r="C2683" s="331"/>
      <c r="D2683" s="331"/>
      <c r="E2683" s="331"/>
      <c r="H2683" s="332"/>
      <c r="K2683" s="333"/>
      <c r="L2683" s="333"/>
      <c r="M2683" s="333"/>
      <c r="N2683" s="333"/>
      <c r="Q2683" s="334"/>
      <c r="R2683" s="335"/>
      <c r="S2683" s="335"/>
      <c r="T2683" s="335"/>
      <c r="U2683" s="335"/>
      <c r="V2683" s="335"/>
      <c r="W2683" s="336"/>
      <c r="X2683" s="337"/>
      <c r="Y2683" s="338"/>
    </row>
    <row r="2684" spans="3:25" s="330" customFormat="1" hidden="1" x14ac:dyDescent="0.25">
      <c r="C2684" s="331"/>
      <c r="D2684" s="331"/>
      <c r="E2684" s="331"/>
      <c r="H2684" s="332"/>
      <c r="K2684" s="333"/>
      <c r="L2684" s="333"/>
      <c r="M2684" s="333"/>
      <c r="N2684" s="333"/>
      <c r="Q2684" s="334"/>
      <c r="R2684" s="335"/>
      <c r="S2684" s="335"/>
      <c r="T2684" s="335"/>
      <c r="U2684" s="335"/>
      <c r="V2684" s="335"/>
      <c r="W2684" s="336"/>
      <c r="X2684" s="337"/>
      <c r="Y2684" s="338"/>
    </row>
    <row r="2685" spans="3:25" s="330" customFormat="1" hidden="1" x14ac:dyDescent="0.25">
      <c r="C2685" s="331"/>
      <c r="D2685" s="331"/>
      <c r="E2685" s="331"/>
      <c r="H2685" s="332"/>
      <c r="K2685" s="333"/>
      <c r="L2685" s="333"/>
      <c r="M2685" s="333"/>
      <c r="N2685" s="333"/>
      <c r="Q2685" s="334"/>
      <c r="R2685" s="335"/>
      <c r="S2685" s="335"/>
      <c r="T2685" s="335"/>
      <c r="U2685" s="335"/>
      <c r="V2685" s="335"/>
      <c r="W2685" s="336"/>
      <c r="X2685" s="337"/>
      <c r="Y2685" s="338"/>
    </row>
    <row r="2686" spans="3:25" s="330" customFormat="1" hidden="1" x14ac:dyDescent="0.25">
      <c r="C2686" s="331"/>
      <c r="D2686" s="331"/>
      <c r="E2686" s="331"/>
      <c r="H2686" s="332"/>
      <c r="K2686" s="333"/>
      <c r="L2686" s="333"/>
      <c r="M2686" s="333"/>
      <c r="N2686" s="333"/>
      <c r="Q2686" s="334"/>
      <c r="R2686" s="335"/>
      <c r="S2686" s="335"/>
      <c r="T2686" s="335"/>
      <c r="U2686" s="335"/>
      <c r="V2686" s="335"/>
      <c r="W2686" s="336"/>
      <c r="X2686" s="337"/>
      <c r="Y2686" s="338"/>
    </row>
    <row r="2687" spans="3:25" s="330" customFormat="1" hidden="1" x14ac:dyDescent="0.25">
      <c r="C2687" s="331"/>
      <c r="D2687" s="331"/>
      <c r="E2687" s="331"/>
      <c r="H2687" s="332"/>
      <c r="K2687" s="333"/>
      <c r="L2687" s="333"/>
      <c r="M2687" s="333"/>
      <c r="N2687" s="333"/>
      <c r="Q2687" s="334"/>
      <c r="R2687" s="335"/>
      <c r="S2687" s="335"/>
      <c r="T2687" s="335"/>
      <c r="U2687" s="335"/>
      <c r="V2687" s="335"/>
      <c r="W2687" s="336"/>
      <c r="X2687" s="337"/>
      <c r="Y2687" s="338"/>
    </row>
    <row r="2688" spans="3:25" s="330" customFormat="1" hidden="1" x14ac:dyDescent="0.25">
      <c r="C2688" s="331"/>
      <c r="D2688" s="331"/>
      <c r="E2688" s="331"/>
      <c r="H2688" s="332"/>
      <c r="K2688" s="333"/>
      <c r="L2688" s="333"/>
      <c r="M2688" s="333"/>
      <c r="N2688" s="333"/>
      <c r="Q2688" s="334"/>
      <c r="R2688" s="335"/>
      <c r="S2688" s="335"/>
      <c r="T2688" s="335"/>
      <c r="U2688" s="335"/>
      <c r="V2688" s="335"/>
      <c r="W2688" s="336"/>
      <c r="X2688" s="337"/>
      <c r="Y2688" s="338"/>
    </row>
    <row r="2689" spans="3:25" s="330" customFormat="1" hidden="1" x14ac:dyDescent="0.25">
      <c r="C2689" s="331"/>
      <c r="D2689" s="331"/>
      <c r="E2689" s="331"/>
      <c r="H2689" s="332"/>
      <c r="K2689" s="333"/>
      <c r="L2689" s="333"/>
      <c r="M2689" s="333"/>
      <c r="N2689" s="333"/>
      <c r="Q2689" s="334"/>
      <c r="R2689" s="335"/>
      <c r="S2689" s="335"/>
      <c r="T2689" s="335"/>
      <c r="U2689" s="335"/>
      <c r="V2689" s="335"/>
      <c r="W2689" s="336"/>
      <c r="X2689" s="337"/>
      <c r="Y2689" s="338"/>
    </row>
    <row r="2690" spans="3:25" s="330" customFormat="1" hidden="1" x14ac:dyDescent="0.25">
      <c r="C2690" s="331"/>
      <c r="D2690" s="331"/>
      <c r="E2690" s="331"/>
      <c r="H2690" s="332"/>
      <c r="K2690" s="333"/>
      <c r="L2690" s="333"/>
      <c r="M2690" s="333"/>
      <c r="N2690" s="333"/>
      <c r="Q2690" s="334"/>
      <c r="R2690" s="335"/>
      <c r="S2690" s="335"/>
      <c r="T2690" s="335"/>
      <c r="U2690" s="335"/>
      <c r="V2690" s="335"/>
      <c r="W2690" s="336"/>
      <c r="X2690" s="337"/>
      <c r="Y2690" s="338"/>
    </row>
    <row r="2691" spans="3:25" s="330" customFormat="1" hidden="1" x14ac:dyDescent="0.25">
      <c r="C2691" s="331"/>
      <c r="D2691" s="331"/>
      <c r="E2691" s="331"/>
      <c r="H2691" s="332"/>
      <c r="K2691" s="333"/>
      <c r="L2691" s="333"/>
      <c r="M2691" s="333"/>
      <c r="N2691" s="333"/>
      <c r="Q2691" s="334"/>
      <c r="R2691" s="335"/>
      <c r="S2691" s="335"/>
      <c r="T2691" s="335"/>
      <c r="U2691" s="335"/>
      <c r="V2691" s="335"/>
      <c r="W2691" s="336"/>
      <c r="X2691" s="337"/>
      <c r="Y2691" s="338"/>
    </row>
    <row r="2692" spans="3:25" s="330" customFormat="1" hidden="1" x14ac:dyDescent="0.25">
      <c r="C2692" s="331"/>
      <c r="D2692" s="331"/>
      <c r="E2692" s="331"/>
      <c r="H2692" s="332"/>
      <c r="K2692" s="333"/>
      <c r="L2692" s="333"/>
      <c r="M2692" s="333"/>
      <c r="N2692" s="333"/>
      <c r="Q2692" s="334"/>
      <c r="R2692" s="335"/>
      <c r="S2692" s="335"/>
      <c r="T2692" s="335"/>
      <c r="U2692" s="335"/>
      <c r="V2692" s="335"/>
      <c r="W2692" s="336"/>
      <c r="X2692" s="337"/>
      <c r="Y2692" s="338"/>
    </row>
    <row r="2693" spans="3:25" s="330" customFormat="1" hidden="1" x14ac:dyDescent="0.25">
      <c r="C2693" s="331"/>
      <c r="D2693" s="331"/>
      <c r="E2693" s="331"/>
      <c r="H2693" s="332"/>
      <c r="K2693" s="333"/>
      <c r="L2693" s="333"/>
      <c r="M2693" s="333"/>
      <c r="N2693" s="333"/>
      <c r="Q2693" s="334"/>
      <c r="R2693" s="335"/>
      <c r="S2693" s="335"/>
      <c r="T2693" s="335"/>
      <c r="U2693" s="335"/>
      <c r="V2693" s="335"/>
      <c r="W2693" s="336"/>
      <c r="X2693" s="337"/>
      <c r="Y2693" s="338"/>
    </row>
    <row r="2694" spans="3:25" s="330" customFormat="1" hidden="1" x14ac:dyDescent="0.25">
      <c r="C2694" s="331"/>
      <c r="D2694" s="331"/>
      <c r="E2694" s="331"/>
      <c r="H2694" s="332"/>
      <c r="K2694" s="333"/>
      <c r="L2694" s="333"/>
      <c r="M2694" s="333"/>
      <c r="N2694" s="333"/>
      <c r="Q2694" s="334"/>
      <c r="R2694" s="335"/>
      <c r="S2694" s="335"/>
      <c r="T2694" s="335"/>
      <c r="U2694" s="335"/>
      <c r="V2694" s="335"/>
      <c r="W2694" s="336"/>
      <c r="X2694" s="337"/>
      <c r="Y2694" s="338"/>
    </row>
    <row r="2695" spans="3:25" s="330" customFormat="1" hidden="1" x14ac:dyDescent="0.25">
      <c r="C2695" s="331"/>
      <c r="D2695" s="331"/>
      <c r="E2695" s="331"/>
      <c r="H2695" s="332"/>
      <c r="K2695" s="333"/>
      <c r="L2695" s="333"/>
      <c r="M2695" s="333"/>
      <c r="N2695" s="333"/>
      <c r="Q2695" s="334"/>
      <c r="R2695" s="335"/>
      <c r="S2695" s="335"/>
      <c r="T2695" s="335"/>
      <c r="U2695" s="335"/>
      <c r="V2695" s="335"/>
      <c r="W2695" s="336"/>
      <c r="X2695" s="337"/>
      <c r="Y2695" s="338"/>
    </row>
    <row r="2696" spans="3:25" s="330" customFormat="1" hidden="1" x14ac:dyDescent="0.25">
      <c r="C2696" s="331"/>
      <c r="D2696" s="331"/>
      <c r="E2696" s="331"/>
      <c r="H2696" s="332"/>
      <c r="K2696" s="333"/>
      <c r="L2696" s="333"/>
      <c r="M2696" s="333"/>
      <c r="N2696" s="333"/>
      <c r="Q2696" s="334"/>
      <c r="R2696" s="335"/>
      <c r="S2696" s="335"/>
      <c r="T2696" s="335"/>
      <c r="U2696" s="335"/>
      <c r="V2696" s="335"/>
      <c r="W2696" s="336"/>
      <c r="X2696" s="337"/>
      <c r="Y2696" s="338"/>
    </row>
    <row r="2697" spans="3:25" s="330" customFormat="1" hidden="1" x14ac:dyDescent="0.25">
      <c r="C2697" s="331"/>
      <c r="D2697" s="331"/>
      <c r="E2697" s="331"/>
      <c r="H2697" s="332"/>
      <c r="K2697" s="333"/>
      <c r="L2697" s="333"/>
      <c r="M2697" s="333"/>
      <c r="N2697" s="333"/>
      <c r="Q2697" s="334"/>
      <c r="R2697" s="335"/>
      <c r="S2697" s="335"/>
      <c r="T2697" s="335"/>
      <c r="U2697" s="335"/>
      <c r="V2697" s="335"/>
      <c r="W2697" s="336"/>
      <c r="X2697" s="337"/>
      <c r="Y2697" s="338"/>
    </row>
    <row r="2698" spans="3:25" s="330" customFormat="1" hidden="1" x14ac:dyDescent="0.25">
      <c r="C2698" s="331"/>
      <c r="D2698" s="331"/>
      <c r="E2698" s="331"/>
      <c r="H2698" s="332"/>
      <c r="K2698" s="333"/>
      <c r="L2698" s="333"/>
      <c r="M2698" s="333"/>
      <c r="N2698" s="333"/>
      <c r="Q2698" s="334"/>
      <c r="R2698" s="335"/>
      <c r="S2698" s="335"/>
      <c r="T2698" s="335"/>
      <c r="U2698" s="335"/>
      <c r="V2698" s="335"/>
      <c r="W2698" s="336"/>
      <c r="X2698" s="337"/>
      <c r="Y2698" s="338"/>
    </row>
    <row r="2699" spans="3:25" s="330" customFormat="1" hidden="1" x14ac:dyDescent="0.25">
      <c r="C2699" s="331"/>
      <c r="D2699" s="331"/>
      <c r="E2699" s="331"/>
      <c r="H2699" s="332"/>
      <c r="K2699" s="333"/>
      <c r="L2699" s="333"/>
      <c r="M2699" s="333"/>
      <c r="N2699" s="333"/>
      <c r="Q2699" s="334"/>
      <c r="R2699" s="335"/>
      <c r="S2699" s="335"/>
      <c r="T2699" s="335"/>
      <c r="U2699" s="335"/>
      <c r="V2699" s="335"/>
      <c r="W2699" s="336"/>
      <c r="X2699" s="337"/>
      <c r="Y2699" s="338"/>
    </row>
    <row r="2700" spans="3:25" s="330" customFormat="1" hidden="1" x14ac:dyDescent="0.25">
      <c r="C2700" s="331"/>
      <c r="D2700" s="331"/>
      <c r="E2700" s="331"/>
      <c r="H2700" s="332"/>
      <c r="K2700" s="333"/>
      <c r="L2700" s="333"/>
      <c r="M2700" s="333"/>
      <c r="N2700" s="333"/>
      <c r="Q2700" s="334"/>
      <c r="R2700" s="335"/>
      <c r="S2700" s="335"/>
      <c r="T2700" s="335"/>
      <c r="U2700" s="335"/>
      <c r="V2700" s="335"/>
      <c r="W2700" s="336"/>
      <c r="X2700" s="337"/>
      <c r="Y2700" s="338"/>
    </row>
    <row r="2701" spans="3:25" s="330" customFormat="1" hidden="1" x14ac:dyDescent="0.25">
      <c r="C2701" s="331"/>
      <c r="D2701" s="331"/>
      <c r="E2701" s="331"/>
      <c r="H2701" s="332"/>
      <c r="K2701" s="333"/>
      <c r="L2701" s="333"/>
      <c r="M2701" s="333"/>
      <c r="N2701" s="333"/>
      <c r="Q2701" s="334"/>
      <c r="R2701" s="335"/>
      <c r="S2701" s="335"/>
      <c r="T2701" s="335"/>
      <c r="U2701" s="335"/>
      <c r="V2701" s="335"/>
      <c r="W2701" s="336"/>
      <c r="X2701" s="337"/>
      <c r="Y2701" s="338"/>
    </row>
    <row r="2702" spans="3:25" s="330" customFormat="1" hidden="1" x14ac:dyDescent="0.25">
      <c r="C2702" s="331"/>
      <c r="D2702" s="331"/>
      <c r="E2702" s="331"/>
      <c r="H2702" s="332"/>
      <c r="K2702" s="333"/>
      <c r="L2702" s="333"/>
      <c r="M2702" s="333"/>
      <c r="N2702" s="333"/>
      <c r="Q2702" s="334"/>
      <c r="R2702" s="335"/>
      <c r="S2702" s="335"/>
      <c r="T2702" s="335"/>
      <c r="U2702" s="335"/>
      <c r="V2702" s="335"/>
      <c r="W2702" s="336"/>
      <c r="X2702" s="337"/>
      <c r="Y2702" s="338"/>
    </row>
    <row r="2703" spans="3:25" s="330" customFormat="1" hidden="1" x14ac:dyDescent="0.25">
      <c r="C2703" s="331"/>
      <c r="D2703" s="331"/>
      <c r="E2703" s="331"/>
      <c r="H2703" s="332"/>
      <c r="K2703" s="333"/>
      <c r="L2703" s="333"/>
      <c r="M2703" s="333"/>
      <c r="N2703" s="333"/>
      <c r="Q2703" s="334"/>
      <c r="R2703" s="335"/>
      <c r="S2703" s="335"/>
      <c r="T2703" s="335"/>
      <c r="U2703" s="335"/>
      <c r="V2703" s="335"/>
      <c r="W2703" s="336"/>
      <c r="X2703" s="337"/>
      <c r="Y2703" s="338"/>
    </row>
    <row r="2704" spans="3:25" s="330" customFormat="1" hidden="1" x14ac:dyDescent="0.25">
      <c r="C2704" s="331"/>
      <c r="D2704" s="331"/>
      <c r="E2704" s="331"/>
      <c r="H2704" s="332"/>
      <c r="K2704" s="333"/>
      <c r="L2704" s="333"/>
      <c r="M2704" s="333"/>
      <c r="N2704" s="333"/>
      <c r="Q2704" s="334"/>
      <c r="R2704" s="335"/>
      <c r="S2704" s="335"/>
      <c r="T2704" s="335"/>
      <c r="U2704" s="335"/>
      <c r="V2704" s="335"/>
      <c r="W2704" s="336"/>
      <c r="X2704" s="337"/>
      <c r="Y2704" s="338"/>
    </row>
    <row r="2705" spans="3:25" s="330" customFormat="1" hidden="1" x14ac:dyDescent="0.25">
      <c r="C2705" s="331"/>
      <c r="D2705" s="331"/>
      <c r="E2705" s="331"/>
      <c r="H2705" s="332"/>
      <c r="K2705" s="333"/>
      <c r="L2705" s="333"/>
      <c r="M2705" s="333"/>
      <c r="N2705" s="333"/>
      <c r="Q2705" s="334"/>
      <c r="R2705" s="335"/>
      <c r="S2705" s="335"/>
      <c r="T2705" s="335"/>
      <c r="U2705" s="335"/>
      <c r="V2705" s="335"/>
      <c r="W2705" s="336"/>
      <c r="X2705" s="337"/>
      <c r="Y2705" s="338"/>
    </row>
    <row r="2706" spans="3:25" s="330" customFormat="1" hidden="1" x14ac:dyDescent="0.25">
      <c r="C2706" s="331"/>
      <c r="D2706" s="331"/>
      <c r="E2706" s="331"/>
      <c r="H2706" s="332"/>
      <c r="K2706" s="333"/>
      <c r="L2706" s="333"/>
      <c r="M2706" s="333"/>
      <c r="N2706" s="333"/>
      <c r="Q2706" s="334"/>
      <c r="R2706" s="335"/>
      <c r="S2706" s="335"/>
      <c r="T2706" s="335"/>
      <c r="U2706" s="335"/>
      <c r="V2706" s="335"/>
      <c r="W2706" s="336"/>
      <c r="X2706" s="337"/>
      <c r="Y2706" s="338"/>
    </row>
    <row r="2707" spans="3:25" s="330" customFormat="1" hidden="1" x14ac:dyDescent="0.25">
      <c r="C2707" s="331"/>
      <c r="D2707" s="331"/>
      <c r="E2707" s="331"/>
      <c r="H2707" s="332"/>
      <c r="K2707" s="333"/>
      <c r="L2707" s="333"/>
      <c r="M2707" s="333"/>
      <c r="N2707" s="333"/>
      <c r="Q2707" s="334"/>
      <c r="R2707" s="335"/>
      <c r="S2707" s="335"/>
      <c r="T2707" s="335"/>
      <c r="U2707" s="335"/>
      <c r="V2707" s="335"/>
      <c r="W2707" s="336"/>
      <c r="X2707" s="337"/>
      <c r="Y2707" s="338"/>
    </row>
    <row r="2708" spans="3:25" s="330" customFormat="1" hidden="1" x14ac:dyDescent="0.25">
      <c r="C2708" s="331"/>
      <c r="D2708" s="331"/>
      <c r="E2708" s="331"/>
      <c r="H2708" s="332"/>
      <c r="K2708" s="333"/>
      <c r="L2708" s="333"/>
      <c r="M2708" s="333"/>
      <c r="N2708" s="333"/>
      <c r="Q2708" s="334"/>
      <c r="R2708" s="335"/>
      <c r="S2708" s="335"/>
      <c r="T2708" s="335"/>
      <c r="U2708" s="335"/>
      <c r="V2708" s="335"/>
      <c r="W2708" s="336"/>
      <c r="X2708" s="337"/>
      <c r="Y2708" s="338"/>
    </row>
    <row r="2709" spans="3:25" s="330" customFormat="1" hidden="1" x14ac:dyDescent="0.25">
      <c r="C2709" s="331"/>
      <c r="D2709" s="331"/>
      <c r="E2709" s="331"/>
      <c r="H2709" s="332"/>
      <c r="K2709" s="333"/>
      <c r="L2709" s="333"/>
      <c r="M2709" s="333"/>
      <c r="N2709" s="333"/>
      <c r="Q2709" s="334"/>
      <c r="R2709" s="335"/>
      <c r="S2709" s="335"/>
      <c r="T2709" s="335"/>
      <c r="U2709" s="335"/>
      <c r="V2709" s="335"/>
      <c r="W2709" s="336"/>
      <c r="X2709" s="337"/>
      <c r="Y2709" s="338"/>
    </row>
    <row r="2710" spans="3:25" s="330" customFormat="1" hidden="1" x14ac:dyDescent="0.25">
      <c r="C2710" s="331"/>
      <c r="D2710" s="331"/>
      <c r="E2710" s="331"/>
      <c r="H2710" s="332"/>
      <c r="K2710" s="333"/>
      <c r="L2710" s="333"/>
      <c r="M2710" s="333"/>
      <c r="N2710" s="333"/>
      <c r="Q2710" s="334"/>
      <c r="R2710" s="335"/>
      <c r="S2710" s="335"/>
      <c r="T2710" s="335"/>
      <c r="U2710" s="335"/>
      <c r="V2710" s="335"/>
      <c r="W2710" s="336"/>
      <c r="X2710" s="337"/>
      <c r="Y2710" s="338"/>
    </row>
    <row r="2711" spans="3:25" s="330" customFormat="1" hidden="1" x14ac:dyDescent="0.25">
      <c r="C2711" s="331"/>
      <c r="D2711" s="331"/>
      <c r="E2711" s="331"/>
      <c r="H2711" s="332"/>
      <c r="K2711" s="333"/>
      <c r="L2711" s="333"/>
      <c r="M2711" s="333"/>
      <c r="N2711" s="333"/>
      <c r="Q2711" s="334"/>
      <c r="R2711" s="335"/>
      <c r="S2711" s="335"/>
      <c r="T2711" s="335"/>
      <c r="U2711" s="335"/>
      <c r="V2711" s="335"/>
      <c r="W2711" s="336"/>
      <c r="X2711" s="337"/>
      <c r="Y2711" s="338"/>
    </row>
    <row r="2712" spans="3:25" s="330" customFormat="1" hidden="1" x14ac:dyDescent="0.25">
      <c r="C2712" s="331"/>
      <c r="D2712" s="331"/>
      <c r="E2712" s="331"/>
      <c r="H2712" s="332"/>
      <c r="K2712" s="333"/>
      <c r="L2712" s="333"/>
      <c r="M2712" s="333"/>
      <c r="N2712" s="333"/>
      <c r="Q2712" s="334"/>
      <c r="R2712" s="335"/>
      <c r="S2712" s="335"/>
      <c r="T2712" s="335"/>
      <c r="U2712" s="335"/>
      <c r="V2712" s="335"/>
      <c r="W2712" s="336"/>
      <c r="X2712" s="337"/>
      <c r="Y2712" s="338"/>
    </row>
    <row r="2713" spans="3:25" s="330" customFormat="1" hidden="1" x14ac:dyDescent="0.25">
      <c r="C2713" s="331"/>
      <c r="D2713" s="331"/>
      <c r="E2713" s="331"/>
      <c r="H2713" s="332"/>
      <c r="K2713" s="333"/>
      <c r="L2713" s="333"/>
      <c r="M2713" s="333"/>
      <c r="N2713" s="333"/>
      <c r="Q2713" s="334"/>
      <c r="R2713" s="335"/>
      <c r="S2713" s="335"/>
      <c r="T2713" s="335"/>
      <c r="U2713" s="335"/>
      <c r="V2713" s="335"/>
      <c r="W2713" s="336"/>
      <c r="X2713" s="337"/>
      <c r="Y2713" s="338"/>
    </row>
    <row r="2714" spans="3:25" s="330" customFormat="1" hidden="1" x14ac:dyDescent="0.25">
      <c r="C2714" s="331"/>
      <c r="D2714" s="331"/>
      <c r="E2714" s="331"/>
      <c r="H2714" s="332"/>
      <c r="K2714" s="333"/>
      <c r="L2714" s="333"/>
      <c r="M2714" s="333"/>
      <c r="N2714" s="333"/>
      <c r="Q2714" s="334"/>
      <c r="R2714" s="335"/>
      <c r="S2714" s="335"/>
      <c r="T2714" s="335"/>
      <c r="U2714" s="335"/>
      <c r="V2714" s="335"/>
      <c r="W2714" s="336"/>
      <c r="X2714" s="337"/>
      <c r="Y2714" s="338"/>
    </row>
    <row r="2715" spans="3:25" s="330" customFormat="1" hidden="1" x14ac:dyDescent="0.2">
      <c r="C2715" s="339"/>
      <c r="D2715" s="340"/>
      <c r="E2715" s="340"/>
      <c r="H2715" s="332"/>
      <c r="I2715" s="341"/>
      <c r="J2715" s="341"/>
      <c r="K2715" s="333"/>
      <c r="L2715" s="333"/>
      <c r="M2715" s="333"/>
      <c r="N2715" s="333"/>
      <c r="Q2715" s="334"/>
      <c r="R2715" s="334"/>
      <c r="S2715" s="334"/>
      <c r="T2715" s="334"/>
      <c r="U2715" s="334"/>
      <c r="V2715" s="334"/>
      <c r="X2715" s="334"/>
      <c r="Y2715" s="338"/>
    </row>
    <row r="2716" spans="3:25" s="330" customFormat="1" hidden="1" x14ac:dyDescent="0.2">
      <c r="C2716" s="331"/>
      <c r="D2716" s="340"/>
      <c r="E2716" s="340"/>
      <c r="H2716" s="332"/>
      <c r="K2716" s="333"/>
      <c r="L2716" s="333"/>
      <c r="M2716" s="333"/>
      <c r="N2716" s="333"/>
      <c r="Q2716" s="334"/>
      <c r="R2716" s="334"/>
      <c r="S2716" s="334"/>
      <c r="T2716" s="334"/>
      <c r="U2716" s="334"/>
      <c r="V2716" s="334"/>
      <c r="X2716" s="334"/>
      <c r="Y2716" s="338"/>
    </row>
    <row r="2717" spans="3:25" s="330" customFormat="1" hidden="1" x14ac:dyDescent="0.2">
      <c r="C2717" s="331"/>
      <c r="D2717" s="340"/>
      <c r="E2717" s="340"/>
      <c r="H2717" s="332"/>
      <c r="K2717" s="333"/>
      <c r="L2717" s="333"/>
      <c r="M2717" s="333"/>
      <c r="N2717" s="333"/>
      <c r="Q2717" s="334"/>
      <c r="R2717" s="334"/>
      <c r="S2717" s="334"/>
      <c r="T2717" s="334"/>
      <c r="U2717" s="334"/>
      <c r="V2717" s="334"/>
      <c r="X2717" s="334"/>
      <c r="Y2717" s="338"/>
    </row>
    <row r="2718" spans="3:25" s="330" customFormat="1" hidden="1" x14ac:dyDescent="0.2">
      <c r="C2718" s="331"/>
      <c r="D2718" s="340"/>
      <c r="E2718" s="340"/>
      <c r="H2718" s="332"/>
      <c r="K2718" s="333"/>
      <c r="L2718" s="333"/>
      <c r="M2718" s="333"/>
      <c r="N2718" s="333"/>
      <c r="Q2718" s="334"/>
      <c r="R2718" s="334"/>
      <c r="S2718" s="334"/>
      <c r="T2718" s="334"/>
      <c r="U2718" s="334"/>
      <c r="V2718" s="334"/>
      <c r="X2718" s="334"/>
      <c r="Y2718" s="338"/>
    </row>
    <row r="2719" spans="3:25" s="330" customFormat="1" hidden="1" x14ac:dyDescent="0.2">
      <c r="C2719" s="331"/>
      <c r="D2719" s="340"/>
      <c r="E2719" s="340"/>
      <c r="H2719" s="332"/>
      <c r="K2719" s="333"/>
      <c r="L2719" s="333"/>
      <c r="M2719" s="333"/>
      <c r="N2719" s="333"/>
      <c r="Q2719" s="334"/>
      <c r="R2719" s="334"/>
      <c r="S2719" s="334"/>
      <c r="T2719" s="334"/>
      <c r="U2719" s="334"/>
      <c r="V2719" s="334"/>
      <c r="X2719" s="334"/>
      <c r="Y2719" s="338"/>
    </row>
    <row r="2720" spans="3:25" s="330" customFormat="1" hidden="1" x14ac:dyDescent="0.2">
      <c r="C2720" s="331"/>
      <c r="D2720" s="340"/>
      <c r="E2720" s="340"/>
      <c r="H2720" s="332"/>
      <c r="K2720" s="333"/>
      <c r="L2720" s="333"/>
      <c r="M2720" s="333"/>
      <c r="N2720" s="333"/>
      <c r="Q2720" s="334"/>
      <c r="R2720" s="334"/>
      <c r="S2720" s="334"/>
      <c r="T2720" s="334"/>
      <c r="U2720" s="334"/>
      <c r="V2720" s="334"/>
      <c r="X2720" s="334"/>
      <c r="Y2720" s="338"/>
    </row>
    <row r="2721" spans="3:25" s="330" customFormat="1" hidden="1" x14ac:dyDescent="0.2">
      <c r="C2721" s="331"/>
      <c r="D2721" s="340"/>
      <c r="E2721" s="340"/>
      <c r="H2721" s="332"/>
      <c r="K2721" s="333"/>
      <c r="L2721" s="333"/>
      <c r="M2721" s="333"/>
      <c r="N2721" s="333"/>
      <c r="Q2721" s="334"/>
      <c r="R2721" s="334"/>
      <c r="S2721" s="334"/>
      <c r="T2721" s="334"/>
      <c r="U2721" s="334"/>
      <c r="V2721" s="334"/>
      <c r="X2721" s="334"/>
      <c r="Y2721" s="338"/>
    </row>
    <row r="2722" spans="3:25" s="330" customFormat="1" hidden="1" x14ac:dyDescent="0.2">
      <c r="C2722" s="331"/>
      <c r="D2722" s="340"/>
      <c r="E2722" s="340"/>
      <c r="H2722" s="332"/>
      <c r="K2722" s="333"/>
      <c r="L2722" s="333"/>
      <c r="M2722" s="333"/>
      <c r="N2722" s="333"/>
      <c r="Q2722" s="334"/>
      <c r="R2722" s="334"/>
      <c r="S2722" s="334"/>
      <c r="T2722" s="334"/>
      <c r="U2722" s="334"/>
      <c r="V2722" s="334"/>
      <c r="X2722" s="334"/>
      <c r="Y2722" s="338"/>
    </row>
    <row r="2723" spans="3:25" s="330" customFormat="1" hidden="1" x14ac:dyDescent="0.2">
      <c r="C2723" s="331"/>
      <c r="D2723" s="340"/>
      <c r="E2723" s="340"/>
      <c r="H2723" s="332"/>
      <c r="K2723" s="333"/>
      <c r="L2723" s="333"/>
      <c r="M2723" s="333"/>
      <c r="N2723" s="333"/>
      <c r="Q2723" s="334"/>
      <c r="R2723" s="334"/>
      <c r="S2723" s="334"/>
      <c r="T2723" s="334"/>
      <c r="U2723" s="334"/>
      <c r="V2723" s="334"/>
      <c r="X2723" s="334"/>
      <c r="Y2723" s="338"/>
    </row>
    <row r="2724" spans="3:25" s="330" customFormat="1" hidden="1" x14ac:dyDescent="0.2">
      <c r="C2724" s="331"/>
      <c r="D2724" s="340"/>
      <c r="E2724" s="340"/>
      <c r="H2724" s="332"/>
      <c r="K2724" s="333"/>
      <c r="L2724" s="333"/>
      <c r="M2724" s="333"/>
      <c r="N2724" s="333"/>
      <c r="Q2724" s="334"/>
      <c r="R2724" s="334"/>
      <c r="S2724" s="334"/>
      <c r="T2724" s="334"/>
      <c r="U2724" s="334"/>
      <c r="V2724" s="334"/>
      <c r="X2724" s="334"/>
      <c r="Y2724" s="338"/>
    </row>
    <row r="2725" spans="3:25" s="330" customFormat="1" hidden="1" x14ac:dyDescent="0.2">
      <c r="C2725" s="331"/>
      <c r="D2725" s="340"/>
      <c r="E2725" s="340"/>
      <c r="H2725" s="332"/>
      <c r="K2725" s="333"/>
      <c r="L2725" s="333"/>
      <c r="M2725" s="333"/>
      <c r="N2725" s="333"/>
      <c r="Q2725" s="334"/>
      <c r="R2725" s="334"/>
      <c r="S2725" s="334"/>
      <c r="T2725" s="334"/>
      <c r="U2725" s="334"/>
      <c r="V2725" s="334"/>
      <c r="X2725" s="334"/>
      <c r="Y2725" s="338"/>
    </row>
    <row r="2726" spans="3:25" s="330" customFormat="1" hidden="1" x14ac:dyDescent="0.2">
      <c r="C2726" s="331"/>
      <c r="D2726" s="340"/>
      <c r="E2726" s="340"/>
      <c r="H2726" s="332"/>
      <c r="K2726" s="333"/>
      <c r="L2726" s="333"/>
      <c r="M2726" s="333"/>
      <c r="N2726" s="333"/>
      <c r="Q2726" s="334"/>
      <c r="R2726" s="334"/>
      <c r="S2726" s="334"/>
      <c r="T2726" s="334"/>
      <c r="U2726" s="334"/>
      <c r="V2726" s="334"/>
      <c r="X2726" s="334"/>
      <c r="Y2726" s="338"/>
    </row>
    <row r="2727" spans="3:25" s="330" customFormat="1" hidden="1" x14ac:dyDescent="0.2">
      <c r="C2727" s="331"/>
      <c r="D2727" s="340"/>
      <c r="E2727" s="340"/>
      <c r="H2727" s="332"/>
      <c r="K2727" s="333"/>
      <c r="L2727" s="333"/>
      <c r="M2727" s="333"/>
      <c r="N2727" s="333"/>
      <c r="Q2727" s="334"/>
      <c r="R2727" s="334"/>
      <c r="S2727" s="334"/>
      <c r="T2727" s="334"/>
      <c r="U2727" s="334"/>
      <c r="V2727" s="334"/>
      <c r="X2727" s="334"/>
      <c r="Y2727" s="338"/>
    </row>
    <row r="2728" spans="3:25" s="330" customFormat="1" hidden="1" x14ac:dyDescent="0.2">
      <c r="C2728" s="331"/>
      <c r="D2728" s="340"/>
      <c r="E2728" s="340"/>
      <c r="H2728" s="332"/>
      <c r="K2728" s="333"/>
      <c r="L2728" s="333"/>
      <c r="M2728" s="333"/>
      <c r="N2728" s="333"/>
      <c r="Q2728" s="334"/>
      <c r="R2728" s="334"/>
      <c r="S2728" s="334"/>
      <c r="T2728" s="334"/>
      <c r="U2728" s="334"/>
      <c r="V2728" s="334"/>
      <c r="X2728" s="334"/>
      <c r="Y2728" s="338"/>
    </row>
    <row r="2729" spans="3:25" s="330" customFormat="1" hidden="1" x14ac:dyDescent="0.2">
      <c r="C2729" s="331"/>
      <c r="D2729" s="340"/>
      <c r="E2729" s="340"/>
      <c r="H2729" s="332"/>
      <c r="K2729" s="333"/>
      <c r="L2729" s="333"/>
      <c r="M2729" s="333"/>
      <c r="N2729" s="333"/>
      <c r="Q2729" s="334"/>
      <c r="R2729" s="334"/>
      <c r="S2729" s="334"/>
      <c r="T2729" s="334"/>
      <c r="U2729" s="334"/>
      <c r="V2729" s="334"/>
      <c r="X2729" s="334"/>
      <c r="Y2729" s="338"/>
    </row>
    <row r="2730" spans="3:25" s="330" customFormat="1" hidden="1" x14ac:dyDescent="0.2">
      <c r="C2730" s="331"/>
      <c r="D2730" s="340"/>
      <c r="E2730" s="340"/>
      <c r="H2730" s="332"/>
      <c r="K2730" s="333"/>
      <c r="L2730" s="333"/>
      <c r="M2730" s="333"/>
      <c r="N2730" s="333"/>
      <c r="Q2730" s="334"/>
      <c r="R2730" s="334"/>
      <c r="S2730" s="334"/>
      <c r="T2730" s="334"/>
      <c r="U2730" s="334"/>
      <c r="V2730" s="334"/>
      <c r="X2730" s="334"/>
      <c r="Y2730" s="338"/>
    </row>
    <row r="2731" spans="3:25" s="330" customFormat="1" hidden="1" x14ac:dyDescent="0.2">
      <c r="C2731" s="331"/>
      <c r="D2731" s="340"/>
      <c r="E2731" s="340"/>
      <c r="H2731" s="332"/>
      <c r="K2731" s="333"/>
      <c r="L2731" s="333"/>
      <c r="M2731" s="333"/>
      <c r="N2731" s="333"/>
      <c r="Q2731" s="334"/>
      <c r="R2731" s="334"/>
      <c r="S2731" s="334"/>
      <c r="T2731" s="334"/>
      <c r="U2731" s="334"/>
      <c r="V2731" s="334"/>
      <c r="X2731" s="334"/>
      <c r="Y2731" s="338"/>
    </row>
    <row r="2732" spans="3:25" s="330" customFormat="1" hidden="1" x14ac:dyDescent="0.2">
      <c r="C2732" s="331"/>
      <c r="D2732" s="340"/>
      <c r="E2732" s="340"/>
      <c r="H2732" s="332"/>
      <c r="K2732" s="333"/>
      <c r="L2732" s="333"/>
      <c r="M2732" s="333"/>
      <c r="N2732" s="333"/>
      <c r="Q2732" s="334"/>
      <c r="R2732" s="334"/>
      <c r="S2732" s="334"/>
      <c r="T2732" s="334"/>
      <c r="U2732" s="334"/>
      <c r="V2732" s="334"/>
      <c r="X2732" s="334"/>
      <c r="Y2732" s="338"/>
    </row>
    <row r="2733" spans="3:25" s="330" customFormat="1" hidden="1" x14ac:dyDescent="0.2">
      <c r="C2733" s="331"/>
      <c r="D2733" s="340"/>
      <c r="E2733" s="340"/>
      <c r="H2733" s="332"/>
      <c r="K2733" s="333"/>
      <c r="L2733" s="333"/>
      <c r="M2733" s="333"/>
      <c r="N2733" s="333"/>
      <c r="Q2733" s="334"/>
      <c r="R2733" s="334"/>
      <c r="S2733" s="334"/>
      <c r="T2733" s="334"/>
      <c r="U2733" s="334"/>
      <c r="V2733" s="334"/>
      <c r="X2733" s="334"/>
      <c r="Y2733" s="338"/>
    </row>
    <row r="2734" spans="3:25" s="330" customFormat="1" hidden="1" x14ac:dyDescent="0.2">
      <c r="C2734" s="331"/>
      <c r="D2734" s="340"/>
      <c r="E2734" s="340"/>
      <c r="H2734" s="332"/>
      <c r="K2734" s="333"/>
      <c r="L2734" s="333"/>
      <c r="M2734" s="333"/>
      <c r="N2734" s="333"/>
      <c r="Q2734" s="334"/>
      <c r="R2734" s="334"/>
      <c r="S2734" s="334"/>
      <c r="T2734" s="334"/>
      <c r="U2734" s="334"/>
      <c r="V2734" s="334"/>
      <c r="X2734" s="334"/>
      <c r="Y2734" s="338"/>
    </row>
    <row r="2735" spans="3:25" s="330" customFormat="1" hidden="1" x14ac:dyDescent="0.2">
      <c r="C2735" s="331"/>
      <c r="D2735" s="340"/>
      <c r="E2735" s="340"/>
      <c r="H2735" s="332"/>
      <c r="K2735" s="333"/>
      <c r="L2735" s="333"/>
      <c r="M2735" s="333"/>
      <c r="N2735" s="333"/>
      <c r="Q2735" s="334"/>
      <c r="R2735" s="334"/>
      <c r="S2735" s="334"/>
      <c r="T2735" s="334"/>
      <c r="U2735" s="334"/>
      <c r="V2735" s="334"/>
      <c r="X2735" s="334"/>
      <c r="Y2735" s="338"/>
    </row>
    <row r="2736" spans="3:25" s="330" customFormat="1" hidden="1" x14ac:dyDescent="0.2">
      <c r="C2736" s="331"/>
      <c r="D2736" s="340"/>
      <c r="E2736" s="340"/>
      <c r="H2736" s="332"/>
      <c r="K2736" s="333"/>
      <c r="L2736" s="333"/>
      <c r="M2736" s="333"/>
      <c r="N2736" s="333"/>
      <c r="Q2736" s="334"/>
      <c r="R2736" s="334"/>
      <c r="S2736" s="334"/>
      <c r="T2736" s="334"/>
      <c r="U2736" s="334"/>
      <c r="V2736" s="334"/>
      <c r="X2736" s="334"/>
      <c r="Y2736" s="338"/>
    </row>
    <row r="2737" spans="3:25" s="330" customFormat="1" hidden="1" x14ac:dyDescent="0.2">
      <c r="C2737" s="331"/>
      <c r="D2737" s="340"/>
      <c r="E2737" s="340"/>
      <c r="H2737" s="332"/>
      <c r="K2737" s="333"/>
      <c r="L2737" s="333"/>
      <c r="M2737" s="333"/>
      <c r="N2737" s="333"/>
      <c r="Q2737" s="334"/>
      <c r="R2737" s="334"/>
      <c r="S2737" s="334"/>
      <c r="T2737" s="334"/>
      <c r="U2737" s="334"/>
      <c r="V2737" s="334"/>
      <c r="X2737" s="334"/>
      <c r="Y2737" s="338"/>
    </row>
    <row r="2738" spans="3:25" s="330" customFormat="1" hidden="1" x14ac:dyDescent="0.2">
      <c r="C2738" s="331"/>
      <c r="D2738" s="340"/>
      <c r="E2738" s="340"/>
      <c r="H2738" s="332"/>
      <c r="K2738" s="333"/>
      <c r="L2738" s="333"/>
      <c r="M2738" s="333"/>
      <c r="N2738" s="333"/>
      <c r="Q2738" s="334"/>
      <c r="R2738" s="334"/>
      <c r="S2738" s="334"/>
      <c r="T2738" s="334"/>
      <c r="U2738" s="334"/>
      <c r="V2738" s="334"/>
      <c r="X2738" s="334"/>
      <c r="Y2738" s="338"/>
    </row>
    <row r="2739" spans="3:25" s="330" customFormat="1" hidden="1" x14ac:dyDescent="0.2">
      <c r="C2739" s="331"/>
      <c r="D2739" s="340"/>
      <c r="E2739" s="340"/>
      <c r="H2739" s="332"/>
      <c r="K2739" s="333"/>
      <c r="L2739" s="333"/>
      <c r="M2739" s="333"/>
      <c r="N2739" s="333"/>
      <c r="Q2739" s="334"/>
      <c r="R2739" s="334"/>
      <c r="S2739" s="334"/>
      <c r="T2739" s="334"/>
      <c r="U2739" s="334"/>
      <c r="V2739" s="334"/>
      <c r="X2739" s="334"/>
      <c r="Y2739" s="338"/>
    </row>
    <row r="2740" spans="3:25" s="330" customFormat="1" hidden="1" x14ac:dyDescent="0.2">
      <c r="C2740" s="331"/>
      <c r="D2740" s="340"/>
      <c r="E2740" s="340"/>
      <c r="H2740" s="332"/>
      <c r="K2740" s="333"/>
      <c r="L2740" s="333"/>
      <c r="M2740" s="333"/>
      <c r="N2740" s="333"/>
      <c r="Q2740" s="334"/>
      <c r="R2740" s="334"/>
      <c r="S2740" s="334"/>
      <c r="T2740" s="334"/>
      <c r="U2740" s="334"/>
      <c r="V2740" s="334"/>
      <c r="X2740" s="334"/>
      <c r="Y2740" s="338"/>
    </row>
    <row r="2741" spans="3:25" s="330" customFormat="1" hidden="1" x14ac:dyDescent="0.2">
      <c r="C2741" s="331"/>
      <c r="D2741" s="340"/>
      <c r="E2741" s="340"/>
      <c r="H2741" s="332"/>
      <c r="K2741" s="333"/>
      <c r="L2741" s="333"/>
      <c r="M2741" s="333"/>
      <c r="N2741" s="333"/>
      <c r="Q2741" s="334"/>
      <c r="R2741" s="334"/>
      <c r="S2741" s="334"/>
      <c r="T2741" s="334"/>
      <c r="U2741" s="334"/>
      <c r="V2741" s="334"/>
      <c r="X2741" s="334"/>
      <c r="Y2741" s="338"/>
    </row>
  </sheetData>
  <sheetProtection sheet="1" objects="1" scenarios="1" formatCells="0" formatColumns="0" formatRows="0" selectLockedCells="1" sort="0" autoFilter="0" pivotTables="0"/>
  <autoFilter ref="B4:Y400">
    <sortState ref="B4:Y400">
      <sortCondition ref="C4:C400"/>
      <sortCondition ref="K4:K400"/>
    </sortState>
  </autoFilter>
  <mergeCells count="1">
    <mergeCell ref="B2:Y2"/>
  </mergeCells>
  <dataValidations count="2">
    <dataValidation type="list" allowBlank="1" showInputMessage="1" showErrorMessage="1" sqref="D5:D400">
      <formula1>"SIM,NÃO"</formula1>
    </dataValidation>
    <dataValidation type="list" allowBlank="1" showInputMessage="1" showErrorMessage="1" sqref="B5:B400">
      <formula1>"EQUIPE EXTRA,EQUIPE REGULAR,PLANTÃO"</formula1>
    </dataValidation>
  </dataValidations>
  <pageMargins left="0.78749999999999998" right="0.78749999999999998" top="0.98402777777777772" bottom="0.98402777777777772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F365"/>
  <sheetViews>
    <sheetView showGridLines="0" showRowColHeaders="0" workbookViewId="0">
      <pane ySplit="3" topLeftCell="A106" activePane="bottomLeft" state="frozen"/>
      <selection pane="bottomLeft" activeCell="B1" sqref="B1"/>
    </sheetView>
  </sheetViews>
  <sheetFormatPr defaultColWidth="0" defaultRowHeight="15" zeroHeight="1" x14ac:dyDescent="0.25"/>
  <cols>
    <col min="1" max="1" width="1.7109375" customWidth="1"/>
    <col min="2" max="2" width="17" customWidth="1"/>
    <col min="3" max="3" width="44.5703125" customWidth="1"/>
    <col min="4" max="4" width="40.42578125" customWidth="1"/>
    <col min="5" max="5" width="6.5703125" style="108" customWidth="1"/>
    <col min="6" max="6" width="0" hidden="1" customWidth="1"/>
    <col min="7" max="16384" width="50.85546875" hidden="1"/>
  </cols>
  <sheetData>
    <row r="1" spans="2:5" ht="9.9499999999999993" customHeight="1" x14ac:dyDescent="0.25"/>
    <row r="2" spans="2:5" ht="14.25" customHeight="1" thickBot="1" x14ac:dyDescent="0.3"/>
    <row r="3" spans="2:5" ht="15.75" thickBot="1" x14ac:dyDescent="0.3">
      <c r="B3" s="54" t="s">
        <v>4669</v>
      </c>
      <c r="C3" s="55" t="s">
        <v>5</v>
      </c>
      <c r="D3" s="56" t="s">
        <v>4</v>
      </c>
    </row>
    <row r="4" spans="2:5" x14ac:dyDescent="0.25">
      <c r="B4" s="404">
        <v>6954</v>
      </c>
      <c r="C4" s="446" t="s">
        <v>4714</v>
      </c>
      <c r="D4" s="422" t="s">
        <v>4569</v>
      </c>
      <c r="E4" s="318" t="s">
        <v>4817</v>
      </c>
    </row>
    <row r="5" spans="2:5" x14ac:dyDescent="0.25">
      <c r="B5" s="404">
        <v>6434</v>
      </c>
      <c r="C5" s="484" t="s">
        <v>4686</v>
      </c>
      <c r="D5" s="422" t="s">
        <v>17</v>
      </c>
    </row>
    <row r="6" spans="2:5" x14ac:dyDescent="0.25">
      <c r="B6" s="404">
        <v>6605</v>
      </c>
      <c r="C6" s="446" t="s">
        <v>4715</v>
      </c>
      <c r="D6" s="422" t="s">
        <v>18</v>
      </c>
    </row>
    <row r="7" spans="2:5" x14ac:dyDescent="0.25">
      <c r="B7" s="404">
        <v>4637</v>
      </c>
      <c r="C7" s="446" t="s">
        <v>4716</v>
      </c>
      <c r="D7" s="422" t="s">
        <v>4717</v>
      </c>
    </row>
    <row r="8" spans="2:5" x14ac:dyDescent="0.25">
      <c r="B8" s="404">
        <v>5417</v>
      </c>
      <c r="C8" s="446" t="s">
        <v>4718</v>
      </c>
      <c r="D8" s="422" t="s">
        <v>4569</v>
      </c>
    </row>
    <row r="9" spans="2:5" x14ac:dyDescent="0.25">
      <c r="B9" s="404">
        <v>3169</v>
      </c>
      <c r="C9" s="446" t="s">
        <v>4719</v>
      </c>
      <c r="D9" s="422" t="s">
        <v>4569</v>
      </c>
    </row>
    <row r="10" spans="2:5" x14ac:dyDescent="0.25">
      <c r="B10" s="404">
        <v>6290</v>
      </c>
      <c r="C10" s="446" t="s">
        <v>4720</v>
      </c>
      <c r="D10" s="422" t="s">
        <v>18</v>
      </c>
    </row>
    <row r="11" spans="2:5" x14ac:dyDescent="0.25">
      <c r="B11" s="405">
        <v>6468</v>
      </c>
      <c r="C11" s="447" t="s">
        <v>4721</v>
      </c>
      <c r="D11" s="406" t="s">
        <v>4569</v>
      </c>
    </row>
    <row r="12" spans="2:5" x14ac:dyDescent="0.25">
      <c r="B12" s="406">
        <v>1318</v>
      </c>
      <c r="C12" s="448" t="s">
        <v>4722</v>
      </c>
      <c r="D12" s="406" t="s">
        <v>4569</v>
      </c>
    </row>
    <row r="13" spans="2:5" x14ac:dyDescent="0.25">
      <c r="B13" s="406">
        <v>1331</v>
      </c>
      <c r="C13" s="449" t="s">
        <v>4723</v>
      </c>
      <c r="D13" s="408" t="s">
        <v>4569</v>
      </c>
    </row>
    <row r="14" spans="2:5" x14ac:dyDescent="0.25">
      <c r="B14" s="407">
        <v>6458</v>
      </c>
      <c r="C14" s="450" t="s">
        <v>4724</v>
      </c>
      <c r="D14" s="408" t="s">
        <v>18</v>
      </c>
    </row>
    <row r="15" spans="2:5" x14ac:dyDescent="0.25">
      <c r="B15" s="407">
        <v>6666</v>
      </c>
      <c r="C15" s="451" t="s">
        <v>4696</v>
      </c>
      <c r="D15" s="408" t="s">
        <v>4717</v>
      </c>
    </row>
    <row r="16" spans="2:5" x14ac:dyDescent="0.25">
      <c r="B16" s="408">
        <v>1187</v>
      </c>
      <c r="C16" s="485" t="s">
        <v>4694</v>
      </c>
      <c r="D16" s="408" t="s">
        <v>17</v>
      </c>
    </row>
    <row r="17" spans="2:4" x14ac:dyDescent="0.25">
      <c r="B17" s="407">
        <v>6693</v>
      </c>
      <c r="C17" s="451" t="s">
        <v>4725</v>
      </c>
      <c r="D17" s="408" t="s">
        <v>18</v>
      </c>
    </row>
    <row r="18" spans="2:4" x14ac:dyDescent="0.25">
      <c r="B18" s="409">
        <v>6569</v>
      </c>
      <c r="C18" s="486" t="s">
        <v>4687</v>
      </c>
      <c r="D18" s="423" t="s">
        <v>17</v>
      </c>
    </row>
    <row r="19" spans="2:4" x14ac:dyDescent="0.25">
      <c r="B19" s="409">
        <v>6612</v>
      </c>
      <c r="C19" s="452" t="s">
        <v>4726</v>
      </c>
      <c r="D19" s="423" t="s">
        <v>4569</v>
      </c>
    </row>
    <row r="20" spans="2:4" x14ac:dyDescent="0.25">
      <c r="B20" s="409">
        <v>6595</v>
      </c>
      <c r="C20" s="453" t="s">
        <v>4727</v>
      </c>
      <c r="D20" s="423" t="s">
        <v>4569</v>
      </c>
    </row>
    <row r="21" spans="2:4" x14ac:dyDescent="0.25">
      <c r="B21" s="409">
        <v>6596</v>
      </c>
      <c r="C21" s="454" t="s">
        <v>16</v>
      </c>
      <c r="D21" s="423" t="s">
        <v>4641</v>
      </c>
    </row>
    <row r="22" spans="2:4" x14ac:dyDescent="0.25">
      <c r="B22" s="409">
        <v>6463</v>
      </c>
      <c r="C22" s="453" t="s">
        <v>4728</v>
      </c>
      <c r="D22" s="423" t="s">
        <v>4569</v>
      </c>
    </row>
    <row r="23" spans="2:4" x14ac:dyDescent="0.25">
      <c r="B23" s="409">
        <v>6598</v>
      </c>
      <c r="C23" s="453" t="s">
        <v>4729</v>
      </c>
      <c r="D23" s="423" t="s">
        <v>18</v>
      </c>
    </row>
    <row r="24" spans="2:4" x14ac:dyDescent="0.25">
      <c r="B24" s="409">
        <v>6599</v>
      </c>
      <c r="C24" s="453" t="s">
        <v>25</v>
      </c>
      <c r="D24" s="423" t="s">
        <v>18</v>
      </c>
    </row>
    <row r="25" spans="2:4" x14ac:dyDescent="0.25">
      <c r="B25" s="410">
        <v>6646</v>
      </c>
      <c r="C25" s="455" t="s">
        <v>4730</v>
      </c>
      <c r="D25" s="424" t="s">
        <v>4569</v>
      </c>
    </row>
    <row r="26" spans="2:4" x14ac:dyDescent="0.25">
      <c r="B26" s="410">
        <v>6617</v>
      </c>
      <c r="C26" s="455" t="s">
        <v>4731</v>
      </c>
      <c r="D26" s="424" t="s">
        <v>4569</v>
      </c>
    </row>
    <row r="27" spans="2:4" x14ac:dyDescent="0.25">
      <c r="B27" s="410">
        <v>6373</v>
      </c>
      <c r="C27" s="455" t="s">
        <v>4732</v>
      </c>
      <c r="D27" s="424" t="s">
        <v>4569</v>
      </c>
    </row>
    <row r="28" spans="2:4" x14ac:dyDescent="0.25">
      <c r="B28" s="410">
        <v>5608</v>
      </c>
      <c r="C28" s="487" t="s">
        <v>4685</v>
      </c>
      <c r="D28" s="424" t="s">
        <v>17</v>
      </c>
    </row>
    <row r="29" spans="2:4" x14ac:dyDescent="0.25">
      <c r="B29" s="410">
        <v>6975</v>
      </c>
      <c r="C29" s="455" t="s">
        <v>4733</v>
      </c>
      <c r="D29" s="424" t="s">
        <v>4641</v>
      </c>
    </row>
    <row r="30" spans="2:4" x14ac:dyDescent="0.25">
      <c r="B30" s="410">
        <v>6517</v>
      </c>
      <c r="C30" s="455" t="s">
        <v>4734</v>
      </c>
      <c r="D30" s="424" t="s">
        <v>18</v>
      </c>
    </row>
    <row r="31" spans="2:4" x14ac:dyDescent="0.25">
      <c r="B31" s="410">
        <v>6834</v>
      </c>
      <c r="C31" s="455" t="s">
        <v>4735</v>
      </c>
      <c r="D31" s="424" t="s">
        <v>18</v>
      </c>
    </row>
    <row r="32" spans="2:4" x14ac:dyDescent="0.25">
      <c r="B32" s="411">
        <v>6500</v>
      </c>
      <c r="C32" s="488" t="s">
        <v>4736</v>
      </c>
      <c r="D32" s="425" t="s">
        <v>17</v>
      </c>
    </row>
    <row r="33" spans="2:4" x14ac:dyDescent="0.25">
      <c r="B33" s="411">
        <v>6938</v>
      </c>
      <c r="C33" s="456" t="s">
        <v>20</v>
      </c>
      <c r="D33" s="425" t="s">
        <v>4641</v>
      </c>
    </row>
    <row r="34" spans="2:4" x14ac:dyDescent="0.25">
      <c r="B34" s="411">
        <v>3631</v>
      </c>
      <c r="C34" s="456" t="s">
        <v>4737</v>
      </c>
      <c r="D34" s="425" t="s">
        <v>4569</v>
      </c>
    </row>
    <row r="35" spans="2:4" x14ac:dyDescent="0.25">
      <c r="B35" s="411">
        <v>6931</v>
      </c>
      <c r="C35" s="457" t="s">
        <v>4738</v>
      </c>
      <c r="D35" s="425" t="s">
        <v>4569</v>
      </c>
    </row>
    <row r="36" spans="2:4" x14ac:dyDescent="0.25">
      <c r="B36" s="411">
        <v>6971</v>
      </c>
      <c r="C36" s="457" t="s">
        <v>4739</v>
      </c>
      <c r="D36" s="425" t="s">
        <v>18</v>
      </c>
    </row>
    <row r="37" spans="2:4" x14ac:dyDescent="0.25">
      <c r="B37" s="411">
        <v>6970</v>
      </c>
      <c r="C37" s="457" t="s">
        <v>4740</v>
      </c>
      <c r="D37" s="425" t="s">
        <v>18</v>
      </c>
    </row>
    <row r="38" spans="2:4" x14ac:dyDescent="0.25">
      <c r="B38" s="411">
        <v>6929</v>
      </c>
      <c r="C38" s="457" t="s">
        <v>4741</v>
      </c>
      <c r="D38" s="425" t="s">
        <v>18</v>
      </c>
    </row>
    <row r="39" spans="2:4" x14ac:dyDescent="0.25">
      <c r="B39" s="412">
        <v>6400</v>
      </c>
      <c r="C39" s="458" t="s">
        <v>4742</v>
      </c>
      <c r="D39" s="426" t="s">
        <v>4641</v>
      </c>
    </row>
    <row r="40" spans="2:4" x14ac:dyDescent="0.25">
      <c r="B40" s="413">
        <v>747</v>
      </c>
      <c r="C40" s="413" t="s">
        <v>4743</v>
      </c>
      <c r="D40" s="427" t="s">
        <v>4569</v>
      </c>
    </row>
    <row r="41" spans="2:4" x14ac:dyDescent="0.25">
      <c r="B41" s="412">
        <v>6270</v>
      </c>
      <c r="C41" s="458" t="s">
        <v>4744</v>
      </c>
      <c r="D41" s="426" t="s">
        <v>18</v>
      </c>
    </row>
    <row r="42" spans="2:4" x14ac:dyDescent="0.25">
      <c r="B42" s="412">
        <v>6433</v>
      </c>
      <c r="C42" s="459" t="s">
        <v>4745</v>
      </c>
      <c r="D42" s="428" t="s">
        <v>18</v>
      </c>
    </row>
    <row r="43" spans="2:4" x14ac:dyDescent="0.25">
      <c r="B43" s="413">
        <v>1274</v>
      </c>
      <c r="C43" s="489" t="s">
        <v>4689</v>
      </c>
      <c r="D43" s="428" t="s">
        <v>17</v>
      </c>
    </row>
    <row r="44" spans="2:4" x14ac:dyDescent="0.25">
      <c r="B44" s="412">
        <v>5925</v>
      </c>
      <c r="C44" s="459" t="s">
        <v>4746</v>
      </c>
      <c r="D44" s="428" t="s">
        <v>4569</v>
      </c>
    </row>
    <row r="45" spans="2:4" x14ac:dyDescent="0.25">
      <c r="B45" s="412">
        <v>5350</v>
      </c>
      <c r="C45" s="459" t="s">
        <v>4747</v>
      </c>
      <c r="D45" s="428" t="s">
        <v>4569</v>
      </c>
    </row>
    <row r="46" spans="2:4" x14ac:dyDescent="0.25">
      <c r="B46" s="414">
        <v>6516</v>
      </c>
      <c r="C46" s="415" t="s">
        <v>4748</v>
      </c>
      <c r="D46" s="429" t="s">
        <v>4641</v>
      </c>
    </row>
    <row r="47" spans="2:4" x14ac:dyDescent="0.25">
      <c r="B47" s="415">
        <v>1341</v>
      </c>
      <c r="C47" s="490" t="s">
        <v>4688</v>
      </c>
      <c r="D47" s="429" t="s">
        <v>17</v>
      </c>
    </row>
    <row r="48" spans="2:4" x14ac:dyDescent="0.25">
      <c r="B48" s="415">
        <v>1362</v>
      </c>
      <c r="C48" s="415" t="s">
        <v>4749</v>
      </c>
      <c r="D48" s="429" t="s">
        <v>18</v>
      </c>
    </row>
    <row r="49" spans="2:4" x14ac:dyDescent="0.25">
      <c r="B49" s="414">
        <v>6476</v>
      </c>
      <c r="C49" s="415" t="s">
        <v>4750</v>
      </c>
      <c r="D49" s="429" t="s">
        <v>4569</v>
      </c>
    </row>
    <row r="50" spans="2:4" x14ac:dyDescent="0.25">
      <c r="B50" s="415">
        <v>1358</v>
      </c>
      <c r="C50" s="415" t="s">
        <v>4751</v>
      </c>
      <c r="D50" s="429" t="s">
        <v>4569</v>
      </c>
    </row>
    <row r="51" spans="2:4" x14ac:dyDescent="0.25">
      <c r="B51" s="414">
        <v>6845</v>
      </c>
      <c r="C51" s="415" t="s">
        <v>4752</v>
      </c>
      <c r="D51" s="429" t="s">
        <v>4569</v>
      </c>
    </row>
    <row r="52" spans="2:4" x14ac:dyDescent="0.25">
      <c r="B52" s="414">
        <v>6389</v>
      </c>
      <c r="C52" s="415" t="s">
        <v>4753</v>
      </c>
      <c r="D52" s="429" t="s">
        <v>18</v>
      </c>
    </row>
    <row r="53" spans="2:4" x14ac:dyDescent="0.25">
      <c r="B53" s="416">
        <v>6822</v>
      </c>
      <c r="C53" s="460" t="s">
        <v>4754</v>
      </c>
      <c r="D53" s="430" t="s">
        <v>4569</v>
      </c>
    </row>
    <row r="54" spans="2:4" x14ac:dyDescent="0.25">
      <c r="B54" s="416">
        <v>6466</v>
      </c>
      <c r="C54" s="460" t="s">
        <v>4755</v>
      </c>
      <c r="D54" s="430" t="s">
        <v>18</v>
      </c>
    </row>
    <row r="55" spans="2:4" x14ac:dyDescent="0.25">
      <c r="B55" s="416">
        <v>6291</v>
      </c>
      <c r="C55" s="460" t="s">
        <v>4756</v>
      </c>
      <c r="D55" s="430" t="s">
        <v>18</v>
      </c>
    </row>
    <row r="56" spans="2:4" x14ac:dyDescent="0.25">
      <c r="B56" s="416">
        <v>5995</v>
      </c>
      <c r="C56" s="460" t="s">
        <v>4757</v>
      </c>
      <c r="D56" s="430" t="s">
        <v>4569</v>
      </c>
    </row>
    <row r="57" spans="2:4" x14ac:dyDescent="0.25">
      <c r="B57" s="416">
        <v>6604</v>
      </c>
      <c r="C57" s="460" t="s">
        <v>4758</v>
      </c>
      <c r="D57" s="430" t="s">
        <v>18</v>
      </c>
    </row>
    <row r="58" spans="2:4" x14ac:dyDescent="0.25">
      <c r="B58" s="416">
        <v>2027</v>
      </c>
      <c r="C58" s="491" t="s">
        <v>4684</v>
      </c>
      <c r="D58" s="430" t="s">
        <v>17</v>
      </c>
    </row>
    <row r="59" spans="2:4" x14ac:dyDescent="0.25">
      <c r="B59" s="416">
        <v>6830</v>
      </c>
      <c r="C59" s="460" t="s">
        <v>4759</v>
      </c>
      <c r="D59" s="430" t="s">
        <v>4717</v>
      </c>
    </row>
    <row r="60" spans="2:4" x14ac:dyDescent="0.25">
      <c r="B60" s="417">
        <v>6915</v>
      </c>
      <c r="C60" s="492" t="s">
        <v>24</v>
      </c>
      <c r="D60" s="431" t="s">
        <v>17</v>
      </c>
    </row>
    <row r="61" spans="2:4" x14ac:dyDescent="0.25">
      <c r="B61" s="417">
        <v>6974</v>
      </c>
      <c r="C61" s="461" t="s">
        <v>4760</v>
      </c>
      <c r="D61" s="431" t="s">
        <v>4641</v>
      </c>
    </row>
    <row r="62" spans="2:4" x14ac:dyDescent="0.25">
      <c r="B62" s="417">
        <v>6846</v>
      </c>
      <c r="C62" s="461" t="s">
        <v>4761</v>
      </c>
      <c r="D62" s="431" t="s">
        <v>4569</v>
      </c>
    </row>
    <row r="63" spans="2:4" x14ac:dyDescent="0.25">
      <c r="B63" s="417">
        <v>6847</v>
      </c>
      <c r="C63" s="461" t="s">
        <v>4762</v>
      </c>
      <c r="D63" s="431" t="s">
        <v>4569</v>
      </c>
    </row>
    <row r="64" spans="2:4" x14ac:dyDescent="0.25">
      <c r="B64" s="417">
        <v>6329</v>
      </c>
      <c r="C64" s="461" t="s">
        <v>4763</v>
      </c>
      <c r="D64" s="431" t="s">
        <v>4569</v>
      </c>
    </row>
    <row r="65" spans="2:4" x14ac:dyDescent="0.25">
      <c r="B65" s="417">
        <v>6946</v>
      </c>
      <c r="C65" s="461" t="s">
        <v>4764</v>
      </c>
      <c r="D65" s="431" t="s">
        <v>4569</v>
      </c>
    </row>
    <row r="66" spans="2:4" x14ac:dyDescent="0.25">
      <c r="B66" s="417">
        <v>6947</v>
      </c>
      <c r="C66" s="461" t="s">
        <v>4765</v>
      </c>
      <c r="D66" s="431" t="s">
        <v>18</v>
      </c>
    </row>
    <row r="67" spans="2:4" x14ac:dyDescent="0.25">
      <c r="B67" s="416">
        <v>6980</v>
      </c>
      <c r="C67" s="491" t="s">
        <v>4695</v>
      </c>
      <c r="D67" s="430" t="s">
        <v>17</v>
      </c>
    </row>
    <row r="68" spans="2:4" x14ac:dyDescent="0.25">
      <c r="B68" s="416">
        <v>6932</v>
      </c>
      <c r="C68" s="460" t="s">
        <v>4766</v>
      </c>
      <c r="D68" s="430" t="s">
        <v>4717</v>
      </c>
    </row>
    <row r="69" spans="2:4" x14ac:dyDescent="0.25">
      <c r="B69" s="416">
        <v>6977</v>
      </c>
      <c r="C69" s="460" t="s">
        <v>4767</v>
      </c>
      <c r="D69" s="430" t="s">
        <v>4569</v>
      </c>
    </row>
    <row r="70" spans="2:4" x14ac:dyDescent="0.25">
      <c r="B70" s="416">
        <v>7005</v>
      </c>
      <c r="C70" s="460" t="s">
        <v>4768</v>
      </c>
      <c r="D70" s="430" t="s">
        <v>4569</v>
      </c>
    </row>
    <row r="71" spans="2:4" x14ac:dyDescent="0.25">
      <c r="B71" s="416">
        <v>6937</v>
      </c>
      <c r="C71" s="460" t="s">
        <v>4769</v>
      </c>
      <c r="D71" s="430" t="s">
        <v>4569</v>
      </c>
    </row>
    <row r="72" spans="2:4" x14ac:dyDescent="0.25">
      <c r="B72" s="416">
        <v>6973</v>
      </c>
      <c r="C72" s="460" t="s">
        <v>4770</v>
      </c>
      <c r="D72" s="430" t="s">
        <v>18</v>
      </c>
    </row>
    <row r="73" spans="2:4" x14ac:dyDescent="0.25">
      <c r="B73" s="416">
        <v>6966</v>
      </c>
      <c r="C73" s="460" t="s">
        <v>4771</v>
      </c>
      <c r="D73" s="430" t="s">
        <v>18</v>
      </c>
    </row>
    <row r="74" spans="2:4" x14ac:dyDescent="0.25">
      <c r="B74" s="418">
        <v>6266</v>
      </c>
      <c r="C74" s="493" t="s">
        <v>4772</v>
      </c>
      <c r="D74" s="432" t="s">
        <v>4773</v>
      </c>
    </row>
    <row r="75" spans="2:4" x14ac:dyDescent="0.25">
      <c r="B75" s="418">
        <v>6594</v>
      </c>
      <c r="C75" s="418" t="s">
        <v>4774</v>
      </c>
      <c r="D75" s="432" t="s">
        <v>4569</v>
      </c>
    </row>
    <row r="76" spans="2:4" x14ac:dyDescent="0.25">
      <c r="B76" s="419">
        <v>6354</v>
      </c>
      <c r="C76" s="419" t="s">
        <v>4775</v>
      </c>
      <c r="D76" s="433" t="s">
        <v>4717</v>
      </c>
    </row>
    <row r="77" spans="2:4" x14ac:dyDescent="0.25">
      <c r="B77" s="419">
        <v>4703</v>
      </c>
      <c r="C77" s="494" t="s">
        <v>4690</v>
      </c>
      <c r="D77" s="433" t="s">
        <v>4569</v>
      </c>
    </row>
    <row r="78" spans="2:4" x14ac:dyDescent="0.25">
      <c r="B78" s="420">
        <v>6719</v>
      </c>
      <c r="C78" s="495" t="s">
        <v>4693</v>
      </c>
      <c r="D78" s="434" t="s">
        <v>4773</v>
      </c>
    </row>
    <row r="79" spans="2:4" x14ac:dyDescent="0.25">
      <c r="B79" s="420">
        <v>637</v>
      </c>
      <c r="C79" s="420" t="s">
        <v>4776</v>
      </c>
      <c r="D79" s="434" t="s">
        <v>4569</v>
      </c>
    </row>
    <row r="80" spans="2:4" x14ac:dyDescent="0.25">
      <c r="B80" s="419">
        <v>6649</v>
      </c>
      <c r="C80" s="419" t="s">
        <v>4777</v>
      </c>
      <c r="D80" s="433" t="s">
        <v>4773</v>
      </c>
    </row>
    <row r="81" spans="2:5" x14ac:dyDescent="0.25">
      <c r="B81" s="419">
        <v>6935</v>
      </c>
      <c r="C81" s="419" t="s">
        <v>4778</v>
      </c>
      <c r="D81" s="433" t="s">
        <v>4569</v>
      </c>
    </row>
    <row r="82" spans="2:5" x14ac:dyDescent="0.25">
      <c r="B82" s="421">
        <v>6650</v>
      </c>
      <c r="C82" s="421" t="s">
        <v>4779</v>
      </c>
      <c r="D82" s="435" t="s">
        <v>4569</v>
      </c>
    </row>
    <row r="83" spans="2:5" x14ac:dyDescent="0.25">
      <c r="B83" s="421">
        <v>6680</v>
      </c>
      <c r="C83" s="421" t="s">
        <v>4780</v>
      </c>
      <c r="D83" s="435" t="s">
        <v>4717</v>
      </c>
    </row>
    <row r="84" spans="2:5" x14ac:dyDescent="0.25">
      <c r="B84" s="394">
        <v>6566</v>
      </c>
      <c r="C84" s="462" t="s">
        <v>21</v>
      </c>
      <c r="D84" s="436" t="s">
        <v>4641</v>
      </c>
      <c r="E84" s="318" t="s">
        <v>449</v>
      </c>
    </row>
    <row r="85" spans="2:5" x14ac:dyDescent="0.25">
      <c r="B85" s="394">
        <v>6556</v>
      </c>
      <c r="C85" s="463" t="s">
        <v>4781</v>
      </c>
      <c r="D85" s="436" t="s">
        <v>4809</v>
      </c>
      <c r="E85" s="271">
        <v>1</v>
      </c>
    </row>
    <row r="86" spans="2:5" x14ac:dyDescent="0.25">
      <c r="B86" s="394">
        <v>6829</v>
      </c>
      <c r="C86" s="462" t="s">
        <v>4782</v>
      </c>
      <c r="D86" s="436" t="s">
        <v>4934</v>
      </c>
      <c r="E86" s="106"/>
    </row>
    <row r="87" spans="2:5" x14ac:dyDescent="0.25">
      <c r="B87" s="395">
        <v>6451</v>
      </c>
      <c r="C87" s="464" t="s">
        <v>4783</v>
      </c>
      <c r="D87" s="437" t="s">
        <v>4641</v>
      </c>
      <c r="E87" s="272">
        <v>2</v>
      </c>
    </row>
    <row r="88" spans="2:5" x14ac:dyDescent="0.25">
      <c r="B88" s="395">
        <v>6469</v>
      </c>
      <c r="C88" s="465" t="s">
        <v>4784</v>
      </c>
      <c r="D88" s="437" t="s">
        <v>4810</v>
      </c>
      <c r="E88" s="319" t="s">
        <v>4830</v>
      </c>
    </row>
    <row r="89" spans="2:5" x14ac:dyDescent="0.25">
      <c r="B89" s="395">
        <v>6627</v>
      </c>
      <c r="C89" s="465" t="s">
        <v>4785</v>
      </c>
      <c r="D89" s="437" t="s">
        <v>4934</v>
      </c>
      <c r="E89" s="106"/>
    </row>
    <row r="90" spans="2:5" x14ac:dyDescent="0.25">
      <c r="B90" s="396">
        <v>6648</v>
      </c>
      <c r="C90" s="466" t="s">
        <v>4786</v>
      </c>
      <c r="D90" s="438" t="s">
        <v>4811</v>
      </c>
      <c r="E90" s="273">
        <v>3</v>
      </c>
    </row>
    <row r="91" spans="2:5" x14ac:dyDescent="0.25">
      <c r="B91" s="396">
        <v>6470</v>
      </c>
      <c r="C91" s="467" t="s">
        <v>4787</v>
      </c>
      <c r="D91" s="438" t="s">
        <v>4812</v>
      </c>
      <c r="E91" s="106"/>
    </row>
    <row r="92" spans="2:5" x14ac:dyDescent="0.25">
      <c r="B92" s="396">
        <v>6608</v>
      </c>
      <c r="C92" s="466" t="s">
        <v>4788</v>
      </c>
      <c r="D92" s="438" t="s">
        <v>4934</v>
      </c>
      <c r="E92" s="106"/>
    </row>
    <row r="93" spans="2:5" x14ac:dyDescent="0.25">
      <c r="B93" s="397">
        <v>6506</v>
      </c>
      <c r="C93" s="468" t="s">
        <v>4789</v>
      </c>
      <c r="D93" s="439" t="s">
        <v>4641</v>
      </c>
      <c r="E93" s="274">
        <v>4</v>
      </c>
    </row>
    <row r="94" spans="2:5" x14ac:dyDescent="0.25">
      <c r="B94" s="397">
        <v>6654</v>
      </c>
      <c r="C94" s="469" t="s">
        <v>4790</v>
      </c>
      <c r="D94" s="439" t="s">
        <v>4811</v>
      </c>
      <c r="E94" s="320" t="s">
        <v>4830</v>
      </c>
    </row>
    <row r="95" spans="2:5" x14ac:dyDescent="0.25">
      <c r="B95" s="397">
        <v>6486</v>
      </c>
      <c r="C95" s="469" t="s">
        <v>4791</v>
      </c>
      <c r="D95" s="439" t="s">
        <v>4934</v>
      </c>
      <c r="E95" s="106"/>
    </row>
    <row r="96" spans="2:5" x14ac:dyDescent="0.25">
      <c r="B96" s="398">
        <v>6563</v>
      </c>
      <c r="C96" s="470" t="s">
        <v>4792</v>
      </c>
      <c r="D96" s="440" t="s">
        <v>4641</v>
      </c>
      <c r="E96" s="275">
        <v>5</v>
      </c>
    </row>
    <row r="97" spans="2:5" x14ac:dyDescent="0.25">
      <c r="B97" s="398">
        <v>6587</v>
      </c>
      <c r="C97" s="471" t="s">
        <v>4793</v>
      </c>
      <c r="D97" s="440" t="s">
        <v>4812</v>
      </c>
      <c r="E97" s="106"/>
    </row>
    <row r="98" spans="2:5" x14ac:dyDescent="0.25">
      <c r="B98" s="398">
        <v>6495</v>
      </c>
      <c r="C98" s="471" t="s">
        <v>4794</v>
      </c>
      <c r="D98" s="440" t="s">
        <v>4934</v>
      </c>
      <c r="E98" s="106"/>
    </row>
    <row r="99" spans="2:5" x14ac:dyDescent="0.25">
      <c r="B99" s="399">
        <v>6555</v>
      </c>
      <c r="C99" s="472" t="s">
        <v>4795</v>
      </c>
      <c r="D99" s="441" t="s">
        <v>4813</v>
      </c>
      <c r="E99" s="276">
        <v>6</v>
      </c>
    </row>
    <row r="100" spans="2:5" x14ac:dyDescent="0.25">
      <c r="B100" s="399">
        <v>6557</v>
      </c>
      <c r="C100" s="473" t="s">
        <v>4796</v>
      </c>
      <c r="D100" s="441" t="s">
        <v>4814</v>
      </c>
      <c r="E100" s="106"/>
    </row>
    <row r="101" spans="2:5" x14ac:dyDescent="0.25">
      <c r="B101" s="399">
        <v>6591</v>
      </c>
      <c r="C101" s="473" t="s">
        <v>4797</v>
      </c>
      <c r="D101" s="441" t="s">
        <v>4812</v>
      </c>
      <c r="E101" s="106"/>
    </row>
    <row r="102" spans="2:5" x14ac:dyDescent="0.25">
      <c r="B102" s="400">
        <v>6629</v>
      </c>
      <c r="C102" s="474" t="s">
        <v>4798</v>
      </c>
      <c r="D102" s="442" t="s">
        <v>4815</v>
      </c>
      <c r="E102" s="277">
        <v>7</v>
      </c>
    </row>
    <row r="103" spans="2:5" x14ac:dyDescent="0.25">
      <c r="B103" s="400">
        <v>6471</v>
      </c>
      <c r="C103" s="475" t="s">
        <v>4799</v>
      </c>
      <c r="D103" s="442" t="s">
        <v>4812</v>
      </c>
      <c r="E103" s="321" t="s">
        <v>4830</v>
      </c>
    </row>
    <row r="104" spans="2:5" x14ac:dyDescent="0.25">
      <c r="B104" s="400">
        <v>6568</v>
      </c>
      <c r="C104" s="475" t="s">
        <v>4800</v>
      </c>
      <c r="D104" s="442" t="s">
        <v>4812</v>
      </c>
      <c r="E104" s="106"/>
    </row>
    <row r="105" spans="2:5" x14ac:dyDescent="0.25">
      <c r="B105" s="401">
        <v>6835</v>
      </c>
      <c r="C105" s="476" t="s">
        <v>4801</v>
      </c>
      <c r="D105" s="443" t="s">
        <v>4641</v>
      </c>
      <c r="E105" s="278">
        <v>8</v>
      </c>
    </row>
    <row r="106" spans="2:5" x14ac:dyDescent="0.25">
      <c r="B106" s="401">
        <v>6454</v>
      </c>
      <c r="C106" s="477" t="s">
        <v>4802</v>
      </c>
      <c r="D106" s="443" t="s">
        <v>4569</v>
      </c>
      <c r="E106" s="322" t="s">
        <v>4830</v>
      </c>
    </row>
    <row r="107" spans="2:5" x14ac:dyDescent="0.25">
      <c r="B107" s="401">
        <v>6636</v>
      </c>
      <c r="C107" s="476" t="s">
        <v>4816</v>
      </c>
      <c r="D107" s="443" t="s">
        <v>4934</v>
      </c>
      <c r="E107" s="106"/>
    </row>
    <row r="108" spans="2:5" x14ac:dyDescent="0.25">
      <c r="B108" s="402">
        <v>6692</v>
      </c>
      <c r="C108" s="478" t="s">
        <v>4803</v>
      </c>
      <c r="D108" s="444" t="s">
        <v>4641</v>
      </c>
      <c r="E108" s="279">
        <v>9</v>
      </c>
    </row>
    <row r="109" spans="2:5" x14ac:dyDescent="0.25">
      <c r="B109" s="402">
        <v>4965</v>
      </c>
      <c r="C109" s="479" t="s">
        <v>4804</v>
      </c>
      <c r="D109" s="444" t="s">
        <v>4810</v>
      </c>
      <c r="E109" s="106"/>
    </row>
    <row r="110" spans="2:5" x14ac:dyDescent="0.25">
      <c r="B110" s="402">
        <v>6613</v>
      </c>
      <c r="C110" s="479" t="s">
        <v>4805</v>
      </c>
      <c r="D110" s="444" t="s">
        <v>4934</v>
      </c>
      <c r="E110" s="106"/>
    </row>
    <row r="111" spans="2:5" x14ac:dyDescent="0.25">
      <c r="B111" s="403">
        <v>6564</v>
      </c>
      <c r="C111" s="480" t="s">
        <v>4806</v>
      </c>
      <c r="D111" s="445" t="s">
        <v>4641</v>
      </c>
      <c r="E111" s="280">
        <v>10</v>
      </c>
    </row>
    <row r="112" spans="2:5" x14ac:dyDescent="0.25">
      <c r="B112" s="403">
        <v>6560</v>
      </c>
      <c r="C112" s="481" t="s">
        <v>4807</v>
      </c>
      <c r="D112" s="445" t="s">
        <v>4812</v>
      </c>
      <c r="E112" s="106"/>
    </row>
    <row r="113" spans="2:5" x14ac:dyDescent="0.25">
      <c r="B113" s="403">
        <v>6565</v>
      </c>
      <c r="C113" s="480" t="s">
        <v>4808</v>
      </c>
      <c r="D113" s="445" t="s">
        <v>4934</v>
      </c>
      <c r="E113" s="106"/>
    </row>
    <row r="114" spans="2:5" x14ac:dyDescent="0.25">
      <c r="B114" s="496">
        <v>1962</v>
      </c>
      <c r="C114" s="546" t="s">
        <v>4930</v>
      </c>
      <c r="D114" s="500" t="s">
        <v>17</v>
      </c>
      <c r="E114" s="318" t="s">
        <v>4931</v>
      </c>
    </row>
    <row r="115" spans="2:5" x14ac:dyDescent="0.25">
      <c r="B115" s="496">
        <v>660</v>
      </c>
      <c r="C115" s="504" t="s">
        <v>4932</v>
      </c>
      <c r="D115" s="500" t="s">
        <v>4569</v>
      </c>
    </row>
    <row r="116" spans="2:5" x14ac:dyDescent="0.25">
      <c r="B116" s="496">
        <v>1879</v>
      </c>
      <c r="C116" s="504" t="s">
        <v>4933</v>
      </c>
      <c r="D116" s="500" t="s">
        <v>4569</v>
      </c>
    </row>
    <row r="117" spans="2:5" x14ac:dyDescent="0.25">
      <c r="B117" s="497">
        <v>6282</v>
      </c>
      <c r="C117" s="505" t="s">
        <v>4935</v>
      </c>
      <c r="D117" s="501" t="s">
        <v>4949</v>
      </c>
    </row>
    <row r="118" spans="2:5" x14ac:dyDescent="0.25">
      <c r="B118" s="497">
        <v>6444</v>
      </c>
      <c r="C118" s="547" t="s">
        <v>4936</v>
      </c>
      <c r="D118" s="501" t="s">
        <v>17</v>
      </c>
    </row>
    <row r="119" spans="2:5" x14ac:dyDescent="0.25">
      <c r="B119" s="497">
        <v>5493</v>
      </c>
      <c r="C119" s="505" t="s">
        <v>4937</v>
      </c>
      <c r="D119" s="501" t="s">
        <v>4569</v>
      </c>
    </row>
    <row r="120" spans="2:5" x14ac:dyDescent="0.25">
      <c r="B120" s="497">
        <v>5897</v>
      </c>
      <c r="C120" s="505" t="s">
        <v>4938</v>
      </c>
      <c r="D120" s="501" t="s">
        <v>4569</v>
      </c>
    </row>
    <row r="121" spans="2:5" x14ac:dyDescent="0.25">
      <c r="B121" s="497">
        <v>5998</v>
      </c>
      <c r="C121" s="505" t="s">
        <v>4939</v>
      </c>
      <c r="D121" s="501" t="s">
        <v>4569</v>
      </c>
    </row>
    <row r="122" spans="2:5" x14ac:dyDescent="0.25">
      <c r="B122" s="497">
        <v>6610</v>
      </c>
      <c r="C122" s="505" t="s">
        <v>4940</v>
      </c>
      <c r="D122" s="501" t="s">
        <v>4569</v>
      </c>
    </row>
    <row r="123" spans="2:5" x14ac:dyDescent="0.25">
      <c r="B123" s="498">
        <v>4402</v>
      </c>
      <c r="C123" s="548" t="s">
        <v>4941</v>
      </c>
      <c r="D123" s="502" t="s">
        <v>4950</v>
      </c>
    </row>
    <row r="124" spans="2:5" x14ac:dyDescent="0.25">
      <c r="B124" s="498">
        <v>6264</v>
      </c>
      <c r="C124" s="506" t="s">
        <v>4942</v>
      </c>
      <c r="D124" s="502" t="s">
        <v>4949</v>
      </c>
    </row>
    <row r="125" spans="2:5" x14ac:dyDescent="0.25">
      <c r="B125" s="498">
        <v>5502</v>
      </c>
      <c r="C125" s="506" t="s">
        <v>4943</v>
      </c>
      <c r="D125" s="502" t="s">
        <v>4569</v>
      </c>
    </row>
    <row r="126" spans="2:5" x14ac:dyDescent="0.25">
      <c r="B126" s="498">
        <v>6010</v>
      </c>
      <c r="C126" s="506" t="s">
        <v>4944</v>
      </c>
      <c r="D126" s="502" t="s">
        <v>4951</v>
      </c>
    </row>
    <row r="127" spans="2:5" x14ac:dyDescent="0.25">
      <c r="B127" s="498">
        <v>4042</v>
      </c>
      <c r="C127" s="506" t="s">
        <v>4946</v>
      </c>
      <c r="D127" s="502" t="s">
        <v>4569</v>
      </c>
    </row>
    <row r="128" spans="2:5" x14ac:dyDescent="0.25">
      <c r="B128" s="499">
        <v>6528</v>
      </c>
      <c r="C128" s="549" t="s">
        <v>4947</v>
      </c>
      <c r="D128" s="503" t="s">
        <v>4945</v>
      </c>
    </row>
    <row r="129" spans="2:5" x14ac:dyDescent="0.25">
      <c r="B129" s="499">
        <v>6530</v>
      </c>
      <c r="C129" s="507" t="s">
        <v>4948</v>
      </c>
      <c r="D129" s="503" t="s">
        <v>4945</v>
      </c>
    </row>
    <row r="130" spans="2:5" x14ac:dyDescent="0.25">
      <c r="B130" s="551">
        <v>6519</v>
      </c>
      <c r="C130" s="242" t="s">
        <v>4954</v>
      </c>
      <c r="D130" s="53" t="s">
        <v>5039</v>
      </c>
      <c r="E130" s="318" t="s">
        <v>5038</v>
      </c>
    </row>
    <row r="131" spans="2:5" x14ac:dyDescent="0.25">
      <c r="B131" s="551">
        <v>1577</v>
      </c>
      <c r="C131" s="242" t="s">
        <v>4955</v>
      </c>
      <c r="D131" s="53" t="s">
        <v>4569</v>
      </c>
    </row>
    <row r="132" spans="2:5" x14ac:dyDescent="0.25">
      <c r="B132" s="551">
        <v>6487</v>
      </c>
      <c r="C132" s="242" t="s">
        <v>4956</v>
      </c>
      <c r="D132" s="53" t="s">
        <v>4957</v>
      </c>
    </row>
    <row r="133" spans="2:5" x14ac:dyDescent="0.25">
      <c r="B133" s="551">
        <v>6146</v>
      </c>
      <c r="C133" s="242" t="s">
        <v>4958</v>
      </c>
      <c r="D133" s="53" t="s">
        <v>4959</v>
      </c>
    </row>
    <row r="134" spans="2:5" x14ac:dyDescent="0.25">
      <c r="B134" s="551">
        <v>2601</v>
      </c>
      <c r="C134" s="242" t="s">
        <v>4960</v>
      </c>
      <c r="D134" s="53" t="s">
        <v>4961</v>
      </c>
    </row>
    <row r="135" spans="2:5" x14ac:dyDescent="0.25">
      <c r="B135" s="551">
        <v>2297</v>
      </c>
      <c r="C135" s="242" t="s">
        <v>4962</v>
      </c>
      <c r="D135" s="53" t="s">
        <v>4963</v>
      </c>
    </row>
    <row r="136" spans="2:5" x14ac:dyDescent="0.25">
      <c r="B136" s="551">
        <v>5519</v>
      </c>
      <c r="C136" s="242" t="s">
        <v>4965</v>
      </c>
      <c r="D136" s="53" t="s">
        <v>4569</v>
      </c>
    </row>
    <row r="137" spans="2:5" x14ac:dyDescent="0.25">
      <c r="B137" s="551">
        <v>6958</v>
      </c>
      <c r="C137" s="242" t="s">
        <v>4966</v>
      </c>
      <c r="D137" s="53" t="s">
        <v>4967</v>
      </c>
    </row>
    <row r="138" spans="2:5" x14ac:dyDescent="0.25">
      <c r="B138" s="551">
        <v>6456</v>
      </c>
      <c r="C138" s="242" t="s">
        <v>4968</v>
      </c>
      <c r="D138" s="53" t="s">
        <v>4969</v>
      </c>
    </row>
    <row r="139" spans="2:5" x14ac:dyDescent="0.25">
      <c r="B139" s="551">
        <v>5745</v>
      </c>
      <c r="C139" s="242" t="s">
        <v>4970</v>
      </c>
      <c r="D139" s="53" t="s">
        <v>4971</v>
      </c>
    </row>
    <row r="140" spans="2:5" x14ac:dyDescent="0.25">
      <c r="B140" s="551">
        <v>6895</v>
      </c>
      <c r="C140" s="242" t="s">
        <v>4972</v>
      </c>
      <c r="D140" s="53" t="s">
        <v>4973</v>
      </c>
    </row>
    <row r="141" spans="2:5" x14ac:dyDescent="0.25">
      <c r="B141" s="551">
        <v>4590</v>
      </c>
      <c r="C141" s="242" t="s">
        <v>4974</v>
      </c>
      <c r="D141" s="53" t="s">
        <v>4959</v>
      </c>
    </row>
    <row r="142" spans="2:5" x14ac:dyDescent="0.25">
      <c r="B142" s="551">
        <v>6643</v>
      </c>
      <c r="C142" s="242" t="s">
        <v>4975</v>
      </c>
      <c r="D142" s="53" t="s">
        <v>4971</v>
      </c>
    </row>
    <row r="143" spans="2:5" x14ac:dyDescent="0.25">
      <c r="B143" s="551">
        <v>6642</v>
      </c>
      <c r="C143" s="242" t="s">
        <v>4976</v>
      </c>
      <c r="D143" s="53" t="s">
        <v>4977</v>
      </c>
    </row>
    <row r="144" spans="2:5" x14ac:dyDescent="0.25">
      <c r="B144" s="551">
        <v>6849</v>
      </c>
      <c r="C144" s="242" t="s">
        <v>4978</v>
      </c>
      <c r="D144" s="53" t="s">
        <v>4969</v>
      </c>
    </row>
    <row r="145" spans="2:4" x14ac:dyDescent="0.25">
      <c r="B145" s="551">
        <v>6976</v>
      </c>
      <c r="C145" s="242" t="s">
        <v>4979</v>
      </c>
      <c r="D145" s="53" t="s">
        <v>4945</v>
      </c>
    </row>
    <row r="146" spans="2:4" x14ac:dyDescent="0.25">
      <c r="B146" s="551">
        <v>6126</v>
      </c>
      <c r="C146" s="242" t="s">
        <v>4980</v>
      </c>
      <c r="D146" s="53" t="s">
        <v>4981</v>
      </c>
    </row>
    <row r="147" spans="2:4" x14ac:dyDescent="0.25">
      <c r="B147" s="551">
        <v>6684</v>
      </c>
      <c r="C147" s="242" t="s">
        <v>4982</v>
      </c>
      <c r="D147" s="53" t="s">
        <v>4983</v>
      </c>
    </row>
    <row r="148" spans="2:4" x14ac:dyDescent="0.25">
      <c r="B148" s="551">
        <v>6641</v>
      </c>
      <c r="C148" s="242" t="s">
        <v>4985</v>
      </c>
      <c r="D148" s="53" t="s">
        <v>4977</v>
      </c>
    </row>
    <row r="149" spans="2:4" x14ac:dyDescent="0.25">
      <c r="B149" s="551">
        <v>6435</v>
      </c>
      <c r="C149" s="242" t="s">
        <v>4691</v>
      </c>
      <c r="D149" s="53" t="s">
        <v>4964</v>
      </c>
    </row>
    <row r="150" spans="2:4" x14ac:dyDescent="0.25">
      <c r="B150" s="551">
        <v>6710</v>
      </c>
      <c r="C150" s="242" t="s">
        <v>4986</v>
      </c>
      <c r="D150" s="53" t="s">
        <v>4569</v>
      </c>
    </row>
    <row r="151" spans="2:4" x14ac:dyDescent="0.25">
      <c r="B151" s="551">
        <v>4926</v>
      </c>
      <c r="C151" s="242" t="s">
        <v>4987</v>
      </c>
      <c r="D151" s="53" t="s">
        <v>4984</v>
      </c>
    </row>
    <row r="152" spans="2:4" x14ac:dyDescent="0.25">
      <c r="B152" s="551">
        <v>4598</v>
      </c>
      <c r="C152" s="245" t="s">
        <v>4989</v>
      </c>
      <c r="D152" s="27" t="s">
        <v>4569</v>
      </c>
    </row>
    <row r="153" spans="2:4" x14ac:dyDescent="0.25">
      <c r="B153" s="551">
        <v>6432</v>
      </c>
      <c r="C153" s="245" t="s">
        <v>4990</v>
      </c>
      <c r="D153" s="27" t="s">
        <v>4988</v>
      </c>
    </row>
    <row r="154" spans="2:4" x14ac:dyDescent="0.25">
      <c r="B154" s="551">
        <v>5864</v>
      </c>
      <c r="C154" s="245" t="s">
        <v>4991</v>
      </c>
      <c r="D154" s="27" t="s">
        <v>4569</v>
      </c>
    </row>
    <row r="155" spans="2:4" x14ac:dyDescent="0.25">
      <c r="B155" s="551">
        <v>6294</v>
      </c>
      <c r="C155" s="245" t="s">
        <v>4992</v>
      </c>
      <c r="D155" s="27" t="s">
        <v>4993</v>
      </c>
    </row>
    <row r="156" spans="2:4" x14ac:dyDescent="0.25">
      <c r="B156" s="551">
        <v>6665</v>
      </c>
      <c r="C156" s="245" t="s">
        <v>4994</v>
      </c>
      <c r="D156" s="27" t="s">
        <v>4995</v>
      </c>
    </row>
    <row r="157" spans="2:4" x14ac:dyDescent="0.25">
      <c r="B157" s="551">
        <v>6702</v>
      </c>
      <c r="C157" s="245" t="s">
        <v>4996</v>
      </c>
      <c r="D157" s="27" t="s">
        <v>4977</v>
      </c>
    </row>
    <row r="158" spans="2:4" x14ac:dyDescent="0.25">
      <c r="B158" s="551">
        <v>1283</v>
      </c>
      <c r="C158" s="245" t="s">
        <v>4997</v>
      </c>
      <c r="D158" s="27" t="s">
        <v>4998</v>
      </c>
    </row>
    <row r="159" spans="2:4" x14ac:dyDescent="0.25">
      <c r="B159" s="551">
        <v>6328</v>
      </c>
      <c r="C159" s="245" t="s">
        <v>5001</v>
      </c>
      <c r="D159" s="27" t="s">
        <v>5002</v>
      </c>
    </row>
    <row r="160" spans="2:4" x14ac:dyDescent="0.25">
      <c r="B160" s="551">
        <v>1743</v>
      </c>
      <c r="C160" s="245" t="s">
        <v>5003</v>
      </c>
      <c r="D160" s="27" t="s">
        <v>5004</v>
      </c>
    </row>
    <row r="161" spans="2:4" x14ac:dyDescent="0.25">
      <c r="B161" s="551">
        <v>6554</v>
      </c>
      <c r="C161" s="245" t="s">
        <v>5005</v>
      </c>
      <c r="D161" s="27" t="s">
        <v>5006</v>
      </c>
    </row>
    <row r="162" spans="2:4" x14ac:dyDescent="0.25">
      <c r="B162" s="551">
        <v>6979</v>
      </c>
      <c r="C162" s="245" t="s">
        <v>5007</v>
      </c>
      <c r="D162" s="27" t="s">
        <v>5008</v>
      </c>
    </row>
    <row r="163" spans="2:4" x14ac:dyDescent="0.25">
      <c r="B163" s="551">
        <v>6216</v>
      </c>
      <c r="C163" s="245" t="s">
        <v>5009</v>
      </c>
      <c r="D163" s="27" t="s">
        <v>5010</v>
      </c>
    </row>
    <row r="164" spans="2:4" x14ac:dyDescent="0.25">
      <c r="B164" s="551">
        <v>6472</v>
      </c>
      <c r="C164" s="245" t="s">
        <v>5011</v>
      </c>
      <c r="D164" s="27" t="s">
        <v>5012</v>
      </c>
    </row>
    <row r="165" spans="2:4" x14ac:dyDescent="0.25">
      <c r="B165" s="551">
        <v>6749</v>
      </c>
      <c r="C165" s="245" t="s">
        <v>5013</v>
      </c>
      <c r="D165" s="27" t="s">
        <v>4963</v>
      </c>
    </row>
    <row r="166" spans="2:4" x14ac:dyDescent="0.25">
      <c r="B166" s="551">
        <v>6455</v>
      </c>
      <c r="C166" s="245" t="s">
        <v>5014</v>
      </c>
      <c r="D166" s="27" t="s">
        <v>5015</v>
      </c>
    </row>
    <row r="167" spans="2:4" x14ac:dyDescent="0.25">
      <c r="B167" s="551">
        <v>6972</v>
      </c>
      <c r="C167" s="245" t="s">
        <v>5016</v>
      </c>
      <c r="D167" s="27" t="s">
        <v>4934</v>
      </c>
    </row>
    <row r="168" spans="2:4" x14ac:dyDescent="0.25">
      <c r="B168" s="551">
        <v>4502</v>
      </c>
      <c r="C168" s="245" t="s">
        <v>5017</v>
      </c>
      <c r="D168" s="27" t="s">
        <v>4934</v>
      </c>
    </row>
    <row r="169" spans="2:4" x14ac:dyDescent="0.25">
      <c r="B169" s="551">
        <v>7004</v>
      </c>
      <c r="C169" s="245" t="s">
        <v>5018</v>
      </c>
      <c r="D169" s="27" t="s">
        <v>4934</v>
      </c>
    </row>
    <row r="170" spans="2:4" x14ac:dyDescent="0.25">
      <c r="B170" s="551">
        <v>6645</v>
      </c>
      <c r="C170" s="245" t="s">
        <v>5019</v>
      </c>
      <c r="D170" s="27" t="s">
        <v>4977</v>
      </c>
    </row>
    <row r="171" spans="2:4" x14ac:dyDescent="0.25">
      <c r="B171" s="551">
        <v>6609</v>
      </c>
      <c r="C171" s="245" t="s">
        <v>5020</v>
      </c>
      <c r="D171" s="27" t="s">
        <v>4569</v>
      </c>
    </row>
    <row r="172" spans="2:4" x14ac:dyDescent="0.25">
      <c r="B172" s="551">
        <v>7016</v>
      </c>
      <c r="C172" s="245" t="s">
        <v>5021</v>
      </c>
      <c r="D172" s="27" t="s">
        <v>5022</v>
      </c>
    </row>
    <row r="173" spans="2:4" x14ac:dyDescent="0.25">
      <c r="B173" s="551">
        <v>7024</v>
      </c>
      <c r="C173" s="245" t="s">
        <v>5023</v>
      </c>
      <c r="D173" s="27" t="s">
        <v>5024</v>
      </c>
    </row>
    <row r="174" spans="2:4" x14ac:dyDescent="0.25">
      <c r="B174" s="551">
        <v>5857</v>
      </c>
      <c r="C174" s="245" t="s">
        <v>5025</v>
      </c>
      <c r="D174" s="27" t="s">
        <v>5026</v>
      </c>
    </row>
    <row r="175" spans="2:4" x14ac:dyDescent="0.25">
      <c r="B175" s="551">
        <v>6707</v>
      </c>
      <c r="C175" s="245" t="s">
        <v>5027</v>
      </c>
      <c r="D175" s="27" t="s">
        <v>5028</v>
      </c>
    </row>
    <row r="176" spans="2:4" x14ac:dyDescent="0.25">
      <c r="B176" s="551">
        <v>7039</v>
      </c>
      <c r="C176" s="245" t="s">
        <v>5029</v>
      </c>
      <c r="D176" s="27" t="s">
        <v>4999</v>
      </c>
    </row>
    <row r="177" spans="2:5" x14ac:dyDescent="0.25">
      <c r="B177" s="551">
        <v>668</v>
      </c>
      <c r="C177" s="245" t="s">
        <v>5030</v>
      </c>
      <c r="D177" s="27" t="s">
        <v>5000</v>
      </c>
    </row>
    <row r="178" spans="2:5" x14ac:dyDescent="0.25">
      <c r="B178" s="551">
        <v>7054</v>
      </c>
      <c r="C178" s="245" t="s">
        <v>5031</v>
      </c>
      <c r="D178" s="27" t="s">
        <v>4934</v>
      </c>
    </row>
    <row r="179" spans="2:5" x14ac:dyDescent="0.25">
      <c r="B179" s="551">
        <v>7057</v>
      </c>
      <c r="C179" s="245" t="s">
        <v>5032</v>
      </c>
      <c r="D179" s="27" t="s">
        <v>4934</v>
      </c>
    </row>
    <row r="180" spans="2:5" x14ac:dyDescent="0.25">
      <c r="B180" s="551">
        <v>7080</v>
      </c>
      <c r="C180" s="245" t="s">
        <v>5033</v>
      </c>
      <c r="D180" s="27" t="s">
        <v>4934</v>
      </c>
    </row>
    <row r="181" spans="2:5" x14ac:dyDescent="0.25">
      <c r="B181" s="551">
        <v>7081</v>
      </c>
      <c r="C181" s="245" t="s">
        <v>5034</v>
      </c>
      <c r="D181" s="27" t="s">
        <v>4934</v>
      </c>
    </row>
    <row r="182" spans="2:5" x14ac:dyDescent="0.25">
      <c r="B182" s="551">
        <v>5402</v>
      </c>
      <c r="C182" s="245" t="s">
        <v>5035</v>
      </c>
      <c r="D182" s="27" t="s">
        <v>5036</v>
      </c>
    </row>
    <row r="183" spans="2:5" x14ac:dyDescent="0.25">
      <c r="B183" s="551">
        <v>2019</v>
      </c>
      <c r="C183" s="245" t="s">
        <v>5037</v>
      </c>
      <c r="D183" s="27" t="s">
        <v>4945</v>
      </c>
    </row>
    <row r="184" spans="2:5" x14ac:dyDescent="0.25"/>
    <row r="185" spans="2:5" x14ac:dyDescent="0.25">
      <c r="E185"/>
    </row>
    <row r="186" spans="2:5" x14ac:dyDescent="0.25">
      <c r="E186"/>
    </row>
    <row r="187" spans="2:5" x14ac:dyDescent="0.25">
      <c r="E187"/>
    </row>
    <row r="188" spans="2:5" x14ac:dyDescent="0.25">
      <c r="E188"/>
    </row>
    <row r="189" spans="2:5" x14ac:dyDescent="0.25">
      <c r="E189"/>
    </row>
    <row r="190" spans="2:5" x14ac:dyDescent="0.25">
      <c r="E190"/>
    </row>
    <row r="191" spans="2:5" x14ac:dyDescent="0.25">
      <c r="E191"/>
    </row>
    <row r="192" spans="2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/>
    <row r="314" spans="5:5" x14ac:dyDescent="0.25"/>
    <row r="315" spans="5:5" x14ac:dyDescent="0.25"/>
    <row r="316" spans="5:5" x14ac:dyDescent="0.25"/>
    <row r="317" spans="5:5" x14ac:dyDescent="0.25"/>
    <row r="318" spans="5:5" x14ac:dyDescent="0.25"/>
    <row r="319" spans="5:5" x14ac:dyDescent="0.25"/>
    <row r="320" spans="5:5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</sheetData>
  <autoFilter ref="B3:D277"/>
  <conditionalFormatting sqref="C4:C83">
    <cfRule type="duplicateValues" dxfId="13" priority="14"/>
  </conditionalFormatting>
  <conditionalFormatting sqref="B18:B24">
    <cfRule type="duplicateValues" dxfId="12" priority="13"/>
  </conditionalFormatting>
  <conditionalFormatting sqref="B25:B31">
    <cfRule type="duplicateValues" dxfId="11" priority="12"/>
  </conditionalFormatting>
  <conditionalFormatting sqref="B32:B38">
    <cfRule type="duplicateValues" dxfId="10" priority="11"/>
  </conditionalFormatting>
  <conditionalFormatting sqref="B39:B45">
    <cfRule type="duplicateValues" dxfId="9" priority="10"/>
  </conditionalFormatting>
  <conditionalFormatting sqref="B46:B52">
    <cfRule type="duplicateValues" dxfId="8" priority="9"/>
  </conditionalFormatting>
  <conditionalFormatting sqref="B53:B59">
    <cfRule type="duplicateValues" dxfId="7" priority="8"/>
  </conditionalFormatting>
  <conditionalFormatting sqref="B60:B66">
    <cfRule type="duplicateValues" dxfId="6" priority="7"/>
  </conditionalFormatting>
  <conditionalFormatting sqref="B67:B73">
    <cfRule type="duplicateValues" dxfId="5" priority="6"/>
  </conditionalFormatting>
  <conditionalFormatting sqref="B74:B75">
    <cfRule type="duplicateValues" dxfId="4" priority="5"/>
  </conditionalFormatting>
  <conditionalFormatting sqref="B76:B77">
    <cfRule type="duplicateValues" dxfId="3" priority="4"/>
  </conditionalFormatting>
  <conditionalFormatting sqref="B78:B79">
    <cfRule type="duplicateValues" dxfId="2" priority="3"/>
  </conditionalFormatting>
  <conditionalFormatting sqref="B80:B81">
    <cfRule type="duplicateValues" dxfId="1" priority="2"/>
  </conditionalFormatting>
  <conditionalFormatting sqref="B82:B83">
    <cfRule type="duplicateValues" dxfId="0" priority="1"/>
  </conditionalFormatting>
  <dataValidations disablePrompts="1" count="1">
    <dataValidation type="list" allowBlank="1" showInputMessage="1" showErrorMessage="1" sqref="D4:D29">
      <formula1>"Ajudante,Eletricista,Encarregado,Motorista"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WWC80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0" defaultRowHeight="15" zeroHeight="1" x14ac:dyDescent="0.25"/>
  <cols>
    <col min="1" max="1" width="1.7109375" customWidth="1"/>
    <col min="2" max="2" width="12.7109375" style="1" customWidth="1"/>
    <col min="3" max="3" width="18.5703125" bestFit="1" customWidth="1"/>
    <col min="4" max="4" width="1.7109375" customWidth="1"/>
    <col min="5" max="5" width="19" customWidth="1"/>
    <col min="6" max="6" width="1.7109375" customWidth="1"/>
    <col min="7" max="7" width="10.85546875" hidden="1"/>
    <col min="8" max="9" width="9.140625" hidden="1"/>
    <col min="10" max="10" width="14.140625" hidden="1"/>
    <col min="11" max="11" width="15.140625" hidden="1"/>
    <col min="12" max="12" width="19" hidden="1"/>
    <col min="13" max="13" width="23.85546875" hidden="1"/>
    <col min="14" max="14" width="17" hidden="1"/>
    <col min="15" max="15" width="4.7109375" hidden="1"/>
    <col min="16" max="16" width="7.28515625" hidden="1"/>
    <col min="17" max="17" width="4.7109375" hidden="1"/>
    <col min="18" max="18" width="15.140625" hidden="1"/>
    <col min="19" max="19" width="35.85546875" hidden="1"/>
    <col min="20" max="20" width="9.140625" hidden="1"/>
    <col min="21" max="21" width="17.5703125" hidden="1"/>
    <col min="22" max="257" width="9.140625" hidden="1"/>
    <col min="258" max="258" width="12.7109375" hidden="1"/>
    <col min="259" max="259" width="17.7109375" hidden="1"/>
    <col min="260" max="260" width="65" hidden="1"/>
    <col min="261" max="261" width="9.140625" hidden="1"/>
    <col min="262" max="262" width="10.7109375" hidden="1"/>
    <col min="263" max="263" width="10.85546875" hidden="1"/>
    <col min="264" max="265" width="9.140625" hidden="1"/>
    <col min="266" max="266" width="14.140625" hidden="1"/>
    <col min="267" max="267" width="15.140625" hidden="1"/>
    <col min="268" max="268" width="19" hidden="1"/>
    <col min="269" max="269" width="23.85546875" hidden="1"/>
    <col min="270" max="270" width="17" hidden="1"/>
    <col min="271" max="271" width="4.7109375" hidden="1"/>
    <col min="272" max="272" width="7.28515625" hidden="1"/>
    <col min="273" max="273" width="4.7109375" hidden="1"/>
    <col min="274" max="274" width="15.140625" hidden="1"/>
    <col min="275" max="275" width="35.85546875" hidden="1"/>
    <col min="276" max="276" width="9.140625" hidden="1"/>
    <col min="277" max="277" width="17.5703125" hidden="1"/>
    <col min="278" max="513" width="9.140625" hidden="1"/>
    <col min="514" max="514" width="12.7109375" hidden="1"/>
    <col min="515" max="515" width="17.7109375" hidden="1"/>
    <col min="516" max="516" width="65" hidden="1"/>
    <col min="517" max="517" width="9.140625" hidden="1"/>
    <col min="518" max="518" width="10.7109375" hidden="1"/>
    <col min="519" max="519" width="10.85546875" hidden="1"/>
    <col min="520" max="521" width="9.140625" hidden="1"/>
    <col min="522" max="522" width="14.140625" hidden="1"/>
    <col min="523" max="523" width="15.140625" hidden="1"/>
    <col min="524" max="524" width="19" hidden="1"/>
    <col min="525" max="525" width="23.85546875" hidden="1"/>
    <col min="526" max="526" width="17" hidden="1"/>
    <col min="527" max="527" width="4.7109375" hidden="1"/>
    <col min="528" max="528" width="7.28515625" hidden="1"/>
    <col min="529" max="529" width="4.7109375" hidden="1"/>
    <col min="530" max="530" width="15.140625" hidden="1"/>
    <col min="531" max="531" width="35.85546875" hidden="1"/>
    <col min="532" max="532" width="9.140625" hidden="1"/>
    <col min="533" max="533" width="17.5703125" hidden="1"/>
    <col min="534" max="769" width="9.140625" hidden="1"/>
    <col min="770" max="770" width="12.7109375" hidden="1"/>
    <col min="771" max="771" width="17.7109375" hidden="1"/>
    <col min="772" max="772" width="65" hidden="1"/>
    <col min="773" max="773" width="9.140625" hidden="1"/>
    <col min="774" max="774" width="10.7109375" hidden="1"/>
    <col min="775" max="775" width="10.85546875" hidden="1"/>
    <col min="776" max="777" width="9.140625" hidden="1"/>
    <col min="778" max="778" width="14.140625" hidden="1"/>
    <col min="779" max="779" width="15.140625" hidden="1"/>
    <col min="780" max="780" width="19" hidden="1"/>
    <col min="781" max="781" width="23.85546875" hidden="1"/>
    <col min="782" max="782" width="17" hidden="1"/>
    <col min="783" max="783" width="4.7109375" hidden="1"/>
    <col min="784" max="784" width="7.28515625" hidden="1"/>
    <col min="785" max="785" width="4.7109375" hidden="1"/>
    <col min="786" max="786" width="15.140625" hidden="1"/>
    <col min="787" max="787" width="35.85546875" hidden="1"/>
    <col min="788" max="788" width="9.140625" hidden="1"/>
    <col min="789" max="789" width="17.5703125" hidden="1"/>
    <col min="790" max="1025" width="9.140625" hidden="1"/>
    <col min="1026" max="1026" width="12.7109375" hidden="1"/>
    <col min="1027" max="1027" width="17.7109375" hidden="1"/>
    <col min="1028" max="1028" width="65" hidden="1"/>
    <col min="1029" max="1029" width="9.140625" hidden="1"/>
    <col min="1030" max="1030" width="10.7109375" hidden="1"/>
    <col min="1031" max="1031" width="10.85546875" hidden="1"/>
    <col min="1032" max="1033" width="9.140625" hidden="1"/>
    <col min="1034" max="1034" width="14.140625" hidden="1"/>
    <col min="1035" max="1035" width="15.140625" hidden="1"/>
    <col min="1036" max="1036" width="19" hidden="1"/>
    <col min="1037" max="1037" width="23.85546875" hidden="1"/>
    <col min="1038" max="1038" width="17" hidden="1"/>
    <col min="1039" max="1039" width="4.7109375" hidden="1"/>
    <col min="1040" max="1040" width="7.28515625" hidden="1"/>
    <col min="1041" max="1041" width="4.7109375" hidden="1"/>
    <col min="1042" max="1042" width="15.140625" hidden="1"/>
    <col min="1043" max="1043" width="35.85546875" hidden="1"/>
    <col min="1044" max="1044" width="9.140625" hidden="1"/>
    <col min="1045" max="1045" width="17.5703125" hidden="1"/>
    <col min="1046" max="1281" width="9.140625" hidden="1"/>
    <col min="1282" max="1282" width="12.7109375" hidden="1"/>
    <col min="1283" max="1283" width="17.7109375" hidden="1"/>
    <col min="1284" max="1284" width="65" hidden="1"/>
    <col min="1285" max="1285" width="9.140625" hidden="1"/>
    <col min="1286" max="1286" width="10.7109375" hidden="1"/>
    <col min="1287" max="1287" width="10.85546875" hidden="1"/>
    <col min="1288" max="1289" width="9.140625" hidden="1"/>
    <col min="1290" max="1290" width="14.140625" hidden="1"/>
    <col min="1291" max="1291" width="15.140625" hidden="1"/>
    <col min="1292" max="1292" width="19" hidden="1"/>
    <col min="1293" max="1293" width="23.85546875" hidden="1"/>
    <col min="1294" max="1294" width="17" hidden="1"/>
    <col min="1295" max="1295" width="4.7109375" hidden="1"/>
    <col min="1296" max="1296" width="7.28515625" hidden="1"/>
    <col min="1297" max="1297" width="4.7109375" hidden="1"/>
    <col min="1298" max="1298" width="15.140625" hidden="1"/>
    <col min="1299" max="1299" width="35.85546875" hidden="1"/>
    <col min="1300" max="1300" width="9.140625" hidden="1"/>
    <col min="1301" max="1301" width="17.5703125" hidden="1"/>
    <col min="1302" max="1537" width="9.140625" hidden="1"/>
    <col min="1538" max="1538" width="12.7109375" hidden="1"/>
    <col min="1539" max="1539" width="17.7109375" hidden="1"/>
    <col min="1540" max="1540" width="65" hidden="1"/>
    <col min="1541" max="1541" width="9.140625" hidden="1"/>
    <col min="1542" max="1542" width="10.7109375" hidden="1"/>
    <col min="1543" max="1543" width="10.85546875" hidden="1"/>
    <col min="1544" max="1545" width="9.140625" hidden="1"/>
    <col min="1546" max="1546" width="14.140625" hidden="1"/>
    <col min="1547" max="1547" width="15.140625" hidden="1"/>
    <col min="1548" max="1548" width="19" hidden="1"/>
    <col min="1549" max="1549" width="23.85546875" hidden="1"/>
    <col min="1550" max="1550" width="17" hidden="1"/>
    <col min="1551" max="1551" width="4.7109375" hidden="1"/>
    <col min="1552" max="1552" width="7.28515625" hidden="1"/>
    <col min="1553" max="1553" width="4.7109375" hidden="1"/>
    <col min="1554" max="1554" width="15.140625" hidden="1"/>
    <col min="1555" max="1555" width="35.85546875" hidden="1"/>
    <col min="1556" max="1556" width="9.140625" hidden="1"/>
    <col min="1557" max="1557" width="17.5703125" hidden="1"/>
    <col min="1558" max="1793" width="9.140625" hidden="1"/>
    <col min="1794" max="1794" width="12.7109375" hidden="1"/>
    <col min="1795" max="1795" width="17.7109375" hidden="1"/>
    <col min="1796" max="1796" width="65" hidden="1"/>
    <col min="1797" max="1797" width="9.140625" hidden="1"/>
    <col min="1798" max="1798" width="10.7109375" hidden="1"/>
    <col min="1799" max="1799" width="10.85546875" hidden="1"/>
    <col min="1800" max="1801" width="9.140625" hidden="1"/>
    <col min="1802" max="1802" width="14.140625" hidden="1"/>
    <col min="1803" max="1803" width="15.140625" hidden="1"/>
    <col min="1804" max="1804" width="19" hidden="1"/>
    <col min="1805" max="1805" width="23.85546875" hidden="1"/>
    <col min="1806" max="1806" width="17" hidden="1"/>
    <col min="1807" max="1807" width="4.7109375" hidden="1"/>
    <col min="1808" max="1808" width="7.28515625" hidden="1"/>
    <col min="1809" max="1809" width="4.7109375" hidden="1"/>
    <col min="1810" max="1810" width="15.140625" hidden="1"/>
    <col min="1811" max="1811" width="35.85546875" hidden="1"/>
    <col min="1812" max="1812" width="9.140625" hidden="1"/>
    <col min="1813" max="1813" width="17.5703125" hidden="1"/>
    <col min="1814" max="2049" width="9.140625" hidden="1"/>
    <col min="2050" max="2050" width="12.7109375" hidden="1"/>
    <col min="2051" max="2051" width="17.7109375" hidden="1"/>
    <col min="2052" max="2052" width="65" hidden="1"/>
    <col min="2053" max="2053" width="9.140625" hidden="1"/>
    <col min="2054" max="2054" width="10.7109375" hidden="1"/>
    <col min="2055" max="2055" width="10.85546875" hidden="1"/>
    <col min="2056" max="2057" width="9.140625" hidden="1"/>
    <col min="2058" max="2058" width="14.140625" hidden="1"/>
    <col min="2059" max="2059" width="15.140625" hidden="1"/>
    <col min="2060" max="2060" width="19" hidden="1"/>
    <col min="2061" max="2061" width="23.85546875" hidden="1"/>
    <col min="2062" max="2062" width="17" hidden="1"/>
    <col min="2063" max="2063" width="4.7109375" hidden="1"/>
    <col min="2064" max="2064" width="7.28515625" hidden="1"/>
    <col min="2065" max="2065" width="4.7109375" hidden="1"/>
    <col min="2066" max="2066" width="15.140625" hidden="1"/>
    <col min="2067" max="2067" width="35.85546875" hidden="1"/>
    <col min="2068" max="2068" width="9.140625" hidden="1"/>
    <col min="2069" max="2069" width="17.5703125" hidden="1"/>
    <col min="2070" max="2305" width="9.140625" hidden="1"/>
    <col min="2306" max="2306" width="12.7109375" hidden="1"/>
    <col min="2307" max="2307" width="17.7109375" hidden="1"/>
    <col min="2308" max="2308" width="65" hidden="1"/>
    <col min="2309" max="2309" width="9.140625" hidden="1"/>
    <col min="2310" max="2310" width="10.7109375" hidden="1"/>
    <col min="2311" max="2311" width="10.85546875" hidden="1"/>
    <col min="2312" max="2313" width="9.140625" hidden="1"/>
    <col min="2314" max="2314" width="14.140625" hidden="1"/>
    <col min="2315" max="2315" width="15.140625" hidden="1"/>
    <col min="2316" max="2316" width="19" hidden="1"/>
    <col min="2317" max="2317" width="23.85546875" hidden="1"/>
    <col min="2318" max="2318" width="17" hidden="1"/>
    <col min="2319" max="2319" width="4.7109375" hidden="1"/>
    <col min="2320" max="2320" width="7.28515625" hidden="1"/>
    <col min="2321" max="2321" width="4.7109375" hidden="1"/>
    <col min="2322" max="2322" width="15.140625" hidden="1"/>
    <col min="2323" max="2323" width="35.85546875" hidden="1"/>
    <col min="2324" max="2324" width="9.140625" hidden="1"/>
    <col min="2325" max="2325" width="17.5703125" hidden="1"/>
    <col min="2326" max="2561" width="9.140625" hidden="1"/>
    <col min="2562" max="2562" width="12.7109375" hidden="1"/>
    <col min="2563" max="2563" width="17.7109375" hidden="1"/>
    <col min="2564" max="2564" width="65" hidden="1"/>
    <col min="2565" max="2565" width="9.140625" hidden="1"/>
    <col min="2566" max="2566" width="10.7109375" hidden="1"/>
    <col min="2567" max="2567" width="10.85546875" hidden="1"/>
    <col min="2568" max="2569" width="9.140625" hidden="1"/>
    <col min="2570" max="2570" width="14.140625" hidden="1"/>
    <col min="2571" max="2571" width="15.140625" hidden="1"/>
    <col min="2572" max="2572" width="19" hidden="1"/>
    <col min="2573" max="2573" width="23.85546875" hidden="1"/>
    <col min="2574" max="2574" width="17" hidden="1"/>
    <col min="2575" max="2575" width="4.7109375" hidden="1"/>
    <col min="2576" max="2576" width="7.28515625" hidden="1"/>
    <col min="2577" max="2577" width="4.7109375" hidden="1"/>
    <col min="2578" max="2578" width="15.140625" hidden="1"/>
    <col min="2579" max="2579" width="35.85546875" hidden="1"/>
    <col min="2580" max="2580" width="9.140625" hidden="1"/>
    <col min="2581" max="2581" width="17.5703125" hidden="1"/>
    <col min="2582" max="2817" width="9.140625" hidden="1"/>
    <col min="2818" max="2818" width="12.7109375" hidden="1"/>
    <col min="2819" max="2819" width="17.7109375" hidden="1"/>
    <col min="2820" max="2820" width="65" hidden="1"/>
    <col min="2821" max="2821" width="9.140625" hidden="1"/>
    <col min="2822" max="2822" width="10.7109375" hidden="1"/>
    <col min="2823" max="2823" width="10.85546875" hidden="1"/>
    <col min="2824" max="2825" width="9.140625" hidden="1"/>
    <col min="2826" max="2826" width="14.140625" hidden="1"/>
    <col min="2827" max="2827" width="15.140625" hidden="1"/>
    <col min="2828" max="2828" width="19" hidden="1"/>
    <col min="2829" max="2829" width="23.85546875" hidden="1"/>
    <col min="2830" max="2830" width="17" hidden="1"/>
    <col min="2831" max="2831" width="4.7109375" hidden="1"/>
    <col min="2832" max="2832" width="7.28515625" hidden="1"/>
    <col min="2833" max="2833" width="4.7109375" hidden="1"/>
    <col min="2834" max="2834" width="15.140625" hidden="1"/>
    <col min="2835" max="2835" width="35.85546875" hidden="1"/>
    <col min="2836" max="2836" width="9.140625" hidden="1"/>
    <col min="2837" max="2837" width="17.5703125" hidden="1"/>
    <col min="2838" max="3073" width="9.140625" hidden="1"/>
    <col min="3074" max="3074" width="12.7109375" hidden="1"/>
    <col min="3075" max="3075" width="17.7109375" hidden="1"/>
    <col min="3076" max="3076" width="65" hidden="1"/>
    <col min="3077" max="3077" width="9.140625" hidden="1"/>
    <col min="3078" max="3078" width="10.7109375" hidden="1"/>
    <col min="3079" max="3079" width="10.85546875" hidden="1"/>
    <col min="3080" max="3081" width="9.140625" hidden="1"/>
    <col min="3082" max="3082" width="14.140625" hidden="1"/>
    <col min="3083" max="3083" width="15.140625" hidden="1"/>
    <col min="3084" max="3084" width="19" hidden="1"/>
    <col min="3085" max="3085" width="23.85546875" hidden="1"/>
    <col min="3086" max="3086" width="17" hidden="1"/>
    <col min="3087" max="3087" width="4.7109375" hidden="1"/>
    <col min="3088" max="3088" width="7.28515625" hidden="1"/>
    <col min="3089" max="3089" width="4.7109375" hidden="1"/>
    <col min="3090" max="3090" width="15.140625" hidden="1"/>
    <col min="3091" max="3091" width="35.85546875" hidden="1"/>
    <col min="3092" max="3092" width="9.140625" hidden="1"/>
    <col min="3093" max="3093" width="17.5703125" hidden="1"/>
    <col min="3094" max="3329" width="9.140625" hidden="1"/>
    <col min="3330" max="3330" width="12.7109375" hidden="1"/>
    <col min="3331" max="3331" width="17.7109375" hidden="1"/>
    <col min="3332" max="3332" width="65" hidden="1"/>
    <col min="3333" max="3333" width="9.140625" hidden="1"/>
    <col min="3334" max="3334" width="10.7109375" hidden="1"/>
    <col min="3335" max="3335" width="10.85546875" hidden="1"/>
    <col min="3336" max="3337" width="9.140625" hidden="1"/>
    <col min="3338" max="3338" width="14.140625" hidden="1"/>
    <col min="3339" max="3339" width="15.140625" hidden="1"/>
    <col min="3340" max="3340" width="19" hidden="1"/>
    <col min="3341" max="3341" width="23.85546875" hidden="1"/>
    <col min="3342" max="3342" width="17" hidden="1"/>
    <col min="3343" max="3343" width="4.7109375" hidden="1"/>
    <col min="3344" max="3344" width="7.28515625" hidden="1"/>
    <col min="3345" max="3345" width="4.7109375" hidden="1"/>
    <col min="3346" max="3346" width="15.140625" hidden="1"/>
    <col min="3347" max="3347" width="35.85546875" hidden="1"/>
    <col min="3348" max="3348" width="9.140625" hidden="1"/>
    <col min="3349" max="3349" width="17.5703125" hidden="1"/>
    <col min="3350" max="3585" width="9.140625" hidden="1"/>
    <col min="3586" max="3586" width="12.7109375" hidden="1"/>
    <col min="3587" max="3587" width="17.7109375" hidden="1"/>
    <col min="3588" max="3588" width="65" hidden="1"/>
    <col min="3589" max="3589" width="9.140625" hidden="1"/>
    <col min="3590" max="3590" width="10.7109375" hidden="1"/>
    <col min="3591" max="3591" width="10.85546875" hidden="1"/>
    <col min="3592" max="3593" width="9.140625" hidden="1"/>
    <col min="3594" max="3594" width="14.140625" hidden="1"/>
    <col min="3595" max="3595" width="15.140625" hidden="1"/>
    <col min="3596" max="3596" width="19" hidden="1"/>
    <col min="3597" max="3597" width="23.85546875" hidden="1"/>
    <col min="3598" max="3598" width="17" hidden="1"/>
    <col min="3599" max="3599" width="4.7109375" hidden="1"/>
    <col min="3600" max="3600" width="7.28515625" hidden="1"/>
    <col min="3601" max="3601" width="4.7109375" hidden="1"/>
    <col min="3602" max="3602" width="15.140625" hidden="1"/>
    <col min="3603" max="3603" width="35.85546875" hidden="1"/>
    <col min="3604" max="3604" width="9.140625" hidden="1"/>
    <col min="3605" max="3605" width="17.5703125" hidden="1"/>
    <col min="3606" max="3841" width="9.140625" hidden="1"/>
    <col min="3842" max="3842" width="12.7109375" hidden="1"/>
    <col min="3843" max="3843" width="17.7109375" hidden="1"/>
    <col min="3844" max="3844" width="65" hidden="1"/>
    <col min="3845" max="3845" width="9.140625" hidden="1"/>
    <col min="3846" max="3846" width="10.7109375" hidden="1"/>
    <col min="3847" max="3847" width="10.85546875" hidden="1"/>
    <col min="3848" max="3849" width="9.140625" hidden="1"/>
    <col min="3850" max="3850" width="14.140625" hidden="1"/>
    <col min="3851" max="3851" width="15.140625" hidden="1"/>
    <col min="3852" max="3852" width="19" hidden="1"/>
    <col min="3853" max="3853" width="23.85546875" hidden="1"/>
    <col min="3854" max="3854" width="17" hidden="1"/>
    <col min="3855" max="3855" width="4.7109375" hidden="1"/>
    <col min="3856" max="3856" width="7.28515625" hidden="1"/>
    <col min="3857" max="3857" width="4.7109375" hidden="1"/>
    <col min="3858" max="3858" width="15.140625" hidden="1"/>
    <col min="3859" max="3859" width="35.85546875" hidden="1"/>
    <col min="3860" max="3860" width="9.140625" hidden="1"/>
    <col min="3861" max="3861" width="17.5703125" hidden="1"/>
    <col min="3862" max="4097" width="9.140625" hidden="1"/>
    <col min="4098" max="4098" width="12.7109375" hidden="1"/>
    <col min="4099" max="4099" width="17.7109375" hidden="1"/>
    <col min="4100" max="4100" width="65" hidden="1"/>
    <col min="4101" max="4101" width="9.140625" hidden="1"/>
    <col min="4102" max="4102" width="10.7109375" hidden="1"/>
    <col min="4103" max="4103" width="10.85546875" hidden="1"/>
    <col min="4104" max="4105" width="9.140625" hidden="1"/>
    <col min="4106" max="4106" width="14.140625" hidden="1"/>
    <col min="4107" max="4107" width="15.140625" hidden="1"/>
    <col min="4108" max="4108" width="19" hidden="1"/>
    <col min="4109" max="4109" width="23.85546875" hidden="1"/>
    <col min="4110" max="4110" width="17" hidden="1"/>
    <col min="4111" max="4111" width="4.7109375" hidden="1"/>
    <col min="4112" max="4112" width="7.28515625" hidden="1"/>
    <col min="4113" max="4113" width="4.7109375" hidden="1"/>
    <col min="4114" max="4114" width="15.140625" hidden="1"/>
    <col min="4115" max="4115" width="35.85546875" hidden="1"/>
    <col min="4116" max="4116" width="9.140625" hidden="1"/>
    <col min="4117" max="4117" width="17.5703125" hidden="1"/>
    <col min="4118" max="4353" width="9.140625" hidden="1"/>
    <col min="4354" max="4354" width="12.7109375" hidden="1"/>
    <col min="4355" max="4355" width="17.7109375" hidden="1"/>
    <col min="4356" max="4356" width="65" hidden="1"/>
    <col min="4357" max="4357" width="9.140625" hidden="1"/>
    <col min="4358" max="4358" width="10.7109375" hidden="1"/>
    <col min="4359" max="4359" width="10.85546875" hidden="1"/>
    <col min="4360" max="4361" width="9.140625" hidden="1"/>
    <col min="4362" max="4362" width="14.140625" hidden="1"/>
    <col min="4363" max="4363" width="15.140625" hidden="1"/>
    <col min="4364" max="4364" width="19" hidden="1"/>
    <col min="4365" max="4365" width="23.85546875" hidden="1"/>
    <col min="4366" max="4366" width="17" hidden="1"/>
    <col min="4367" max="4367" width="4.7109375" hidden="1"/>
    <col min="4368" max="4368" width="7.28515625" hidden="1"/>
    <col min="4369" max="4369" width="4.7109375" hidden="1"/>
    <col min="4370" max="4370" width="15.140625" hidden="1"/>
    <col min="4371" max="4371" width="35.85546875" hidden="1"/>
    <col min="4372" max="4372" width="9.140625" hidden="1"/>
    <col min="4373" max="4373" width="17.5703125" hidden="1"/>
    <col min="4374" max="4609" width="9.140625" hidden="1"/>
    <col min="4610" max="4610" width="12.7109375" hidden="1"/>
    <col min="4611" max="4611" width="17.7109375" hidden="1"/>
    <col min="4612" max="4612" width="65" hidden="1"/>
    <col min="4613" max="4613" width="9.140625" hidden="1"/>
    <col min="4614" max="4614" width="10.7109375" hidden="1"/>
    <col min="4615" max="4615" width="10.85546875" hidden="1"/>
    <col min="4616" max="4617" width="9.140625" hidden="1"/>
    <col min="4618" max="4618" width="14.140625" hidden="1"/>
    <col min="4619" max="4619" width="15.140625" hidden="1"/>
    <col min="4620" max="4620" width="19" hidden="1"/>
    <col min="4621" max="4621" width="23.85546875" hidden="1"/>
    <col min="4622" max="4622" width="17" hidden="1"/>
    <col min="4623" max="4623" width="4.7109375" hidden="1"/>
    <col min="4624" max="4624" width="7.28515625" hidden="1"/>
    <col min="4625" max="4625" width="4.7109375" hidden="1"/>
    <col min="4626" max="4626" width="15.140625" hidden="1"/>
    <col min="4627" max="4627" width="35.85546875" hidden="1"/>
    <col min="4628" max="4628" width="9.140625" hidden="1"/>
    <col min="4629" max="4629" width="17.5703125" hidden="1"/>
    <col min="4630" max="4865" width="9.140625" hidden="1"/>
    <col min="4866" max="4866" width="12.7109375" hidden="1"/>
    <col min="4867" max="4867" width="17.7109375" hidden="1"/>
    <col min="4868" max="4868" width="65" hidden="1"/>
    <col min="4869" max="4869" width="9.140625" hidden="1"/>
    <col min="4870" max="4870" width="10.7109375" hidden="1"/>
    <col min="4871" max="4871" width="10.85546875" hidden="1"/>
    <col min="4872" max="4873" width="9.140625" hidden="1"/>
    <col min="4874" max="4874" width="14.140625" hidden="1"/>
    <col min="4875" max="4875" width="15.140625" hidden="1"/>
    <col min="4876" max="4876" width="19" hidden="1"/>
    <col min="4877" max="4877" width="23.85546875" hidden="1"/>
    <col min="4878" max="4878" width="17" hidden="1"/>
    <col min="4879" max="4879" width="4.7109375" hidden="1"/>
    <col min="4880" max="4880" width="7.28515625" hidden="1"/>
    <col min="4881" max="4881" width="4.7109375" hidden="1"/>
    <col min="4882" max="4882" width="15.140625" hidden="1"/>
    <col min="4883" max="4883" width="35.85546875" hidden="1"/>
    <col min="4884" max="4884" width="9.140625" hidden="1"/>
    <col min="4885" max="4885" width="17.5703125" hidden="1"/>
    <col min="4886" max="5121" width="9.140625" hidden="1"/>
    <col min="5122" max="5122" width="12.7109375" hidden="1"/>
    <col min="5123" max="5123" width="17.7109375" hidden="1"/>
    <col min="5124" max="5124" width="65" hidden="1"/>
    <col min="5125" max="5125" width="9.140625" hidden="1"/>
    <col min="5126" max="5126" width="10.7109375" hidden="1"/>
    <col min="5127" max="5127" width="10.85546875" hidden="1"/>
    <col min="5128" max="5129" width="9.140625" hidden="1"/>
    <col min="5130" max="5130" width="14.140625" hidden="1"/>
    <col min="5131" max="5131" width="15.140625" hidden="1"/>
    <col min="5132" max="5132" width="19" hidden="1"/>
    <col min="5133" max="5133" width="23.85546875" hidden="1"/>
    <col min="5134" max="5134" width="17" hidden="1"/>
    <col min="5135" max="5135" width="4.7109375" hidden="1"/>
    <col min="5136" max="5136" width="7.28515625" hidden="1"/>
    <col min="5137" max="5137" width="4.7109375" hidden="1"/>
    <col min="5138" max="5138" width="15.140625" hidden="1"/>
    <col min="5139" max="5139" width="35.85546875" hidden="1"/>
    <col min="5140" max="5140" width="9.140625" hidden="1"/>
    <col min="5141" max="5141" width="17.5703125" hidden="1"/>
    <col min="5142" max="5377" width="9.140625" hidden="1"/>
    <col min="5378" max="5378" width="12.7109375" hidden="1"/>
    <col min="5379" max="5379" width="17.7109375" hidden="1"/>
    <col min="5380" max="5380" width="65" hidden="1"/>
    <col min="5381" max="5381" width="9.140625" hidden="1"/>
    <col min="5382" max="5382" width="10.7109375" hidden="1"/>
    <col min="5383" max="5383" width="10.85546875" hidden="1"/>
    <col min="5384" max="5385" width="9.140625" hidden="1"/>
    <col min="5386" max="5386" width="14.140625" hidden="1"/>
    <col min="5387" max="5387" width="15.140625" hidden="1"/>
    <col min="5388" max="5388" width="19" hidden="1"/>
    <col min="5389" max="5389" width="23.85546875" hidden="1"/>
    <col min="5390" max="5390" width="17" hidden="1"/>
    <col min="5391" max="5391" width="4.7109375" hidden="1"/>
    <col min="5392" max="5392" width="7.28515625" hidden="1"/>
    <col min="5393" max="5393" width="4.7109375" hidden="1"/>
    <col min="5394" max="5394" width="15.140625" hidden="1"/>
    <col min="5395" max="5395" width="35.85546875" hidden="1"/>
    <col min="5396" max="5396" width="9.140625" hidden="1"/>
    <col min="5397" max="5397" width="17.5703125" hidden="1"/>
    <col min="5398" max="5633" width="9.140625" hidden="1"/>
    <col min="5634" max="5634" width="12.7109375" hidden="1"/>
    <col min="5635" max="5635" width="17.7109375" hidden="1"/>
    <col min="5636" max="5636" width="65" hidden="1"/>
    <col min="5637" max="5637" width="9.140625" hidden="1"/>
    <col min="5638" max="5638" width="10.7109375" hidden="1"/>
    <col min="5639" max="5639" width="10.85546875" hidden="1"/>
    <col min="5640" max="5641" width="9.140625" hidden="1"/>
    <col min="5642" max="5642" width="14.140625" hidden="1"/>
    <col min="5643" max="5643" width="15.140625" hidden="1"/>
    <col min="5644" max="5644" width="19" hidden="1"/>
    <col min="5645" max="5645" width="23.85546875" hidden="1"/>
    <col min="5646" max="5646" width="17" hidden="1"/>
    <col min="5647" max="5647" width="4.7109375" hidden="1"/>
    <col min="5648" max="5648" width="7.28515625" hidden="1"/>
    <col min="5649" max="5649" width="4.7109375" hidden="1"/>
    <col min="5650" max="5650" width="15.140625" hidden="1"/>
    <col min="5651" max="5651" width="35.85546875" hidden="1"/>
    <col min="5652" max="5652" width="9.140625" hidden="1"/>
    <col min="5653" max="5653" width="17.5703125" hidden="1"/>
    <col min="5654" max="5889" width="9.140625" hidden="1"/>
    <col min="5890" max="5890" width="12.7109375" hidden="1"/>
    <col min="5891" max="5891" width="17.7109375" hidden="1"/>
    <col min="5892" max="5892" width="65" hidden="1"/>
    <col min="5893" max="5893" width="9.140625" hidden="1"/>
    <col min="5894" max="5894" width="10.7109375" hidden="1"/>
    <col min="5895" max="5895" width="10.85546875" hidden="1"/>
    <col min="5896" max="5897" width="9.140625" hidden="1"/>
    <col min="5898" max="5898" width="14.140625" hidden="1"/>
    <col min="5899" max="5899" width="15.140625" hidden="1"/>
    <col min="5900" max="5900" width="19" hidden="1"/>
    <col min="5901" max="5901" width="23.85546875" hidden="1"/>
    <col min="5902" max="5902" width="17" hidden="1"/>
    <col min="5903" max="5903" width="4.7109375" hidden="1"/>
    <col min="5904" max="5904" width="7.28515625" hidden="1"/>
    <col min="5905" max="5905" width="4.7109375" hidden="1"/>
    <col min="5906" max="5906" width="15.140625" hidden="1"/>
    <col min="5907" max="5907" width="35.85546875" hidden="1"/>
    <col min="5908" max="5908" width="9.140625" hidden="1"/>
    <col min="5909" max="5909" width="17.5703125" hidden="1"/>
    <col min="5910" max="6145" width="9.140625" hidden="1"/>
    <col min="6146" max="6146" width="12.7109375" hidden="1"/>
    <col min="6147" max="6147" width="17.7109375" hidden="1"/>
    <col min="6148" max="6148" width="65" hidden="1"/>
    <col min="6149" max="6149" width="9.140625" hidden="1"/>
    <col min="6150" max="6150" width="10.7109375" hidden="1"/>
    <col min="6151" max="6151" width="10.85546875" hidden="1"/>
    <col min="6152" max="6153" width="9.140625" hidden="1"/>
    <col min="6154" max="6154" width="14.140625" hidden="1"/>
    <col min="6155" max="6155" width="15.140625" hidden="1"/>
    <col min="6156" max="6156" width="19" hidden="1"/>
    <col min="6157" max="6157" width="23.85546875" hidden="1"/>
    <col min="6158" max="6158" width="17" hidden="1"/>
    <col min="6159" max="6159" width="4.7109375" hidden="1"/>
    <col min="6160" max="6160" width="7.28515625" hidden="1"/>
    <col min="6161" max="6161" width="4.7109375" hidden="1"/>
    <col min="6162" max="6162" width="15.140625" hidden="1"/>
    <col min="6163" max="6163" width="35.85546875" hidden="1"/>
    <col min="6164" max="6164" width="9.140625" hidden="1"/>
    <col min="6165" max="6165" width="17.5703125" hidden="1"/>
    <col min="6166" max="6401" width="9.140625" hidden="1"/>
    <col min="6402" max="6402" width="12.7109375" hidden="1"/>
    <col min="6403" max="6403" width="17.7109375" hidden="1"/>
    <col min="6404" max="6404" width="65" hidden="1"/>
    <col min="6405" max="6405" width="9.140625" hidden="1"/>
    <col min="6406" max="6406" width="10.7109375" hidden="1"/>
    <col min="6407" max="6407" width="10.85546875" hidden="1"/>
    <col min="6408" max="6409" width="9.140625" hidden="1"/>
    <col min="6410" max="6410" width="14.140625" hidden="1"/>
    <col min="6411" max="6411" width="15.140625" hidden="1"/>
    <col min="6412" max="6412" width="19" hidden="1"/>
    <col min="6413" max="6413" width="23.85546875" hidden="1"/>
    <col min="6414" max="6414" width="17" hidden="1"/>
    <col min="6415" max="6415" width="4.7109375" hidden="1"/>
    <col min="6416" max="6416" width="7.28515625" hidden="1"/>
    <col min="6417" max="6417" width="4.7109375" hidden="1"/>
    <col min="6418" max="6418" width="15.140625" hidden="1"/>
    <col min="6419" max="6419" width="35.85546875" hidden="1"/>
    <col min="6420" max="6420" width="9.140625" hidden="1"/>
    <col min="6421" max="6421" width="17.5703125" hidden="1"/>
    <col min="6422" max="6657" width="9.140625" hidden="1"/>
    <col min="6658" max="6658" width="12.7109375" hidden="1"/>
    <col min="6659" max="6659" width="17.7109375" hidden="1"/>
    <col min="6660" max="6660" width="65" hidden="1"/>
    <col min="6661" max="6661" width="9.140625" hidden="1"/>
    <col min="6662" max="6662" width="10.7109375" hidden="1"/>
    <col min="6663" max="6663" width="10.85546875" hidden="1"/>
    <col min="6664" max="6665" width="9.140625" hidden="1"/>
    <col min="6666" max="6666" width="14.140625" hidden="1"/>
    <col min="6667" max="6667" width="15.140625" hidden="1"/>
    <col min="6668" max="6668" width="19" hidden="1"/>
    <col min="6669" max="6669" width="23.85546875" hidden="1"/>
    <col min="6670" max="6670" width="17" hidden="1"/>
    <col min="6671" max="6671" width="4.7109375" hidden="1"/>
    <col min="6672" max="6672" width="7.28515625" hidden="1"/>
    <col min="6673" max="6673" width="4.7109375" hidden="1"/>
    <col min="6674" max="6674" width="15.140625" hidden="1"/>
    <col min="6675" max="6675" width="35.85546875" hidden="1"/>
    <col min="6676" max="6676" width="9.140625" hidden="1"/>
    <col min="6677" max="6677" width="17.5703125" hidden="1"/>
    <col min="6678" max="6913" width="9.140625" hidden="1"/>
    <col min="6914" max="6914" width="12.7109375" hidden="1"/>
    <col min="6915" max="6915" width="17.7109375" hidden="1"/>
    <col min="6916" max="6916" width="65" hidden="1"/>
    <col min="6917" max="6917" width="9.140625" hidden="1"/>
    <col min="6918" max="6918" width="10.7109375" hidden="1"/>
    <col min="6919" max="6919" width="10.85546875" hidden="1"/>
    <col min="6920" max="6921" width="9.140625" hidden="1"/>
    <col min="6922" max="6922" width="14.140625" hidden="1"/>
    <col min="6923" max="6923" width="15.140625" hidden="1"/>
    <col min="6924" max="6924" width="19" hidden="1"/>
    <col min="6925" max="6925" width="23.85546875" hidden="1"/>
    <col min="6926" max="6926" width="17" hidden="1"/>
    <col min="6927" max="6927" width="4.7109375" hidden="1"/>
    <col min="6928" max="6928" width="7.28515625" hidden="1"/>
    <col min="6929" max="6929" width="4.7109375" hidden="1"/>
    <col min="6930" max="6930" width="15.140625" hidden="1"/>
    <col min="6931" max="6931" width="35.85546875" hidden="1"/>
    <col min="6932" max="6932" width="9.140625" hidden="1"/>
    <col min="6933" max="6933" width="17.5703125" hidden="1"/>
    <col min="6934" max="7169" width="9.140625" hidden="1"/>
    <col min="7170" max="7170" width="12.7109375" hidden="1"/>
    <col min="7171" max="7171" width="17.7109375" hidden="1"/>
    <col min="7172" max="7172" width="65" hidden="1"/>
    <col min="7173" max="7173" width="9.140625" hidden="1"/>
    <col min="7174" max="7174" width="10.7109375" hidden="1"/>
    <col min="7175" max="7175" width="10.85546875" hidden="1"/>
    <col min="7176" max="7177" width="9.140625" hidden="1"/>
    <col min="7178" max="7178" width="14.140625" hidden="1"/>
    <col min="7179" max="7179" width="15.140625" hidden="1"/>
    <col min="7180" max="7180" width="19" hidden="1"/>
    <col min="7181" max="7181" width="23.85546875" hidden="1"/>
    <col min="7182" max="7182" width="17" hidden="1"/>
    <col min="7183" max="7183" width="4.7109375" hidden="1"/>
    <col min="7184" max="7184" width="7.28515625" hidden="1"/>
    <col min="7185" max="7185" width="4.7109375" hidden="1"/>
    <col min="7186" max="7186" width="15.140625" hidden="1"/>
    <col min="7187" max="7187" width="35.85546875" hidden="1"/>
    <col min="7188" max="7188" width="9.140625" hidden="1"/>
    <col min="7189" max="7189" width="17.5703125" hidden="1"/>
    <col min="7190" max="7425" width="9.140625" hidden="1"/>
    <col min="7426" max="7426" width="12.7109375" hidden="1"/>
    <col min="7427" max="7427" width="17.7109375" hidden="1"/>
    <col min="7428" max="7428" width="65" hidden="1"/>
    <col min="7429" max="7429" width="9.140625" hidden="1"/>
    <col min="7430" max="7430" width="10.7109375" hidden="1"/>
    <col min="7431" max="7431" width="10.85546875" hidden="1"/>
    <col min="7432" max="7433" width="9.140625" hidden="1"/>
    <col min="7434" max="7434" width="14.140625" hidden="1"/>
    <col min="7435" max="7435" width="15.140625" hidden="1"/>
    <col min="7436" max="7436" width="19" hidden="1"/>
    <col min="7437" max="7437" width="23.85546875" hidden="1"/>
    <col min="7438" max="7438" width="17" hidden="1"/>
    <col min="7439" max="7439" width="4.7109375" hidden="1"/>
    <col min="7440" max="7440" width="7.28515625" hidden="1"/>
    <col min="7441" max="7441" width="4.7109375" hidden="1"/>
    <col min="7442" max="7442" width="15.140625" hidden="1"/>
    <col min="7443" max="7443" width="35.85546875" hidden="1"/>
    <col min="7444" max="7444" width="9.140625" hidden="1"/>
    <col min="7445" max="7445" width="17.5703125" hidden="1"/>
    <col min="7446" max="7681" width="9.140625" hidden="1"/>
    <col min="7682" max="7682" width="12.7109375" hidden="1"/>
    <col min="7683" max="7683" width="17.7109375" hidden="1"/>
    <col min="7684" max="7684" width="65" hidden="1"/>
    <col min="7685" max="7685" width="9.140625" hidden="1"/>
    <col min="7686" max="7686" width="10.7109375" hidden="1"/>
    <col min="7687" max="7687" width="10.85546875" hidden="1"/>
    <col min="7688" max="7689" width="9.140625" hidden="1"/>
    <col min="7690" max="7690" width="14.140625" hidden="1"/>
    <col min="7691" max="7691" width="15.140625" hidden="1"/>
    <col min="7692" max="7692" width="19" hidden="1"/>
    <col min="7693" max="7693" width="23.85546875" hidden="1"/>
    <col min="7694" max="7694" width="17" hidden="1"/>
    <col min="7695" max="7695" width="4.7109375" hidden="1"/>
    <col min="7696" max="7696" width="7.28515625" hidden="1"/>
    <col min="7697" max="7697" width="4.7109375" hidden="1"/>
    <col min="7698" max="7698" width="15.140625" hidden="1"/>
    <col min="7699" max="7699" width="35.85546875" hidden="1"/>
    <col min="7700" max="7700" width="9.140625" hidden="1"/>
    <col min="7701" max="7701" width="17.5703125" hidden="1"/>
    <col min="7702" max="7937" width="9.140625" hidden="1"/>
    <col min="7938" max="7938" width="12.7109375" hidden="1"/>
    <col min="7939" max="7939" width="17.7109375" hidden="1"/>
    <col min="7940" max="7940" width="65" hidden="1"/>
    <col min="7941" max="7941" width="9.140625" hidden="1"/>
    <col min="7942" max="7942" width="10.7109375" hidden="1"/>
    <col min="7943" max="7943" width="10.85546875" hidden="1"/>
    <col min="7944" max="7945" width="9.140625" hidden="1"/>
    <col min="7946" max="7946" width="14.140625" hidden="1"/>
    <col min="7947" max="7947" width="15.140625" hidden="1"/>
    <col min="7948" max="7948" width="19" hidden="1"/>
    <col min="7949" max="7949" width="23.85546875" hidden="1"/>
    <col min="7950" max="7950" width="17" hidden="1"/>
    <col min="7951" max="7951" width="4.7109375" hidden="1"/>
    <col min="7952" max="7952" width="7.28515625" hidden="1"/>
    <col min="7953" max="7953" width="4.7109375" hidden="1"/>
    <col min="7954" max="7954" width="15.140625" hidden="1"/>
    <col min="7955" max="7955" width="35.85546875" hidden="1"/>
    <col min="7956" max="7956" width="9.140625" hidden="1"/>
    <col min="7957" max="7957" width="17.5703125" hidden="1"/>
    <col min="7958" max="8193" width="9.140625" hidden="1"/>
    <col min="8194" max="8194" width="12.7109375" hidden="1"/>
    <col min="8195" max="8195" width="17.7109375" hidden="1"/>
    <col min="8196" max="8196" width="65" hidden="1"/>
    <col min="8197" max="8197" width="9.140625" hidden="1"/>
    <col min="8198" max="8198" width="10.7109375" hidden="1"/>
    <col min="8199" max="8199" width="10.85546875" hidden="1"/>
    <col min="8200" max="8201" width="9.140625" hidden="1"/>
    <col min="8202" max="8202" width="14.140625" hidden="1"/>
    <col min="8203" max="8203" width="15.140625" hidden="1"/>
    <col min="8204" max="8204" width="19" hidden="1"/>
    <col min="8205" max="8205" width="23.85546875" hidden="1"/>
    <col min="8206" max="8206" width="17" hidden="1"/>
    <col min="8207" max="8207" width="4.7109375" hidden="1"/>
    <col min="8208" max="8208" width="7.28515625" hidden="1"/>
    <col min="8209" max="8209" width="4.7109375" hidden="1"/>
    <col min="8210" max="8210" width="15.140625" hidden="1"/>
    <col min="8211" max="8211" width="35.85546875" hidden="1"/>
    <col min="8212" max="8212" width="9.140625" hidden="1"/>
    <col min="8213" max="8213" width="17.5703125" hidden="1"/>
    <col min="8214" max="8449" width="9.140625" hidden="1"/>
    <col min="8450" max="8450" width="12.7109375" hidden="1"/>
    <col min="8451" max="8451" width="17.7109375" hidden="1"/>
    <col min="8452" max="8452" width="65" hidden="1"/>
    <col min="8453" max="8453" width="9.140625" hidden="1"/>
    <col min="8454" max="8454" width="10.7109375" hidden="1"/>
    <col min="8455" max="8455" width="10.85546875" hidden="1"/>
    <col min="8456" max="8457" width="9.140625" hidden="1"/>
    <col min="8458" max="8458" width="14.140625" hidden="1"/>
    <col min="8459" max="8459" width="15.140625" hidden="1"/>
    <col min="8460" max="8460" width="19" hidden="1"/>
    <col min="8461" max="8461" width="23.85546875" hidden="1"/>
    <col min="8462" max="8462" width="17" hidden="1"/>
    <col min="8463" max="8463" width="4.7109375" hidden="1"/>
    <col min="8464" max="8464" width="7.28515625" hidden="1"/>
    <col min="8465" max="8465" width="4.7109375" hidden="1"/>
    <col min="8466" max="8466" width="15.140625" hidden="1"/>
    <col min="8467" max="8467" width="35.85546875" hidden="1"/>
    <col min="8468" max="8468" width="9.140625" hidden="1"/>
    <col min="8469" max="8469" width="17.5703125" hidden="1"/>
    <col min="8470" max="8705" width="9.140625" hidden="1"/>
    <col min="8706" max="8706" width="12.7109375" hidden="1"/>
    <col min="8707" max="8707" width="17.7109375" hidden="1"/>
    <col min="8708" max="8708" width="65" hidden="1"/>
    <col min="8709" max="8709" width="9.140625" hidden="1"/>
    <col min="8710" max="8710" width="10.7109375" hidden="1"/>
    <col min="8711" max="8711" width="10.85546875" hidden="1"/>
    <col min="8712" max="8713" width="9.140625" hidden="1"/>
    <col min="8714" max="8714" width="14.140625" hidden="1"/>
    <col min="8715" max="8715" width="15.140625" hidden="1"/>
    <col min="8716" max="8716" width="19" hidden="1"/>
    <col min="8717" max="8717" width="23.85546875" hidden="1"/>
    <col min="8718" max="8718" width="17" hidden="1"/>
    <col min="8719" max="8719" width="4.7109375" hidden="1"/>
    <col min="8720" max="8720" width="7.28515625" hidden="1"/>
    <col min="8721" max="8721" width="4.7109375" hidden="1"/>
    <col min="8722" max="8722" width="15.140625" hidden="1"/>
    <col min="8723" max="8723" width="35.85546875" hidden="1"/>
    <col min="8724" max="8724" width="9.140625" hidden="1"/>
    <col min="8725" max="8725" width="17.5703125" hidden="1"/>
    <col min="8726" max="8961" width="9.140625" hidden="1"/>
    <col min="8962" max="8962" width="12.7109375" hidden="1"/>
    <col min="8963" max="8963" width="17.7109375" hidden="1"/>
    <col min="8964" max="8964" width="65" hidden="1"/>
    <col min="8965" max="8965" width="9.140625" hidden="1"/>
    <col min="8966" max="8966" width="10.7109375" hidden="1"/>
    <col min="8967" max="8967" width="10.85546875" hidden="1"/>
    <col min="8968" max="8969" width="9.140625" hidden="1"/>
    <col min="8970" max="8970" width="14.140625" hidden="1"/>
    <col min="8971" max="8971" width="15.140625" hidden="1"/>
    <col min="8972" max="8972" width="19" hidden="1"/>
    <col min="8973" max="8973" width="23.85546875" hidden="1"/>
    <col min="8974" max="8974" width="17" hidden="1"/>
    <col min="8975" max="8975" width="4.7109375" hidden="1"/>
    <col min="8976" max="8976" width="7.28515625" hidden="1"/>
    <col min="8977" max="8977" width="4.7109375" hidden="1"/>
    <col min="8978" max="8978" width="15.140625" hidden="1"/>
    <col min="8979" max="8979" width="35.85546875" hidden="1"/>
    <col min="8980" max="8980" width="9.140625" hidden="1"/>
    <col min="8981" max="8981" width="17.5703125" hidden="1"/>
    <col min="8982" max="9217" width="9.140625" hidden="1"/>
    <col min="9218" max="9218" width="12.7109375" hidden="1"/>
    <col min="9219" max="9219" width="17.7109375" hidden="1"/>
    <col min="9220" max="9220" width="65" hidden="1"/>
    <col min="9221" max="9221" width="9.140625" hidden="1"/>
    <col min="9222" max="9222" width="10.7109375" hidden="1"/>
    <col min="9223" max="9223" width="10.85546875" hidden="1"/>
    <col min="9224" max="9225" width="9.140625" hidden="1"/>
    <col min="9226" max="9226" width="14.140625" hidden="1"/>
    <col min="9227" max="9227" width="15.140625" hidden="1"/>
    <col min="9228" max="9228" width="19" hidden="1"/>
    <col min="9229" max="9229" width="23.85546875" hidden="1"/>
    <col min="9230" max="9230" width="17" hidden="1"/>
    <col min="9231" max="9231" width="4.7109375" hidden="1"/>
    <col min="9232" max="9232" width="7.28515625" hidden="1"/>
    <col min="9233" max="9233" width="4.7109375" hidden="1"/>
    <col min="9234" max="9234" width="15.140625" hidden="1"/>
    <col min="9235" max="9235" width="35.85546875" hidden="1"/>
    <col min="9236" max="9236" width="9.140625" hidden="1"/>
    <col min="9237" max="9237" width="17.5703125" hidden="1"/>
    <col min="9238" max="9473" width="9.140625" hidden="1"/>
    <col min="9474" max="9474" width="12.7109375" hidden="1"/>
    <col min="9475" max="9475" width="17.7109375" hidden="1"/>
    <col min="9476" max="9476" width="65" hidden="1"/>
    <col min="9477" max="9477" width="9.140625" hidden="1"/>
    <col min="9478" max="9478" width="10.7109375" hidden="1"/>
    <col min="9479" max="9479" width="10.85546875" hidden="1"/>
    <col min="9480" max="9481" width="9.140625" hidden="1"/>
    <col min="9482" max="9482" width="14.140625" hidden="1"/>
    <col min="9483" max="9483" width="15.140625" hidden="1"/>
    <col min="9484" max="9484" width="19" hidden="1"/>
    <col min="9485" max="9485" width="23.85546875" hidden="1"/>
    <col min="9486" max="9486" width="17" hidden="1"/>
    <col min="9487" max="9487" width="4.7109375" hidden="1"/>
    <col min="9488" max="9488" width="7.28515625" hidden="1"/>
    <col min="9489" max="9489" width="4.7109375" hidden="1"/>
    <col min="9490" max="9490" width="15.140625" hidden="1"/>
    <col min="9491" max="9491" width="35.85546875" hidden="1"/>
    <col min="9492" max="9492" width="9.140625" hidden="1"/>
    <col min="9493" max="9493" width="17.5703125" hidden="1"/>
    <col min="9494" max="9729" width="9.140625" hidden="1"/>
    <col min="9730" max="9730" width="12.7109375" hidden="1"/>
    <col min="9731" max="9731" width="17.7109375" hidden="1"/>
    <col min="9732" max="9732" width="65" hidden="1"/>
    <col min="9733" max="9733" width="9.140625" hidden="1"/>
    <col min="9734" max="9734" width="10.7109375" hidden="1"/>
    <col min="9735" max="9735" width="10.85546875" hidden="1"/>
    <col min="9736" max="9737" width="9.140625" hidden="1"/>
    <col min="9738" max="9738" width="14.140625" hidden="1"/>
    <col min="9739" max="9739" width="15.140625" hidden="1"/>
    <col min="9740" max="9740" width="19" hidden="1"/>
    <col min="9741" max="9741" width="23.85546875" hidden="1"/>
    <col min="9742" max="9742" width="17" hidden="1"/>
    <col min="9743" max="9743" width="4.7109375" hidden="1"/>
    <col min="9744" max="9744" width="7.28515625" hidden="1"/>
    <col min="9745" max="9745" width="4.7109375" hidden="1"/>
    <col min="9746" max="9746" width="15.140625" hidden="1"/>
    <col min="9747" max="9747" width="35.85546875" hidden="1"/>
    <col min="9748" max="9748" width="9.140625" hidden="1"/>
    <col min="9749" max="9749" width="17.5703125" hidden="1"/>
    <col min="9750" max="9985" width="9.140625" hidden="1"/>
    <col min="9986" max="9986" width="12.7109375" hidden="1"/>
    <col min="9987" max="9987" width="17.7109375" hidden="1"/>
    <col min="9988" max="9988" width="65" hidden="1"/>
    <col min="9989" max="9989" width="9.140625" hidden="1"/>
    <col min="9990" max="9990" width="10.7109375" hidden="1"/>
    <col min="9991" max="9991" width="10.85546875" hidden="1"/>
    <col min="9992" max="9993" width="9.140625" hidden="1"/>
    <col min="9994" max="9994" width="14.140625" hidden="1"/>
    <col min="9995" max="9995" width="15.140625" hidden="1"/>
    <col min="9996" max="9996" width="19" hidden="1"/>
    <col min="9997" max="9997" width="23.85546875" hidden="1"/>
    <col min="9998" max="9998" width="17" hidden="1"/>
    <col min="9999" max="9999" width="4.7109375" hidden="1"/>
    <col min="10000" max="10000" width="7.28515625" hidden="1"/>
    <col min="10001" max="10001" width="4.7109375" hidden="1"/>
    <col min="10002" max="10002" width="15.140625" hidden="1"/>
    <col min="10003" max="10003" width="35.85546875" hidden="1"/>
    <col min="10004" max="10004" width="9.140625" hidden="1"/>
    <col min="10005" max="10005" width="17.5703125" hidden="1"/>
    <col min="10006" max="10241" width="9.140625" hidden="1"/>
    <col min="10242" max="10242" width="12.7109375" hidden="1"/>
    <col min="10243" max="10243" width="17.7109375" hidden="1"/>
    <col min="10244" max="10244" width="65" hidden="1"/>
    <col min="10245" max="10245" width="9.140625" hidden="1"/>
    <col min="10246" max="10246" width="10.7109375" hidden="1"/>
    <col min="10247" max="10247" width="10.85546875" hidden="1"/>
    <col min="10248" max="10249" width="9.140625" hidden="1"/>
    <col min="10250" max="10250" width="14.140625" hidden="1"/>
    <col min="10251" max="10251" width="15.140625" hidden="1"/>
    <col min="10252" max="10252" width="19" hidden="1"/>
    <col min="10253" max="10253" width="23.85546875" hidden="1"/>
    <col min="10254" max="10254" width="17" hidden="1"/>
    <col min="10255" max="10255" width="4.7109375" hidden="1"/>
    <col min="10256" max="10256" width="7.28515625" hidden="1"/>
    <col min="10257" max="10257" width="4.7109375" hidden="1"/>
    <col min="10258" max="10258" width="15.140625" hidden="1"/>
    <col min="10259" max="10259" width="35.85546875" hidden="1"/>
    <col min="10260" max="10260" width="9.140625" hidden="1"/>
    <col min="10261" max="10261" width="17.5703125" hidden="1"/>
    <col min="10262" max="10497" width="9.140625" hidden="1"/>
    <col min="10498" max="10498" width="12.7109375" hidden="1"/>
    <col min="10499" max="10499" width="17.7109375" hidden="1"/>
    <col min="10500" max="10500" width="65" hidden="1"/>
    <col min="10501" max="10501" width="9.140625" hidden="1"/>
    <col min="10502" max="10502" width="10.7109375" hidden="1"/>
    <col min="10503" max="10503" width="10.85546875" hidden="1"/>
    <col min="10504" max="10505" width="9.140625" hidden="1"/>
    <col min="10506" max="10506" width="14.140625" hidden="1"/>
    <col min="10507" max="10507" width="15.140625" hidden="1"/>
    <col min="10508" max="10508" width="19" hidden="1"/>
    <col min="10509" max="10509" width="23.85546875" hidden="1"/>
    <col min="10510" max="10510" width="17" hidden="1"/>
    <col min="10511" max="10511" width="4.7109375" hidden="1"/>
    <col min="10512" max="10512" width="7.28515625" hidden="1"/>
    <col min="10513" max="10513" width="4.7109375" hidden="1"/>
    <col min="10514" max="10514" width="15.140625" hidden="1"/>
    <col min="10515" max="10515" width="35.85546875" hidden="1"/>
    <col min="10516" max="10516" width="9.140625" hidden="1"/>
    <col min="10517" max="10517" width="17.5703125" hidden="1"/>
    <col min="10518" max="10753" width="9.140625" hidden="1"/>
    <col min="10754" max="10754" width="12.7109375" hidden="1"/>
    <col min="10755" max="10755" width="17.7109375" hidden="1"/>
    <col min="10756" max="10756" width="65" hidden="1"/>
    <col min="10757" max="10757" width="9.140625" hidden="1"/>
    <col min="10758" max="10758" width="10.7109375" hidden="1"/>
    <col min="10759" max="10759" width="10.85546875" hidden="1"/>
    <col min="10760" max="10761" width="9.140625" hidden="1"/>
    <col min="10762" max="10762" width="14.140625" hidden="1"/>
    <col min="10763" max="10763" width="15.140625" hidden="1"/>
    <col min="10764" max="10764" width="19" hidden="1"/>
    <col min="10765" max="10765" width="23.85546875" hidden="1"/>
    <col min="10766" max="10766" width="17" hidden="1"/>
    <col min="10767" max="10767" width="4.7109375" hidden="1"/>
    <col min="10768" max="10768" width="7.28515625" hidden="1"/>
    <col min="10769" max="10769" width="4.7109375" hidden="1"/>
    <col min="10770" max="10770" width="15.140625" hidden="1"/>
    <col min="10771" max="10771" width="35.85546875" hidden="1"/>
    <col min="10772" max="10772" width="9.140625" hidden="1"/>
    <col min="10773" max="10773" width="17.5703125" hidden="1"/>
    <col min="10774" max="11009" width="9.140625" hidden="1"/>
    <col min="11010" max="11010" width="12.7109375" hidden="1"/>
    <col min="11011" max="11011" width="17.7109375" hidden="1"/>
    <col min="11012" max="11012" width="65" hidden="1"/>
    <col min="11013" max="11013" width="9.140625" hidden="1"/>
    <col min="11014" max="11014" width="10.7109375" hidden="1"/>
    <col min="11015" max="11015" width="10.85546875" hidden="1"/>
    <col min="11016" max="11017" width="9.140625" hidden="1"/>
    <col min="11018" max="11018" width="14.140625" hidden="1"/>
    <col min="11019" max="11019" width="15.140625" hidden="1"/>
    <col min="11020" max="11020" width="19" hidden="1"/>
    <col min="11021" max="11021" width="23.85546875" hidden="1"/>
    <col min="11022" max="11022" width="17" hidden="1"/>
    <col min="11023" max="11023" width="4.7109375" hidden="1"/>
    <col min="11024" max="11024" width="7.28515625" hidden="1"/>
    <col min="11025" max="11025" width="4.7109375" hidden="1"/>
    <col min="11026" max="11026" width="15.140625" hidden="1"/>
    <col min="11027" max="11027" width="35.85546875" hidden="1"/>
    <col min="11028" max="11028" width="9.140625" hidden="1"/>
    <col min="11029" max="11029" width="17.5703125" hidden="1"/>
    <col min="11030" max="11265" width="9.140625" hidden="1"/>
    <col min="11266" max="11266" width="12.7109375" hidden="1"/>
    <col min="11267" max="11267" width="17.7109375" hidden="1"/>
    <col min="11268" max="11268" width="65" hidden="1"/>
    <col min="11269" max="11269" width="9.140625" hidden="1"/>
    <col min="11270" max="11270" width="10.7109375" hidden="1"/>
    <col min="11271" max="11271" width="10.85546875" hidden="1"/>
    <col min="11272" max="11273" width="9.140625" hidden="1"/>
    <col min="11274" max="11274" width="14.140625" hidden="1"/>
    <col min="11275" max="11275" width="15.140625" hidden="1"/>
    <col min="11276" max="11276" width="19" hidden="1"/>
    <col min="11277" max="11277" width="23.85546875" hidden="1"/>
    <col min="11278" max="11278" width="17" hidden="1"/>
    <col min="11279" max="11279" width="4.7109375" hidden="1"/>
    <col min="11280" max="11280" width="7.28515625" hidden="1"/>
    <col min="11281" max="11281" width="4.7109375" hidden="1"/>
    <col min="11282" max="11282" width="15.140625" hidden="1"/>
    <col min="11283" max="11283" width="35.85546875" hidden="1"/>
    <col min="11284" max="11284" width="9.140625" hidden="1"/>
    <col min="11285" max="11285" width="17.5703125" hidden="1"/>
    <col min="11286" max="11521" width="9.140625" hidden="1"/>
    <col min="11522" max="11522" width="12.7109375" hidden="1"/>
    <col min="11523" max="11523" width="17.7109375" hidden="1"/>
    <col min="11524" max="11524" width="65" hidden="1"/>
    <col min="11525" max="11525" width="9.140625" hidden="1"/>
    <col min="11526" max="11526" width="10.7109375" hidden="1"/>
    <col min="11527" max="11527" width="10.85546875" hidden="1"/>
    <col min="11528" max="11529" width="9.140625" hidden="1"/>
    <col min="11530" max="11530" width="14.140625" hidden="1"/>
    <col min="11531" max="11531" width="15.140625" hidden="1"/>
    <col min="11532" max="11532" width="19" hidden="1"/>
    <col min="11533" max="11533" width="23.85546875" hidden="1"/>
    <col min="11534" max="11534" width="17" hidden="1"/>
    <col min="11535" max="11535" width="4.7109375" hidden="1"/>
    <col min="11536" max="11536" width="7.28515625" hidden="1"/>
    <col min="11537" max="11537" width="4.7109375" hidden="1"/>
    <col min="11538" max="11538" width="15.140625" hidden="1"/>
    <col min="11539" max="11539" width="35.85546875" hidden="1"/>
    <col min="11540" max="11540" width="9.140625" hidden="1"/>
    <col min="11541" max="11541" width="17.5703125" hidden="1"/>
    <col min="11542" max="11777" width="9.140625" hidden="1"/>
    <col min="11778" max="11778" width="12.7109375" hidden="1"/>
    <col min="11779" max="11779" width="17.7109375" hidden="1"/>
    <col min="11780" max="11780" width="65" hidden="1"/>
    <col min="11781" max="11781" width="9.140625" hidden="1"/>
    <col min="11782" max="11782" width="10.7109375" hidden="1"/>
    <col min="11783" max="11783" width="10.85546875" hidden="1"/>
    <col min="11784" max="11785" width="9.140625" hidden="1"/>
    <col min="11786" max="11786" width="14.140625" hidden="1"/>
    <col min="11787" max="11787" width="15.140625" hidden="1"/>
    <col min="11788" max="11788" width="19" hidden="1"/>
    <col min="11789" max="11789" width="23.85546875" hidden="1"/>
    <col min="11790" max="11790" width="17" hidden="1"/>
    <col min="11791" max="11791" width="4.7109375" hidden="1"/>
    <col min="11792" max="11792" width="7.28515625" hidden="1"/>
    <col min="11793" max="11793" width="4.7109375" hidden="1"/>
    <col min="11794" max="11794" width="15.140625" hidden="1"/>
    <col min="11795" max="11795" width="35.85546875" hidden="1"/>
    <col min="11796" max="11796" width="9.140625" hidden="1"/>
    <col min="11797" max="11797" width="17.5703125" hidden="1"/>
    <col min="11798" max="12033" width="9.140625" hidden="1"/>
    <col min="12034" max="12034" width="12.7109375" hidden="1"/>
    <col min="12035" max="12035" width="17.7109375" hidden="1"/>
    <col min="12036" max="12036" width="65" hidden="1"/>
    <col min="12037" max="12037" width="9.140625" hidden="1"/>
    <col min="12038" max="12038" width="10.7109375" hidden="1"/>
    <col min="12039" max="12039" width="10.85546875" hidden="1"/>
    <col min="12040" max="12041" width="9.140625" hidden="1"/>
    <col min="12042" max="12042" width="14.140625" hidden="1"/>
    <col min="12043" max="12043" width="15.140625" hidden="1"/>
    <col min="12044" max="12044" width="19" hidden="1"/>
    <col min="12045" max="12045" width="23.85546875" hidden="1"/>
    <col min="12046" max="12046" width="17" hidden="1"/>
    <col min="12047" max="12047" width="4.7109375" hidden="1"/>
    <col min="12048" max="12048" width="7.28515625" hidden="1"/>
    <col min="12049" max="12049" width="4.7109375" hidden="1"/>
    <col min="12050" max="12050" width="15.140625" hidden="1"/>
    <col min="12051" max="12051" width="35.85546875" hidden="1"/>
    <col min="12052" max="12052" width="9.140625" hidden="1"/>
    <col min="12053" max="12053" width="17.5703125" hidden="1"/>
    <col min="12054" max="12289" width="9.140625" hidden="1"/>
    <col min="12290" max="12290" width="12.7109375" hidden="1"/>
    <col min="12291" max="12291" width="17.7109375" hidden="1"/>
    <col min="12292" max="12292" width="65" hidden="1"/>
    <col min="12293" max="12293" width="9.140625" hidden="1"/>
    <col min="12294" max="12294" width="10.7109375" hidden="1"/>
    <col min="12295" max="12295" width="10.85546875" hidden="1"/>
    <col min="12296" max="12297" width="9.140625" hidden="1"/>
    <col min="12298" max="12298" width="14.140625" hidden="1"/>
    <col min="12299" max="12299" width="15.140625" hidden="1"/>
    <col min="12300" max="12300" width="19" hidden="1"/>
    <col min="12301" max="12301" width="23.85546875" hidden="1"/>
    <col min="12302" max="12302" width="17" hidden="1"/>
    <col min="12303" max="12303" width="4.7109375" hidden="1"/>
    <col min="12304" max="12304" width="7.28515625" hidden="1"/>
    <col min="12305" max="12305" width="4.7109375" hidden="1"/>
    <col min="12306" max="12306" width="15.140625" hidden="1"/>
    <col min="12307" max="12307" width="35.85546875" hidden="1"/>
    <col min="12308" max="12308" width="9.140625" hidden="1"/>
    <col min="12309" max="12309" width="17.5703125" hidden="1"/>
    <col min="12310" max="12545" width="9.140625" hidden="1"/>
    <col min="12546" max="12546" width="12.7109375" hidden="1"/>
    <col min="12547" max="12547" width="17.7109375" hidden="1"/>
    <col min="12548" max="12548" width="65" hidden="1"/>
    <col min="12549" max="12549" width="9.140625" hidden="1"/>
    <col min="12550" max="12550" width="10.7109375" hidden="1"/>
    <col min="12551" max="12551" width="10.85546875" hidden="1"/>
    <col min="12552" max="12553" width="9.140625" hidden="1"/>
    <col min="12554" max="12554" width="14.140625" hidden="1"/>
    <col min="12555" max="12555" width="15.140625" hidden="1"/>
    <col min="12556" max="12556" width="19" hidden="1"/>
    <col min="12557" max="12557" width="23.85546875" hidden="1"/>
    <col min="12558" max="12558" width="17" hidden="1"/>
    <col min="12559" max="12559" width="4.7109375" hidden="1"/>
    <col min="12560" max="12560" width="7.28515625" hidden="1"/>
    <col min="12561" max="12561" width="4.7109375" hidden="1"/>
    <col min="12562" max="12562" width="15.140625" hidden="1"/>
    <col min="12563" max="12563" width="35.85546875" hidden="1"/>
    <col min="12564" max="12564" width="9.140625" hidden="1"/>
    <col min="12565" max="12565" width="17.5703125" hidden="1"/>
    <col min="12566" max="12801" width="9.140625" hidden="1"/>
    <col min="12802" max="12802" width="12.7109375" hidden="1"/>
    <col min="12803" max="12803" width="17.7109375" hidden="1"/>
    <col min="12804" max="12804" width="65" hidden="1"/>
    <col min="12805" max="12805" width="9.140625" hidden="1"/>
    <col min="12806" max="12806" width="10.7109375" hidden="1"/>
    <col min="12807" max="12807" width="10.85546875" hidden="1"/>
    <col min="12808" max="12809" width="9.140625" hidden="1"/>
    <col min="12810" max="12810" width="14.140625" hidden="1"/>
    <col min="12811" max="12811" width="15.140625" hidden="1"/>
    <col min="12812" max="12812" width="19" hidden="1"/>
    <col min="12813" max="12813" width="23.85546875" hidden="1"/>
    <col min="12814" max="12814" width="17" hidden="1"/>
    <col min="12815" max="12815" width="4.7109375" hidden="1"/>
    <col min="12816" max="12816" width="7.28515625" hidden="1"/>
    <col min="12817" max="12817" width="4.7109375" hidden="1"/>
    <col min="12818" max="12818" width="15.140625" hidden="1"/>
    <col min="12819" max="12819" width="35.85546875" hidden="1"/>
    <col min="12820" max="12820" width="9.140625" hidden="1"/>
    <col min="12821" max="12821" width="17.5703125" hidden="1"/>
    <col min="12822" max="13057" width="9.140625" hidden="1"/>
    <col min="13058" max="13058" width="12.7109375" hidden="1"/>
    <col min="13059" max="13059" width="17.7109375" hidden="1"/>
    <col min="13060" max="13060" width="65" hidden="1"/>
    <col min="13061" max="13061" width="9.140625" hidden="1"/>
    <col min="13062" max="13062" width="10.7109375" hidden="1"/>
    <col min="13063" max="13063" width="10.85546875" hidden="1"/>
    <col min="13064" max="13065" width="9.140625" hidden="1"/>
    <col min="13066" max="13066" width="14.140625" hidden="1"/>
    <col min="13067" max="13067" width="15.140625" hidden="1"/>
    <col min="13068" max="13068" width="19" hidden="1"/>
    <col min="13069" max="13069" width="23.85546875" hidden="1"/>
    <col min="13070" max="13070" width="17" hidden="1"/>
    <col min="13071" max="13071" width="4.7109375" hidden="1"/>
    <col min="13072" max="13072" width="7.28515625" hidden="1"/>
    <col min="13073" max="13073" width="4.7109375" hidden="1"/>
    <col min="13074" max="13074" width="15.140625" hidden="1"/>
    <col min="13075" max="13075" width="35.85546875" hidden="1"/>
    <col min="13076" max="13076" width="9.140625" hidden="1"/>
    <col min="13077" max="13077" width="17.5703125" hidden="1"/>
    <col min="13078" max="13313" width="9.140625" hidden="1"/>
    <col min="13314" max="13314" width="12.7109375" hidden="1"/>
    <col min="13315" max="13315" width="17.7109375" hidden="1"/>
    <col min="13316" max="13316" width="65" hidden="1"/>
    <col min="13317" max="13317" width="9.140625" hidden="1"/>
    <col min="13318" max="13318" width="10.7109375" hidden="1"/>
    <col min="13319" max="13319" width="10.85546875" hidden="1"/>
    <col min="13320" max="13321" width="9.140625" hidden="1"/>
    <col min="13322" max="13322" width="14.140625" hidden="1"/>
    <col min="13323" max="13323" width="15.140625" hidden="1"/>
    <col min="13324" max="13324" width="19" hidden="1"/>
    <col min="13325" max="13325" width="23.85546875" hidden="1"/>
    <col min="13326" max="13326" width="17" hidden="1"/>
    <col min="13327" max="13327" width="4.7109375" hidden="1"/>
    <col min="13328" max="13328" width="7.28515625" hidden="1"/>
    <col min="13329" max="13329" width="4.7109375" hidden="1"/>
    <col min="13330" max="13330" width="15.140625" hidden="1"/>
    <col min="13331" max="13331" width="35.85546875" hidden="1"/>
    <col min="13332" max="13332" width="9.140625" hidden="1"/>
    <col min="13333" max="13333" width="17.5703125" hidden="1"/>
    <col min="13334" max="13569" width="9.140625" hidden="1"/>
    <col min="13570" max="13570" width="12.7109375" hidden="1"/>
    <col min="13571" max="13571" width="17.7109375" hidden="1"/>
    <col min="13572" max="13572" width="65" hidden="1"/>
    <col min="13573" max="13573" width="9.140625" hidden="1"/>
    <col min="13574" max="13574" width="10.7109375" hidden="1"/>
    <col min="13575" max="13575" width="10.85546875" hidden="1"/>
    <col min="13576" max="13577" width="9.140625" hidden="1"/>
    <col min="13578" max="13578" width="14.140625" hidden="1"/>
    <col min="13579" max="13579" width="15.140625" hidden="1"/>
    <col min="13580" max="13580" width="19" hidden="1"/>
    <col min="13581" max="13581" width="23.85546875" hidden="1"/>
    <col min="13582" max="13582" width="17" hidden="1"/>
    <col min="13583" max="13583" width="4.7109375" hidden="1"/>
    <col min="13584" max="13584" width="7.28515625" hidden="1"/>
    <col min="13585" max="13585" width="4.7109375" hidden="1"/>
    <col min="13586" max="13586" width="15.140625" hidden="1"/>
    <col min="13587" max="13587" width="35.85546875" hidden="1"/>
    <col min="13588" max="13588" width="9.140625" hidden="1"/>
    <col min="13589" max="13589" width="17.5703125" hidden="1"/>
    <col min="13590" max="13825" width="9.140625" hidden="1"/>
    <col min="13826" max="13826" width="12.7109375" hidden="1"/>
    <col min="13827" max="13827" width="17.7109375" hidden="1"/>
    <col min="13828" max="13828" width="65" hidden="1"/>
    <col min="13829" max="13829" width="9.140625" hidden="1"/>
    <col min="13830" max="13830" width="10.7109375" hidden="1"/>
    <col min="13831" max="13831" width="10.85546875" hidden="1"/>
    <col min="13832" max="13833" width="9.140625" hidden="1"/>
    <col min="13834" max="13834" width="14.140625" hidden="1"/>
    <col min="13835" max="13835" width="15.140625" hidden="1"/>
    <col min="13836" max="13836" width="19" hidden="1"/>
    <col min="13837" max="13837" width="23.85546875" hidden="1"/>
    <col min="13838" max="13838" width="17" hidden="1"/>
    <col min="13839" max="13839" width="4.7109375" hidden="1"/>
    <col min="13840" max="13840" width="7.28515625" hidden="1"/>
    <col min="13841" max="13841" width="4.7109375" hidden="1"/>
    <col min="13842" max="13842" width="15.140625" hidden="1"/>
    <col min="13843" max="13843" width="35.85546875" hidden="1"/>
    <col min="13844" max="13844" width="9.140625" hidden="1"/>
    <col min="13845" max="13845" width="17.5703125" hidden="1"/>
    <col min="13846" max="14081" width="9.140625" hidden="1"/>
    <col min="14082" max="14082" width="12.7109375" hidden="1"/>
    <col min="14083" max="14083" width="17.7109375" hidden="1"/>
    <col min="14084" max="14084" width="65" hidden="1"/>
    <col min="14085" max="14085" width="9.140625" hidden="1"/>
    <col min="14086" max="14086" width="10.7109375" hidden="1"/>
    <col min="14087" max="14087" width="10.85546875" hidden="1"/>
    <col min="14088" max="14089" width="9.140625" hidden="1"/>
    <col min="14090" max="14090" width="14.140625" hidden="1"/>
    <col min="14091" max="14091" width="15.140625" hidden="1"/>
    <col min="14092" max="14092" width="19" hidden="1"/>
    <col min="14093" max="14093" width="23.85546875" hidden="1"/>
    <col min="14094" max="14094" width="17" hidden="1"/>
    <col min="14095" max="14095" width="4.7109375" hidden="1"/>
    <col min="14096" max="14096" width="7.28515625" hidden="1"/>
    <col min="14097" max="14097" width="4.7109375" hidden="1"/>
    <col min="14098" max="14098" width="15.140625" hidden="1"/>
    <col min="14099" max="14099" width="35.85546875" hidden="1"/>
    <col min="14100" max="14100" width="9.140625" hidden="1"/>
    <col min="14101" max="14101" width="17.5703125" hidden="1"/>
    <col min="14102" max="14337" width="9.140625" hidden="1"/>
    <col min="14338" max="14338" width="12.7109375" hidden="1"/>
    <col min="14339" max="14339" width="17.7109375" hidden="1"/>
    <col min="14340" max="14340" width="65" hidden="1"/>
    <col min="14341" max="14341" width="9.140625" hidden="1"/>
    <col min="14342" max="14342" width="10.7109375" hidden="1"/>
    <col min="14343" max="14343" width="10.85546875" hidden="1"/>
    <col min="14344" max="14345" width="9.140625" hidden="1"/>
    <col min="14346" max="14346" width="14.140625" hidden="1"/>
    <col min="14347" max="14347" width="15.140625" hidden="1"/>
    <col min="14348" max="14348" width="19" hidden="1"/>
    <col min="14349" max="14349" width="23.85546875" hidden="1"/>
    <col min="14350" max="14350" width="17" hidden="1"/>
    <col min="14351" max="14351" width="4.7109375" hidden="1"/>
    <col min="14352" max="14352" width="7.28515625" hidden="1"/>
    <col min="14353" max="14353" width="4.7109375" hidden="1"/>
    <col min="14354" max="14354" width="15.140625" hidden="1"/>
    <col min="14355" max="14355" width="35.85546875" hidden="1"/>
    <col min="14356" max="14356" width="9.140625" hidden="1"/>
    <col min="14357" max="14357" width="17.5703125" hidden="1"/>
    <col min="14358" max="14593" width="9.140625" hidden="1"/>
    <col min="14594" max="14594" width="12.7109375" hidden="1"/>
    <col min="14595" max="14595" width="17.7109375" hidden="1"/>
    <col min="14596" max="14596" width="65" hidden="1"/>
    <col min="14597" max="14597" width="9.140625" hidden="1"/>
    <col min="14598" max="14598" width="10.7109375" hidden="1"/>
    <col min="14599" max="14599" width="10.85546875" hidden="1"/>
    <col min="14600" max="14601" width="9.140625" hidden="1"/>
    <col min="14602" max="14602" width="14.140625" hidden="1"/>
    <col min="14603" max="14603" width="15.140625" hidden="1"/>
    <col min="14604" max="14604" width="19" hidden="1"/>
    <col min="14605" max="14605" width="23.85546875" hidden="1"/>
    <col min="14606" max="14606" width="17" hidden="1"/>
    <col min="14607" max="14607" width="4.7109375" hidden="1"/>
    <col min="14608" max="14608" width="7.28515625" hidden="1"/>
    <col min="14609" max="14609" width="4.7109375" hidden="1"/>
    <col min="14610" max="14610" width="15.140625" hidden="1"/>
    <col min="14611" max="14611" width="35.85546875" hidden="1"/>
    <col min="14612" max="14612" width="9.140625" hidden="1"/>
    <col min="14613" max="14613" width="17.5703125" hidden="1"/>
    <col min="14614" max="14849" width="9.140625" hidden="1"/>
    <col min="14850" max="14850" width="12.7109375" hidden="1"/>
    <col min="14851" max="14851" width="17.7109375" hidden="1"/>
    <col min="14852" max="14852" width="65" hidden="1"/>
    <col min="14853" max="14853" width="9.140625" hidden="1"/>
    <col min="14854" max="14854" width="10.7109375" hidden="1"/>
    <col min="14855" max="14855" width="10.85546875" hidden="1"/>
    <col min="14856" max="14857" width="9.140625" hidden="1"/>
    <col min="14858" max="14858" width="14.140625" hidden="1"/>
    <col min="14859" max="14859" width="15.140625" hidden="1"/>
    <col min="14860" max="14860" width="19" hidden="1"/>
    <col min="14861" max="14861" width="23.85546875" hidden="1"/>
    <col min="14862" max="14862" width="17" hidden="1"/>
    <col min="14863" max="14863" width="4.7109375" hidden="1"/>
    <col min="14864" max="14864" width="7.28515625" hidden="1"/>
    <col min="14865" max="14865" width="4.7109375" hidden="1"/>
    <col min="14866" max="14866" width="15.140625" hidden="1"/>
    <col min="14867" max="14867" width="35.85546875" hidden="1"/>
    <col min="14868" max="14868" width="9.140625" hidden="1"/>
    <col min="14869" max="14869" width="17.5703125" hidden="1"/>
    <col min="14870" max="15105" width="9.140625" hidden="1"/>
    <col min="15106" max="15106" width="12.7109375" hidden="1"/>
    <col min="15107" max="15107" width="17.7109375" hidden="1"/>
    <col min="15108" max="15108" width="65" hidden="1"/>
    <col min="15109" max="15109" width="9.140625" hidden="1"/>
    <col min="15110" max="15110" width="10.7109375" hidden="1"/>
    <col min="15111" max="15111" width="10.85546875" hidden="1"/>
    <col min="15112" max="15113" width="9.140625" hidden="1"/>
    <col min="15114" max="15114" width="14.140625" hidden="1"/>
    <col min="15115" max="15115" width="15.140625" hidden="1"/>
    <col min="15116" max="15116" width="19" hidden="1"/>
    <col min="15117" max="15117" width="23.85546875" hidden="1"/>
    <col min="15118" max="15118" width="17" hidden="1"/>
    <col min="15119" max="15119" width="4.7109375" hidden="1"/>
    <col min="15120" max="15120" width="7.28515625" hidden="1"/>
    <col min="15121" max="15121" width="4.7109375" hidden="1"/>
    <col min="15122" max="15122" width="15.140625" hidden="1"/>
    <col min="15123" max="15123" width="35.85546875" hidden="1"/>
    <col min="15124" max="15124" width="9.140625" hidden="1"/>
    <col min="15125" max="15125" width="17.5703125" hidden="1"/>
    <col min="15126" max="15361" width="9.140625" hidden="1"/>
    <col min="15362" max="15362" width="12.7109375" hidden="1"/>
    <col min="15363" max="15363" width="17.7109375" hidden="1"/>
    <col min="15364" max="15364" width="65" hidden="1"/>
    <col min="15365" max="15365" width="9.140625" hidden="1"/>
    <col min="15366" max="15366" width="10.7109375" hidden="1"/>
    <col min="15367" max="15367" width="10.85546875" hidden="1"/>
    <col min="15368" max="15369" width="9.140625" hidden="1"/>
    <col min="15370" max="15370" width="14.140625" hidden="1"/>
    <col min="15371" max="15371" width="15.140625" hidden="1"/>
    <col min="15372" max="15372" width="19" hidden="1"/>
    <col min="15373" max="15373" width="23.85546875" hidden="1"/>
    <col min="15374" max="15374" width="17" hidden="1"/>
    <col min="15375" max="15375" width="4.7109375" hidden="1"/>
    <col min="15376" max="15376" width="7.28515625" hidden="1"/>
    <col min="15377" max="15377" width="4.7109375" hidden="1"/>
    <col min="15378" max="15378" width="15.140625" hidden="1"/>
    <col min="15379" max="15379" width="35.85546875" hidden="1"/>
    <col min="15380" max="15380" width="9.140625" hidden="1"/>
    <col min="15381" max="15381" width="17.5703125" hidden="1"/>
    <col min="15382" max="15617" width="9.140625" hidden="1"/>
    <col min="15618" max="15618" width="12.7109375" hidden="1"/>
    <col min="15619" max="15619" width="17.7109375" hidden="1"/>
    <col min="15620" max="15620" width="65" hidden="1"/>
    <col min="15621" max="15621" width="9.140625" hidden="1"/>
    <col min="15622" max="15622" width="10.7109375" hidden="1"/>
    <col min="15623" max="15623" width="10.85546875" hidden="1"/>
    <col min="15624" max="15625" width="9.140625" hidden="1"/>
    <col min="15626" max="15626" width="14.140625" hidden="1"/>
    <col min="15627" max="15627" width="15.140625" hidden="1"/>
    <col min="15628" max="15628" width="19" hidden="1"/>
    <col min="15629" max="15629" width="23.85546875" hidden="1"/>
    <col min="15630" max="15630" width="17" hidden="1"/>
    <col min="15631" max="15631" width="4.7109375" hidden="1"/>
    <col min="15632" max="15632" width="7.28515625" hidden="1"/>
    <col min="15633" max="15633" width="4.7109375" hidden="1"/>
    <col min="15634" max="15634" width="15.140625" hidden="1"/>
    <col min="15635" max="15635" width="35.85546875" hidden="1"/>
    <col min="15636" max="15636" width="9.140625" hidden="1"/>
    <col min="15637" max="15637" width="17.5703125" hidden="1"/>
    <col min="15638" max="15873" width="9.140625" hidden="1"/>
    <col min="15874" max="15874" width="12.7109375" hidden="1"/>
    <col min="15875" max="15875" width="17.7109375" hidden="1"/>
    <col min="15876" max="15876" width="65" hidden="1"/>
    <col min="15877" max="15877" width="9.140625" hidden="1"/>
    <col min="15878" max="15878" width="10.7109375" hidden="1"/>
    <col min="15879" max="15879" width="10.85546875" hidden="1"/>
    <col min="15880" max="15881" width="9.140625" hidden="1"/>
    <col min="15882" max="15882" width="14.140625" hidden="1"/>
    <col min="15883" max="15883" width="15.140625" hidden="1"/>
    <col min="15884" max="15884" width="19" hidden="1"/>
    <col min="15885" max="15885" width="23.85546875" hidden="1"/>
    <col min="15886" max="15886" width="17" hidden="1"/>
    <col min="15887" max="15887" width="4.7109375" hidden="1"/>
    <col min="15888" max="15888" width="7.28515625" hidden="1"/>
    <col min="15889" max="15889" width="4.7109375" hidden="1"/>
    <col min="15890" max="15890" width="15.140625" hidden="1"/>
    <col min="15891" max="15891" width="35.85546875" hidden="1"/>
    <col min="15892" max="15892" width="9.140625" hidden="1"/>
    <col min="15893" max="15893" width="17.5703125" hidden="1"/>
    <col min="15894" max="16129" width="9.140625" hidden="1"/>
    <col min="16130" max="16130" width="12.7109375" hidden="1"/>
    <col min="16131" max="16131" width="17.7109375" hidden="1"/>
    <col min="16132" max="16132" width="65" hidden="1"/>
    <col min="16133" max="16133" width="9.140625" hidden="1"/>
    <col min="16134" max="16134" width="10.7109375" hidden="1"/>
    <col min="16135" max="16135" width="10.85546875" hidden="1"/>
    <col min="16136" max="16137" width="9.140625" hidden="1"/>
    <col min="16138" max="16138" width="14.140625" hidden="1"/>
    <col min="16139" max="16139" width="15.140625" hidden="1"/>
    <col min="16140" max="16140" width="19" hidden="1"/>
    <col min="16141" max="16141" width="23.85546875" hidden="1"/>
    <col min="16142" max="16142" width="17" hidden="1"/>
    <col min="16143" max="16143" width="4.7109375" hidden="1"/>
    <col min="16144" max="16144" width="7.28515625" hidden="1"/>
    <col min="16145" max="16145" width="4.7109375" hidden="1"/>
    <col min="16146" max="16146" width="15.140625" hidden="1"/>
    <col min="16147" max="16147" width="35.85546875" hidden="1"/>
    <col min="16148" max="16148" width="9.140625" hidden="1"/>
    <col min="16149" max="16149" width="17.5703125" hidden="1"/>
    <col min="16150" max="16384" width="9.140625" hidden="1"/>
  </cols>
  <sheetData>
    <row r="1" spans="2:5" ht="9.9499999999999993" customHeight="1" x14ac:dyDescent="0.25"/>
    <row r="2" spans="2:5" ht="19.5" customHeight="1" thickBot="1" x14ac:dyDescent="0.3"/>
    <row r="3" spans="2:5" ht="15.75" thickBot="1" x14ac:dyDescent="0.3">
      <c r="B3" s="57" t="s">
        <v>1</v>
      </c>
      <c r="C3" s="58" t="s">
        <v>6</v>
      </c>
      <c r="E3" s="59" t="s">
        <v>4470</v>
      </c>
    </row>
    <row r="4" spans="2:5" x14ac:dyDescent="0.25">
      <c r="B4" s="52" t="s">
        <v>4699</v>
      </c>
      <c r="C4" s="62" t="s">
        <v>4712</v>
      </c>
      <c r="E4" s="21" t="s">
        <v>10</v>
      </c>
    </row>
    <row r="5" spans="2:5" x14ac:dyDescent="0.25">
      <c r="B5" s="4" t="s">
        <v>4700</v>
      </c>
      <c r="C5" s="62" t="s">
        <v>4712</v>
      </c>
      <c r="E5" s="18" t="s">
        <v>11</v>
      </c>
    </row>
    <row r="6" spans="2:5" x14ac:dyDescent="0.25">
      <c r="B6" s="4" t="s">
        <v>4701</v>
      </c>
      <c r="C6" s="62" t="s">
        <v>4712</v>
      </c>
      <c r="E6" s="18" t="s">
        <v>4928</v>
      </c>
    </row>
    <row r="7" spans="2:5" x14ac:dyDescent="0.25">
      <c r="B7" s="4" t="s">
        <v>4702</v>
      </c>
      <c r="C7" s="16" t="s">
        <v>4713</v>
      </c>
      <c r="E7" s="18" t="s">
        <v>12</v>
      </c>
    </row>
    <row r="8" spans="2:5" x14ac:dyDescent="0.25">
      <c r="B8" s="4" t="s">
        <v>4703</v>
      </c>
      <c r="C8" s="16" t="s">
        <v>4713</v>
      </c>
      <c r="E8" s="18" t="s">
        <v>26</v>
      </c>
    </row>
    <row r="9" spans="2:5" x14ac:dyDescent="0.25">
      <c r="B9" s="4" t="s">
        <v>4704</v>
      </c>
      <c r="C9" s="16" t="s">
        <v>4713</v>
      </c>
      <c r="E9" s="17" t="s">
        <v>14</v>
      </c>
    </row>
    <row r="10" spans="2:5" x14ac:dyDescent="0.25">
      <c r="B10" s="4" t="s">
        <v>4705</v>
      </c>
      <c r="C10" s="62" t="s">
        <v>4712</v>
      </c>
      <c r="E10" s="17" t="s">
        <v>15</v>
      </c>
    </row>
    <row r="11" spans="2:5" x14ac:dyDescent="0.25">
      <c r="B11" s="4" t="s">
        <v>4706</v>
      </c>
      <c r="C11" s="62" t="s">
        <v>4712</v>
      </c>
      <c r="E11" s="18" t="s">
        <v>13</v>
      </c>
    </row>
    <row r="12" spans="2:5" x14ac:dyDescent="0.25">
      <c r="B12" s="4" t="s">
        <v>4707</v>
      </c>
      <c r="C12" s="62" t="s">
        <v>4712</v>
      </c>
      <c r="E12" s="18" t="s">
        <v>4667</v>
      </c>
    </row>
    <row r="13" spans="2:5" x14ac:dyDescent="0.25">
      <c r="B13" s="4" t="s">
        <v>4708</v>
      </c>
      <c r="C13" s="62" t="s">
        <v>4712</v>
      </c>
      <c r="E13" s="18"/>
    </row>
    <row r="14" spans="2:5" x14ac:dyDescent="0.25">
      <c r="B14" s="6" t="s">
        <v>4709</v>
      </c>
      <c r="C14" s="62" t="s">
        <v>4712</v>
      </c>
      <c r="E14" s="17"/>
    </row>
    <row r="15" spans="2:5" x14ac:dyDescent="0.25">
      <c r="B15" s="6" t="s">
        <v>4710</v>
      </c>
      <c r="C15" s="62" t="s">
        <v>4712</v>
      </c>
      <c r="E15" s="18"/>
    </row>
    <row r="16" spans="2:5" x14ac:dyDescent="0.25">
      <c r="B16" s="6" t="s">
        <v>4711</v>
      </c>
      <c r="C16" s="62" t="s">
        <v>4712</v>
      </c>
      <c r="E16" s="18"/>
    </row>
    <row r="17" spans="2:7" x14ac:dyDescent="0.25">
      <c r="B17" s="6" t="s">
        <v>4918</v>
      </c>
      <c r="C17" s="16" t="s">
        <v>4713</v>
      </c>
      <c r="E17" s="20"/>
    </row>
    <row r="18" spans="2:7" x14ac:dyDescent="0.25">
      <c r="B18" s="6" t="s">
        <v>4850</v>
      </c>
      <c r="C18" s="16" t="s">
        <v>4713</v>
      </c>
      <c r="E18" s="18"/>
    </row>
    <row r="19" spans="2:7" x14ac:dyDescent="0.25">
      <c r="B19" s="4" t="s">
        <v>4919</v>
      </c>
      <c r="C19" s="16" t="s">
        <v>4713</v>
      </c>
      <c r="E19" s="18"/>
    </row>
    <row r="20" spans="2:7" x14ac:dyDescent="0.25">
      <c r="B20" s="4" t="s">
        <v>4849</v>
      </c>
      <c r="C20" s="16" t="s">
        <v>4713</v>
      </c>
      <c r="E20" s="18"/>
    </row>
    <row r="21" spans="2:7" x14ac:dyDescent="0.25">
      <c r="B21" s="6" t="s">
        <v>4920</v>
      </c>
      <c r="C21" s="16" t="s">
        <v>4713</v>
      </c>
      <c r="E21" s="18"/>
    </row>
    <row r="22" spans="2:7" ht="15.75" thickBot="1" x14ac:dyDescent="0.3">
      <c r="B22" s="4" t="s">
        <v>4921</v>
      </c>
      <c r="C22" s="16" t="s">
        <v>4713</v>
      </c>
      <c r="E22" s="19"/>
    </row>
    <row r="23" spans="2:7" x14ac:dyDescent="0.25">
      <c r="B23" s="4" t="s">
        <v>4848</v>
      </c>
      <c r="C23" s="16" t="s">
        <v>4713</v>
      </c>
    </row>
    <row r="24" spans="2:7" x14ac:dyDescent="0.25">
      <c r="B24" s="4" t="s">
        <v>4852</v>
      </c>
      <c r="C24" s="16" t="s">
        <v>4713</v>
      </c>
      <c r="F24" s="7"/>
      <c r="G24" s="8"/>
    </row>
    <row r="25" spans="2:7" s="9" customFormat="1" x14ac:dyDescent="0.25">
      <c r="B25" s="4" t="s">
        <v>4922</v>
      </c>
      <c r="C25" s="16" t="s">
        <v>4713</v>
      </c>
      <c r="E25"/>
      <c r="F25" s="7"/>
      <c r="G25" s="8"/>
    </row>
    <row r="26" spans="2:7" x14ac:dyDescent="0.25">
      <c r="B26" s="4" t="s">
        <v>4923</v>
      </c>
      <c r="C26" s="16" t="s">
        <v>4713</v>
      </c>
      <c r="F26" s="7"/>
      <c r="G26" s="8"/>
    </row>
    <row r="27" spans="2:7" x14ac:dyDescent="0.25">
      <c r="B27" s="4" t="s">
        <v>5050</v>
      </c>
      <c r="C27" s="16" t="s">
        <v>4712</v>
      </c>
      <c r="E27" s="5"/>
      <c r="F27" s="7"/>
      <c r="G27" s="8"/>
    </row>
    <row r="28" spans="2:7" x14ac:dyDescent="0.25">
      <c r="B28" s="4" t="s">
        <v>5051</v>
      </c>
      <c r="C28" s="16" t="s">
        <v>4712</v>
      </c>
      <c r="D28" s="11"/>
      <c r="E28" s="5"/>
      <c r="F28" s="7"/>
      <c r="G28" s="8"/>
    </row>
    <row r="29" spans="2:7" x14ac:dyDescent="0.25">
      <c r="B29" s="4" t="s">
        <v>5052</v>
      </c>
      <c r="C29" s="16" t="s">
        <v>4712</v>
      </c>
      <c r="E29" s="5"/>
      <c r="F29" s="7"/>
      <c r="G29" s="8"/>
    </row>
    <row r="30" spans="2:7" x14ac:dyDescent="0.25">
      <c r="B30" s="4" t="s">
        <v>5053</v>
      </c>
      <c r="C30" s="16" t="s">
        <v>4712</v>
      </c>
      <c r="E30" s="10"/>
      <c r="F30" s="7"/>
      <c r="G30" s="8"/>
    </row>
    <row r="31" spans="2:7" x14ac:dyDescent="0.25">
      <c r="B31" s="4"/>
      <c r="C31" s="15"/>
      <c r="E31" s="5"/>
      <c r="F31" s="7"/>
      <c r="G31" s="8"/>
    </row>
    <row r="32" spans="2:7" x14ac:dyDescent="0.25">
      <c r="B32" s="4"/>
      <c r="C32" s="15"/>
      <c r="E32" s="5"/>
      <c r="F32" s="7"/>
      <c r="G32" s="8"/>
    </row>
    <row r="33" spans="2:7" x14ac:dyDescent="0.25">
      <c r="B33" s="4"/>
      <c r="C33" s="16"/>
      <c r="D33" s="11"/>
      <c r="E33" s="5"/>
      <c r="F33" s="7"/>
      <c r="G33" s="8"/>
    </row>
    <row r="34" spans="2:7" x14ac:dyDescent="0.25">
      <c r="B34" s="4"/>
      <c r="C34" s="16"/>
      <c r="E34" s="5"/>
      <c r="F34" s="7"/>
      <c r="G34" s="8"/>
    </row>
    <row r="35" spans="2:7" x14ac:dyDescent="0.25">
      <c r="B35" s="4"/>
      <c r="C35" s="16"/>
      <c r="E35" s="5"/>
      <c r="F35" s="7"/>
      <c r="G35" s="8"/>
    </row>
    <row r="36" spans="2:7" x14ac:dyDescent="0.25">
      <c r="B36" s="4"/>
      <c r="C36" s="15"/>
      <c r="E36" s="5"/>
      <c r="F36" s="7"/>
      <c r="G36" s="8"/>
    </row>
    <row r="37" spans="2:7" s="2" customFormat="1" x14ac:dyDescent="0.25">
      <c r="B37" s="6"/>
      <c r="C37" s="15"/>
      <c r="E37" s="5"/>
      <c r="F37" s="7"/>
      <c r="G37" s="8"/>
    </row>
    <row r="38" spans="2:7" x14ac:dyDescent="0.25">
      <c r="B38" s="4"/>
      <c r="C38" s="15"/>
      <c r="E38" s="5"/>
      <c r="F38" s="7"/>
      <c r="G38" s="8"/>
    </row>
    <row r="39" spans="2:7" x14ac:dyDescent="0.25">
      <c r="B39" s="4"/>
      <c r="C39" s="15"/>
      <c r="E39" s="5"/>
      <c r="F39" s="7"/>
      <c r="G39" s="8"/>
    </row>
    <row r="40" spans="2:7" x14ac:dyDescent="0.25">
      <c r="B40" s="6"/>
      <c r="C40" s="16"/>
      <c r="E40" s="5"/>
      <c r="F40" s="11"/>
      <c r="G40" s="8"/>
    </row>
    <row r="41" spans="2:7" x14ac:dyDescent="0.25">
      <c r="B41" s="4"/>
      <c r="C41" s="16"/>
      <c r="E41" s="5"/>
      <c r="F41" s="7"/>
      <c r="G41" s="8"/>
    </row>
    <row r="42" spans="2:7" x14ac:dyDescent="0.25">
      <c r="B42" s="4"/>
      <c r="C42" s="15"/>
      <c r="E42" s="12"/>
      <c r="F42" s="7"/>
      <c r="G42" s="8"/>
    </row>
    <row r="43" spans="2:7" x14ac:dyDescent="0.25">
      <c r="B43" s="6"/>
      <c r="C43" s="15"/>
      <c r="D43" s="14"/>
      <c r="E43" s="5"/>
      <c r="F43" s="7"/>
      <c r="G43" s="8"/>
    </row>
    <row r="44" spans="2:7" x14ac:dyDescent="0.25">
      <c r="B44" s="6"/>
      <c r="C44" s="15"/>
      <c r="E44" s="5"/>
      <c r="F44" s="7"/>
      <c r="G44" s="8"/>
    </row>
    <row r="45" spans="2:7" x14ac:dyDescent="0.25">
      <c r="B45" s="6"/>
      <c r="C45" s="15"/>
      <c r="D45" s="11"/>
      <c r="E45" s="5"/>
      <c r="F45" s="7"/>
      <c r="G45" s="8"/>
    </row>
    <row r="46" spans="2:7" x14ac:dyDescent="0.25">
      <c r="B46" s="4"/>
      <c r="C46" s="15"/>
      <c r="E46" s="5"/>
      <c r="F46" s="7"/>
      <c r="G46" s="8"/>
    </row>
    <row r="47" spans="2:7" x14ac:dyDescent="0.25">
      <c r="B47" s="4"/>
      <c r="C47" s="15"/>
      <c r="E47" s="5"/>
      <c r="F47" s="7"/>
      <c r="G47" s="8"/>
    </row>
    <row r="48" spans="2:7" x14ac:dyDescent="0.25">
      <c r="B48" s="4"/>
      <c r="C48" s="15"/>
      <c r="E48" s="5"/>
      <c r="F48" s="7"/>
      <c r="G48" s="8"/>
    </row>
    <row r="49" spans="2:7" x14ac:dyDescent="0.25">
      <c r="B49" s="23"/>
      <c r="C49" s="15"/>
      <c r="E49" s="5"/>
      <c r="F49" s="7"/>
      <c r="G49" s="8"/>
    </row>
    <row r="50" spans="2:7" x14ac:dyDescent="0.25">
      <c r="B50" s="6"/>
      <c r="C50" s="15"/>
      <c r="E50" s="5"/>
      <c r="F50" s="7"/>
      <c r="G50" s="13"/>
    </row>
    <row r="51" spans="2:7" x14ac:dyDescent="0.25">
      <c r="B51" s="6"/>
      <c r="C51" s="15"/>
      <c r="E51" s="5"/>
      <c r="F51" s="7"/>
      <c r="G51" s="13"/>
    </row>
    <row r="52" spans="2:7" x14ac:dyDescent="0.25">
      <c r="B52" s="6"/>
      <c r="C52" s="15"/>
      <c r="E52" s="5"/>
      <c r="F52" s="7"/>
      <c r="G52" s="13"/>
    </row>
    <row r="53" spans="2:7" x14ac:dyDescent="0.25">
      <c r="B53" s="61"/>
      <c r="C53" s="26"/>
      <c r="E53" s="5"/>
      <c r="F53" s="10"/>
      <c r="G53" s="13"/>
    </row>
    <row r="54" spans="2:7" x14ac:dyDescent="0.25">
      <c r="B54" s="60"/>
      <c r="C54" s="25"/>
      <c r="E54" s="5"/>
    </row>
    <row r="55" spans="2:7" x14ac:dyDescent="0.25">
      <c r="B55" s="23"/>
      <c r="C55" s="25"/>
      <c r="E55" s="5"/>
    </row>
    <row r="56" spans="2:7" x14ac:dyDescent="0.25">
      <c r="B56" s="23"/>
      <c r="C56" s="25"/>
      <c r="E56" s="5"/>
    </row>
    <row r="57" spans="2:7" x14ac:dyDescent="0.25">
      <c r="B57" s="23"/>
      <c r="C57" s="25"/>
      <c r="E57" s="5"/>
    </row>
    <row r="58" spans="2:7" x14ac:dyDescent="0.25">
      <c r="B58" s="23"/>
      <c r="C58" s="25"/>
      <c r="E58" s="5"/>
    </row>
    <row r="59" spans="2:7" x14ac:dyDescent="0.25">
      <c r="B59" s="23"/>
      <c r="C59" s="15"/>
      <c r="E59" s="5"/>
    </row>
    <row r="60" spans="2:7" x14ac:dyDescent="0.25">
      <c r="B60" s="23"/>
      <c r="C60" s="25"/>
      <c r="E60" s="5"/>
    </row>
    <row r="61" spans="2:7" x14ac:dyDescent="0.25">
      <c r="B61" s="23"/>
      <c r="C61" s="25"/>
      <c r="E61" s="5"/>
    </row>
    <row r="62" spans="2:7" x14ac:dyDescent="0.25">
      <c r="B62" s="23"/>
      <c r="C62" s="25"/>
      <c r="E62" s="5"/>
    </row>
    <row r="63" spans="2:7" x14ac:dyDescent="0.25">
      <c r="B63" s="23"/>
      <c r="C63" s="25"/>
      <c r="E63" s="5"/>
    </row>
    <row r="64" spans="2:7" x14ac:dyDescent="0.25">
      <c r="B64" s="23"/>
      <c r="C64" s="25"/>
      <c r="E64" s="5"/>
    </row>
    <row r="65" spans="2:5" x14ac:dyDescent="0.25">
      <c r="B65" s="23"/>
      <c r="C65" s="25"/>
      <c r="E65" s="5"/>
    </row>
    <row r="66" spans="2:5" x14ac:dyDescent="0.25">
      <c r="B66" s="23"/>
      <c r="C66" s="25"/>
      <c r="E66" s="5"/>
    </row>
    <row r="67" spans="2:5" x14ac:dyDescent="0.25">
      <c r="B67" s="23"/>
      <c r="C67" s="25"/>
      <c r="E67" s="5"/>
    </row>
    <row r="68" spans="2:5" x14ac:dyDescent="0.25">
      <c r="B68" s="23"/>
      <c r="C68" s="25"/>
      <c r="E68" s="5"/>
    </row>
    <row r="69" spans="2:5" x14ac:dyDescent="0.25">
      <c r="B69" s="23"/>
      <c r="C69" s="25"/>
      <c r="E69" s="5"/>
    </row>
    <row r="70" spans="2:5" x14ac:dyDescent="0.25">
      <c r="B70" s="23"/>
      <c r="C70" s="25"/>
      <c r="E70" s="5"/>
    </row>
    <row r="71" spans="2:5" x14ac:dyDescent="0.25">
      <c r="B71" s="23"/>
      <c r="C71" s="25"/>
      <c r="E71" s="5"/>
    </row>
    <row r="72" spans="2:5" x14ac:dyDescent="0.25">
      <c r="B72" s="23"/>
      <c r="C72" s="25"/>
      <c r="E72" s="5"/>
    </row>
    <row r="73" spans="2:5" x14ac:dyDescent="0.25">
      <c r="B73" s="23"/>
      <c r="C73" s="25"/>
      <c r="E73" s="5"/>
    </row>
    <row r="74" spans="2:5" x14ac:dyDescent="0.25">
      <c r="B74" s="23"/>
      <c r="C74" s="25"/>
      <c r="E74" s="5"/>
    </row>
    <row r="75" spans="2:5" ht="18" customHeight="1" x14ac:dyDescent="0.25">
      <c r="B75" s="23"/>
      <c r="C75" s="25"/>
      <c r="E75" s="5"/>
    </row>
    <row r="76" spans="2:5" ht="15.75" hidden="1" thickBot="1" x14ac:dyDescent="0.3">
      <c r="B76" s="22" t="s">
        <v>4924</v>
      </c>
      <c r="C76" s="24" t="s">
        <v>4655</v>
      </c>
    </row>
    <row r="77" spans="2:5" hidden="1" x14ac:dyDescent="0.25"/>
    <row r="78" spans="2:5" hidden="1" x14ac:dyDescent="0.25"/>
    <row r="79" spans="2:5" hidden="1" x14ac:dyDescent="0.25"/>
    <row r="80" spans="2:5" hidden="1" x14ac:dyDescent="0.25"/>
  </sheetData>
  <sortState ref="E4:E17">
    <sortCondition ref="E3"/>
  </sortState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G5384"/>
  <sheetViews>
    <sheetView workbookViewId="0">
      <pane xSplit="1" ySplit="1" topLeftCell="B414" activePane="bottomRight" state="frozen"/>
      <selection pane="topRight" activeCell="B1" sqref="B1"/>
      <selection pane="bottomLeft" activeCell="A2" sqref="A2"/>
      <selection pane="bottomRight" activeCell="A427" sqref="A427"/>
    </sheetView>
  </sheetViews>
  <sheetFormatPr defaultColWidth="161.85546875" defaultRowHeight="12.75" x14ac:dyDescent="0.2"/>
  <cols>
    <col min="1" max="1" width="13.5703125" style="85" bestFit="1" customWidth="1"/>
    <col min="2" max="2" width="13.140625" style="85" bestFit="1" customWidth="1"/>
    <col min="3" max="3" width="16.28515625" style="85" bestFit="1" customWidth="1"/>
    <col min="4" max="4" width="95.28515625" style="85" customWidth="1"/>
    <col min="5" max="5" width="9.42578125" style="85" bestFit="1" customWidth="1"/>
    <col min="6" max="6" width="13.85546875" style="86" bestFit="1" customWidth="1"/>
    <col min="7" max="7" width="161.85546875" style="70"/>
    <col min="8" max="253" width="161.85546875" style="85"/>
    <col min="254" max="254" width="17.42578125" style="85" customWidth="1"/>
    <col min="255" max="255" width="13.5703125" style="85" bestFit="1" customWidth="1"/>
    <col min="256" max="256" width="13.140625" style="85" bestFit="1" customWidth="1"/>
    <col min="257" max="257" width="9.85546875" style="85" bestFit="1" customWidth="1"/>
    <col min="258" max="258" width="16.28515625" style="85" bestFit="1" customWidth="1"/>
    <col min="259" max="259" width="47.7109375" style="85" customWidth="1"/>
    <col min="260" max="260" width="9.42578125" style="85" bestFit="1" customWidth="1"/>
    <col min="261" max="261" width="13.85546875" style="85" bestFit="1" customWidth="1"/>
    <col min="262" max="262" width="12.140625" style="85" bestFit="1" customWidth="1"/>
    <col min="263" max="509" width="161.85546875" style="85"/>
    <col min="510" max="510" width="17.42578125" style="85" customWidth="1"/>
    <col min="511" max="511" width="13.5703125" style="85" bestFit="1" customWidth="1"/>
    <col min="512" max="512" width="13.140625" style="85" bestFit="1" customWidth="1"/>
    <col min="513" max="513" width="9.85546875" style="85" bestFit="1" customWidth="1"/>
    <col min="514" max="514" width="16.28515625" style="85" bestFit="1" customWidth="1"/>
    <col min="515" max="515" width="47.7109375" style="85" customWidth="1"/>
    <col min="516" max="516" width="9.42578125" style="85" bestFit="1" customWidth="1"/>
    <col min="517" max="517" width="13.85546875" style="85" bestFit="1" customWidth="1"/>
    <col min="518" max="518" width="12.140625" style="85" bestFit="1" customWidth="1"/>
    <col min="519" max="765" width="161.85546875" style="85"/>
    <col min="766" max="766" width="17.42578125" style="85" customWidth="1"/>
    <col min="767" max="767" width="13.5703125" style="85" bestFit="1" customWidth="1"/>
    <col min="768" max="768" width="13.140625" style="85" bestFit="1" customWidth="1"/>
    <col min="769" max="769" width="9.85546875" style="85" bestFit="1" customWidth="1"/>
    <col min="770" max="770" width="16.28515625" style="85" bestFit="1" customWidth="1"/>
    <col min="771" max="771" width="47.7109375" style="85" customWidth="1"/>
    <col min="772" max="772" width="9.42578125" style="85" bestFit="1" customWidth="1"/>
    <col min="773" max="773" width="13.85546875" style="85" bestFit="1" customWidth="1"/>
    <col min="774" max="774" width="12.140625" style="85" bestFit="1" customWidth="1"/>
    <col min="775" max="1021" width="161.85546875" style="85"/>
    <col min="1022" max="1022" width="17.42578125" style="85" customWidth="1"/>
    <col min="1023" max="1023" width="13.5703125" style="85" bestFit="1" customWidth="1"/>
    <col min="1024" max="1024" width="13.140625" style="85" bestFit="1" customWidth="1"/>
    <col min="1025" max="1025" width="9.85546875" style="85" bestFit="1" customWidth="1"/>
    <col min="1026" max="1026" width="16.28515625" style="85" bestFit="1" customWidth="1"/>
    <col min="1027" max="1027" width="47.7109375" style="85" customWidth="1"/>
    <col min="1028" max="1028" width="9.42578125" style="85" bestFit="1" customWidth="1"/>
    <col min="1029" max="1029" width="13.85546875" style="85" bestFit="1" customWidth="1"/>
    <col min="1030" max="1030" width="12.140625" style="85" bestFit="1" customWidth="1"/>
    <col min="1031" max="1277" width="161.85546875" style="85"/>
    <col min="1278" max="1278" width="17.42578125" style="85" customWidth="1"/>
    <col min="1279" max="1279" width="13.5703125" style="85" bestFit="1" customWidth="1"/>
    <col min="1280" max="1280" width="13.140625" style="85" bestFit="1" customWidth="1"/>
    <col min="1281" max="1281" width="9.85546875" style="85" bestFit="1" customWidth="1"/>
    <col min="1282" max="1282" width="16.28515625" style="85" bestFit="1" customWidth="1"/>
    <col min="1283" max="1283" width="47.7109375" style="85" customWidth="1"/>
    <col min="1284" max="1284" width="9.42578125" style="85" bestFit="1" customWidth="1"/>
    <col min="1285" max="1285" width="13.85546875" style="85" bestFit="1" customWidth="1"/>
    <col min="1286" max="1286" width="12.140625" style="85" bestFit="1" customWidth="1"/>
    <col min="1287" max="1533" width="161.85546875" style="85"/>
    <col min="1534" max="1534" width="17.42578125" style="85" customWidth="1"/>
    <col min="1535" max="1535" width="13.5703125" style="85" bestFit="1" customWidth="1"/>
    <col min="1536" max="1536" width="13.140625" style="85" bestFit="1" customWidth="1"/>
    <col min="1537" max="1537" width="9.85546875" style="85" bestFit="1" customWidth="1"/>
    <col min="1538" max="1538" width="16.28515625" style="85" bestFit="1" customWidth="1"/>
    <col min="1539" max="1539" width="47.7109375" style="85" customWidth="1"/>
    <col min="1540" max="1540" width="9.42578125" style="85" bestFit="1" customWidth="1"/>
    <col min="1541" max="1541" width="13.85546875" style="85" bestFit="1" customWidth="1"/>
    <col min="1542" max="1542" width="12.140625" style="85" bestFit="1" customWidth="1"/>
    <col min="1543" max="1789" width="161.85546875" style="85"/>
    <col min="1790" max="1790" width="17.42578125" style="85" customWidth="1"/>
    <col min="1791" max="1791" width="13.5703125" style="85" bestFit="1" customWidth="1"/>
    <col min="1792" max="1792" width="13.140625" style="85" bestFit="1" customWidth="1"/>
    <col min="1793" max="1793" width="9.85546875" style="85" bestFit="1" customWidth="1"/>
    <col min="1794" max="1794" width="16.28515625" style="85" bestFit="1" customWidth="1"/>
    <col min="1795" max="1795" width="47.7109375" style="85" customWidth="1"/>
    <col min="1796" max="1796" width="9.42578125" style="85" bestFit="1" customWidth="1"/>
    <col min="1797" max="1797" width="13.85546875" style="85" bestFit="1" customWidth="1"/>
    <col min="1798" max="1798" width="12.140625" style="85" bestFit="1" customWidth="1"/>
    <col min="1799" max="2045" width="161.85546875" style="85"/>
    <col min="2046" max="2046" width="17.42578125" style="85" customWidth="1"/>
    <col min="2047" max="2047" width="13.5703125" style="85" bestFit="1" customWidth="1"/>
    <col min="2048" max="2048" width="13.140625" style="85" bestFit="1" customWidth="1"/>
    <col min="2049" max="2049" width="9.85546875" style="85" bestFit="1" customWidth="1"/>
    <col min="2050" max="2050" width="16.28515625" style="85" bestFit="1" customWidth="1"/>
    <col min="2051" max="2051" width="47.7109375" style="85" customWidth="1"/>
    <col min="2052" max="2052" width="9.42578125" style="85" bestFit="1" customWidth="1"/>
    <col min="2053" max="2053" width="13.85546875" style="85" bestFit="1" customWidth="1"/>
    <col min="2054" max="2054" width="12.140625" style="85" bestFit="1" customWidth="1"/>
    <col min="2055" max="2301" width="161.85546875" style="85"/>
    <col min="2302" max="2302" width="17.42578125" style="85" customWidth="1"/>
    <col min="2303" max="2303" width="13.5703125" style="85" bestFit="1" customWidth="1"/>
    <col min="2304" max="2304" width="13.140625" style="85" bestFit="1" customWidth="1"/>
    <col min="2305" max="2305" width="9.85546875" style="85" bestFit="1" customWidth="1"/>
    <col min="2306" max="2306" width="16.28515625" style="85" bestFit="1" customWidth="1"/>
    <col min="2307" max="2307" width="47.7109375" style="85" customWidth="1"/>
    <col min="2308" max="2308" width="9.42578125" style="85" bestFit="1" customWidth="1"/>
    <col min="2309" max="2309" width="13.85546875" style="85" bestFit="1" customWidth="1"/>
    <col min="2310" max="2310" width="12.140625" style="85" bestFit="1" customWidth="1"/>
    <col min="2311" max="2557" width="161.85546875" style="85"/>
    <col min="2558" max="2558" width="17.42578125" style="85" customWidth="1"/>
    <col min="2559" max="2559" width="13.5703125" style="85" bestFit="1" customWidth="1"/>
    <col min="2560" max="2560" width="13.140625" style="85" bestFit="1" customWidth="1"/>
    <col min="2561" max="2561" width="9.85546875" style="85" bestFit="1" customWidth="1"/>
    <col min="2562" max="2562" width="16.28515625" style="85" bestFit="1" customWidth="1"/>
    <col min="2563" max="2563" width="47.7109375" style="85" customWidth="1"/>
    <col min="2564" max="2564" width="9.42578125" style="85" bestFit="1" customWidth="1"/>
    <col min="2565" max="2565" width="13.85546875" style="85" bestFit="1" customWidth="1"/>
    <col min="2566" max="2566" width="12.140625" style="85" bestFit="1" customWidth="1"/>
    <col min="2567" max="2813" width="161.85546875" style="85"/>
    <col min="2814" max="2814" width="17.42578125" style="85" customWidth="1"/>
    <col min="2815" max="2815" width="13.5703125" style="85" bestFit="1" customWidth="1"/>
    <col min="2816" max="2816" width="13.140625" style="85" bestFit="1" customWidth="1"/>
    <col min="2817" max="2817" width="9.85546875" style="85" bestFit="1" customWidth="1"/>
    <col min="2818" max="2818" width="16.28515625" style="85" bestFit="1" customWidth="1"/>
    <col min="2819" max="2819" width="47.7109375" style="85" customWidth="1"/>
    <col min="2820" max="2820" width="9.42578125" style="85" bestFit="1" customWidth="1"/>
    <col min="2821" max="2821" width="13.85546875" style="85" bestFit="1" customWidth="1"/>
    <col min="2822" max="2822" width="12.140625" style="85" bestFit="1" customWidth="1"/>
    <col min="2823" max="3069" width="161.85546875" style="85"/>
    <col min="3070" max="3070" width="17.42578125" style="85" customWidth="1"/>
    <col min="3071" max="3071" width="13.5703125" style="85" bestFit="1" customWidth="1"/>
    <col min="3072" max="3072" width="13.140625" style="85" bestFit="1" customWidth="1"/>
    <col min="3073" max="3073" width="9.85546875" style="85" bestFit="1" customWidth="1"/>
    <col min="3074" max="3074" width="16.28515625" style="85" bestFit="1" customWidth="1"/>
    <col min="3075" max="3075" width="47.7109375" style="85" customWidth="1"/>
    <col min="3076" max="3076" width="9.42578125" style="85" bestFit="1" customWidth="1"/>
    <col min="3077" max="3077" width="13.85546875" style="85" bestFit="1" customWidth="1"/>
    <col min="3078" max="3078" width="12.140625" style="85" bestFit="1" customWidth="1"/>
    <col min="3079" max="3325" width="161.85546875" style="85"/>
    <col min="3326" max="3326" width="17.42578125" style="85" customWidth="1"/>
    <col min="3327" max="3327" width="13.5703125" style="85" bestFit="1" customWidth="1"/>
    <col min="3328" max="3328" width="13.140625" style="85" bestFit="1" customWidth="1"/>
    <col min="3329" max="3329" width="9.85546875" style="85" bestFit="1" customWidth="1"/>
    <col min="3330" max="3330" width="16.28515625" style="85" bestFit="1" customWidth="1"/>
    <col min="3331" max="3331" width="47.7109375" style="85" customWidth="1"/>
    <col min="3332" max="3332" width="9.42578125" style="85" bestFit="1" customWidth="1"/>
    <col min="3333" max="3333" width="13.85546875" style="85" bestFit="1" customWidth="1"/>
    <col min="3334" max="3334" width="12.140625" style="85" bestFit="1" customWidth="1"/>
    <col min="3335" max="3581" width="161.85546875" style="85"/>
    <col min="3582" max="3582" width="17.42578125" style="85" customWidth="1"/>
    <col min="3583" max="3583" width="13.5703125" style="85" bestFit="1" customWidth="1"/>
    <col min="3584" max="3584" width="13.140625" style="85" bestFit="1" customWidth="1"/>
    <col min="3585" max="3585" width="9.85546875" style="85" bestFit="1" customWidth="1"/>
    <col min="3586" max="3586" width="16.28515625" style="85" bestFit="1" customWidth="1"/>
    <col min="3587" max="3587" width="47.7109375" style="85" customWidth="1"/>
    <col min="3588" max="3588" width="9.42578125" style="85" bestFit="1" customWidth="1"/>
    <col min="3589" max="3589" width="13.85546875" style="85" bestFit="1" customWidth="1"/>
    <col min="3590" max="3590" width="12.140625" style="85" bestFit="1" customWidth="1"/>
    <col min="3591" max="3837" width="161.85546875" style="85"/>
    <col min="3838" max="3838" width="17.42578125" style="85" customWidth="1"/>
    <col min="3839" max="3839" width="13.5703125" style="85" bestFit="1" customWidth="1"/>
    <col min="3840" max="3840" width="13.140625" style="85" bestFit="1" customWidth="1"/>
    <col min="3841" max="3841" width="9.85546875" style="85" bestFit="1" customWidth="1"/>
    <col min="3842" max="3842" width="16.28515625" style="85" bestFit="1" customWidth="1"/>
    <col min="3843" max="3843" width="47.7109375" style="85" customWidth="1"/>
    <col min="3844" max="3844" width="9.42578125" style="85" bestFit="1" customWidth="1"/>
    <col min="3845" max="3845" width="13.85546875" style="85" bestFit="1" customWidth="1"/>
    <col min="3846" max="3846" width="12.140625" style="85" bestFit="1" customWidth="1"/>
    <col min="3847" max="4093" width="161.85546875" style="85"/>
    <col min="4094" max="4094" width="17.42578125" style="85" customWidth="1"/>
    <col min="4095" max="4095" width="13.5703125" style="85" bestFit="1" customWidth="1"/>
    <col min="4096" max="4096" width="13.140625" style="85" bestFit="1" customWidth="1"/>
    <col min="4097" max="4097" width="9.85546875" style="85" bestFit="1" customWidth="1"/>
    <col min="4098" max="4098" width="16.28515625" style="85" bestFit="1" customWidth="1"/>
    <col min="4099" max="4099" width="47.7109375" style="85" customWidth="1"/>
    <col min="4100" max="4100" width="9.42578125" style="85" bestFit="1" customWidth="1"/>
    <col min="4101" max="4101" width="13.85546875" style="85" bestFit="1" customWidth="1"/>
    <col min="4102" max="4102" width="12.140625" style="85" bestFit="1" customWidth="1"/>
    <col min="4103" max="4349" width="161.85546875" style="85"/>
    <col min="4350" max="4350" width="17.42578125" style="85" customWidth="1"/>
    <col min="4351" max="4351" width="13.5703125" style="85" bestFit="1" customWidth="1"/>
    <col min="4352" max="4352" width="13.140625" style="85" bestFit="1" customWidth="1"/>
    <col min="4353" max="4353" width="9.85546875" style="85" bestFit="1" customWidth="1"/>
    <col min="4354" max="4354" width="16.28515625" style="85" bestFit="1" customWidth="1"/>
    <col min="4355" max="4355" width="47.7109375" style="85" customWidth="1"/>
    <col min="4356" max="4356" width="9.42578125" style="85" bestFit="1" customWidth="1"/>
    <col min="4357" max="4357" width="13.85546875" style="85" bestFit="1" customWidth="1"/>
    <col min="4358" max="4358" width="12.140625" style="85" bestFit="1" customWidth="1"/>
    <col min="4359" max="4605" width="161.85546875" style="85"/>
    <col min="4606" max="4606" width="17.42578125" style="85" customWidth="1"/>
    <col min="4607" max="4607" width="13.5703125" style="85" bestFit="1" customWidth="1"/>
    <col min="4608" max="4608" width="13.140625" style="85" bestFit="1" customWidth="1"/>
    <col min="4609" max="4609" width="9.85546875" style="85" bestFit="1" customWidth="1"/>
    <col min="4610" max="4610" width="16.28515625" style="85" bestFit="1" customWidth="1"/>
    <col min="4611" max="4611" width="47.7109375" style="85" customWidth="1"/>
    <col min="4612" max="4612" width="9.42578125" style="85" bestFit="1" customWidth="1"/>
    <col min="4613" max="4613" width="13.85546875" style="85" bestFit="1" customWidth="1"/>
    <col min="4614" max="4614" width="12.140625" style="85" bestFit="1" customWidth="1"/>
    <col min="4615" max="4861" width="161.85546875" style="85"/>
    <col min="4862" max="4862" width="17.42578125" style="85" customWidth="1"/>
    <col min="4863" max="4863" width="13.5703125" style="85" bestFit="1" customWidth="1"/>
    <col min="4864" max="4864" width="13.140625" style="85" bestFit="1" customWidth="1"/>
    <col min="4865" max="4865" width="9.85546875" style="85" bestFit="1" customWidth="1"/>
    <col min="4866" max="4866" width="16.28515625" style="85" bestFit="1" customWidth="1"/>
    <col min="4867" max="4867" width="47.7109375" style="85" customWidth="1"/>
    <col min="4868" max="4868" width="9.42578125" style="85" bestFit="1" customWidth="1"/>
    <col min="4869" max="4869" width="13.85546875" style="85" bestFit="1" customWidth="1"/>
    <col min="4870" max="4870" width="12.140625" style="85" bestFit="1" customWidth="1"/>
    <col min="4871" max="5117" width="161.85546875" style="85"/>
    <col min="5118" max="5118" width="17.42578125" style="85" customWidth="1"/>
    <col min="5119" max="5119" width="13.5703125" style="85" bestFit="1" customWidth="1"/>
    <col min="5120" max="5120" width="13.140625" style="85" bestFit="1" customWidth="1"/>
    <col min="5121" max="5121" width="9.85546875" style="85" bestFit="1" customWidth="1"/>
    <col min="5122" max="5122" width="16.28515625" style="85" bestFit="1" customWidth="1"/>
    <col min="5123" max="5123" width="47.7109375" style="85" customWidth="1"/>
    <col min="5124" max="5124" width="9.42578125" style="85" bestFit="1" customWidth="1"/>
    <col min="5125" max="5125" width="13.85546875" style="85" bestFit="1" customWidth="1"/>
    <col min="5126" max="5126" width="12.140625" style="85" bestFit="1" customWidth="1"/>
    <col min="5127" max="5373" width="161.85546875" style="85"/>
    <col min="5374" max="5374" width="17.42578125" style="85" customWidth="1"/>
    <col min="5375" max="5375" width="13.5703125" style="85" bestFit="1" customWidth="1"/>
    <col min="5376" max="5376" width="13.140625" style="85" bestFit="1" customWidth="1"/>
    <col min="5377" max="5377" width="9.85546875" style="85" bestFit="1" customWidth="1"/>
    <col min="5378" max="5378" width="16.28515625" style="85" bestFit="1" customWidth="1"/>
    <col min="5379" max="5379" width="47.7109375" style="85" customWidth="1"/>
    <col min="5380" max="5380" width="9.42578125" style="85" bestFit="1" customWidth="1"/>
    <col min="5381" max="5381" width="13.85546875" style="85" bestFit="1" customWidth="1"/>
    <col min="5382" max="5382" width="12.140625" style="85" bestFit="1" customWidth="1"/>
    <col min="5383" max="5629" width="161.85546875" style="85"/>
    <col min="5630" max="5630" width="17.42578125" style="85" customWidth="1"/>
    <col min="5631" max="5631" width="13.5703125" style="85" bestFit="1" customWidth="1"/>
    <col min="5632" max="5632" width="13.140625" style="85" bestFit="1" customWidth="1"/>
    <col min="5633" max="5633" width="9.85546875" style="85" bestFit="1" customWidth="1"/>
    <col min="5634" max="5634" width="16.28515625" style="85" bestFit="1" customWidth="1"/>
    <col min="5635" max="5635" width="47.7109375" style="85" customWidth="1"/>
    <col min="5636" max="5636" width="9.42578125" style="85" bestFit="1" customWidth="1"/>
    <col min="5637" max="5637" width="13.85546875" style="85" bestFit="1" customWidth="1"/>
    <col min="5638" max="5638" width="12.140625" style="85" bestFit="1" customWidth="1"/>
    <col min="5639" max="5885" width="161.85546875" style="85"/>
    <col min="5886" max="5886" width="17.42578125" style="85" customWidth="1"/>
    <col min="5887" max="5887" width="13.5703125" style="85" bestFit="1" customWidth="1"/>
    <col min="5888" max="5888" width="13.140625" style="85" bestFit="1" customWidth="1"/>
    <col min="5889" max="5889" width="9.85546875" style="85" bestFit="1" customWidth="1"/>
    <col min="5890" max="5890" width="16.28515625" style="85" bestFit="1" customWidth="1"/>
    <col min="5891" max="5891" width="47.7109375" style="85" customWidth="1"/>
    <col min="5892" max="5892" width="9.42578125" style="85" bestFit="1" customWidth="1"/>
    <col min="5893" max="5893" width="13.85546875" style="85" bestFit="1" customWidth="1"/>
    <col min="5894" max="5894" width="12.140625" style="85" bestFit="1" customWidth="1"/>
    <col min="5895" max="6141" width="161.85546875" style="85"/>
    <col min="6142" max="6142" width="17.42578125" style="85" customWidth="1"/>
    <col min="6143" max="6143" width="13.5703125" style="85" bestFit="1" customWidth="1"/>
    <col min="6144" max="6144" width="13.140625" style="85" bestFit="1" customWidth="1"/>
    <col min="6145" max="6145" width="9.85546875" style="85" bestFit="1" customWidth="1"/>
    <col min="6146" max="6146" width="16.28515625" style="85" bestFit="1" customWidth="1"/>
    <col min="6147" max="6147" width="47.7109375" style="85" customWidth="1"/>
    <col min="6148" max="6148" width="9.42578125" style="85" bestFit="1" customWidth="1"/>
    <col min="6149" max="6149" width="13.85546875" style="85" bestFit="1" customWidth="1"/>
    <col min="6150" max="6150" width="12.140625" style="85" bestFit="1" customWidth="1"/>
    <col min="6151" max="6397" width="161.85546875" style="85"/>
    <col min="6398" max="6398" width="17.42578125" style="85" customWidth="1"/>
    <col min="6399" max="6399" width="13.5703125" style="85" bestFit="1" customWidth="1"/>
    <col min="6400" max="6400" width="13.140625" style="85" bestFit="1" customWidth="1"/>
    <col min="6401" max="6401" width="9.85546875" style="85" bestFit="1" customWidth="1"/>
    <col min="6402" max="6402" width="16.28515625" style="85" bestFit="1" customWidth="1"/>
    <col min="6403" max="6403" width="47.7109375" style="85" customWidth="1"/>
    <col min="6404" max="6404" width="9.42578125" style="85" bestFit="1" customWidth="1"/>
    <col min="6405" max="6405" width="13.85546875" style="85" bestFit="1" customWidth="1"/>
    <col min="6406" max="6406" width="12.140625" style="85" bestFit="1" customWidth="1"/>
    <col min="6407" max="6653" width="161.85546875" style="85"/>
    <col min="6654" max="6654" width="17.42578125" style="85" customWidth="1"/>
    <col min="6655" max="6655" width="13.5703125" style="85" bestFit="1" customWidth="1"/>
    <col min="6656" max="6656" width="13.140625" style="85" bestFit="1" customWidth="1"/>
    <col min="6657" max="6657" width="9.85546875" style="85" bestFit="1" customWidth="1"/>
    <col min="6658" max="6658" width="16.28515625" style="85" bestFit="1" customWidth="1"/>
    <col min="6659" max="6659" width="47.7109375" style="85" customWidth="1"/>
    <col min="6660" max="6660" width="9.42578125" style="85" bestFit="1" customWidth="1"/>
    <col min="6661" max="6661" width="13.85546875" style="85" bestFit="1" customWidth="1"/>
    <col min="6662" max="6662" width="12.140625" style="85" bestFit="1" customWidth="1"/>
    <col min="6663" max="6909" width="161.85546875" style="85"/>
    <col min="6910" max="6910" width="17.42578125" style="85" customWidth="1"/>
    <col min="6911" max="6911" width="13.5703125" style="85" bestFit="1" customWidth="1"/>
    <col min="6912" max="6912" width="13.140625" style="85" bestFit="1" customWidth="1"/>
    <col min="6913" max="6913" width="9.85546875" style="85" bestFit="1" customWidth="1"/>
    <col min="6914" max="6914" width="16.28515625" style="85" bestFit="1" customWidth="1"/>
    <col min="6915" max="6915" width="47.7109375" style="85" customWidth="1"/>
    <col min="6916" max="6916" width="9.42578125" style="85" bestFit="1" customWidth="1"/>
    <col min="6917" max="6917" width="13.85546875" style="85" bestFit="1" customWidth="1"/>
    <col min="6918" max="6918" width="12.140625" style="85" bestFit="1" customWidth="1"/>
    <col min="6919" max="7165" width="161.85546875" style="85"/>
    <col min="7166" max="7166" width="17.42578125" style="85" customWidth="1"/>
    <col min="7167" max="7167" width="13.5703125" style="85" bestFit="1" customWidth="1"/>
    <col min="7168" max="7168" width="13.140625" style="85" bestFit="1" customWidth="1"/>
    <col min="7169" max="7169" width="9.85546875" style="85" bestFit="1" customWidth="1"/>
    <col min="7170" max="7170" width="16.28515625" style="85" bestFit="1" customWidth="1"/>
    <col min="7171" max="7171" width="47.7109375" style="85" customWidth="1"/>
    <col min="7172" max="7172" width="9.42578125" style="85" bestFit="1" customWidth="1"/>
    <col min="7173" max="7173" width="13.85546875" style="85" bestFit="1" customWidth="1"/>
    <col min="7174" max="7174" width="12.140625" style="85" bestFit="1" customWidth="1"/>
    <col min="7175" max="7421" width="161.85546875" style="85"/>
    <col min="7422" max="7422" width="17.42578125" style="85" customWidth="1"/>
    <col min="7423" max="7423" width="13.5703125" style="85" bestFit="1" customWidth="1"/>
    <col min="7424" max="7424" width="13.140625" style="85" bestFit="1" customWidth="1"/>
    <col min="7425" max="7425" width="9.85546875" style="85" bestFit="1" customWidth="1"/>
    <col min="7426" max="7426" width="16.28515625" style="85" bestFit="1" customWidth="1"/>
    <col min="7427" max="7427" width="47.7109375" style="85" customWidth="1"/>
    <col min="7428" max="7428" width="9.42578125" style="85" bestFit="1" customWidth="1"/>
    <col min="7429" max="7429" width="13.85546875" style="85" bestFit="1" customWidth="1"/>
    <col min="7430" max="7430" width="12.140625" style="85" bestFit="1" customWidth="1"/>
    <col min="7431" max="7677" width="161.85546875" style="85"/>
    <col min="7678" max="7678" width="17.42578125" style="85" customWidth="1"/>
    <col min="7679" max="7679" width="13.5703125" style="85" bestFit="1" customWidth="1"/>
    <col min="7680" max="7680" width="13.140625" style="85" bestFit="1" customWidth="1"/>
    <col min="7681" max="7681" width="9.85546875" style="85" bestFit="1" customWidth="1"/>
    <col min="7682" max="7682" width="16.28515625" style="85" bestFit="1" customWidth="1"/>
    <col min="7683" max="7683" width="47.7109375" style="85" customWidth="1"/>
    <col min="7684" max="7684" width="9.42578125" style="85" bestFit="1" customWidth="1"/>
    <col min="7685" max="7685" width="13.85546875" style="85" bestFit="1" customWidth="1"/>
    <col min="7686" max="7686" width="12.140625" style="85" bestFit="1" customWidth="1"/>
    <col min="7687" max="7933" width="161.85546875" style="85"/>
    <col min="7934" max="7934" width="17.42578125" style="85" customWidth="1"/>
    <col min="7935" max="7935" width="13.5703125" style="85" bestFit="1" customWidth="1"/>
    <col min="7936" max="7936" width="13.140625" style="85" bestFit="1" customWidth="1"/>
    <col min="7937" max="7937" width="9.85546875" style="85" bestFit="1" customWidth="1"/>
    <col min="7938" max="7938" width="16.28515625" style="85" bestFit="1" customWidth="1"/>
    <col min="7939" max="7939" width="47.7109375" style="85" customWidth="1"/>
    <col min="7940" max="7940" width="9.42578125" style="85" bestFit="1" customWidth="1"/>
    <col min="7941" max="7941" width="13.85546875" style="85" bestFit="1" customWidth="1"/>
    <col min="7942" max="7942" width="12.140625" style="85" bestFit="1" customWidth="1"/>
    <col min="7943" max="8189" width="161.85546875" style="85"/>
    <col min="8190" max="8190" width="17.42578125" style="85" customWidth="1"/>
    <col min="8191" max="8191" width="13.5703125" style="85" bestFit="1" customWidth="1"/>
    <col min="8192" max="8192" width="13.140625" style="85" bestFit="1" customWidth="1"/>
    <col min="8193" max="8193" width="9.85546875" style="85" bestFit="1" customWidth="1"/>
    <col min="8194" max="8194" width="16.28515625" style="85" bestFit="1" customWidth="1"/>
    <col min="8195" max="8195" width="47.7109375" style="85" customWidth="1"/>
    <col min="8196" max="8196" width="9.42578125" style="85" bestFit="1" customWidth="1"/>
    <col min="8197" max="8197" width="13.85546875" style="85" bestFit="1" customWidth="1"/>
    <col min="8198" max="8198" width="12.140625" style="85" bestFit="1" customWidth="1"/>
    <col min="8199" max="8445" width="161.85546875" style="85"/>
    <col min="8446" max="8446" width="17.42578125" style="85" customWidth="1"/>
    <col min="8447" max="8447" width="13.5703125" style="85" bestFit="1" customWidth="1"/>
    <col min="8448" max="8448" width="13.140625" style="85" bestFit="1" customWidth="1"/>
    <col min="8449" max="8449" width="9.85546875" style="85" bestFit="1" customWidth="1"/>
    <col min="8450" max="8450" width="16.28515625" style="85" bestFit="1" customWidth="1"/>
    <col min="8451" max="8451" width="47.7109375" style="85" customWidth="1"/>
    <col min="8452" max="8452" width="9.42578125" style="85" bestFit="1" customWidth="1"/>
    <col min="8453" max="8453" width="13.85546875" style="85" bestFit="1" customWidth="1"/>
    <col min="8454" max="8454" width="12.140625" style="85" bestFit="1" customWidth="1"/>
    <col min="8455" max="8701" width="161.85546875" style="85"/>
    <col min="8702" max="8702" width="17.42578125" style="85" customWidth="1"/>
    <col min="8703" max="8703" width="13.5703125" style="85" bestFit="1" customWidth="1"/>
    <col min="8704" max="8704" width="13.140625" style="85" bestFit="1" customWidth="1"/>
    <col min="8705" max="8705" width="9.85546875" style="85" bestFit="1" customWidth="1"/>
    <col min="8706" max="8706" width="16.28515625" style="85" bestFit="1" customWidth="1"/>
    <col min="8707" max="8707" width="47.7109375" style="85" customWidth="1"/>
    <col min="8708" max="8708" width="9.42578125" style="85" bestFit="1" customWidth="1"/>
    <col min="8709" max="8709" width="13.85546875" style="85" bestFit="1" customWidth="1"/>
    <col min="8710" max="8710" width="12.140625" style="85" bestFit="1" customWidth="1"/>
    <col min="8711" max="8957" width="161.85546875" style="85"/>
    <col min="8958" max="8958" width="17.42578125" style="85" customWidth="1"/>
    <col min="8959" max="8959" width="13.5703125" style="85" bestFit="1" customWidth="1"/>
    <col min="8960" max="8960" width="13.140625" style="85" bestFit="1" customWidth="1"/>
    <col min="8961" max="8961" width="9.85546875" style="85" bestFit="1" customWidth="1"/>
    <col min="8962" max="8962" width="16.28515625" style="85" bestFit="1" customWidth="1"/>
    <col min="8963" max="8963" width="47.7109375" style="85" customWidth="1"/>
    <col min="8964" max="8964" width="9.42578125" style="85" bestFit="1" customWidth="1"/>
    <col min="8965" max="8965" width="13.85546875" style="85" bestFit="1" customWidth="1"/>
    <col min="8966" max="8966" width="12.140625" style="85" bestFit="1" customWidth="1"/>
    <col min="8967" max="9213" width="161.85546875" style="85"/>
    <col min="9214" max="9214" width="17.42578125" style="85" customWidth="1"/>
    <col min="9215" max="9215" width="13.5703125" style="85" bestFit="1" customWidth="1"/>
    <col min="9216" max="9216" width="13.140625" style="85" bestFit="1" customWidth="1"/>
    <col min="9217" max="9217" width="9.85546875" style="85" bestFit="1" customWidth="1"/>
    <col min="9218" max="9218" width="16.28515625" style="85" bestFit="1" customWidth="1"/>
    <col min="9219" max="9219" width="47.7109375" style="85" customWidth="1"/>
    <col min="9220" max="9220" width="9.42578125" style="85" bestFit="1" customWidth="1"/>
    <col min="9221" max="9221" width="13.85546875" style="85" bestFit="1" customWidth="1"/>
    <col min="9222" max="9222" width="12.140625" style="85" bestFit="1" customWidth="1"/>
    <col min="9223" max="9469" width="161.85546875" style="85"/>
    <col min="9470" max="9470" width="17.42578125" style="85" customWidth="1"/>
    <col min="9471" max="9471" width="13.5703125" style="85" bestFit="1" customWidth="1"/>
    <col min="9472" max="9472" width="13.140625" style="85" bestFit="1" customWidth="1"/>
    <col min="9473" max="9473" width="9.85546875" style="85" bestFit="1" customWidth="1"/>
    <col min="9474" max="9474" width="16.28515625" style="85" bestFit="1" customWidth="1"/>
    <col min="9475" max="9475" width="47.7109375" style="85" customWidth="1"/>
    <col min="9476" max="9476" width="9.42578125" style="85" bestFit="1" customWidth="1"/>
    <col min="9477" max="9477" width="13.85546875" style="85" bestFit="1" customWidth="1"/>
    <col min="9478" max="9478" width="12.140625" style="85" bestFit="1" customWidth="1"/>
    <col min="9479" max="9725" width="161.85546875" style="85"/>
    <col min="9726" max="9726" width="17.42578125" style="85" customWidth="1"/>
    <col min="9727" max="9727" width="13.5703125" style="85" bestFit="1" customWidth="1"/>
    <col min="9728" max="9728" width="13.140625" style="85" bestFit="1" customWidth="1"/>
    <col min="9729" max="9729" width="9.85546875" style="85" bestFit="1" customWidth="1"/>
    <col min="9730" max="9730" width="16.28515625" style="85" bestFit="1" customWidth="1"/>
    <col min="9731" max="9731" width="47.7109375" style="85" customWidth="1"/>
    <col min="9732" max="9732" width="9.42578125" style="85" bestFit="1" customWidth="1"/>
    <col min="9733" max="9733" width="13.85546875" style="85" bestFit="1" customWidth="1"/>
    <col min="9734" max="9734" width="12.140625" style="85" bestFit="1" customWidth="1"/>
    <col min="9735" max="9981" width="161.85546875" style="85"/>
    <col min="9982" max="9982" width="17.42578125" style="85" customWidth="1"/>
    <col min="9983" max="9983" width="13.5703125" style="85" bestFit="1" customWidth="1"/>
    <col min="9984" max="9984" width="13.140625" style="85" bestFit="1" customWidth="1"/>
    <col min="9985" max="9985" width="9.85546875" style="85" bestFit="1" customWidth="1"/>
    <col min="9986" max="9986" width="16.28515625" style="85" bestFit="1" customWidth="1"/>
    <col min="9987" max="9987" width="47.7109375" style="85" customWidth="1"/>
    <col min="9988" max="9988" width="9.42578125" style="85" bestFit="1" customWidth="1"/>
    <col min="9989" max="9989" width="13.85546875" style="85" bestFit="1" customWidth="1"/>
    <col min="9990" max="9990" width="12.140625" style="85" bestFit="1" customWidth="1"/>
    <col min="9991" max="10237" width="161.85546875" style="85"/>
    <col min="10238" max="10238" width="17.42578125" style="85" customWidth="1"/>
    <col min="10239" max="10239" width="13.5703125" style="85" bestFit="1" customWidth="1"/>
    <col min="10240" max="10240" width="13.140625" style="85" bestFit="1" customWidth="1"/>
    <col min="10241" max="10241" width="9.85546875" style="85" bestFit="1" customWidth="1"/>
    <col min="10242" max="10242" width="16.28515625" style="85" bestFit="1" customWidth="1"/>
    <col min="10243" max="10243" width="47.7109375" style="85" customWidth="1"/>
    <col min="10244" max="10244" width="9.42578125" style="85" bestFit="1" customWidth="1"/>
    <col min="10245" max="10245" width="13.85546875" style="85" bestFit="1" customWidth="1"/>
    <col min="10246" max="10246" width="12.140625" style="85" bestFit="1" customWidth="1"/>
    <col min="10247" max="10493" width="161.85546875" style="85"/>
    <col min="10494" max="10494" width="17.42578125" style="85" customWidth="1"/>
    <col min="10495" max="10495" width="13.5703125" style="85" bestFit="1" customWidth="1"/>
    <col min="10496" max="10496" width="13.140625" style="85" bestFit="1" customWidth="1"/>
    <col min="10497" max="10497" width="9.85546875" style="85" bestFit="1" customWidth="1"/>
    <col min="10498" max="10498" width="16.28515625" style="85" bestFit="1" customWidth="1"/>
    <col min="10499" max="10499" width="47.7109375" style="85" customWidth="1"/>
    <col min="10500" max="10500" width="9.42578125" style="85" bestFit="1" customWidth="1"/>
    <col min="10501" max="10501" width="13.85546875" style="85" bestFit="1" customWidth="1"/>
    <col min="10502" max="10502" width="12.140625" style="85" bestFit="1" customWidth="1"/>
    <col min="10503" max="10749" width="161.85546875" style="85"/>
    <col min="10750" max="10750" width="17.42578125" style="85" customWidth="1"/>
    <col min="10751" max="10751" width="13.5703125" style="85" bestFit="1" customWidth="1"/>
    <col min="10752" max="10752" width="13.140625" style="85" bestFit="1" customWidth="1"/>
    <col min="10753" max="10753" width="9.85546875" style="85" bestFit="1" customWidth="1"/>
    <col min="10754" max="10754" width="16.28515625" style="85" bestFit="1" customWidth="1"/>
    <col min="10755" max="10755" width="47.7109375" style="85" customWidth="1"/>
    <col min="10756" max="10756" width="9.42578125" style="85" bestFit="1" customWidth="1"/>
    <col min="10757" max="10757" width="13.85546875" style="85" bestFit="1" customWidth="1"/>
    <col min="10758" max="10758" width="12.140625" style="85" bestFit="1" customWidth="1"/>
    <col min="10759" max="11005" width="161.85546875" style="85"/>
    <col min="11006" max="11006" width="17.42578125" style="85" customWidth="1"/>
    <col min="11007" max="11007" width="13.5703125" style="85" bestFit="1" customWidth="1"/>
    <col min="11008" max="11008" width="13.140625" style="85" bestFit="1" customWidth="1"/>
    <col min="11009" max="11009" width="9.85546875" style="85" bestFit="1" customWidth="1"/>
    <col min="11010" max="11010" width="16.28515625" style="85" bestFit="1" customWidth="1"/>
    <col min="11011" max="11011" width="47.7109375" style="85" customWidth="1"/>
    <col min="11012" max="11012" width="9.42578125" style="85" bestFit="1" customWidth="1"/>
    <col min="11013" max="11013" width="13.85546875" style="85" bestFit="1" customWidth="1"/>
    <col min="11014" max="11014" width="12.140625" style="85" bestFit="1" customWidth="1"/>
    <col min="11015" max="11261" width="161.85546875" style="85"/>
    <col min="11262" max="11262" width="17.42578125" style="85" customWidth="1"/>
    <col min="11263" max="11263" width="13.5703125" style="85" bestFit="1" customWidth="1"/>
    <col min="11264" max="11264" width="13.140625" style="85" bestFit="1" customWidth="1"/>
    <col min="11265" max="11265" width="9.85546875" style="85" bestFit="1" customWidth="1"/>
    <col min="11266" max="11266" width="16.28515625" style="85" bestFit="1" customWidth="1"/>
    <col min="11267" max="11267" width="47.7109375" style="85" customWidth="1"/>
    <col min="11268" max="11268" width="9.42578125" style="85" bestFit="1" customWidth="1"/>
    <col min="11269" max="11269" width="13.85546875" style="85" bestFit="1" customWidth="1"/>
    <col min="11270" max="11270" width="12.140625" style="85" bestFit="1" customWidth="1"/>
    <col min="11271" max="11517" width="161.85546875" style="85"/>
    <col min="11518" max="11518" width="17.42578125" style="85" customWidth="1"/>
    <col min="11519" max="11519" width="13.5703125" style="85" bestFit="1" customWidth="1"/>
    <col min="11520" max="11520" width="13.140625" style="85" bestFit="1" customWidth="1"/>
    <col min="11521" max="11521" width="9.85546875" style="85" bestFit="1" customWidth="1"/>
    <col min="11522" max="11522" width="16.28515625" style="85" bestFit="1" customWidth="1"/>
    <col min="11523" max="11523" width="47.7109375" style="85" customWidth="1"/>
    <col min="11524" max="11524" width="9.42578125" style="85" bestFit="1" customWidth="1"/>
    <col min="11525" max="11525" width="13.85546875" style="85" bestFit="1" customWidth="1"/>
    <col min="11526" max="11526" width="12.140625" style="85" bestFit="1" customWidth="1"/>
    <col min="11527" max="11773" width="161.85546875" style="85"/>
    <col min="11774" max="11774" width="17.42578125" style="85" customWidth="1"/>
    <col min="11775" max="11775" width="13.5703125" style="85" bestFit="1" customWidth="1"/>
    <col min="11776" max="11776" width="13.140625" style="85" bestFit="1" customWidth="1"/>
    <col min="11777" max="11777" width="9.85546875" style="85" bestFit="1" customWidth="1"/>
    <col min="11778" max="11778" width="16.28515625" style="85" bestFit="1" customWidth="1"/>
    <col min="11779" max="11779" width="47.7109375" style="85" customWidth="1"/>
    <col min="11780" max="11780" width="9.42578125" style="85" bestFit="1" customWidth="1"/>
    <col min="11781" max="11781" width="13.85546875" style="85" bestFit="1" customWidth="1"/>
    <col min="11782" max="11782" width="12.140625" style="85" bestFit="1" customWidth="1"/>
    <col min="11783" max="12029" width="161.85546875" style="85"/>
    <col min="12030" max="12030" width="17.42578125" style="85" customWidth="1"/>
    <col min="12031" max="12031" width="13.5703125" style="85" bestFit="1" customWidth="1"/>
    <col min="12032" max="12032" width="13.140625" style="85" bestFit="1" customWidth="1"/>
    <col min="12033" max="12033" width="9.85546875" style="85" bestFit="1" customWidth="1"/>
    <col min="12034" max="12034" width="16.28515625" style="85" bestFit="1" customWidth="1"/>
    <col min="12035" max="12035" width="47.7109375" style="85" customWidth="1"/>
    <col min="12036" max="12036" width="9.42578125" style="85" bestFit="1" customWidth="1"/>
    <col min="12037" max="12037" width="13.85546875" style="85" bestFit="1" customWidth="1"/>
    <col min="12038" max="12038" width="12.140625" style="85" bestFit="1" customWidth="1"/>
    <col min="12039" max="12285" width="161.85546875" style="85"/>
    <col min="12286" max="12286" width="17.42578125" style="85" customWidth="1"/>
    <col min="12287" max="12287" width="13.5703125" style="85" bestFit="1" customWidth="1"/>
    <col min="12288" max="12288" width="13.140625" style="85" bestFit="1" customWidth="1"/>
    <col min="12289" max="12289" width="9.85546875" style="85" bestFit="1" customWidth="1"/>
    <col min="12290" max="12290" width="16.28515625" style="85" bestFit="1" customWidth="1"/>
    <col min="12291" max="12291" width="47.7109375" style="85" customWidth="1"/>
    <col min="12292" max="12292" width="9.42578125" style="85" bestFit="1" customWidth="1"/>
    <col min="12293" max="12293" width="13.85546875" style="85" bestFit="1" customWidth="1"/>
    <col min="12294" max="12294" width="12.140625" style="85" bestFit="1" customWidth="1"/>
    <col min="12295" max="12541" width="161.85546875" style="85"/>
    <col min="12542" max="12542" width="17.42578125" style="85" customWidth="1"/>
    <col min="12543" max="12543" width="13.5703125" style="85" bestFit="1" customWidth="1"/>
    <col min="12544" max="12544" width="13.140625" style="85" bestFit="1" customWidth="1"/>
    <col min="12545" max="12545" width="9.85546875" style="85" bestFit="1" customWidth="1"/>
    <col min="12546" max="12546" width="16.28515625" style="85" bestFit="1" customWidth="1"/>
    <col min="12547" max="12547" width="47.7109375" style="85" customWidth="1"/>
    <col min="12548" max="12548" width="9.42578125" style="85" bestFit="1" customWidth="1"/>
    <col min="12549" max="12549" width="13.85546875" style="85" bestFit="1" customWidth="1"/>
    <col min="12550" max="12550" width="12.140625" style="85" bestFit="1" customWidth="1"/>
    <col min="12551" max="12797" width="161.85546875" style="85"/>
    <col min="12798" max="12798" width="17.42578125" style="85" customWidth="1"/>
    <col min="12799" max="12799" width="13.5703125" style="85" bestFit="1" customWidth="1"/>
    <col min="12800" max="12800" width="13.140625" style="85" bestFit="1" customWidth="1"/>
    <col min="12801" max="12801" width="9.85546875" style="85" bestFit="1" customWidth="1"/>
    <col min="12802" max="12802" width="16.28515625" style="85" bestFit="1" customWidth="1"/>
    <col min="12803" max="12803" width="47.7109375" style="85" customWidth="1"/>
    <col min="12804" max="12804" width="9.42578125" style="85" bestFit="1" customWidth="1"/>
    <col min="12805" max="12805" width="13.85546875" style="85" bestFit="1" customWidth="1"/>
    <col min="12806" max="12806" width="12.140625" style="85" bestFit="1" customWidth="1"/>
    <col min="12807" max="13053" width="161.85546875" style="85"/>
    <col min="13054" max="13054" width="17.42578125" style="85" customWidth="1"/>
    <col min="13055" max="13055" width="13.5703125" style="85" bestFit="1" customWidth="1"/>
    <col min="13056" max="13056" width="13.140625" style="85" bestFit="1" customWidth="1"/>
    <col min="13057" max="13057" width="9.85546875" style="85" bestFit="1" customWidth="1"/>
    <col min="13058" max="13058" width="16.28515625" style="85" bestFit="1" customWidth="1"/>
    <col min="13059" max="13059" width="47.7109375" style="85" customWidth="1"/>
    <col min="13060" max="13060" width="9.42578125" style="85" bestFit="1" customWidth="1"/>
    <col min="13061" max="13061" width="13.85546875" style="85" bestFit="1" customWidth="1"/>
    <col min="13062" max="13062" width="12.140625" style="85" bestFit="1" customWidth="1"/>
    <col min="13063" max="13309" width="161.85546875" style="85"/>
    <col min="13310" max="13310" width="17.42578125" style="85" customWidth="1"/>
    <col min="13311" max="13311" width="13.5703125" style="85" bestFit="1" customWidth="1"/>
    <col min="13312" max="13312" width="13.140625" style="85" bestFit="1" customWidth="1"/>
    <col min="13313" max="13313" width="9.85546875" style="85" bestFit="1" customWidth="1"/>
    <col min="13314" max="13314" width="16.28515625" style="85" bestFit="1" customWidth="1"/>
    <col min="13315" max="13315" width="47.7109375" style="85" customWidth="1"/>
    <col min="13316" max="13316" width="9.42578125" style="85" bestFit="1" customWidth="1"/>
    <col min="13317" max="13317" width="13.85546875" style="85" bestFit="1" customWidth="1"/>
    <col min="13318" max="13318" width="12.140625" style="85" bestFit="1" customWidth="1"/>
    <col min="13319" max="13565" width="161.85546875" style="85"/>
    <col min="13566" max="13566" width="17.42578125" style="85" customWidth="1"/>
    <col min="13567" max="13567" width="13.5703125" style="85" bestFit="1" customWidth="1"/>
    <col min="13568" max="13568" width="13.140625" style="85" bestFit="1" customWidth="1"/>
    <col min="13569" max="13569" width="9.85546875" style="85" bestFit="1" customWidth="1"/>
    <col min="13570" max="13570" width="16.28515625" style="85" bestFit="1" customWidth="1"/>
    <col min="13571" max="13571" width="47.7109375" style="85" customWidth="1"/>
    <col min="13572" max="13572" width="9.42578125" style="85" bestFit="1" customWidth="1"/>
    <col min="13573" max="13573" width="13.85546875" style="85" bestFit="1" customWidth="1"/>
    <col min="13574" max="13574" width="12.140625" style="85" bestFit="1" customWidth="1"/>
    <col min="13575" max="13821" width="161.85546875" style="85"/>
    <col min="13822" max="13822" width="17.42578125" style="85" customWidth="1"/>
    <col min="13823" max="13823" width="13.5703125" style="85" bestFit="1" customWidth="1"/>
    <col min="13824" max="13824" width="13.140625" style="85" bestFit="1" customWidth="1"/>
    <col min="13825" max="13825" width="9.85546875" style="85" bestFit="1" customWidth="1"/>
    <col min="13826" max="13826" width="16.28515625" style="85" bestFit="1" customWidth="1"/>
    <col min="13827" max="13827" width="47.7109375" style="85" customWidth="1"/>
    <col min="13828" max="13828" width="9.42578125" style="85" bestFit="1" customWidth="1"/>
    <col min="13829" max="13829" width="13.85546875" style="85" bestFit="1" customWidth="1"/>
    <col min="13830" max="13830" width="12.140625" style="85" bestFit="1" customWidth="1"/>
    <col min="13831" max="14077" width="161.85546875" style="85"/>
    <col min="14078" max="14078" width="17.42578125" style="85" customWidth="1"/>
    <col min="14079" max="14079" width="13.5703125" style="85" bestFit="1" customWidth="1"/>
    <col min="14080" max="14080" width="13.140625" style="85" bestFit="1" customWidth="1"/>
    <col min="14081" max="14081" width="9.85546875" style="85" bestFit="1" customWidth="1"/>
    <col min="14082" max="14082" width="16.28515625" style="85" bestFit="1" customWidth="1"/>
    <col min="14083" max="14083" width="47.7109375" style="85" customWidth="1"/>
    <col min="14084" max="14084" width="9.42578125" style="85" bestFit="1" customWidth="1"/>
    <col min="14085" max="14085" width="13.85546875" style="85" bestFit="1" customWidth="1"/>
    <col min="14086" max="14086" width="12.140625" style="85" bestFit="1" customWidth="1"/>
    <col min="14087" max="14333" width="161.85546875" style="85"/>
    <col min="14334" max="14334" width="17.42578125" style="85" customWidth="1"/>
    <col min="14335" max="14335" width="13.5703125" style="85" bestFit="1" customWidth="1"/>
    <col min="14336" max="14336" width="13.140625" style="85" bestFit="1" customWidth="1"/>
    <col min="14337" max="14337" width="9.85546875" style="85" bestFit="1" customWidth="1"/>
    <col min="14338" max="14338" width="16.28515625" style="85" bestFit="1" customWidth="1"/>
    <col min="14339" max="14339" width="47.7109375" style="85" customWidth="1"/>
    <col min="14340" max="14340" width="9.42578125" style="85" bestFit="1" customWidth="1"/>
    <col min="14341" max="14341" width="13.85546875" style="85" bestFit="1" customWidth="1"/>
    <col min="14342" max="14342" width="12.140625" style="85" bestFit="1" customWidth="1"/>
    <col min="14343" max="14589" width="161.85546875" style="85"/>
    <col min="14590" max="14590" width="17.42578125" style="85" customWidth="1"/>
    <col min="14591" max="14591" width="13.5703125" style="85" bestFit="1" customWidth="1"/>
    <col min="14592" max="14592" width="13.140625" style="85" bestFit="1" customWidth="1"/>
    <col min="14593" max="14593" width="9.85546875" style="85" bestFit="1" customWidth="1"/>
    <col min="14594" max="14594" width="16.28515625" style="85" bestFit="1" customWidth="1"/>
    <col min="14595" max="14595" width="47.7109375" style="85" customWidth="1"/>
    <col min="14596" max="14596" width="9.42578125" style="85" bestFit="1" customWidth="1"/>
    <col min="14597" max="14597" width="13.85546875" style="85" bestFit="1" customWidth="1"/>
    <col min="14598" max="14598" width="12.140625" style="85" bestFit="1" customWidth="1"/>
    <col min="14599" max="14845" width="161.85546875" style="85"/>
    <col min="14846" max="14846" width="17.42578125" style="85" customWidth="1"/>
    <col min="14847" max="14847" width="13.5703125" style="85" bestFit="1" customWidth="1"/>
    <col min="14848" max="14848" width="13.140625" style="85" bestFit="1" customWidth="1"/>
    <col min="14849" max="14849" width="9.85546875" style="85" bestFit="1" customWidth="1"/>
    <col min="14850" max="14850" width="16.28515625" style="85" bestFit="1" customWidth="1"/>
    <col min="14851" max="14851" width="47.7109375" style="85" customWidth="1"/>
    <col min="14852" max="14852" width="9.42578125" style="85" bestFit="1" customWidth="1"/>
    <col min="14853" max="14853" width="13.85546875" style="85" bestFit="1" customWidth="1"/>
    <col min="14854" max="14854" width="12.140625" style="85" bestFit="1" customWidth="1"/>
    <col min="14855" max="15101" width="161.85546875" style="85"/>
    <col min="15102" max="15102" width="17.42578125" style="85" customWidth="1"/>
    <col min="15103" max="15103" width="13.5703125" style="85" bestFit="1" customWidth="1"/>
    <col min="15104" max="15104" width="13.140625" style="85" bestFit="1" customWidth="1"/>
    <col min="15105" max="15105" width="9.85546875" style="85" bestFit="1" customWidth="1"/>
    <col min="15106" max="15106" width="16.28515625" style="85" bestFit="1" customWidth="1"/>
    <col min="15107" max="15107" width="47.7109375" style="85" customWidth="1"/>
    <col min="15108" max="15108" width="9.42578125" style="85" bestFit="1" customWidth="1"/>
    <col min="15109" max="15109" width="13.85546875" style="85" bestFit="1" customWidth="1"/>
    <col min="15110" max="15110" width="12.140625" style="85" bestFit="1" customWidth="1"/>
    <col min="15111" max="15357" width="161.85546875" style="85"/>
    <col min="15358" max="15358" width="17.42578125" style="85" customWidth="1"/>
    <col min="15359" max="15359" width="13.5703125" style="85" bestFit="1" customWidth="1"/>
    <col min="15360" max="15360" width="13.140625" style="85" bestFit="1" customWidth="1"/>
    <col min="15361" max="15361" width="9.85546875" style="85" bestFit="1" customWidth="1"/>
    <col min="15362" max="15362" width="16.28515625" style="85" bestFit="1" customWidth="1"/>
    <col min="15363" max="15363" width="47.7109375" style="85" customWidth="1"/>
    <col min="15364" max="15364" width="9.42578125" style="85" bestFit="1" customWidth="1"/>
    <col min="15365" max="15365" width="13.85546875" style="85" bestFit="1" customWidth="1"/>
    <col min="15366" max="15366" width="12.140625" style="85" bestFit="1" customWidth="1"/>
    <col min="15367" max="15613" width="161.85546875" style="85"/>
    <col min="15614" max="15614" width="17.42578125" style="85" customWidth="1"/>
    <col min="15615" max="15615" width="13.5703125" style="85" bestFit="1" customWidth="1"/>
    <col min="15616" max="15616" width="13.140625" style="85" bestFit="1" customWidth="1"/>
    <col min="15617" max="15617" width="9.85546875" style="85" bestFit="1" customWidth="1"/>
    <col min="15618" max="15618" width="16.28515625" style="85" bestFit="1" customWidth="1"/>
    <col min="15619" max="15619" width="47.7109375" style="85" customWidth="1"/>
    <col min="15620" max="15620" width="9.42578125" style="85" bestFit="1" customWidth="1"/>
    <col min="15621" max="15621" width="13.85546875" style="85" bestFit="1" customWidth="1"/>
    <col min="15622" max="15622" width="12.140625" style="85" bestFit="1" customWidth="1"/>
    <col min="15623" max="15869" width="161.85546875" style="85"/>
    <col min="15870" max="15870" width="17.42578125" style="85" customWidth="1"/>
    <col min="15871" max="15871" width="13.5703125" style="85" bestFit="1" customWidth="1"/>
    <col min="15872" max="15872" width="13.140625" style="85" bestFit="1" customWidth="1"/>
    <col min="15873" max="15873" width="9.85546875" style="85" bestFit="1" customWidth="1"/>
    <col min="15874" max="15874" width="16.28515625" style="85" bestFit="1" customWidth="1"/>
    <col min="15875" max="15875" width="47.7109375" style="85" customWidth="1"/>
    <col min="15876" max="15876" width="9.42578125" style="85" bestFit="1" customWidth="1"/>
    <col min="15877" max="15877" width="13.85546875" style="85" bestFit="1" customWidth="1"/>
    <col min="15878" max="15878" width="12.140625" style="85" bestFit="1" customWidth="1"/>
    <col min="15879" max="16125" width="161.85546875" style="85"/>
    <col min="16126" max="16126" width="17.42578125" style="85" customWidth="1"/>
    <col min="16127" max="16127" width="13.5703125" style="85" bestFit="1" customWidth="1"/>
    <col min="16128" max="16128" width="13.140625" style="85" bestFit="1" customWidth="1"/>
    <col min="16129" max="16129" width="9.85546875" style="85" bestFit="1" customWidth="1"/>
    <col min="16130" max="16130" width="16.28515625" style="85" bestFit="1" customWidth="1"/>
    <col min="16131" max="16131" width="47.7109375" style="85" customWidth="1"/>
    <col min="16132" max="16132" width="9.42578125" style="85" bestFit="1" customWidth="1"/>
    <col min="16133" max="16133" width="13.85546875" style="85" bestFit="1" customWidth="1"/>
    <col min="16134" max="16134" width="12.140625" style="85" bestFit="1" customWidth="1"/>
    <col min="16135" max="16384" width="161.85546875" style="85"/>
  </cols>
  <sheetData>
    <row r="1" spans="1:6" ht="13.5" thickBot="1" x14ac:dyDescent="0.25">
      <c r="A1" s="68" t="s">
        <v>30</v>
      </c>
      <c r="B1" s="69" t="s">
        <v>45</v>
      </c>
      <c r="C1" s="68" t="s">
        <v>46</v>
      </c>
      <c r="D1" s="68" t="s">
        <v>40</v>
      </c>
      <c r="E1" s="68" t="s">
        <v>47</v>
      </c>
      <c r="F1" s="68" t="s">
        <v>29</v>
      </c>
    </row>
    <row r="2" spans="1:6" x14ac:dyDescent="0.2">
      <c r="A2" s="71">
        <v>554364</v>
      </c>
      <c r="B2" s="72">
        <v>63.402957843151668</v>
      </c>
      <c r="C2" s="73" t="s">
        <v>48</v>
      </c>
      <c r="D2" s="73" t="s">
        <v>49</v>
      </c>
      <c r="E2" s="71" t="s">
        <v>50</v>
      </c>
      <c r="F2" s="71">
        <v>5200000892</v>
      </c>
    </row>
    <row r="3" spans="1:6" x14ac:dyDescent="0.2">
      <c r="A3" s="74">
        <v>554365</v>
      </c>
      <c r="B3" s="75">
        <v>93.577567295355266</v>
      </c>
      <c r="C3" s="76" t="s">
        <v>51</v>
      </c>
      <c r="D3" s="76" t="s">
        <v>52</v>
      </c>
      <c r="E3" s="74" t="s">
        <v>50</v>
      </c>
      <c r="F3" s="74">
        <v>5200000891</v>
      </c>
    </row>
    <row r="4" spans="1:6" x14ac:dyDescent="0.2">
      <c r="A4" s="74">
        <v>554784</v>
      </c>
      <c r="B4" s="75">
        <v>91.600856794001871</v>
      </c>
      <c r="C4" s="76" t="s">
        <v>51</v>
      </c>
      <c r="D4" s="76" t="s">
        <v>53</v>
      </c>
      <c r="E4" s="74" t="s">
        <v>54</v>
      </c>
      <c r="F4" s="74">
        <v>5200000891</v>
      </c>
    </row>
    <row r="5" spans="1:6" x14ac:dyDescent="0.2">
      <c r="A5" s="74">
        <v>554785</v>
      </c>
      <c r="B5" s="75">
        <v>83.697129585588328</v>
      </c>
      <c r="C5" s="76" t="s">
        <v>51</v>
      </c>
      <c r="D5" s="76" t="s">
        <v>55</v>
      </c>
      <c r="E5" s="74" t="s">
        <v>54</v>
      </c>
      <c r="F5" s="74">
        <v>5200000891</v>
      </c>
    </row>
    <row r="6" spans="1:6" x14ac:dyDescent="0.2">
      <c r="A6" s="74">
        <v>554786</v>
      </c>
      <c r="B6" s="75">
        <v>68.790300912618605</v>
      </c>
      <c r="C6" s="76" t="s">
        <v>51</v>
      </c>
      <c r="D6" s="76" t="s">
        <v>56</v>
      </c>
      <c r="E6" s="74" t="s">
        <v>54</v>
      </c>
      <c r="F6" s="74">
        <v>5200000891</v>
      </c>
    </row>
    <row r="7" spans="1:6" x14ac:dyDescent="0.2">
      <c r="A7" s="74">
        <v>554787</v>
      </c>
      <c r="B7" s="75">
        <v>94.684160314343742</v>
      </c>
      <c r="C7" s="76" t="s">
        <v>51</v>
      </c>
      <c r="D7" s="76" t="s">
        <v>57</v>
      </c>
      <c r="E7" s="74" t="s">
        <v>54</v>
      </c>
      <c r="F7" s="74">
        <v>5200000891</v>
      </c>
    </row>
    <row r="8" spans="1:6" x14ac:dyDescent="0.2">
      <c r="A8" s="74">
        <v>554788</v>
      </c>
      <c r="B8" s="75">
        <v>102.71498285231051</v>
      </c>
      <c r="C8" s="76" t="s">
        <v>51</v>
      </c>
      <c r="D8" s="76" t="s">
        <v>58</v>
      </c>
      <c r="E8" s="74" t="s">
        <v>54</v>
      </c>
      <c r="F8" s="74">
        <v>5200000891</v>
      </c>
    </row>
    <row r="9" spans="1:6" x14ac:dyDescent="0.2">
      <c r="A9" s="74">
        <v>554789</v>
      </c>
      <c r="B9" s="75">
        <v>93.835007934473737</v>
      </c>
      <c r="C9" s="76" t="s">
        <v>51</v>
      </c>
      <c r="D9" s="76" t="s">
        <v>59</v>
      </c>
      <c r="E9" s="74" t="s">
        <v>54</v>
      </c>
      <c r="F9" s="74">
        <v>5200000891</v>
      </c>
    </row>
    <row r="10" spans="1:6" x14ac:dyDescent="0.2">
      <c r="A10" s="74">
        <v>554790</v>
      </c>
      <c r="B10" s="75">
        <v>77.003829034604053</v>
      </c>
      <c r="C10" s="76" t="s">
        <v>51</v>
      </c>
      <c r="D10" s="76" t="s">
        <v>60</v>
      </c>
      <c r="E10" s="74" t="s">
        <v>54</v>
      </c>
      <c r="F10" s="74">
        <v>5200000891</v>
      </c>
    </row>
    <row r="11" spans="1:6" x14ac:dyDescent="0.2">
      <c r="A11" s="74">
        <v>554791</v>
      </c>
      <c r="B11" s="75">
        <v>80.895908850196633</v>
      </c>
      <c r="C11" s="76" t="s">
        <v>51</v>
      </c>
      <c r="D11" s="76" t="s">
        <v>61</v>
      </c>
      <c r="E11" s="74" t="s">
        <v>54</v>
      </c>
      <c r="F11" s="74">
        <v>5200000891</v>
      </c>
    </row>
    <row r="12" spans="1:6" x14ac:dyDescent="0.2">
      <c r="A12" s="74">
        <v>554792</v>
      </c>
      <c r="B12" s="75">
        <v>122.10113883228497</v>
      </c>
      <c r="C12" s="76" t="s">
        <v>51</v>
      </c>
      <c r="D12" s="76" t="s">
        <v>62</v>
      </c>
      <c r="E12" s="74" t="s">
        <v>54</v>
      </c>
      <c r="F12" s="74">
        <v>5200000891</v>
      </c>
    </row>
    <row r="13" spans="1:6" x14ac:dyDescent="0.2">
      <c r="A13" s="74">
        <v>554793</v>
      </c>
      <c r="B13" s="75">
        <v>111.00407428331302</v>
      </c>
      <c r="C13" s="76" t="s">
        <v>51</v>
      </c>
      <c r="D13" s="76" t="s">
        <v>63</v>
      </c>
      <c r="E13" s="74" t="s">
        <v>54</v>
      </c>
      <c r="F13" s="74">
        <v>5200000891</v>
      </c>
    </row>
    <row r="14" spans="1:6" x14ac:dyDescent="0.2">
      <c r="A14" s="74">
        <v>554794</v>
      </c>
      <c r="B14" s="75">
        <v>83.697129585588328</v>
      </c>
      <c r="C14" s="76" t="s">
        <v>51</v>
      </c>
      <c r="D14" s="76" t="s">
        <v>64</v>
      </c>
      <c r="E14" s="74" t="s">
        <v>54</v>
      </c>
      <c r="F14" s="74">
        <v>5200000891</v>
      </c>
    </row>
    <row r="15" spans="1:6" x14ac:dyDescent="0.2">
      <c r="A15" s="74">
        <v>554795</v>
      </c>
      <c r="B15" s="75">
        <v>100.84823824941051</v>
      </c>
      <c r="C15" s="76" t="s">
        <v>51</v>
      </c>
      <c r="D15" s="76" t="s">
        <v>65</v>
      </c>
      <c r="E15" s="74" t="s">
        <v>54</v>
      </c>
      <c r="F15" s="74">
        <v>5200000891</v>
      </c>
    </row>
    <row r="16" spans="1:6" x14ac:dyDescent="0.2">
      <c r="A16" s="74">
        <v>554796</v>
      </c>
      <c r="B16" s="75">
        <v>91.097588967439961</v>
      </c>
      <c r="C16" s="76" t="s">
        <v>51</v>
      </c>
      <c r="D16" s="76" t="s">
        <v>66</v>
      </c>
      <c r="E16" s="74" t="s">
        <v>54</v>
      </c>
      <c r="F16" s="74">
        <v>5200000891</v>
      </c>
    </row>
    <row r="17" spans="1:6" x14ac:dyDescent="0.2">
      <c r="A17" s="74">
        <v>554797</v>
      </c>
      <c r="B17" s="75">
        <v>103.47670943726681</v>
      </c>
      <c r="C17" s="76" t="s">
        <v>51</v>
      </c>
      <c r="D17" s="76" t="s">
        <v>67</v>
      </c>
      <c r="E17" s="74" t="s">
        <v>54</v>
      </c>
      <c r="F17" s="74">
        <v>5200000891</v>
      </c>
    </row>
    <row r="18" spans="1:6" x14ac:dyDescent="0.2">
      <c r="A18" s="74">
        <v>554798</v>
      </c>
      <c r="B18" s="75">
        <v>94.444389202438728</v>
      </c>
      <c r="C18" s="76" t="s">
        <v>51</v>
      </c>
      <c r="D18" s="76" t="s">
        <v>68</v>
      </c>
      <c r="E18" s="74" t="s">
        <v>54</v>
      </c>
      <c r="F18" s="74">
        <v>5200000891</v>
      </c>
    </row>
    <row r="19" spans="1:6" x14ac:dyDescent="0.2">
      <c r="A19" s="74">
        <v>554381</v>
      </c>
      <c r="B19" s="75">
        <v>98.387747165412165</v>
      </c>
      <c r="C19" s="76" t="s">
        <v>51</v>
      </c>
      <c r="D19" s="76" t="s">
        <v>69</v>
      </c>
      <c r="E19" s="74" t="s">
        <v>70</v>
      </c>
      <c r="F19" s="74">
        <v>5200000891</v>
      </c>
    </row>
    <row r="20" spans="1:6" x14ac:dyDescent="0.2">
      <c r="A20" s="74">
        <v>554382</v>
      </c>
      <c r="B20" s="75">
        <v>108.22355894233756</v>
      </c>
      <c r="C20" s="76" t="s">
        <v>51</v>
      </c>
      <c r="D20" s="76" t="s">
        <v>71</v>
      </c>
      <c r="E20" s="74" t="s">
        <v>70</v>
      </c>
      <c r="F20" s="74">
        <v>5200000891</v>
      </c>
    </row>
    <row r="21" spans="1:6" x14ac:dyDescent="0.2">
      <c r="A21" s="74">
        <v>554383</v>
      </c>
      <c r="B21" s="75">
        <v>87.047902335821831</v>
      </c>
      <c r="C21" s="76" t="s">
        <v>51</v>
      </c>
      <c r="D21" s="76" t="s">
        <v>72</v>
      </c>
      <c r="E21" s="74" t="s">
        <v>70</v>
      </c>
      <c r="F21" s="74">
        <v>5200000891</v>
      </c>
    </row>
    <row r="22" spans="1:6" x14ac:dyDescent="0.2">
      <c r="A22" s="74">
        <v>554384</v>
      </c>
      <c r="B22" s="75">
        <v>95.790846137533279</v>
      </c>
      <c r="C22" s="76" t="s">
        <v>51</v>
      </c>
      <c r="D22" s="76" t="s">
        <v>73</v>
      </c>
      <c r="E22" s="74" t="s">
        <v>70</v>
      </c>
      <c r="F22" s="74">
        <v>5200000891</v>
      </c>
    </row>
    <row r="23" spans="1:6" x14ac:dyDescent="0.2">
      <c r="A23" s="74">
        <v>554385</v>
      </c>
      <c r="B23" s="75">
        <v>110.73889714975179</v>
      </c>
      <c r="C23" s="76" t="s">
        <v>51</v>
      </c>
      <c r="D23" s="76" t="s">
        <v>74</v>
      </c>
      <c r="E23" s="74" t="s">
        <v>70</v>
      </c>
      <c r="F23" s="74">
        <v>5200000891</v>
      </c>
    </row>
    <row r="24" spans="1:6" x14ac:dyDescent="0.2">
      <c r="A24" s="74">
        <v>554386</v>
      </c>
      <c r="B24" s="75">
        <v>120.57470892667718</v>
      </c>
      <c r="C24" s="76" t="s">
        <v>51</v>
      </c>
      <c r="D24" s="76" t="s">
        <v>75</v>
      </c>
      <c r="E24" s="74" t="s">
        <v>70</v>
      </c>
      <c r="F24" s="74">
        <v>5200000891</v>
      </c>
    </row>
    <row r="25" spans="1:6" x14ac:dyDescent="0.2">
      <c r="A25" s="74">
        <v>554387</v>
      </c>
      <c r="B25" s="75">
        <v>81.187000269440702</v>
      </c>
      <c r="C25" s="76" t="s">
        <v>51</v>
      </c>
      <c r="D25" s="76" t="s">
        <v>76</v>
      </c>
      <c r="E25" s="74" t="s">
        <v>70</v>
      </c>
      <c r="F25" s="74">
        <v>5200000891</v>
      </c>
    </row>
    <row r="26" spans="1:6" x14ac:dyDescent="0.2">
      <c r="A26" s="74">
        <v>554388</v>
      </c>
      <c r="B26" s="75">
        <v>70.951720079827737</v>
      </c>
      <c r="C26" s="76" t="s">
        <v>51</v>
      </c>
      <c r="D26" s="76" t="s">
        <v>77</v>
      </c>
      <c r="E26" s="74" t="s">
        <v>70</v>
      </c>
      <c r="F26" s="74">
        <v>5200000891</v>
      </c>
    </row>
    <row r="27" spans="1:6" x14ac:dyDescent="0.2">
      <c r="A27" s="74">
        <v>554389</v>
      </c>
      <c r="B27" s="75">
        <v>89.370456404869472</v>
      </c>
      <c r="C27" s="76" t="s">
        <v>51</v>
      </c>
      <c r="D27" s="76" t="s">
        <v>78</v>
      </c>
      <c r="E27" s="74" t="s">
        <v>70</v>
      </c>
      <c r="F27" s="74">
        <v>5200000891</v>
      </c>
    </row>
    <row r="28" spans="1:6" x14ac:dyDescent="0.2">
      <c r="A28" s="74">
        <v>554390</v>
      </c>
      <c r="B28" s="75">
        <v>50.486076522984618</v>
      </c>
      <c r="C28" s="76" t="s">
        <v>51</v>
      </c>
      <c r="D28" s="76" t="s">
        <v>79</v>
      </c>
      <c r="E28" s="74" t="s">
        <v>70</v>
      </c>
      <c r="F28" s="74">
        <v>5200000891</v>
      </c>
    </row>
    <row r="29" spans="1:6" x14ac:dyDescent="0.2">
      <c r="A29" s="74">
        <v>554391</v>
      </c>
      <c r="B29" s="75">
        <v>71.693307562111855</v>
      </c>
      <c r="C29" s="76" t="s">
        <v>51</v>
      </c>
      <c r="D29" s="76" t="s">
        <v>80</v>
      </c>
      <c r="E29" s="74" t="s">
        <v>70</v>
      </c>
      <c r="F29" s="74">
        <v>5200000891</v>
      </c>
    </row>
    <row r="30" spans="1:6" x14ac:dyDescent="0.2">
      <c r="A30" s="74">
        <v>554392</v>
      </c>
      <c r="B30" s="75">
        <v>34.224530044897357</v>
      </c>
      <c r="C30" s="76" t="s">
        <v>51</v>
      </c>
      <c r="D30" s="76" t="s">
        <v>81</v>
      </c>
      <c r="E30" s="74" t="s">
        <v>70</v>
      </c>
      <c r="F30" s="74">
        <v>5200000891</v>
      </c>
    </row>
    <row r="31" spans="1:6" x14ac:dyDescent="0.2">
      <c r="A31" s="74">
        <v>554393</v>
      </c>
      <c r="B31" s="75">
        <v>46.32188735470028</v>
      </c>
      <c r="C31" s="76" t="s">
        <v>51</v>
      </c>
      <c r="D31" s="76" t="s">
        <v>82</v>
      </c>
      <c r="E31" s="74" t="s">
        <v>70</v>
      </c>
      <c r="F31" s="74">
        <v>5200000891</v>
      </c>
    </row>
    <row r="32" spans="1:6" x14ac:dyDescent="0.2">
      <c r="A32" s="74">
        <v>554394</v>
      </c>
      <c r="B32" s="75">
        <v>33.615299750514772</v>
      </c>
      <c r="C32" s="76" t="s">
        <v>51</v>
      </c>
      <c r="D32" s="76" t="s">
        <v>83</v>
      </c>
      <c r="E32" s="74" t="s">
        <v>70</v>
      </c>
      <c r="F32" s="74">
        <v>5200000891</v>
      </c>
    </row>
    <row r="33" spans="1:6" x14ac:dyDescent="0.2">
      <c r="A33" s="74">
        <v>554395</v>
      </c>
      <c r="B33" s="75">
        <v>43.5591764851238</v>
      </c>
      <c r="C33" s="76" t="s">
        <v>51</v>
      </c>
      <c r="D33" s="76" t="s">
        <v>84</v>
      </c>
      <c r="E33" s="74" t="s">
        <v>70</v>
      </c>
      <c r="F33" s="74">
        <v>5200000891</v>
      </c>
    </row>
    <row r="34" spans="1:6" x14ac:dyDescent="0.2">
      <c r="A34" s="74">
        <v>554396</v>
      </c>
      <c r="B34" s="75">
        <v>90.88068820227501</v>
      </c>
      <c r="C34" s="76" t="s">
        <v>51</v>
      </c>
      <c r="D34" s="76" t="s">
        <v>85</v>
      </c>
      <c r="E34" s="74" t="s">
        <v>70</v>
      </c>
      <c r="F34" s="74">
        <v>5200000891</v>
      </c>
    </row>
    <row r="35" spans="1:6" x14ac:dyDescent="0.2">
      <c r="A35" s="74">
        <v>554397</v>
      </c>
      <c r="B35" s="75">
        <v>77.277453718359155</v>
      </c>
      <c r="C35" s="76" t="s">
        <v>51</v>
      </c>
      <c r="D35" s="76" t="s">
        <v>86</v>
      </c>
      <c r="E35" s="74" t="s">
        <v>70</v>
      </c>
      <c r="F35" s="74">
        <v>5200000891</v>
      </c>
    </row>
    <row r="36" spans="1:6" x14ac:dyDescent="0.2">
      <c r="A36" s="74">
        <v>554398</v>
      </c>
      <c r="B36" s="75">
        <v>106.75834288506678</v>
      </c>
      <c r="C36" s="76" t="s">
        <v>51</v>
      </c>
      <c r="D36" s="76" t="s">
        <v>87</v>
      </c>
      <c r="E36" s="74" t="s">
        <v>70</v>
      </c>
      <c r="F36" s="74">
        <v>5200000891</v>
      </c>
    </row>
    <row r="37" spans="1:6" x14ac:dyDescent="0.2">
      <c r="A37" s="74">
        <v>554399</v>
      </c>
      <c r="B37" s="75">
        <v>24.475970489912292</v>
      </c>
      <c r="C37" s="76" t="s">
        <v>88</v>
      </c>
      <c r="D37" s="76" t="s">
        <v>89</v>
      </c>
      <c r="E37" s="74" t="s">
        <v>70</v>
      </c>
      <c r="F37" s="74">
        <v>5200000892</v>
      </c>
    </row>
    <row r="38" spans="1:6" x14ac:dyDescent="0.2">
      <c r="A38" s="74">
        <v>554400</v>
      </c>
      <c r="B38" s="75">
        <v>68.377023625567119</v>
      </c>
      <c r="C38" s="76" t="s">
        <v>88</v>
      </c>
      <c r="D38" s="76" t="s">
        <v>90</v>
      </c>
      <c r="E38" s="74" t="s">
        <v>70</v>
      </c>
      <c r="F38" s="74">
        <v>5200000892</v>
      </c>
    </row>
    <row r="39" spans="1:6" x14ac:dyDescent="0.2">
      <c r="A39" s="74">
        <v>554401</v>
      </c>
      <c r="B39" s="75">
        <v>35.655125510070562</v>
      </c>
      <c r="C39" s="76" t="s">
        <v>88</v>
      </c>
      <c r="D39" s="76" t="s">
        <v>91</v>
      </c>
      <c r="E39" s="74" t="s">
        <v>70</v>
      </c>
      <c r="F39" s="74">
        <v>5200000892</v>
      </c>
    </row>
    <row r="40" spans="1:6" x14ac:dyDescent="0.2">
      <c r="A40" s="74">
        <v>554402</v>
      </c>
      <c r="B40" s="75">
        <v>24.260889137138097</v>
      </c>
      <c r="C40" s="76" t="s">
        <v>88</v>
      </c>
      <c r="D40" s="76" t="s">
        <v>92</v>
      </c>
      <c r="E40" s="74" t="s">
        <v>70</v>
      </c>
      <c r="F40" s="74">
        <v>5200000892</v>
      </c>
    </row>
    <row r="41" spans="1:6" x14ac:dyDescent="0.2">
      <c r="A41" s="74">
        <v>554403</v>
      </c>
      <c r="B41" s="75">
        <v>18.758680208962751</v>
      </c>
      <c r="C41" s="76" t="s">
        <v>48</v>
      </c>
      <c r="D41" s="76" t="s">
        <v>93</v>
      </c>
      <c r="E41" s="74" t="s">
        <v>70</v>
      </c>
      <c r="F41" s="74">
        <v>5200000892</v>
      </c>
    </row>
    <row r="42" spans="1:6" x14ac:dyDescent="0.2">
      <c r="A42" s="74">
        <v>554404</v>
      </c>
      <c r="B42" s="75">
        <v>119.86312453660963</v>
      </c>
      <c r="C42" s="76" t="s">
        <v>48</v>
      </c>
      <c r="D42" s="76" t="s">
        <v>94</v>
      </c>
      <c r="E42" s="74" t="s">
        <v>70</v>
      </c>
      <c r="F42" s="74">
        <v>5200000892</v>
      </c>
    </row>
    <row r="43" spans="1:6" x14ac:dyDescent="0.2">
      <c r="A43" s="74">
        <v>554405</v>
      </c>
      <c r="B43" s="75">
        <v>2.9091253187165416</v>
      </c>
      <c r="C43" s="76" t="s">
        <v>48</v>
      </c>
      <c r="D43" s="76" t="s">
        <v>95</v>
      </c>
      <c r="E43" s="74" t="s">
        <v>96</v>
      </c>
      <c r="F43" s="74">
        <v>5200000892</v>
      </c>
    </row>
    <row r="44" spans="1:6" x14ac:dyDescent="0.2">
      <c r="A44" s="74">
        <v>554406</v>
      </c>
      <c r="B44" s="75">
        <v>28.802155917221349</v>
      </c>
      <c r="C44" s="76" t="s">
        <v>48</v>
      </c>
      <c r="D44" s="76" t="s">
        <v>97</v>
      </c>
      <c r="E44" s="74" t="s">
        <v>50</v>
      </c>
      <c r="F44" s="74">
        <v>5200000892</v>
      </c>
    </row>
    <row r="45" spans="1:6" x14ac:dyDescent="0.2">
      <c r="A45" s="74">
        <v>554408</v>
      </c>
      <c r="B45" s="75">
        <v>34.772350701183193</v>
      </c>
      <c r="C45" s="76" t="s">
        <v>48</v>
      </c>
      <c r="D45" s="76" t="s">
        <v>98</v>
      </c>
      <c r="E45" s="74" t="s">
        <v>50</v>
      </c>
      <c r="F45" s="74">
        <v>5200000892</v>
      </c>
    </row>
    <row r="46" spans="1:6" x14ac:dyDescent="0.2">
      <c r="A46" s="74">
        <v>554409</v>
      </c>
      <c r="B46" s="75">
        <v>1.8095098630118596</v>
      </c>
      <c r="C46" s="76" t="s">
        <v>48</v>
      </c>
      <c r="D46" s="76" t="s">
        <v>99</v>
      </c>
      <c r="E46" s="74" t="s">
        <v>96</v>
      </c>
      <c r="F46" s="74">
        <v>5200000892</v>
      </c>
    </row>
    <row r="47" spans="1:6" x14ac:dyDescent="0.2">
      <c r="A47" s="74">
        <v>554410</v>
      </c>
      <c r="B47" s="75">
        <v>4.0251752445472446</v>
      </c>
      <c r="C47" s="76" t="s">
        <v>48</v>
      </c>
      <c r="D47" s="76" t="s">
        <v>100</v>
      </c>
      <c r="E47" s="74" t="s">
        <v>96</v>
      </c>
      <c r="F47" s="74">
        <v>5200000892</v>
      </c>
    </row>
    <row r="48" spans="1:6" x14ac:dyDescent="0.2">
      <c r="A48" s="74">
        <v>554411</v>
      </c>
      <c r="B48" s="75">
        <v>2.0597620217489991</v>
      </c>
      <c r="C48" s="76" t="s">
        <v>48</v>
      </c>
      <c r="D48" s="76" t="s">
        <v>101</v>
      </c>
      <c r="E48" s="74" t="s">
        <v>96</v>
      </c>
      <c r="F48" s="74">
        <v>5200000892</v>
      </c>
    </row>
    <row r="49" spans="1:6" x14ac:dyDescent="0.2">
      <c r="A49" s="74">
        <v>556666</v>
      </c>
      <c r="B49" s="75">
        <v>40.8635629469821</v>
      </c>
      <c r="C49" s="76" t="s">
        <v>48</v>
      </c>
      <c r="D49" s="76" t="s">
        <v>102</v>
      </c>
      <c r="E49" s="74" t="s">
        <v>103</v>
      </c>
      <c r="F49" s="74">
        <v>5200000892</v>
      </c>
    </row>
    <row r="50" spans="1:6" x14ac:dyDescent="0.2">
      <c r="A50" s="74">
        <v>554413</v>
      </c>
      <c r="B50" s="75">
        <v>1.5331119563469595</v>
      </c>
      <c r="C50" s="76" t="s">
        <v>48</v>
      </c>
      <c r="D50" s="76" t="s">
        <v>104</v>
      </c>
      <c r="E50" s="74" t="s">
        <v>96</v>
      </c>
      <c r="F50" s="74">
        <v>5200000892</v>
      </c>
    </row>
    <row r="51" spans="1:6" x14ac:dyDescent="0.2">
      <c r="A51" s="74">
        <v>554414</v>
      </c>
      <c r="B51" s="75">
        <v>0.84211718968470872</v>
      </c>
      <c r="C51" s="76" t="s">
        <v>48</v>
      </c>
      <c r="D51" s="76" t="s">
        <v>105</v>
      </c>
      <c r="E51" s="74" t="s">
        <v>96</v>
      </c>
      <c r="F51" s="74">
        <v>5200000892</v>
      </c>
    </row>
    <row r="52" spans="1:6" x14ac:dyDescent="0.2">
      <c r="A52" s="74">
        <v>554415</v>
      </c>
      <c r="B52" s="75">
        <v>2.2539875777837941</v>
      </c>
      <c r="C52" s="76" t="s">
        <v>48</v>
      </c>
      <c r="D52" s="76" t="s">
        <v>106</v>
      </c>
      <c r="E52" s="74" t="s">
        <v>96</v>
      </c>
      <c r="F52" s="74">
        <v>5200000892</v>
      </c>
    </row>
    <row r="53" spans="1:6" x14ac:dyDescent="0.2">
      <c r="A53" s="74">
        <v>554801</v>
      </c>
      <c r="B53" s="75">
        <v>13.795990649425351</v>
      </c>
      <c r="C53" s="76" t="s">
        <v>48</v>
      </c>
      <c r="D53" s="76" t="s">
        <v>107</v>
      </c>
      <c r="E53" s="74" t="s">
        <v>54</v>
      </c>
      <c r="F53" s="74">
        <v>5200000892</v>
      </c>
    </row>
    <row r="54" spans="1:6" x14ac:dyDescent="0.2">
      <c r="A54" s="74">
        <v>554802</v>
      </c>
      <c r="B54" s="75">
        <v>15.691930884872695</v>
      </c>
      <c r="C54" s="76" t="s">
        <v>48</v>
      </c>
      <c r="D54" s="76" t="s">
        <v>108</v>
      </c>
      <c r="E54" s="74" t="s">
        <v>54</v>
      </c>
      <c r="F54" s="74">
        <v>5200000892</v>
      </c>
    </row>
    <row r="55" spans="1:6" x14ac:dyDescent="0.2">
      <c r="A55" s="74">
        <v>554418</v>
      </c>
      <c r="B55" s="75">
        <v>2.2629518342161692</v>
      </c>
      <c r="C55" s="76" t="s">
        <v>48</v>
      </c>
      <c r="D55" s="76" t="s">
        <v>109</v>
      </c>
      <c r="E55" s="74" t="s">
        <v>96</v>
      </c>
      <c r="F55" s="74">
        <v>5200000892</v>
      </c>
    </row>
    <row r="56" spans="1:6" x14ac:dyDescent="0.2">
      <c r="A56" s="74">
        <v>554419</v>
      </c>
      <c r="B56" s="75">
        <v>0.52832509599999999</v>
      </c>
      <c r="C56" s="76" t="s">
        <v>48</v>
      </c>
      <c r="D56" s="76" t="s">
        <v>110</v>
      </c>
      <c r="E56" s="74" t="s">
        <v>96</v>
      </c>
      <c r="F56" s="74">
        <v>5200000892</v>
      </c>
    </row>
    <row r="57" spans="1:6" x14ac:dyDescent="0.2">
      <c r="A57" s="74">
        <v>554420</v>
      </c>
      <c r="B57" s="75">
        <v>2.065738192703916</v>
      </c>
      <c r="C57" s="76" t="s">
        <v>48</v>
      </c>
      <c r="D57" s="76" t="s">
        <v>111</v>
      </c>
      <c r="E57" s="74" t="s">
        <v>96</v>
      </c>
      <c r="F57" s="74">
        <v>5200000892</v>
      </c>
    </row>
    <row r="58" spans="1:6" x14ac:dyDescent="0.2">
      <c r="A58" s="74">
        <v>554421</v>
      </c>
      <c r="B58" s="75">
        <v>3.6565657960000002</v>
      </c>
      <c r="C58" s="76" t="s">
        <v>48</v>
      </c>
      <c r="D58" s="76" t="s">
        <v>112</v>
      </c>
      <c r="E58" s="74" t="s">
        <v>96</v>
      </c>
      <c r="F58" s="74">
        <v>5200000892</v>
      </c>
    </row>
    <row r="59" spans="1:6" x14ac:dyDescent="0.2">
      <c r="A59" s="74">
        <v>554422</v>
      </c>
      <c r="B59" s="75">
        <v>5.3110575440000005</v>
      </c>
      <c r="C59" s="76" t="s">
        <v>48</v>
      </c>
      <c r="D59" s="76" t="s">
        <v>113</v>
      </c>
      <c r="E59" s="74" t="s">
        <v>96</v>
      </c>
      <c r="F59" s="74">
        <v>5200000892</v>
      </c>
    </row>
    <row r="60" spans="1:6" x14ac:dyDescent="0.2">
      <c r="A60" s="74">
        <v>554423</v>
      </c>
      <c r="B60" s="75">
        <v>2.7529978525193437</v>
      </c>
      <c r="C60" s="76" t="s">
        <v>48</v>
      </c>
      <c r="D60" s="76" t="s">
        <v>114</v>
      </c>
      <c r="E60" s="74" t="s">
        <v>96</v>
      </c>
      <c r="F60" s="74">
        <v>5200000892</v>
      </c>
    </row>
    <row r="61" spans="1:6" x14ac:dyDescent="0.2">
      <c r="A61" s="74">
        <v>554424</v>
      </c>
      <c r="B61" s="75">
        <v>1.0886342415750252</v>
      </c>
      <c r="C61" s="76" t="s">
        <v>48</v>
      </c>
      <c r="D61" s="76" t="s">
        <v>115</v>
      </c>
      <c r="E61" s="74" t="s">
        <v>96</v>
      </c>
      <c r="F61" s="74">
        <v>5200000892</v>
      </c>
    </row>
    <row r="62" spans="1:6" x14ac:dyDescent="0.2">
      <c r="A62" s="74">
        <v>554425</v>
      </c>
      <c r="B62" s="75">
        <v>8.4114916600000011</v>
      </c>
      <c r="C62" s="76" t="s">
        <v>48</v>
      </c>
      <c r="D62" s="76" t="s">
        <v>116</v>
      </c>
      <c r="E62" s="74" t="s">
        <v>96</v>
      </c>
      <c r="F62" s="74">
        <v>5200000892</v>
      </c>
    </row>
    <row r="63" spans="1:6" x14ac:dyDescent="0.2">
      <c r="A63" s="74">
        <v>554803</v>
      </c>
      <c r="B63" s="75">
        <v>74.313095740000009</v>
      </c>
      <c r="C63" s="76" t="s">
        <v>48</v>
      </c>
      <c r="D63" s="76" t="s">
        <v>117</v>
      </c>
      <c r="E63" s="74" t="s">
        <v>54</v>
      </c>
      <c r="F63" s="74">
        <v>5200000892</v>
      </c>
    </row>
    <row r="64" spans="1:6" x14ac:dyDescent="0.2">
      <c r="A64" s="74">
        <v>554427</v>
      </c>
      <c r="B64" s="75">
        <v>4.1848908920000003</v>
      </c>
      <c r="C64" s="76" t="s">
        <v>48</v>
      </c>
      <c r="D64" s="76" t="s">
        <v>118</v>
      </c>
      <c r="E64" s="74" t="s">
        <v>96</v>
      </c>
      <c r="F64" s="74">
        <v>5200000892</v>
      </c>
    </row>
    <row r="65" spans="1:6" x14ac:dyDescent="0.2">
      <c r="A65" s="74">
        <v>554428</v>
      </c>
      <c r="B65" s="75">
        <v>0.70906789200000009</v>
      </c>
      <c r="C65" s="76" t="s">
        <v>48</v>
      </c>
      <c r="D65" s="76" t="s">
        <v>119</v>
      </c>
      <c r="E65" s="74" t="s">
        <v>96</v>
      </c>
      <c r="F65" s="74">
        <v>5200000892</v>
      </c>
    </row>
    <row r="66" spans="1:6" x14ac:dyDescent="0.2">
      <c r="A66" s="74">
        <v>554429</v>
      </c>
      <c r="B66" s="75">
        <v>1.8352345440000002</v>
      </c>
      <c r="C66" s="76" t="s">
        <v>48</v>
      </c>
      <c r="D66" s="76" t="s">
        <v>120</v>
      </c>
      <c r="E66" s="74" t="s">
        <v>96</v>
      </c>
      <c r="F66" s="74">
        <v>5200000892</v>
      </c>
    </row>
    <row r="67" spans="1:6" x14ac:dyDescent="0.2">
      <c r="A67" s="74">
        <v>554430</v>
      </c>
      <c r="B67" s="75">
        <v>1.7657180840000002</v>
      </c>
      <c r="C67" s="76" t="s">
        <v>48</v>
      </c>
      <c r="D67" s="76" t="s">
        <v>121</v>
      </c>
      <c r="E67" s="74" t="s">
        <v>96</v>
      </c>
      <c r="F67" s="74">
        <v>5200000892</v>
      </c>
    </row>
    <row r="68" spans="1:6" x14ac:dyDescent="0.2">
      <c r="A68" s="74">
        <v>554431</v>
      </c>
      <c r="B68" s="75">
        <v>1.5015555360000001</v>
      </c>
      <c r="C68" s="76" t="s">
        <v>48</v>
      </c>
      <c r="D68" s="76" t="s">
        <v>122</v>
      </c>
      <c r="E68" s="74" t="s">
        <v>96</v>
      </c>
      <c r="F68" s="74">
        <v>5200000892</v>
      </c>
    </row>
    <row r="69" spans="1:6" x14ac:dyDescent="0.2">
      <c r="A69" s="74">
        <v>554432</v>
      </c>
      <c r="B69" s="75">
        <v>3.1143374080000008</v>
      </c>
      <c r="C69" s="76" t="s">
        <v>48</v>
      </c>
      <c r="D69" s="76" t="s">
        <v>123</v>
      </c>
      <c r="E69" s="74" t="s">
        <v>96</v>
      </c>
      <c r="F69" s="74">
        <v>5200000892</v>
      </c>
    </row>
    <row r="70" spans="1:6" x14ac:dyDescent="0.2">
      <c r="A70" s="74">
        <v>554433</v>
      </c>
      <c r="B70" s="75">
        <v>18.644314571999999</v>
      </c>
      <c r="C70" s="76" t="s">
        <v>48</v>
      </c>
      <c r="D70" s="76" t="s">
        <v>124</v>
      </c>
      <c r="E70" s="74" t="s">
        <v>96</v>
      </c>
      <c r="F70" s="74">
        <v>5200000892</v>
      </c>
    </row>
    <row r="71" spans="1:6" x14ac:dyDescent="0.2">
      <c r="A71" s="74">
        <v>554434</v>
      </c>
      <c r="B71" s="75">
        <v>6.9516460000000011</v>
      </c>
      <c r="C71" s="76" t="s">
        <v>48</v>
      </c>
      <c r="D71" s="76" t="s">
        <v>125</v>
      </c>
      <c r="E71" s="74" t="s">
        <v>96</v>
      </c>
      <c r="F71" s="74">
        <v>5200000892</v>
      </c>
    </row>
    <row r="72" spans="1:6" x14ac:dyDescent="0.2">
      <c r="A72" s="74">
        <v>554435</v>
      </c>
      <c r="B72" s="75">
        <v>11.692668572000002</v>
      </c>
      <c r="C72" s="76" t="s">
        <v>48</v>
      </c>
      <c r="D72" s="76" t="s">
        <v>126</v>
      </c>
      <c r="E72" s="74" t="s">
        <v>96</v>
      </c>
      <c r="F72" s="74">
        <v>5200000892</v>
      </c>
    </row>
    <row r="73" spans="1:6" x14ac:dyDescent="0.2">
      <c r="A73" s="74">
        <v>554436</v>
      </c>
      <c r="B73" s="75">
        <v>0.72297118400000004</v>
      </c>
      <c r="C73" s="76" t="s">
        <v>48</v>
      </c>
      <c r="D73" s="76" t="s">
        <v>127</v>
      </c>
      <c r="E73" s="74" t="s">
        <v>96</v>
      </c>
      <c r="F73" s="74">
        <v>5200000892</v>
      </c>
    </row>
    <row r="74" spans="1:6" x14ac:dyDescent="0.2">
      <c r="A74" s="74">
        <v>554437</v>
      </c>
      <c r="B74" s="75">
        <v>18.414823776206646</v>
      </c>
      <c r="C74" s="76" t="s">
        <v>48</v>
      </c>
      <c r="D74" s="76" t="s">
        <v>128</v>
      </c>
      <c r="E74" s="74" t="s">
        <v>50</v>
      </c>
      <c r="F74" s="74">
        <v>5200000892</v>
      </c>
    </row>
    <row r="75" spans="1:6" x14ac:dyDescent="0.2">
      <c r="A75" s="74">
        <v>554804</v>
      </c>
      <c r="B75" s="75">
        <v>7.5355842640000006</v>
      </c>
      <c r="C75" s="76" t="s">
        <v>48</v>
      </c>
      <c r="D75" s="76" t="s">
        <v>129</v>
      </c>
      <c r="E75" s="74" t="s">
        <v>54</v>
      </c>
      <c r="F75" s="74">
        <v>5200000892</v>
      </c>
    </row>
    <row r="76" spans="1:6" x14ac:dyDescent="0.2">
      <c r="A76" s="74">
        <v>554805</v>
      </c>
      <c r="B76" s="75">
        <v>6.4094176120000004</v>
      </c>
      <c r="C76" s="76" t="s">
        <v>48</v>
      </c>
      <c r="D76" s="76" t="s">
        <v>130</v>
      </c>
      <c r="E76" s="74" t="s">
        <v>54</v>
      </c>
      <c r="F76" s="74">
        <v>5200000892</v>
      </c>
    </row>
    <row r="77" spans="1:6" x14ac:dyDescent="0.2">
      <c r="A77" s="74">
        <v>554440</v>
      </c>
      <c r="B77" s="75">
        <v>0.89352500000000012</v>
      </c>
      <c r="C77" s="76" t="s">
        <v>48</v>
      </c>
      <c r="D77" s="76" t="s">
        <v>131</v>
      </c>
      <c r="E77" s="74" t="s">
        <v>96</v>
      </c>
      <c r="F77" s="74">
        <v>5200000892</v>
      </c>
    </row>
    <row r="78" spans="1:6" x14ac:dyDescent="0.2">
      <c r="A78" s="74">
        <v>554441</v>
      </c>
      <c r="B78" s="75">
        <v>1.3400300000000001</v>
      </c>
      <c r="C78" s="76" t="s">
        <v>48</v>
      </c>
      <c r="D78" s="76" t="s">
        <v>132</v>
      </c>
      <c r="E78" s="74" t="s">
        <v>96</v>
      </c>
      <c r="F78" s="74">
        <v>5200000892</v>
      </c>
    </row>
    <row r="79" spans="1:6" x14ac:dyDescent="0.2">
      <c r="A79" s="74">
        <v>554806</v>
      </c>
      <c r="B79" s="75">
        <v>31.27</v>
      </c>
      <c r="C79" s="76" t="s">
        <v>48</v>
      </c>
      <c r="D79" s="76" t="s">
        <v>133</v>
      </c>
      <c r="E79" s="74" t="s">
        <v>54</v>
      </c>
      <c r="F79" s="74">
        <v>5200000892</v>
      </c>
    </row>
    <row r="80" spans="1:6" x14ac:dyDescent="0.2">
      <c r="A80" s="74">
        <v>554807</v>
      </c>
      <c r="B80" s="75">
        <v>17.547531966374351</v>
      </c>
      <c r="C80" s="76" t="s">
        <v>48</v>
      </c>
      <c r="D80" s="76" t="s">
        <v>134</v>
      </c>
      <c r="E80" s="74" t="s">
        <v>54</v>
      </c>
      <c r="F80" s="74">
        <v>5200000892</v>
      </c>
    </row>
    <row r="81" spans="1:6" x14ac:dyDescent="0.2">
      <c r="A81" s="74">
        <v>554444</v>
      </c>
      <c r="B81" s="75">
        <v>130.84407973823411</v>
      </c>
      <c r="C81" s="76" t="s">
        <v>48</v>
      </c>
      <c r="D81" s="76" t="s">
        <v>135</v>
      </c>
      <c r="E81" s="74" t="s">
        <v>50</v>
      </c>
      <c r="F81" s="74">
        <v>5200000892</v>
      </c>
    </row>
    <row r="82" spans="1:6" x14ac:dyDescent="0.2">
      <c r="A82" s="74">
        <v>554446</v>
      </c>
      <c r="B82" s="75">
        <v>150.11005966269479</v>
      </c>
      <c r="C82" s="76" t="s">
        <v>48</v>
      </c>
      <c r="D82" s="76" t="s">
        <v>136</v>
      </c>
      <c r="E82" s="74" t="s">
        <v>50</v>
      </c>
      <c r="F82" s="74">
        <v>5200000892</v>
      </c>
    </row>
    <row r="83" spans="1:6" x14ac:dyDescent="0.2">
      <c r="A83" s="74">
        <v>554447</v>
      </c>
      <c r="B83" s="75">
        <v>99.766795538475947</v>
      </c>
      <c r="C83" s="76" t="s">
        <v>48</v>
      </c>
      <c r="D83" s="76" t="s">
        <v>137</v>
      </c>
      <c r="E83" s="74" t="s">
        <v>50</v>
      </c>
      <c r="F83" s="74">
        <v>5200000892</v>
      </c>
    </row>
    <row r="84" spans="1:6" x14ac:dyDescent="0.2">
      <c r="A84" s="74">
        <v>554448</v>
      </c>
      <c r="B84" s="75">
        <v>116.70924019566498</v>
      </c>
      <c r="C84" s="76" t="s">
        <v>48</v>
      </c>
      <c r="D84" s="76" t="s">
        <v>138</v>
      </c>
      <c r="E84" s="74" t="s">
        <v>50</v>
      </c>
      <c r="F84" s="74">
        <v>5200000892</v>
      </c>
    </row>
    <row r="85" spans="1:6" x14ac:dyDescent="0.2">
      <c r="A85" s="74">
        <v>554808</v>
      </c>
      <c r="B85" s="75">
        <v>5.8810925160000007</v>
      </c>
      <c r="C85" s="76" t="s">
        <v>48</v>
      </c>
      <c r="D85" s="76" t="s">
        <v>139</v>
      </c>
      <c r="E85" s="74" t="s">
        <v>54</v>
      </c>
      <c r="F85" s="74">
        <v>5200000892</v>
      </c>
    </row>
    <row r="86" spans="1:6" x14ac:dyDescent="0.2">
      <c r="A86" s="74">
        <v>554809</v>
      </c>
      <c r="B86" s="75">
        <v>19.386997386297729</v>
      </c>
      <c r="C86" s="76" t="s">
        <v>48</v>
      </c>
      <c r="D86" s="76" t="s">
        <v>140</v>
      </c>
      <c r="E86" s="74" t="s">
        <v>54</v>
      </c>
      <c r="F86" s="74">
        <v>5200000892</v>
      </c>
    </row>
    <row r="87" spans="1:6" x14ac:dyDescent="0.2">
      <c r="A87" s="74">
        <v>554451</v>
      </c>
      <c r="B87" s="75">
        <v>80.597629583484959</v>
      </c>
      <c r="C87" s="76" t="s">
        <v>48</v>
      </c>
      <c r="D87" s="76" t="s">
        <v>141</v>
      </c>
      <c r="E87" s="74" t="s">
        <v>50</v>
      </c>
      <c r="F87" s="74">
        <v>5200000892</v>
      </c>
    </row>
    <row r="88" spans="1:6" x14ac:dyDescent="0.2">
      <c r="A88" s="74">
        <v>554452</v>
      </c>
      <c r="B88" s="75">
        <v>187.67387981691959</v>
      </c>
      <c r="C88" s="76" t="s">
        <v>48</v>
      </c>
      <c r="D88" s="76" t="s">
        <v>142</v>
      </c>
      <c r="E88" s="74" t="s">
        <v>50</v>
      </c>
      <c r="F88" s="74">
        <v>5200000892</v>
      </c>
    </row>
    <row r="89" spans="1:6" x14ac:dyDescent="0.2">
      <c r="A89" s="74">
        <v>554453</v>
      </c>
      <c r="B89" s="75">
        <v>583.10247028492233</v>
      </c>
      <c r="C89" s="76" t="s">
        <v>48</v>
      </c>
      <c r="D89" s="76" t="s">
        <v>143</v>
      </c>
      <c r="E89" s="74" t="s">
        <v>50</v>
      </c>
      <c r="F89" s="74">
        <v>5200000892</v>
      </c>
    </row>
    <row r="90" spans="1:6" x14ac:dyDescent="0.2">
      <c r="A90" s="74">
        <v>554454</v>
      </c>
      <c r="B90" s="75">
        <v>410.57997669000321</v>
      </c>
      <c r="C90" s="76" t="s">
        <v>48</v>
      </c>
      <c r="D90" s="76" t="s">
        <v>144</v>
      </c>
      <c r="E90" s="74" t="s">
        <v>50</v>
      </c>
      <c r="F90" s="74">
        <v>5200000892</v>
      </c>
    </row>
    <row r="91" spans="1:6" x14ac:dyDescent="0.2">
      <c r="A91" s="74">
        <v>554455</v>
      </c>
      <c r="B91" s="75">
        <v>639.33525088521162</v>
      </c>
      <c r="C91" s="76" t="s">
        <v>48</v>
      </c>
      <c r="D91" s="76" t="s">
        <v>145</v>
      </c>
      <c r="E91" s="74" t="s">
        <v>50</v>
      </c>
      <c r="F91" s="74">
        <v>5200000892</v>
      </c>
    </row>
    <row r="92" spans="1:6" x14ac:dyDescent="0.2">
      <c r="A92" s="74">
        <v>554456</v>
      </c>
      <c r="B92" s="75">
        <v>203.55298437610028</v>
      </c>
      <c r="C92" s="76" t="s">
        <v>48</v>
      </c>
      <c r="D92" s="76" t="s">
        <v>146</v>
      </c>
      <c r="E92" s="74" t="s">
        <v>50</v>
      </c>
      <c r="F92" s="74">
        <v>5200000892</v>
      </c>
    </row>
    <row r="93" spans="1:6" x14ac:dyDescent="0.2">
      <c r="A93" s="74">
        <v>554457</v>
      </c>
      <c r="B93" s="75">
        <v>439.33372562248974</v>
      </c>
      <c r="C93" s="76" t="s">
        <v>48</v>
      </c>
      <c r="D93" s="76" t="s">
        <v>147</v>
      </c>
      <c r="E93" s="74" t="s">
        <v>50</v>
      </c>
      <c r="F93" s="74">
        <v>5200000892</v>
      </c>
    </row>
    <row r="94" spans="1:6" x14ac:dyDescent="0.2">
      <c r="A94" s="74">
        <v>554458</v>
      </c>
      <c r="B94" s="75">
        <v>196.745485092</v>
      </c>
      <c r="C94" s="76" t="s">
        <v>48</v>
      </c>
      <c r="D94" s="76" t="s">
        <v>148</v>
      </c>
      <c r="E94" s="74" t="s">
        <v>50</v>
      </c>
      <c r="F94" s="74">
        <v>5200000892</v>
      </c>
    </row>
    <row r="95" spans="1:6" x14ac:dyDescent="0.2">
      <c r="A95" s="74">
        <v>554459</v>
      </c>
      <c r="B95" s="75">
        <v>323.59912130000004</v>
      </c>
      <c r="C95" s="76" t="s">
        <v>48</v>
      </c>
      <c r="D95" s="76" t="s">
        <v>149</v>
      </c>
      <c r="E95" s="74" t="s">
        <v>50</v>
      </c>
      <c r="F95" s="74">
        <v>5200000892</v>
      </c>
    </row>
    <row r="96" spans="1:6" x14ac:dyDescent="0.2">
      <c r="A96" s="74">
        <v>554460</v>
      </c>
      <c r="B96" s="75">
        <v>298.63075665992949</v>
      </c>
      <c r="C96" s="76" t="s">
        <v>48</v>
      </c>
      <c r="D96" s="76" t="s">
        <v>150</v>
      </c>
      <c r="E96" s="74" t="s">
        <v>50</v>
      </c>
      <c r="F96" s="74">
        <v>5200000892</v>
      </c>
    </row>
    <row r="97" spans="1:6" x14ac:dyDescent="0.2">
      <c r="A97" s="74">
        <v>554461</v>
      </c>
      <c r="B97" s="75">
        <v>289.81423117355985</v>
      </c>
      <c r="C97" s="76" t="s">
        <v>48</v>
      </c>
      <c r="D97" s="76" t="s">
        <v>151</v>
      </c>
      <c r="E97" s="74" t="s">
        <v>50</v>
      </c>
      <c r="F97" s="74">
        <v>5200000892</v>
      </c>
    </row>
    <row r="98" spans="1:6" x14ac:dyDescent="0.2">
      <c r="A98" s="74">
        <v>554462</v>
      </c>
      <c r="B98" s="75">
        <v>348.48995093680003</v>
      </c>
      <c r="C98" s="76" t="s">
        <v>48</v>
      </c>
      <c r="D98" s="76" t="s">
        <v>152</v>
      </c>
      <c r="E98" s="74" t="s">
        <v>50</v>
      </c>
      <c r="F98" s="74">
        <v>5200000892</v>
      </c>
    </row>
    <row r="99" spans="1:6" x14ac:dyDescent="0.2">
      <c r="A99" s="74">
        <v>554463</v>
      </c>
      <c r="B99" s="75">
        <v>396.86947014000003</v>
      </c>
      <c r="C99" s="76" t="s">
        <v>48</v>
      </c>
      <c r="D99" s="76" t="s">
        <v>153</v>
      </c>
      <c r="E99" s="74" t="s">
        <v>50</v>
      </c>
      <c r="F99" s="74">
        <v>5200000892</v>
      </c>
    </row>
    <row r="100" spans="1:6" x14ac:dyDescent="0.2">
      <c r="A100" s="74">
        <v>554464</v>
      </c>
      <c r="B100" s="75">
        <v>185.55313754436372</v>
      </c>
      <c r="C100" s="76" t="s">
        <v>48</v>
      </c>
      <c r="D100" s="76" t="s">
        <v>154</v>
      </c>
      <c r="E100" s="74" t="s">
        <v>50</v>
      </c>
      <c r="F100" s="74">
        <v>5200000892</v>
      </c>
    </row>
    <row r="101" spans="1:6" x14ac:dyDescent="0.2">
      <c r="A101" s="74">
        <v>554465</v>
      </c>
      <c r="B101" s="75">
        <v>223.76128693673223</v>
      </c>
      <c r="C101" s="76" t="s">
        <v>48</v>
      </c>
      <c r="D101" s="76" t="s">
        <v>155</v>
      </c>
      <c r="E101" s="74" t="s">
        <v>50</v>
      </c>
      <c r="F101" s="74">
        <v>5200000892</v>
      </c>
    </row>
    <row r="102" spans="1:6" x14ac:dyDescent="0.2">
      <c r="A102" s="74">
        <v>554466</v>
      </c>
      <c r="B102" s="75">
        <v>278.3127316005652</v>
      </c>
      <c r="C102" s="76" t="s">
        <v>48</v>
      </c>
      <c r="D102" s="76" t="s">
        <v>156</v>
      </c>
      <c r="E102" s="74" t="s">
        <v>50</v>
      </c>
      <c r="F102" s="74">
        <v>5200000892</v>
      </c>
    </row>
    <row r="103" spans="1:6" x14ac:dyDescent="0.2">
      <c r="A103" s="74">
        <v>554467</v>
      </c>
      <c r="B103" s="75">
        <v>226.58502771293035</v>
      </c>
      <c r="C103" s="76" t="s">
        <v>48</v>
      </c>
      <c r="D103" s="76" t="s">
        <v>157</v>
      </c>
      <c r="E103" s="74" t="s">
        <v>50</v>
      </c>
      <c r="F103" s="74">
        <v>5200000892</v>
      </c>
    </row>
    <row r="104" spans="1:6" x14ac:dyDescent="0.2">
      <c r="A104" s="74">
        <v>554810</v>
      </c>
      <c r="B104" s="75">
        <v>118.84534001600001</v>
      </c>
      <c r="C104" s="76" t="s">
        <v>48</v>
      </c>
      <c r="D104" s="76" t="s">
        <v>158</v>
      </c>
      <c r="E104" s="74" t="s">
        <v>54</v>
      </c>
      <c r="F104" s="74">
        <v>5200000892</v>
      </c>
    </row>
    <row r="105" spans="1:6" x14ac:dyDescent="0.2">
      <c r="A105" s="74">
        <v>554469</v>
      </c>
      <c r="B105" s="75">
        <v>229.97351664436817</v>
      </c>
      <c r="C105" s="76" t="s">
        <v>48</v>
      </c>
      <c r="D105" s="76" t="s">
        <v>159</v>
      </c>
      <c r="E105" s="74" t="s">
        <v>50</v>
      </c>
      <c r="F105" s="74">
        <v>5200000892</v>
      </c>
    </row>
    <row r="106" spans="1:6" x14ac:dyDescent="0.2">
      <c r="A106" s="74">
        <v>554470</v>
      </c>
      <c r="B106" s="75">
        <v>213.70750133200002</v>
      </c>
      <c r="C106" s="76" t="s">
        <v>48</v>
      </c>
      <c r="D106" s="76" t="s">
        <v>160</v>
      </c>
      <c r="E106" s="74" t="s">
        <v>50</v>
      </c>
      <c r="F106" s="74">
        <v>5200000892</v>
      </c>
    </row>
    <row r="107" spans="1:6" x14ac:dyDescent="0.2">
      <c r="A107" s="74">
        <v>554811</v>
      </c>
      <c r="B107" s="75">
        <v>21.855975024000003</v>
      </c>
      <c r="C107" s="76" t="s">
        <v>48</v>
      </c>
      <c r="D107" s="76" t="s">
        <v>161</v>
      </c>
      <c r="E107" s="74" t="s">
        <v>54</v>
      </c>
      <c r="F107" s="74">
        <v>5200000892</v>
      </c>
    </row>
    <row r="108" spans="1:6" x14ac:dyDescent="0.2">
      <c r="A108" s="74">
        <v>554812</v>
      </c>
      <c r="B108" s="75">
        <v>201.13892536399999</v>
      </c>
      <c r="C108" s="76" t="s">
        <v>48</v>
      </c>
      <c r="D108" s="76" t="s">
        <v>162</v>
      </c>
      <c r="E108" s="74" t="s">
        <v>54</v>
      </c>
      <c r="F108" s="74">
        <v>5200000892</v>
      </c>
    </row>
    <row r="109" spans="1:6" x14ac:dyDescent="0.2">
      <c r="A109" s="74">
        <v>554813</v>
      </c>
      <c r="B109" s="75">
        <v>43.72585334</v>
      </c>
      <c r="C109" s="76" t="s">
        <v>48</v>
      </c>
      <c r="D109" s="76" t="s">
        <v>163</v>
      </c>
      <c r="E109" s="74" t="s">
        <v>54</v>
      </c>
      <c r="F109" s="74">
        <v>5200000892</v>
      </c>
    </row>
    <row r="110" spans="1:6" x14ac:dyDescent="0.2">
      <c r="A110" s="74">
        <v>554814</v>
      </c>
      <c r="B110" s="75">
        <v>43.72585334</v>
      </c>
      <c r="C110" s="76" t="s">
        <v>48</v>
      </c>
      <c r="D110" s="76" t="s">
        <v>164</v>
      </c>
      <c r="E110" s="74" t="s">
        <v>54</v>
      </c>
      <c r="F110" s="74">
        <v>5200000892</v>
      </c>
    </row>
    <row r="111" spans="1:6" x14ac:dyDescent="0.2">
      <c r="A111" s="74">
        <v>554475</v>
      </c>
      <c r="B111" s="75">
        <v>21.855975024000003</v>
      </c>
      <c r="C111" s="76" t="s">
        <v>48</v>
      </c>
      <c r="D111" s="76" t="s">
        <v>165</v>
      </c>
      <c r="E111" s="74" t="s">
        <v>50</v>
      </c>
      <c r="F111" s="74">
        <v>5200000892</v>
      </c>
    </row>
    <row r="112" spans="1:6" x14ac:dyDescent="0.2">
      <c r="A112" s="74">
        <v>554815</v>
      </c>
      <c r="B112" s="75">
        <v>183.00903259600003</v>
      </c>
      <c r="C112" s="76" t="s">
        <v>48</v>
      </c>
      <c r="D112" s="76" t="s">
        <v>166</v>
      </c>
      <c r="E112" s="74" t="s">
        <v>54</v>
      </c>
      <c r="F112" s="74">
        <v>5200000892</v>
      </c>
    </row>
    <row r="113" spans="1:6" x14ac:dyDescent="0.2">
      <c r="A113" s="74">
        <v>554477</v>
      </c>
      <c r="B113" s="75">
        <v>13.124707648000001</v>
      </c>
      <c r="C113" s="76" t="s">
        <v>48</v>
      </c>
      <c r="D113" s="76" t="s">
        <v>167</v>
      </c>
      <c r="E113" s="74" t="s">
        <v>50</v>
      </c>
      <c r="F113" s="74">
        <v>5200000892</v>
      </c>
    </row>
    <row r="114" spans="1:6" x14ac:dyDescent="0.2">
      <c r="A114" s="74">
        <v>554478</v>
      </c>
      <c r="B114" s="75">
        <v>17.476438044000002</v>
      </c>
      <c r="C114" s="76" t="s">
        <v>48</v>
      </c>
      <c r="D114" s="76" t="s">
        <v>168</v>
      </c>
      <c r="E114" s="74" t="s">
        <v>50</v>
      </c>
      <c r="F114" s="74">
        <v>5200000892</v>
      </c>
    </row>
    <row r="115" spans="1:6" x14ac:dyDescent="0.2">
      <c r="A115" s="74">
        <v>554816</v>
      </c>
      <c r="B115" s="75">
        <v>17.224818734808842</v>
      </c>
      <c r="C115" s="76" t="s">
        <v>48</v>
      </c>
      <c r="D115" s="76" t="s">
        <v>169</v>
      </c>
      <c r="E115" s="74" t="s">
        <v>54</v>
      </c>
      <c r="F115" s="74">
        <v>5200000892</v>
      </c>
    </row>
    <row r="116" spans="1:6" x14ac:dyDescent="0.2">
      <c r="A116" s="74">
        <v>554817</v>
      </c>
      <c r="B116" s="75">
        <v>21.74280397672592</v>
      </c>
      <c r="C116" s="76" t="s">
        <v>48</v>
      </c>
      <c r="D116" s="76" t="s">
        <v>170</v>
      </c>
      <c r="E116" s="74" t="s">
        <v>54</v>
      </c>
      <c r="F116" s="74">
        <v>5200000892</v>
      </c>
    </row>
    <row r="117" spans="1:6" x14ac:dyDescent="0.2">
      <c r="A117" s="74">
        <v>554481</v>
      </c>
      <c r="B117" s="75">
        <v>180.88182892000003</v>
      </c>
      <c r="C117" s="76" t="s">
        <v>48</v>
      </c>
      <c r="D117" s="76" t="s">
        <v>171</v>
      </c>
      <c r="E117" s="74" t="s">
        <v>50</v>
      </c>
      <c r="F117" s="74">
        <v>5200000892</v>
      </c>
    </row>
    <row r="118" spans="1:6" x14ac:dyDescent="0.2">
      <c r="A118" s="74">
        <v>554482</v>
      </c>
      <c r="B118" s="75">
        <v>4949.5719520000002</v>
      </c>
      <c r="C118" s="76" t="s">
        <v>48</v>
      </c>
      <c r="D118" s="76" t="s">
        <v>172</v>
      </c>
      <c r="E118" s="74" t="s">
        <v>50</v>
      </c>
      <c r="F118" s="74">
        <v>5200000892</v>
      </c>
    </row>
    <row r="119" spans="1:6" x14ac:dyDescent="0.2">
      <c r="A119" s="74">
        <v>554483</v>
      </c>
      <c r="B119" s="75">
        <v>31.143374079999997</v>
      </c>
      <c r="C119" s="76" t="s">
        <v>48</v>
      </c>
      <c r="D119" s="76" t="s">
        <v>173</v>
      </c>
      <c r="E119" s="74" t="s">
        <v>50</v>
      </c>
      <c r="F119" s="74">
        <v>5200000892</v>
      </c>
    </row>
    <row r="120" spans="1:6" x14ac:dyDescent="0.2">
      <c r="A120" s="74">
        <v>554484</v>
      </c>
      <c r="B120" s="75">
        <v>43.600723712000004</v>
      </c>
      <c r="C120" s="76" t="s">
        <v>48</v>
      </c>
      <c r="D120" s="76" t="s">
        <v>174</v>
      </c>
      <c r="E120" s="74" t="s">
        <v>50</v>
      </c>
      <c r="F120" s="74">
        <v>5200000892</v>
      </c>
    </row>
    <row r="121" spans="1:6" x14ac:dyDescent="0.2">
      <c r="A121" s="74">
        <v>554485</v>
      </c>
      <c r="B121" s="75">
        <v>38.929217600000001</v>
      </c>
      <c r="C121" s="76" t="s">
        <v>48</v>
      </c>
      <c r="D121" s="76" t="s">
        <v>175</v>
      </c>
      <c r="E121" s="74" t="s">
        <v>50</v>
      </c>
      <c r="F121" s="74">
        <v>5200000892</v>
      </c>
    </row>
    <row r="122" spans="1:6" x14ac:dyDescent="0.2">
      <c r="A122" s="74">
        <v>554486</v>
      </c>
      <c r="B122" s="75">
        <v>54.500904640000009</v>
      </c>
      <c r="C122" s="76" t="s">
        <v>48</v>
      </c>
      <c r="D122" s="76" t="s">
        <v>176</v>
      </c>
      <c r="E122" s="74" t="s">
        <v>50</v>
      </c>
      <c r="F122" s="74">
        <v>5200000892</v>
      </c>
    </row>
    <row r="123" spans="1:6" x14ac:dyDescent="0.2">
      <c r="A123" s="74">
        <v>554818</v>
      </c>
      <c r="B123" s="75">
        <v>10.997503972000001</v>
      </c>
      <c r="C123" s="76" t="s">
        <v>48</v>
      </c>
      <c r="D123" s="76" t="s">
        <v>177</v>
      </c>
      <c r="E123" s="74" t="s">
        <v>54</v>
      </c>
      <c r="F123" s="74">
        <v>5200000892</v>
      </c>
    </row>
    <row r="124" spans="1:6" x14ac:dyDescent="0.2">
      <c r="A124" s="74">
        <v>554819</v>
      </c>
      <c r="B124" s="75">
        <v>19.283866004</v>
      </c>
      <c r="C124" s="76" t="s">
        <v>48</v>
      </c>
      <c r="D124" s="76" t="s">
        <v>178</v>
      </c>
      <c r="E124" s="74" t="s">
        <v>54</v>
      </c>
      <c r="F124" s="74">
        <v>5200000892</v>
      </c>
    </row>
    <row r="125" spans="1:6" x14ac:dyDescent="0.2">
      <c r="A125" s="74">
        <v>554820</v>
      </c>
      <c r="B125" s="75">
        <v>29.586205376000006</v>
      </c>
      <c r="C125" s="76" t="s">
        <v>48</v>
      </c>
      <c r="D125" s="76" t="s">
        <v>179</v>
      </c>
      <c r="E125" s="74" t="s">
        <v>54</v>
      </c>
      <c r="F125" s="74">
        <v>5200000892</v>
      </c>
    </row>
    <row r="126" spans="1:6" x14ac:dyDescent="0.2">
      <c r="A126" s="74">
        <v>554821</v>
      </c>
      <c r="B126" s="75">
        <v>41.417906868000003</v>
      </c>
      <c r="C126" s="76" t="s">
        <v>48</v>
      </c>
      <c r="D126" s="76" t="s">
        <v>180</v>
      </c>
      <c r="E126" s="74" t="s">
        <v>54</v>
      </c>
      <c r="F126" s="74">
        <v>5200000892</v>
      </c>
    </row>
    <row r="127" spans="1:6" x14ac:dyDescent="0.2">
      <c r="A127" s="74">
        <v>554822</v>
      </c>
      <c r="B127" s="75">
        <v>11.873411367999999</v>
      </c>
      <c r="C127" s="76" t="s">
        <v>48</v>
      </c>
      <c r="D127" s="76" t="s">
        <v>181</v>
      </c>
      <c r="E127" s="74" t="s">
        <v>54</v>
      </c>
      <c r="F127" s="74">
        <v>5200000892</v>
      </c>
    </row>
    <row r="128" spans="1:6" x14ac:dyDescent="0.2">
      <c r="A128" s="74">
        <v>554823</v>
      </c>
      <c r="B128" s="75">
        <v>20.827131416000004</v>
      </c>
      <c r="C128" s="76" t="s">
        <v>48</v>
      </c>
      <c r="D128" s="76" t="s">
        <v>182</v>
      </c>
      <c r="E128" s="74" t="s">
        <v>54</v>
      </c>
      <c r="F128" s="74">
        <v>5200000892</v>
      </c>
    </row>
    <row r="129" spans="1:6" x14ac:dyDescent="0.2">
      <c r="A129" s="74">
        <v>554824</v>
      </c>
      <c r="B129" s="75">
        <v>44.674323488000006</v>
      </c>
      <c r="C129" s="76" t="s">
        <v>48</v>
      </c>
      <c r="D129" s="76" t="s">
        <v>183</v>
      </c>
      <c r="E129" s="74" t="s">
        <v>54</v>
      </c>
      <c r="F129" s="74">
        <v>5200000892</v>
      </c>
    </row>
    <row r="130" spans="1:6" x14ac:dyDescent="0.2">
      <c r="A130" s="74">
        <v>554825</v>
      </c>
      <c r="B130" s="75">
        <v>89.348646976000012</v>
      </c>
      <c r="C130" s="76" t="s">
        <v>48</v>
      </c>
      <c r="D130" s="76" t="s">
        <v>184</v>
      </c>
      <c r="E130" s="74" t="s">
        <v>54</v>
      </c>
      <c r="F130" s="74">
        <v>5200000892</v>
      </c>
    </row>
    <row r="131" spans="1:6" x14ac:dyDescent="0.2">
      <c r="A131" s="74">
        <v>554826</v>
      </c>
      <c r="B131" s="75">
        <v>31.272026441600001</v>
      </c>
      <c r="C131" s="76" t="s">
        <v>48</v>
      </c>
      <c r="D131" s="76" t="s">
        <v>185</v>
      </c>
      <c r="E131" s="74" t="s">
        <v>54</v>
      </c>
      <c r="F131" s="74">
        <v>5200000892</v>
      </c>
    </row>
    <row r="132" spans="1:6" x14ac:dyDescent="0.2">
      <c r="A132" s="74">
        <v>554496</v>
      </c>
      <c r="B132" s="75">
        <v>29.420616526065075</v>
      </c>
      <c r="C132" s="76" t="s">
        <v>48</v>
      </c>
      <c r="D132" s="76" t="s">
        <v>186</v>
      </c>
      <c r="E132" s="74" t="s">
        <v>70</v>
      </c>
      <c r="F132" s="74">
        <v>5200000892</v>
      </c>
    </row>
    <row r="133" spans="1:6" x14ac:dyDescent="0.2">
      <c r="A133" s="74">
        <v>554497</v>
      </c>
      <c r="B133" s="75">
        <v>44.373069340256968</v>
      </c>
      <c r="C133" s="76" t="s">
        <v>48</v>
      </c>
      <c r="D133" s="76" t="s">
        <v>187</v>
      </c>
      <c r="E133" s="74" t="s">
        <v>50</v>
      </c>
      <c r="F133" s="74">
        <v>5200000892</v>
      </c>
    </row>
    <row r="134" spans="1:6" x14ac:dyDescent="0.2">
      <c r="A134" s="74">
        <v>554498</v>
      </c>
      <c r="B134" s="75">
        <v>82.654926434715051</v>
      </c>
      <c r="C134" s="76" t="s">
        <v>48</v>
      </c>
      <c r="D134" s="76" t="s">
        <v>188</v>
      </c>
      <c r="E134" s="74" t="s">
        <v>50</v>
      </c>
      <c r="F134" s="74">
        <v>5200000892</v>
      </c>
    </row>
    <row r="135" spans="1:6" x14ac:dyDescent="0.2">
      <c r="A135" s="74">
        <v>554827</v>
      </c>
      <c r="B135" s="75">
        <v>16.821427195351962</v>
      </c>
      <c r="C135" s="76" t="s">
        <v>48</v>
      </c>
      <c r="D135" s="76" t="s">
        <v>189</v>
      </c>
      <c r="E135" s="74" t="s">
        <v>54</v>
      </c>
      <c r="F135" s="74">
        <v>5200000892</v>
      </c>
    </row>
    <row r="136" spans="1:6" x14ac:dyDescent="0.2">
      <c r="A136" s="74">
        <v>554828</v>
      </c>
      <c r="B136" s="75">
        <v>49.052411197956793</v>
      </c>
      <c r="C136" s="76" t="s">
        <v>48</v>
      </c>
      <c r="D136" s="76" t="s">
        <v>190</v>
      </c>
      <c r="E136" s="74" t="s">
        <v>54</v>
      </c>
      <c r="F136" s="74">
        <v>5200000892</v>
      </c>
    </row>
    <row r="137" spans="1:6" x14ac:dyDescent="0.2">
      <c r="A137" s="74">
        <v>554829</v>
      </c>
      <c r="B137" s="75">
        <v>22.105856362237112</v>
      </c>
      <c r="C137" s="76" t="s">
        <v>48</v>
      </c>
      <c r="D137" s="76" t="s">
        <v>191</v>
      </c>
      <c r="E137" s="74" t="s">
        <v>54</v>
      </c>
      <c r="F137" s="74">
        <v>5200000892</v>
      </c>
    </row>
    <row r="138" spans="1:6" x14ac:dyDescent="0.2">
      <c r="A138" s="74">
        <v>554502</v>
      </c>
      <c r="B138" s="75">
        <v>60.307035148803799</v>
      </c>
      <c r="C138" s="76" t="s">
        <v>48</v>
      </c>
      <c r="D138" s="76" t="s">
        <v>192</v>
      </c>
      <c r="E138" s="74" t="s">
        <v>50</v>
      </c>
      <c r="F138" s="74">
        <v>5200000892</v>
      </c>
    </row>
    <row r="139" spans="1:6" x14ac:dyDescent="0.2">
      <c r="A139" s="74">
        <v>554503</v>
      </c>
      <c r="B139" s="75">
        <v>34.610994085400442</v>
      </c>
      <c r="C139" s="76" t="s">
        <v>48</v>
      </c>
      <c r="D139" s="76" t="s">
        <v>193</v>
      </c>
      <c r="E139" s="74" t="s">
        <v>50</v>
      </c>
      <c r="F139" s="74">
        <v>5200000892</v>
      </c>
    </row>
    <row r="140" spans="1:6" x14ac:dyDescent="0.2">
      <c r="A140" s="74">
        <v>554504</v>
      </c>
      <c r="B140" s="75">
        <v>93.707854615833583</v>
      </c>
      <c r="C140" s="76" t="s">
        <v>48</v>
      </c>
      <c r="D140" s="76" t="s">
        <v>194</v>
      </c>
      <c r="E140" s="74" t="s">
        <v>50</v>
      </c>
      <c r="F140" s="74">
        <v>5200000892</v>
      </c>
    </row>
    <row r="141" spans="1:6" x14ac:dyDescent="0.2">
      <c r="A141" s="74">
        <v>554505</v>
      </c>
      <c r="B141" s="75">
        <v>50.746655663675696</v>
      </c>
      <c r="C141" s="76" t="s">
        <v>48</v>
      </c>
      <c r="D141" s="76" t="s">
        <v>195</v>
      </c>
      <c r="E141" s="74" t="s">
        <v>50</v>
      </c>
      <c r="F141" s="74">
        <v>5200000892</v>
      </c>
    </row>
    <row r="142" spans="1:6" x14ac:dyDescent="0.2">
      <c r="A142" s="74">
        <v>554506</v>
      </c>
      <c r="B142" s="75">
        <v>80.355594659810819</v>
      </c>
      <c r="C142" s="76" t="s">
        <v>48</v>
      </c>
      <c r="D142" s="76" t="s">
        <v>196</v>
      </c>
      <c r="E142" s="74" t="s">
        <v>50</v>
      </c>
      <c r="F142" s="74">
        <v>5200000892</v>
      </c>
    </row>
    <row r="143" spans="1:6" x14ac:dyDescent="0.2">
      <c r="A143" s="74">
        <v>554507</v>
      </c>
      <c r="B143" s="75">
        <v>48.689358812445612</v>
      </c>
      <c r="C143" s="76" t="s">
        <v>48</v>
      </c>
      <c r="D143" s="76" t="s">
        <v>197</v>
      </c>
      <c r="E143" s="74" t="s">
        <v>50</v>
      </c>
      <c r="F143" s="74">
        <v>5200000892</v>
      </c>
    </row>
    <row r="144" spans="1:6" x14ac:dyDescent="0.2">
      <c r="A144" s="74">
        <v>554508</v>
      </c>
      <c r="B144" s="75">
        <v>113.15132681765526</v>
      </c>
      <c r="C144" s="76" t="s">
        <v>48</v>
      </c>
      <c r="D144" s="76" t="s">
        <v>198</v>
      </c>
      <c r="E144" s="74" t="s">
        <v>50</v>
      </c>
      <c r="F144" s="74">
        <v>5200000892</v>
      </c>
    </row>
    <row r="145" spans="1:6" x14ac:dyDescent="0.2">
      <c r="A145" s="74">
        <v>554509</v>
      </c>
      <c r="B145" s="75">
        <v>99.193979552447175</v>
      </c>
      <c r="C145" s="76" t="s">
        <v>48</v>
      </c>
      <c r="D145" s="76" t="s">
        <v>199</v>
      </c>
      <c r="E145" s="74" t="s">
        <v>50</v>
      </c>
      <c r="F145" s="74">
        <v>5200000892</v>
      </c>
    </row>
    <row r="146" spans="1:6" x14ac:dyDescent="0.2">
      <c r="A146" s="74">
        <v>554830</v>
      </c>
      <c r="B146" s="75">
        <v>16.337357348003703</v>
      </c>
      <c r="C146" s="76" t="s">
        <v>48</v>
      </c>
      <c r="D146" s="76" t="s">
        <v>200</v>
      </c>
      <c r="E146" s="74" t="s">
        <v>54</v>
      </c>
      <c r="F146" s="74">
        <v>5200000892</v>
      </c>
    </row>
    <row r="147" spans="1:6" x14ac:dyDescent="0.2">
      <c r="A147" s="74">
        <v>554511</v>
      </c>
      <c r="B147" s="75">
        <v>101.17059809578591</v>
      </c>
      <c r="C147" s="76" t="s">
        <v>48</v>
      </c>
      <c r="D147" s="76" t="s">
        <v>201</v>
      </c>
      <c r="E147" s="74" t="s">
        <v>50</v>
      </c>
      <c r="F147" s="74">
        <v>5200000892</v>
      </c>
    </row>
    <row r="148" spans="1:6" x14ac:dyDescent="0.2">
      <c r="A148" s="74">
        <v>554512</v>
      </c>
      <c r="B148" s="75">
        <v>48.608680504554222</v>
      </c>
      <c r="C148" s="76" t="s">
        <v>48</v>
      </c>
      <c r="D148" s="76" t="s">
        <v>202</v>
      </c>
      <c r="E148" s="74" t="s">
        <v>50</v>
      </c>
      <c r="F148" s="74">
        <v>5200000892</v>
      </c>
    </row>
    <row r="149" spans="1:6" x14ac:dyDescent="0.2">
      <c r="A149" s="74">
        <v>554513</v>
      </c>
      <c r="B149" s="75">
        <v>29.2862257645696</v>
      </c>
      <c r="C149" s="76" t="s">
        <v>48</v>
      </c>
      <c r="D149" s="76" t="s">
        <v>203</v>
      </c>
      <c r="E149" s="74" t="s">
        <v>50</v>
      </c>
      <c r="F149" s="74">
        <v>5200000892</v>
      </c>
    </row>
    <row r="150" spans="1:6" x14ac:dyDescent="0.2">
      <c r="A150" s="74">
        <v>554514</v>
      </c>
      <c r="B150" s="75">
        <v>91.994247356220754</v>
      </c>
      <c r="C150" s="76" t="s">
        <v>48</v>
      </c>
      <c r="D150" s="76" t="s">
        <v>204</v>
      </c>
      <c r="E150" s="74" t="s">
        <v>50</v>
      </c>
      <c r="F150" s="74">
        <v>5200000892</v>
      </c>
    </row>
    <row r="151" spans="1:6" x14ac:dyDescent="0.2">
      <c r="A151" s="74">
        <v>554515</v>
      </c>
      <c r="B151" s="75">
        <v>54.294887644738431</v>
      </c>
      <c r="C151" s="76" t="s">
        <v>48</v>
      </c>
      <c r="D151" s="76" t="s">
        <v>205</v>
      </c>
      <c r="E151" s="74" t="s">
        <v>50</v>
      </c>
      <c r="F151" s="74">
        <v>5200000892</v>
      </c>
    </row>
    <row r="152" spans="1:6" x14ac:dyDescent="0.2">
      <c r="A152" s="74">
        <v>554516</v>
      </c>
      <c r="B152" s="75">
        <v>73.497938489043833</v>
      </c>
      <c r="C152" s="76" t="s">
        <v>48</v>
      </c>
      <c r="D152" s="76" t="s">
        <v>206</v>
      </c>
      <c r="E152" s="74" t="s">
        <v>50</v>
      </c>
      <c r="F152" s="74">
        <v>5200000892</v>
      </c>
    </row>
    <row r="153" spans="1:6" x14ac:dyDescent="0.2">
      <c r="A153" s="74">
        <v>554517</v>
      </c>
      <c r="B153" s="75">
        <v>42.224297804000003</v>
      </c>
      <c r="C153" s="76" t="s">
        <v>48</v>
      </c>
      <c r="D153" s="76" t="s">
        <v>207</v>
      </c>
      <c r="E153" s="74" t="s">
        <v>50</v>
      </c>
      <c r="F153" s="74">
        <v>5200000892</v>
      </c>
    </row>
    <row r="154" spans="1:6" x14ac:dyDescent="0.2">
      <c r="A154" s="74">
        <v>554518</v>
      </c>
      <c r="B154" s="75">
        <v>129.81139739722451</v>
      </c>
      <c r="C154" s="76" t="s">
        <v>48</v>
      </c>
      <c r="D154" s="76" t="s">
        <v>208</v>
      </c>
      <c r="E154" s="74" t="s">
        <v>50</v>
      </c>
      <c r="F154" s="74">
        <v>5200000892</v>
      </c>
    </row>
    <row r="155" spans="1:6" x14ac:dyDescent="0.2">
      <c r="A155" s="74">
        <v>554519</v>
      </c>
      <c r="B155" s="75">
        <v>73.757722640454062</v>
      </c>
      <c r="C155" s="76" t="s">
        <v>48</v>
      </c>
      <c r="D155" s="76" t="s">
        <v>209</v>
      </c>
      <c r="E155" s="74" t="s">
        <v>50</v>
      </c>
      <c r="F155" s="74">
        <v>5200000892</v>
      </c>
    </row>
    <row r="156" spans="1:6" x14ac:dyDescent="0.2">
      <c r="A156" s="74">
        <v>554520</v>
      </c>
      <c r="B156" s="75">
        <v>23.19501351877069</v>
      </c>
      <c r="C156" s="76" t="s">
        <v>48</v>
      </c>
      <c r="D156" s="76" t="s">
        <v>210</v>
      </c>
      <c r="E156" s="74" t="s">
        <v>50</v>
      </c>
      <c r="F156" s="74">
        <v>5200000892</v>
      </c>
    </row>
    <row r="157" spans="1:6" x14ac:dyDescent="0.2">
      <c r="A157" s="74">
        <v>554521</v>
      </c>
      <c r="B157" s="75">
        <v>71.32930557292363</v>
      </c>
      <c r="C157" s="76" t="s">
        <v>48</v>
      </c>
      <c r="D157" s="76" t="s">
        <v>211</v>
      </c>
      <c r="E157" s="74" t="s">
        <v>50</v>
      </c>
      <c r="F157" s="74">
        <v>5200000892</v>
      </c>
    </row>
    <row r="158" spans="1:6" x14ac:dyDescent="0.2">
      <c r="A158" s="74">
        <v>554522</v>
      </c>
      <c r="B158" s="75">
        <v>82.896961358389163</v>
      </c>
      <c r="C158" s="76" t="s">
        <v>48</v>
      </c>
      <c r="D158" s="76" t="s">
        <v>212</v>
      </c>
      <c r="E158" s="74" t="s">
        <v>50</v>
      </c>
      <c r="F158" s="74">
        <v>5200000892</v>
      </c>
    </row>
    <row r="159" spans="1:6" x14ac:dyDescent="0.2">
      <c r="A159" s="74">
        <v>554523</v>
      </c>
      <c r="B159" s="75">
        <v>83.582726975465874</v>
      </c>
      <c r="C159" s="76" t="s">
        <v>48</v>
      </c>
      <c r="D159" s="76" t="s">
        <v>213</v>
      </c>
      <c r="E159" s="74" t="s">
        <v>50</v>
      </c>
      <c r="F159" s="74">
        <v>5200000892</v>
      </c>
    </row>
    <row r="160" spans="1:6" x14ac:dyDescent="0.2">
      <c r="A160" s="74">
        <v>554524</v>
      </c>
      <c r="B160" s="75">
        <v>86.003076212207148</v>
      </c>
      <c r="C160" s="76" t="s">
        <v>48</v>
      </c>
      <c r="D160" s="76" t="s">
        <v>214</v>
      </c>
      <c r="E160" s="74" t="s">
        <v>50</v>
      </c>
      <c r="F160" s="74">
        <v>5200000892</v>
      </c>
    </row>
    <row r="161" spans="1:6" x14ac:dyDescent="0.2">
      <c r="A161" s="74">
        <v>554831</v>
      </c>
      <c r="B161" s="75">
        <v>10.44832494178058</v>
      </c>
      <c r="C161" s="76" t="s">
        <v>48</v>
      </c>
      <c r="D161" s="76" t="s">
        <v>215</v>
      </c>
      <c r="E161" s="74" t="s">
        <v>54</v>
      </c>
      <c r="F161" s="74">
        <v>5200000892</v>
      </c>
    </row>
    <row r="162" spans="1:6" x14ac:dyDescent="0.2">
      <c r="A162" s="74">
        <v>554527</v>
      </c>
      <c r="B162" s="75">
        <v>21.105197256</v>
      </c>
      <c r="C162" s="76" t="s">
        <v>48</v>
      </c>
      <c r="D162" s="76" t="s">
        <v>216</v>
      </c>
      <c r="E162" s="74" t="s">
        <v>50</v>
      </c>
      <c r="F162" s="74">
        <v>5200000892</v>
      </c>
    </row>
    <row r="163" spans="1:6" x14ac:dyDescent="0.2">
      <c r="A163" s="74">
        <v>554528</v>
      </c>
      <c r="B163" s="75">
        <v>50.649692756000007</v>
      </c>
      <c r="C163" s="76" t="s">
        <v>48</v>
      </c>
      <c r="D163" s="76" t="s">
        <v>217</v>
      </c>
      <c r="E163" s="74" t="s">
        <v>50</v>
      </c>
      <c r="F163" s="74">
        <v>5200000892</v>
      </c>
    </row>
    <row r="164" spans="1:6" x14ac:dyDescent="0.2">
      <c r="A164" s="74">
        <v>554529</v>
      </c>
      <c r="B164" s="75">
        <v>73.376921027206777</v>
      </c>
      <c r="C164" s="76" t="s">
        <v>48</v>
      </c>
      <c r="D164" s="76" t="s">
        <v>218</v>
      </c>
      <c r="E164" s="74" t="s">
        <v>50</v>
      </c>
      <c r="F164" s="74">
        <v>5200000892</v>
      </c>
    </row>
    <row r="165" spans="1:6" x14ac:dyDescent="0.2">
      <c r="A165" s="74">
        <v>554514</v>
      </c>
      <c r="B165" s="75">
        <v>51.311403818915338</v>
      </c>
      <c r="C165" s="76" t="s">
        <v>48</v>
      </c>
      <c r="D165" s="76" t="s">
        <v>219</v>
      </c>
      <c r="E165" s="74" t="s">
        <v>50</v>
      </c>
      <c r="F165" s="74">
        <v>5200000892</v>
      </c>
    </row>
    <row r="166" spans="1:6" x14ac:dyDescent="0.2">
      <c r="A166" s="74">
        <v>554531</v>
      </c>
      <c r="B166" s="75">
        <v>69.948092941823276</v>
      </c>
      <c r="C166" s="76" t="s">
        <v>48</v>
      </c>
      <c r="D166" s="76" t="s">
        <v>220</v>
      </c>
      <c r="E166" s="74" t="s">
        <v>50</v>
      </c>
      <c r="F166" s="74">
        <v>5200000892</v>
      </c>
    </row>
    <row r="167" spans="1:6" x14ac:dyDescent="0.2">
      <c r="A167" s="74">
        <v>554532</v>
      </c>
      <c r="B167" s="75">
        <v>92.417001689571578</v>
      </c>
      <c r="C167" s="76" t="s">
        <v>48</v>
      </c>
      <c r="D167" s="76" t="s">
        <v>221</v>
      </c>
      <c r="E167" s="74" t="s">
        <v>50</v>
      </c>
      <c r="F167" s="74">
        <v>5200000892</v>
      </c>
    </row>
    <row r="168" spans="1:6" x14ac:dyDescent="0.2">
      <c r="A168" s="74">
        <v>554533</v>
      </c>
      <c r="B168" s="75">
        <v>129.56936247355037</v>
      </c>
      <c r="C168" s="76" t="s">
        <v>48</v>
      </c>
      <c r="D168" s="76" t="s">
        <v>222</v>
      </c>
      <c r="E168" s="74" t="s">
        <v>50</v>
      </c>
      <c r="F168" s="74">
        <v>5200000892</v>
      </c>
    </row>
    <row r="169" spans="1:6" x14ac:dyDescent="0.2">
      <c r="A169" s="74">
        <v>554534</v>
      </c>
      <c r="B169" s="75">
        <v>91.811914380386241</v>
      </c>
      <c r="C169" s="76" t="s">
        <v>48</v>
      </c>
      <c r="D169" s="76" t="s">
        <v>223</v>
      </c>
      <c r="E169" s="74" t="s">
        <v>50</v>
      </c>
      <c r="F169" s="74">
        <v>5200000892</v>
      </c>
    </row>
    <row r="170" spans="1:6" x14ac:dyDescent="0.2">
      <c r="A170" s="74">
        <v>554529</v>
      </c>
      <c r="B170" s="75">
        <v>46.2270568556008</v>
      </c>
      <c r="C170" s="76" t="s">
        <v>48</v>
      </c>
      <c r="D170" s="76" t="s">
        <v>224</v>
      </c>
      <c r="E170" s="74" t="s">
        <v>50</v>
      </c>
      <c r="F170" s="74">
        <v>5200000892</v>
      </c>
    </row>
    <row r="171" spans="1:6" x14ac:dyDescent="0.2">
      <c r="A171" s="74">
        <v>554536</v>
      </c>
      <c r="B171" s="75">
        <v>94.191924463181849</v>
      </c>
      <c r="C171" s="76" t="s">
        <v>48</v>
      </c>
      <c r="D171" s="76" t="s">
        <v>225</v>
      </c>
      <c r="E171" s="74" t="s">
        <v>50</v>
      </c>
      <c r="F171" s="74">
        <v>5200000892</v>
      </c>
    </row>
    <row r="172" spans="1:6" x14ac:dyDescent="0.2">
      <c r="A172" s="74">
        <v>554537</v>
      </c>
      <c r="B172" s="75">
        <v>41.468650256167422</v>
      </c>
      <c r="C172" s="76" t="s">
        <v>48</v>
      </c>
      <c r="D172" s="76" t="s">
        <v>226</v>
      </c>
      <c r="E172" s="74" t="s">
        <v>50</v>
      </c>
      <c r="F172" s="74">
        <v>5200000892</v>
      </c>
    </row>
    <row r="173" spans="1:6" x14ac:dyDescent="0.2">
      <c r="A173" s="74">
        <v>554538</v>
      </c>
      <c r="B173" s="75">
        <v>70.795215174682724</v>
      </c>
      <c r="C173" s="76" t="s">
        <v>48</v>
      </c>
      <c r="D173" s="76" t="s">
        <v>227</v>
      </c>
      <c r="E173" s="74" t="s">
        <v>50</v>
      </c>
      <c r="F173" s="74">
        <v>5200000892</v>
      </c>
    </row>
    <row r="174" spans="1:6" x14ac:dyDescent="0.2">
      <c r="A174" s="74">
        <v>554539</v>
      </c>
      <c r="B174" s="75">
        <v>37.997697036000005</v>
      </c>
      <c r="C174" s="76" t="s">
        <v>48</v>
      </c>
      <c r="D174" s="76" t="s">
        <v>228</v>
      </c>
      <c r="E174" s="74" t="s">
        <v>50</v>
      </c>
      <c r="F174" s="74">
        <v>5200000892</v>
      </c>
    </row>
    <row r="175" spans="1:6" x14ac:dyDescent="0.2">
      <c r="A175" s="74">
        <v>554540</v>
      </c>
      <c r="B175" s="75">
        <v>10.705534840000002</v>
      </c>
      <c r="C175" s="76" t="s">
        <v>48</v>
      </c>
      <c r="D175" s="76" t="s">
        <v>229</v>
      </c>
      <c r="E175" s="74" t="s">
        <v>50</v>
      </c>
      <c r="F175" s="74">
        <v>5200000892</v>
      </c>
    </row>
    <row r="176" spans="1:6" x14ac:dyDescent="0.2">
      <c r="A176" s="74">
        <v>554541</v>
      </c>
      <c r="B176" s="75">
        <v>29.984899910908926</v>
      </c>
      <c r="C176" s="76" t="s">
        <v>48</v>
      </c>
      <c r="D176" s="76" t="s">
        <v>230</v>
      </c>
      <c r="E176" s="74" t="s">
        <v>50</v>
      </c>
      <c r="F176" s="74">
        <v>5200000892</v>
      </c>
    </row>
    <row r="177" spans="1:6" x14ac:dyDescent="0.2">
      <c r="A177" s="74">
        <v>554542</v>
      </c>
      <c r="B177" s="75">
        <v>61.5502878734099</v>
      </c>
      <c r="C177" s="76" t="s">
        <v>48</v>
      </c>
      <c r="D177" s="76" t="s">
        <v>231</v>
      </c>
      <c r="E177" s="74" t="s">
        <v>50</v>
      </c>
      <c r="F177" s="74">
        <v>5200000892</v>
      </c>
    </row>
    <row r="178" spans="1:6" x14ac:dyDescent="0.2">
      <c r="A178" s="74">
        <v>554543</v>
      </c>
      <c r="B178" s="75">
        <v>37.304036002814577</v>
      </c>
      <c r="C178" s="76" t="s">
        <v>48</v>
      </c>
      <c r="D178" s="76" t="s">
        <v>232</v>
      </c>
      <c r="E178" s="74" t="s">
        <v>50</v>
      </c>
      <c r="F178" s="74">
        <v>5200000892</v>
      </c>
    </row>
    <row r="179" spans="1:6" x14ac:dyDescent="0.2">
      <c r="A179" s="74">
        <v>554544</v>
      </c>
      <c r="B179" s="75">
        <v>50.62563820183864</v>
      </c>
      <c r="C179" s="76" t="s">
        <v>48</v>
      </c>
      <c r="D179" s="76" t="s">
        <v>233</v>
      </c>
      <c r="E179" s="74" t="s">
        <v>50</v>
      </c>
      <c r="F179" s="74">
        <v>5200000892</v>
      </c>
    </row>
    <row r="180" spans="1:6" x14ac:dyDescent="0.2">
      <c r="A180" s="74">
        <v>554545</v>
      </c>
      <c r="B180" s="75">
        <v>43.235505198988562</v>
      </c>
      <c r="C180" s="76" t="s">
        <v>48</v>
      </c>
      <c r="D180" s="76" t="s">
        <v>234</v>
      </c>
      <c r="E180" s="74" t="s">
        <v>50</v>
      </c>
      <c r="F180" s="74">
        <v>5200000892</v>
      </c>
    </row>
    <row r="181" spans="1:6" x14ac:dyDescent="0.2">
      <c r="A181" s="74">
        <v>554573</v>
      </c>
      <c r="B181" s="75">
        <v>34.147093815025016</v>
      </c>
      <c r="C181" s="76" t="s">
        <v>48</v>
      </c>
      <c r="D181" s="76" t="s">
        <v>235</v>
      </c>
      <c r="E181" s="74" t="s">
        <v>50</v>
      </c>
      <c r="F181" s="74">
        <v>5200000892</v>
      </c>
    </row>
    <row r="182" spans="1:6" x14ac:dyDescent="0.2">
      <c r="A182" s="74">
        <v>554547</v>
      </c>
      <c r="B182" s="75">
        <v>122.40458276800001</v>
      </c>
      <c r="C182" s="76" t="s">
        <v>48</v>
      </c>
      <c r="D182" s="76" t="s">
        <v>236</v>
      </c>
      <c r="E182" s="74" t="s">
        <v>50</v>
      </c>
      <c r="F182" s="74">
        <v>5200000892</v>
      </c>
    </row>
    <row r="183" spans="1:6" x14ac:dyDescent="0.2">
      <c r="A183" s="74">
        <v>554548</v>
      </c>
      <c r="B183" s="75">
        <v>44.373069340256968</v>
      </c>
      <c r="C183" s="76" t="s">
        <v>48</v>
      </c>
      <c r="D183" s="76" t="s">
        <v>237</v>
      </c>
      <c r="E183" s="74" t="s">
        <v>50</v>
      </c>
      <c r="F183" s="74">
        <v>5200000892</v>
      </c>
    </row>
    <row r="184" spans="1:6" x14ac:dyDescent="0.2">
      <c r="A184" s="74">
        <v>554549</v>
      </c>
      <c r="B184" s="75">
        <v>37.972052392155177</v>
      </c>
      <c r="C184" s="76" t="s">
        <v>48</v>
      </c>
      <c r="D184" s="76" t="s">
        <v>238</v>
      </c>
      <c r="E184" s="74" t="s">
        <v>50</v>
      </c>
      <c r="F184" s="74">
        <v>5200000892</v>
      </c>
    </row>
    <row r="185" spans="1:6" x14ac:dyDescent="0.2">
      <c r="A185" s="74">
        <v>554550</v>
      </c>
      <c r="B185" s="75">
        <v>57.362276910768557</v>
      </c>
      <c r="C185" s="76" t="s">
        <v>48</v>
      </c>
      <c r="D185" s="76" t="s">
        <v>239</v>
      </c>
      <c r="E185" s="74" t="s">
        <v>50</v>
      </c>
      <c r="F185" s="74">
        <v>5200000892</v>
      </c>
    </row>
    <row r="186" spans="1:6" x14ac:dyDescent="0.2">
      <c r="A186" s="74">
        <v>554551</v>
      </c>
      <c r="B186" s="75">
        <v>38.241517940512374</v>
      </c>
      <c r="C186" s="76" t="s">
        <v>48</v>
      </c>
      <c r="D186" s="76" t="s">
        <v>240</v>
      </c>
      <c r="E186" s="74" t="s">
        <v>50</v>
      </c>
      <c r="F186" s="74">
        <v>5200000892</v>
      </c>
    </row>
    <row r="187" spans="1:6" x14ac:dyDescent="0.2">
      <c r="A187" s="74">
        <v>554552</v>
      </c>
      <c r="B187" s="75">
        <v>22.54958705563968</v>
      </c>
      <c r="C187" s="76" t="s">
        <v>48</v>
      </c>
      <c r="D187" s="76" t="s">
        <v>241</v>
      </c>
      <c r="E187" s="74" t="s">
        <v>50</v>
      </c>
      <c r="F187" s="74">
        <v>5200000892</v>
      </c>
    </row>
    <row r="188" spans="1:6" x14ac:dyDescent="0.2">
      <c r="A188" s="74">
        <v>554553</v>
      </c>
      <c r="B188" s="75">
        <v>37.03134332214173</v>
      </c>
      <c r="C188" s="76" t="s">
        <v>48</v>
      </c>
      <c r="D188" s="76" t="s">
        <v>242</v>
      </c>
      <c r="E188" s="74" t="s">
        <v>50</v>
      </c>
      <c r="F188" s="74">
        <v>5200000892</v>
      </c>
    </row>
    <row r="189" spans="1:6" x14ac:dyDescent="0.2">
      <c r="A189" s="74">
        <v>554554</v>
      </c>
      <c r="B189" s="75">
        <v>71.400302483868032</v>
      </c>
      <c r="C189" s="76" t="s">
        <v>48</v>
      </c>
      <c r="D189" s="76" t="s">
        <v>243</v>
      </c>
      <c r="E189" s="74" t="s">
        <v>50</v>
      </c>
      <c r="F189" s="74">
        <v>5200000892</v>
      </c>
    </row>
    <row r="190" spans="1:6" x14ac:dyDescent="0.2">
      <c r="A190" s="74">
        <v>554555</v>
      </c>
      <c r="B190" s="75">
        <v>75.995394072000011</v>
      </c>
      <c r="C190" s="76" t="s">
        <v>48</v>
      </c>
      <c r="D190" s="76" t="s">
        <v>244</v>
      </c>
      <c r="E190" s="74" t="s">
        <v>50</v>
      </c>
      <c r="F190" s="74">
        <v>5200000892</v>
      </c>
    </row>
    <row r="191" spans="1:6" x14ac:dyDescent="0.2">
      <c r="A191" s="74">
        <v>554556</v>
      </c>
      <c r="B191" s="75">
        <v>125.0513772316333</v>
      </c>
      <c r="C191" s="76" t="s">
        <v>48</v>
      </c>
      <c r="D191" s="76" t="s">
        <v>245</v>
      </c>
      <c r="E191" s="74" t="s">
        <v>50</v>
      </c>
      <c r="F191" s="74">
        <v>5200000892</v>
      </c>
    </row>
    <row r="192" spans="1:6" x14ac:dyDescent="0.2">
      <c r="A192" s="74">
        <v>554557</v>
      </c>
      <c r="B192" s="75">
        <v>80.799325353213376</v>
      </c>
      <c r="C192" s="76" t="s">
        <v>48</v>
      </c>
      <c r="D192" s="76" t="s">
        <v>246</v>
      </c>
      <c r="E192" s="74" t="s">
        <v>50</v>
      </c>
      <c r="F192" s="74">
        <v>5200000892</v>
      </c>
    </row>
    <row r="193" spans="1:6" x14ac:dyDescent="0.2">
      <c r="A193" s="74">
        <v>554558</v>
      </c>
      <c r="B193" s="75">
        <v>52.755545530170977</v>
      </c>
      <c r="C193" s="76" t="s">
        <v>48</v>
      </c>
      <c r="D193" s="76" t="s">
        <v>247</v>
      </c>
      <c r="E193" s="74" t="s">
        <v>50</v>
      </c>
      <c r="F193" s="74">
        <v>5200000892</v>
      </c>
    </row>
    <row r="194" spans="1:6" x14ac:dyDescent="0.2">
      <c r="A194" s="74">
        <v>554559</v>
      </c>
      <c r="B194" s="75">
        <v>30.103901221831791</v>
      </c>
      <c r="C194" s="76" t="s">
        <v>48</v>
      </c>
      <c r="D194" s="76" t="s">
        <v>248</v>
      </c>
      <c r="E194" s="74" t="s">
        <v>50</v>
      </c>
      <c r="F194" s="74">
        <v>5200000892</v>
      </c>
    </row>
    <row r="195" spans="1:6" x14ac:dyDescent="0.2">
      <c r="A195" s="74">
        <v>554560</v>
      </c>
      <c r="B195" s="75">
        <v>12.665899011999999</v>
      </c>
      <c r="C195" s="76" t="s">
        <v>48</v>
      </c>
      <c r="D195" s="76" t="s">
        <v>249</v>
      </c>
      <c r="E195" s="74" t="s">
        <v>50</v>
      </c>
      <c r="F195" s="74">
        <v>5200000892</v>
      </c>
    </row>
    <row r="196" spans="1:6" x14ac:dyDescent="0.2">
      <c r="A196" s="74">
        <v>554561</v>
      </c>
      <c r="B196" s="75">
        <v>106.73740134029086</v>
      </c>
      <c r="C196" s="76" t="s">
        <v>48</v>
      </c>
      <c r="D196" s="76" t="s">
        <v>250</v>
      </c>
      <c r="E196" s="74" t="s">
        <v>50</v>
      </c>
      <c r="F196" s="74">
        <v>5200000892</v>
      </c>
    </row>
    <row r="197" spans="1:6" x14ac:dyDescent="0.2">
      <c r="A197" s="74">
        <v>554562</v>
      </c>
      <c r="B197" s="75">
        <v>20.209916126789768</v>
      </c>
      <c r="C197" s="76" t="s">
        <v>48</v>
      </c>
      <c r="D197" s="76" t="s">
        <v>251</v>
      </c>
      <c r="E197" s="74" t="s">
        <v>50</v>
      </c>
      <c r="F197" s="74">
        <v>5200000892</v>
      </c>
    </row>
    <row r="198" spans="1:6" x14ac:dyDescent="0.2">
      <c r="A198" s="74">
        <v>554563</v>
      </c>
      <c r="B198" s="75">
        <v>17.023122965080404</v>
      </c>
      <c r="C198" s="76" t="s">
        <v>48</v>
      </c>
      <c r="D198" s="76" t="s">
        <v>252</v>
      </c>
      <c r="E198" s="74" t="s">
        <v>50</v>
      </c>
      <c r="F198" s="74">
        <v>5200000892</v>
      </c>
    </row>
    <row r="199" spans="1:6" x14ac:dyDescent="0.2">
      <c r="A199" s="74">
        <v>554564</v>
      </c>
      <c r="B199" s="75">
        <v>103.14721663912462</v>
      </c>
      <c r="C199" s="76" t="s">
        <v>48</v>
      </c>
      <c r="D199" s="76" t="s">
        <v>253</v>
      </c>
      <c r="E199" s="74" t="s">
        <v>50</v>
      </c>
      <c r="F199" s="74">
        <v>5200000892</v>
      </c>
    </row>
    <row r="200" spans="1:6" x14ac:dyDescent="0.2">
      <c r="A200" s="74">
        <v>554565</v>
      </c>
      <c r="B200" s="75">
        <v>62.404671153979571</v>
      </c>
      <c r="C200" s="76" t="s">
        <v>48</v>
      </c>
      <c r="D200" s="76" t="s">
        <v>254</v>
      </c>
      <c r="E200" s="74" t="s">
        <v>50</v>
      </c>
      <c r="F200" s="74">
        <v>5200000892</v>
      </c>
    </row>
    <row r="201" spans="1:6" x14ac:dyDescent="0.2">
      <c r="A201" s="74">
        <v>554566</v>
      </c>
      <c r="B201" s="75">
        <v>29.544495500000004</v>
      </c>
      <c r="C201" s="76" t="s">
        <v>48</v>
      </c>
      <c r="D201" s="76" t="s">
        <v>255</v>
      </c>
      <c r="E201" s="74" t="s">
        <v>50</v>
      </c>
      <c r="F201" s="74">
        <v>5200000892</v>
      </c>
    </row>
    <row r="202" spans="1:6" x14ac:dyDescent="0.2">
      <c r="A202" s="74">
        <v>554567</v>
      </c>
      <c r="B202" s="75">
        <v>74.326999032000003</v>
      </c>
      <c r="C202" s="76" t="s">
        <v>48</v>
      </c>
      <c r="D202" s="76" t="s">
        <v>256</v>
      </c>
      <c r="E202" s="74" t="s">
        <v>50</v>
      </c>
      <c r="F202" s="74">
        <v>5200000892</v>
      </c>
    </row>
    <row r="203" spans="1:6" x14ac:dyDescent="0.2">
      <c r="A203" s="74">
        <v>554568</v>
      </c>
      <c r="B203" s="75">
        <v>52.457120715999999</v>
      </c>
      <c r="C203" s="76" t="s">
        <v>48</v>
      </c>
      <c r="D203" s="76" t="s">
        <v>257</v>
      </c>
      <c r="E203" s="74" t="s">
        <v>50</v>
      </c>
      <c r="F203" s="74">
        <v>5200000892</v>
      </c>
    </row>
    <row r="204" spans="1:6" x14ac:dyDescent="0.2">
      <c r="A204" s="74">
        <v>554569</v>
      </c>
      <c r="B204" s="75">
        <v>174.88951006800002</v>
      </c>
      <c r="C204" s="76" t="s">
        <v>48</v>
      </c>
      <c r="D204" s="76" t="s">
        <v>258</v>
      </c>
      <c r="E204" s="74" t="s">
        <v>50</v>
      </c>
      <c r="F204" s="74">
        <v>5200000892</v>
      </c>
    </row>
    <row r="205" spans="1:6" x14ac:dyDescent="0.2">
      <c r="A205" s="74">
        <v>554570</v>
      </c>
      <c r="B205" s="75">
        <v>94.393620232910266</v>
      </c>
      <c r="C205" s="76" t="s">
        <v>48</v>
      </c>
      <c r="D205" s="76" t="s">
        <v>259</v>
      </c>
      <c r="E205" s="74" t="s">
        <v>50</v>
      </c>
      <c r="F205" s="74">
        <v>5200000892</v>
      </c>
    </row>
    <row r="206" spans="1:6" x14ac:dyDescent="0.2">
      <c r="A206" s="74">
        <v>554571</v>
      </c>
      <c r="B206" s="75">
        <v>34.247941699889253</v>
      </c>
      <c r="C206" s="76" t="s">
        <v>48</v>
      </c>
      <c r="D206" s="76" t="s">
        <v>260</v>
      </c>
      <c r="E206" s="74" t="s">
        <v>50</v>
      </c>
      <c r="F206" s="74">
        <v>5200000892</v>
      </c>
    </row>
    <row r="207" spans="1:6" x14ac:dyDescent="0.2">
      <c r="A207" s="74">
        <v>554572</v>
      </c>
      <c r="B207" s="75">
        <v>55.547014983212591</v>
      </c>
      <c r="C207" s="76" t="s">
        <v>48</v>
      </c>
      <c r="D207" s="76" t="s">
        <v>261</v>
      </c>
      <c r="E207" s="74" t="s">
        <v>50</v>
      </c>
      <c r="F207" s="74">
        <v>5200000892</v>
      </c>
    </row>
    <row r="208" spans="1:6" x14ac:dyDescent="0.2">
      <c r="A208" s="74">
        <v>554573</v>
      </c>
      <c r="B208" s="75">
        <v>23.114335210879318</v>
      </c>
      <c r="C208" s="76" t="s">
        <v>48</v>
      </c>
      <c r="D208" s="76" t="s">
        <v>262</v>
      </c>
      <c r="E208" s="74" t="s">
        <v>50</v>
      </c>
      <c r="F208" s="74">
        <v>5200000892</v>
      </c>
    </row>
    <row r="209" spans="1:6" x14ac:dyDescent="0.2">
      <c r="A209" s="74">
        <v>554575</v>
      </c>
      <c r="B209" s="75">
        <v>69.020292401072439</v>
      </c>
      <c r="C209" s="76" t="s">
        <v>48</v>
      </c>
      <c r="D209" s="76" t="s">
        <v>263</v>
      </c>
      <c r="E209" s="74" t="s">
        <v>50</v>
      </c>
      <c r="F209" s="74">
        <v>5200000892</v>
      </c>
    </row>
    <row r="210" spans="1:6" x14ac:dyDescent="0.2">
      <c r="A210" s="74">
        <v>554576</v>
      </c>
      <c r="B210" s="75">
        <v>69.383344786583621</v>
      </c>
      <c r="C210" s="76" t="s">
        <v>48</v>
      </c>
      <c r="D210" s="76" t="s">
        <v>264</v>
      </c>
      <c r="E210" s="74" t="s">
        <v>50</v>
      </c>
      <c r="F210" s="74">
        <v>5200000892</v>
      </c>
    </row>
    <row r="211" spans="1:6" x14ac:dyDescent="0.2">
      <c r="A211" s="74">
        <v>554833</v>
      </c>
      <c r="B211" s="75">
        <v>4.7271192800000001</v>
      </c>
      <c r="C211" s="76" t="s">
        <v>48</v>
      </c>
      <c r="D211" s="76" t="s">
        <v>265</v>
      </c>
      <c r="E211" s="74" t="s">
        <v>54</v>
      </c>
      <c r="F211" s="74">
        <v>5200000892</v>
      </c>
    </row>
    <row r="212" spans="1:6" x14ac:dyDescent="0.2">
      <c r="A212" s="74">
        <v>554834</v>
      </c>
      <c r="B212" s="75">
        <v>5.213734500000001</v>
      </c>
      <c r="C212" s="76" t="s">
        <v>48</v>
      </c>
      <c r="D212" s="76" t="s">
        <v>266</v>
      </c>
      <c r="E212" s="74" t="s">
        <v>54</v>
      </c>
      <c r="F212" s="74">
        <v>5200000892</v>
      </c>
    </row>
    <row r="213" spans="1:6" x14ac:dyDescent="0.2">
      <c r="A213" s="74">
        <v>554835</v>
      </c>
      <c r="B213" s="75">
        <v>6.6179669920000004</v>
      </c>
      <c r="C213" s="76" t="s">
        <v>48</v>
      </c>
      <c r="D213" s="76" t="s">
        <v>267</v>
      </c>
      <c r="E213" s="74" t="s">
        <v>54</v>
      </c>
      <c r="F213" s="74">
        <v>5200000892</v>
      </c>
    </row>
    <row r="214" spans="1:6" x14ac:dyDescent="0.2">
      <c r="A214" s="74">
        <v>554836</v>
      </c>
      <c r="B214" s="75">
        <v>7.2992283000000011</v>
      </c>
      <c r="C214" s="76" t="s">
        <v>48</v>
      </c>
      <c r="D214" s="76" t="s">
        <v>268</v>
      </c>
      <c r="E214" s="74" t="s">
        <v>54</v>
      </c>
      <c r="F214" s="74">
        <v>5200000892</v>
      </c>
    </row>
    <row r="215" spans="1:6" x14ac:dyDescent="0.2">
      <c r="A215" s="74">
        <v>554837</v>
      </c>
      <c r="B215" s="75">
        <v>5.213734500000001</v>
      </c>
      <c r="C215" s="76" t="s">
        <v>48</v>
      </c>
      <c r="D215" s="76" t="s">
        <v>269</v>
      </c>
      <c r="E215" s="74" t="s">
        <v>54</v>
      </c>
      <c r="F215" s="74">
        <v>5200000892</v>
      </c>
    </row>
    <row r="216" spans="1:6" x14ac:dyDescent="0.2">
      <c r="A216" s="74">
        <v>554838</v>
      </c>
      <c r="B216" s="75">
        <v>4.7271192800000001</v>
      </c>
      <c r="C216" s="76" t="s">
        <v>48</v>
      </c>
      <c r="D216" s="76" t="s">
        <v>270</v>
      </c>
      <c r="E216" s="74" t="s">
        <v>54</v>
      </c>
      <c r="F216" s="74">
        <v>5200000892</v>
      </c>
    </row>
    <row r="217" spans="1:6" x14ac:dyDescent="0.2">
      <c r="A217" s="74">
        <v>554583</v>
      </c>
      <c r="B217" s="75">
        <v>8.9348646976000001</v>
      </c>
      <c r="C217" s="76" t="s">
        <v>48</v>
      </c>
      <c r="D217" s="76" t="s">
        <v>271</v>
      </c>
      <c r="E217" s="74" t="s">
        <v>50</v>
      </c>
      <c r="F217" s="74">
        <v>5200000892</v>
      </c>
    </row>
    <row r="218" spans="1:6" x14ac:dyDescent="0.2">
      <c r="A218" s="74">
        <v>554584</v>
      </c>
      <c r="B218" s="75">
        <v>4.4674323488000001</v>
      </c>
      <c r="C218" s="76" t="s">
        <v>48</v>
      </c>
      <c r="D218" s="76" t="s">
        <v>272</v>
      </c>
      <c r="E218" s="74" t="s">
        <v>50</v>
      </c>
      <c r="F218" s="74">
        <v>5200000892</v>
      </c>
    </row>
    <row r="219" spans="1:6" x14ac:dyDescent="0.2">
      <c r="A219" s="74">
        <v>554585</v>
      </c>
      <c r="B219" s="75">
        <v>13.402297046400001</v>
      </c>
      <c r="C219" s="76" t="s">
        <v>48</v>
      </c>
      <c r="D219" s="76" t="s">
        <v>273</v>
      </c>
      <c r="E219" s="74" t="s">
        <v>50</v>
      </c>
      <c r="F219" s="74">
        <v>5200000892</v>
      </c>
    </row>
    <row r="220" spans="1:6" x14ac:dyDescent="0.2">
      <c r="A220" s="74">
        <v>554586</v>
      </c>
      <c r="B220" s="75">
        <v>13.402297046400001</v>
      </c>
      <c r="C220" s="76" t="s">
        <v>48</v>
      </c>
      <c r="D220" s="76" t="s">
        <v>274</v>
      </c>
      <c r="E220" s="74" t="s">
        <v>50</v>
      </c>
      <c r="F220" s="74">
        <v>5200000892</v>
      </c>
    </row>
    <row r="221" spans="1:6" x14ac:dyDescent="0.2">
      <c r="A221" s="74">
        <v>554587</v>
      </c>
      <c r="B221" s="75">
        <v>8.9348646976000001</v>
      </c>
      <c r="C221" s="76" t="s">
        <v>48</v>
      </c>
      <c r="D221" s="76" t="s">
        <v>275</v>
      </c>
      <c r="E221" s="74" t="s">
        <v>50</v>
      </c>
      <c r="F221" s="74">
        <v>5200000892</v>
      </c>
    </row>
    <row r="222" spans="1:6" x14ac:dyDescent="0.2">
      <c r="A222" s="74">
        <v>554588</v>
      </c>
      <c r="B222" s="75">
        <v>22.337161744000003</v>
      </c>
      <c r="C222" s="76" t="s">
        <v>48</v>
      </c>
      <c r="D222" s="76" t="s">
        <v>276</v>
      </c>
      <c r="E222" s="74" t="s">
        <v>50</v>
      </c>
      <c r="F222" s="74">
        <v>5200000892</v>
      </c>
    </row>
    <row r="223" spans="1:6" x14ac:dyDescent="0.2">
      <c r="A223" s="74">
        <v>554589</v>
      </c>
      <c r="B223" s="75">
        <v>17.8697293952</v>
      </c>
      <c r="C223" s="76" t="s">
        <v>48</v>
      </c>
      <c r="D223" s="76" t="s">
        <v>277</v>
      </c>
      <c r="E223" s="74" t="s">
        <v>50</v>
      </c>
      <c r="F223" s="74">
        <v>5200000892</v>
      </c>
    </row>
    <row r="224" spans="1:6" x14ac:dyDescent="0.2">
      <c r="A224" s="74">
        <v>554590</v>
      </c>
      <c r="B224" s="75">
        <v>13.402297046400001</v>
      </c>
      <c r="C224" s="76" t="s">
        <v>48</v>
      </c>
      <c r="D224" s="76" t="s">
        <v>278</v>
      </c>
      <c r="E224" s="74" t="s">
        <v>50</v>
      </c>
      <c r="F224" s="74">
        <v>5200000892</v>
      </c>
    </row>
    <row r="225" spans="1:6" x14ac:dyDescent="0.2">
      <c r="A225" s="74">
        <v>554591</v>
      </c>
      <c r="B225" s="75">
        <v>31.272026441600001</v>
      </c>
      <c r="C225" s="76" t="s">
        <v>48</v>
      </c>
      <c r="D225" s="76" t="s">
        <v>279</v>
      </c>
      <c r="E225" s="74" t="s">
        <v>50</v>
      </c>
      <c r="F225" s="74">
        <v>5200000892</v>
      </c>
    </row>
    <row r="226" spans="1:6" x14ac:dyDescent="0.2">
      <c r="A226" s="74">
        <v>554592</v>
      </c>
      <c r="B226" s="75">
        <v>22.337161744000003</v>
      </c>
      <c r="C226" s="76" t="s">
        <v>48</v>
      </c>
      <c r="D226" s="76" t="s">
        <v>280</v>
      </c>
      <c r="E226" s="74" t="s">
        <v>50</v>
      </c>
      <c r="F226" s="74">
        <v>5200000892</v>
      </c>
    </row>
    <row r="227" spans="1:6" x14ac:dyDescent="0.2">
      <c r="A227" s="74">
        <v>554593</v>
      </c>
      <c r="B227" s="75">
        <v>17.8697293952</v>
      </c>
      <c r="C227" s="76" t="s">
        <v>48</v>
      </c>
      <c r="D227" s="76" t="s">
        <v>281</v>
      </c>
      <c r="E227" s="74" t="s">
        <v>50</v>
      </c>
      <c r="F227" s="74">
        <v>5200000892</v>
      </c>
    </row>
    <row r="228" spans="1:6" x14ac:dyDescent="0.2">
      <c r="A228" s="74">
        <v>554594</v>
      </c>
      <c r="B228" s="75">
        <v>40.206891139200003</v>
      </c>
      <c r="C228" s="76" t="s">
        <v>48</v>
      </c>
      <c r="D228" s="76" t="s">
        <v>282</v>
      </c>
      <c r="E228" s="74" t="s">
        <v>50</v>
      </c>
      <c r="F228" s="74">
        <v>5200000892</v>
      </c>
    </row>
    <row r="229" spans="1:6" x14ac:dyDescent="0.2">
      <c r="A229" s="74">
        <v>554595</v>
      </c>
      <c r="B229" s="75">
        <v>53.594196540701823</v>
      </c>
      <c r="C229" s="76" t="s">
        <v>48</v>
      </c>
      <c r="D229" s="76" t="s">
        <v>4659</v>
      </c>
      <c r="E229" s="74" t="s">
        <v>50</v>
      </c>
      <c r="F229" s="74">
        <v>5200000892</v>
      </c>
    </row>
    <row r="230" spans="1:6" s="80" customFormat="1" x14ac:dyDescent="0.2">
      <c r="A230" s="77">
        <v>554839</v>
      </c>
      <c r="B230" s="78">
        <v>140.40445922336238</v>
      </c>
      <c r="C230" s="79" t="s">
        <v>48</v>
      </c>
      <c r="D230" s="79" t="s">
        <v>283</v>
      </c>
      <c r="E230" s="77" t="s">
        <v>54</v>
      </c>
      <c r="F230" s="77">
        <v>5200000892</v>
      </c>
    </row>
    <row r="231" spans="1:6" x14ac:dyDescent="0.2">
      <c r="A231" s="74">
        <v>554840</v>
      </c>
      <c r="B231" s="75">
        <v>221.36514119235832</v>
      </c>
      <c r="C231" s="76" t="s">
        <v>48</v>
      </c>
      <c r="D231" s="76" t="s">
        <v>284</v>
      </c>
      <c r="E231" s="74" t="s">
        <v>54</v>
      </c>
      <c r="F231" s="74">
        <v>5200000892</v>
      </c>
    </row>
    <row r="232" spans="1:6" x14ac:dyDescent="0.2">
      <c r="A232" s="74">
        <v>554841</v>
      </c>
      <c r="B232" s="75">
        <v>98.169365042226715</v>
      </c>
      <c r="C232" s="76" t="s">
        <v>48</v>
      </c>
      <c r="D232" s="76" t="s">
        <v>285</v>
      </c>
      <c r="E232" s="74" t="s">
        <v>54</v>
      </c>
      <c r="F232" s="74">
        <v>5200000892</v>
      </c>
    </row>
    <row r="233" spans="1:6" x14ac:dyDescent="0.2">
      <c r="A233" s="74">
        <v>554842</v>
      </c>
      <c r="B233" s="75">
        <v>146.46138318830725</v>
      </c>
      <c r="C233" s="76" t="s">
        <v>48</v>
      </c>
      <c r="D233" s="76" t="s">
        <v>286</v>
      </c>
      <c r="E233" s="74" t="s">
        <v>54</v>
      </c>
      <c r="F233" s="74">
        <v>5200000892</v>
      </c>
    </row>
    <row r="234" spans="1:6" x14ac:dyDescent="0.2">
      <c r="A234" s="74">
        <v>554843</v>
      </c>
      <c r="B234" s="75">
        <v>231.47009925575307</v>
      </c>
      <c r="C234" s="76" t="s">
        <v>48</v>
      </c>
      <c r="D234" s="76" t="s">
        <v>287</v>
      </c>
      <c r="E234" s="74" t="s">
        <v>54</v>
      </c>
      <c r="F234" s="74">
        <v>5200000892</v>
      </c>
    </row>
    <row r="235" spans="1:6" x14ac:dyDescent="0.2">
      <c r="A235" s="74">
        <v>554602</v>
      </c>
      <c r="B235" s="75">
        <v>27.054849020911441</v>
      </c>
      <c r="C235" s="76" t="s">
        <v>48</v>
      </c>
      <c r="D235" s="76" t="s">
        <v>288</v>
      </c>
      <c r="E235" s="74" t="s">
        <v>70</v>
      </c>
      <c r="F235" s="74">
        <v>5200000892</v>
      </c>
    </row>
    <row r="236" spans="1:6" x14ac:dyDescent="0.2">
      <c r="A236" s="74">
        <v>554603</v>
      </c>
      <c r="B236" s="75">
        <v>33.360480313084111</v>
      </c>
      <c r="C236" s="76" t="s">
        <v>48</v>
      </c>
      <c r="D236" s="76" t="s">
        <v>289</v>
      </c>
      <c r="E236" s="74" t="s">
        <v>50</v>
      </c>
      <c r="F236" s="74">
        <v>5200000892</v>
      </c>
    </row>
    <row r="237" spans="1:6" x14ac:dyDescent="0.2">
      <c r="A237" s="74">
        <v>554844</v>
      </c>
      <c r="B237" s="75">
        <v>9.4125286840000015</v>
      </c>
      <c r="C237" s="76" t="s">
        <v>48</v>
      </c>
      <c r="D237" s="76" t="s">
        <v>290</v>
      </c>
      <c r="E237" s="74" t="s">
        <v>54</v>
      </c>
      <c r="F237" s="74">
        <v>5200000892</v>
      </c>
    </row>
    <row r="238" spans="1:6" x14ac:dyDescent="0.2">
      <c r="A238" s="74">
        <v>554605</v>
      </c>
      <c r="B238" s="75">
        <v>21.855975024000003</v>
      </c>
      <c r="C238" s="76" t="s">
        <v>48</v>
      </c>
      <c r="D238" s="76" t="s">
        <v>291</v>
      </c>
      <c r="E238" s="74" t="s">
        <v>50</v>
      </c>
      <c r="F238" s="74">
        <v>5200000892</v>
      </c>
    </row>
    <row r="239" spans="1:6" x14ac:dyDescent="0.2">
      <c r="A239" s="74">
        <v>554845</v>
      </c>
      <c r="B239" s="75">
        <v>8.7451706680000001</v>
      </c>
      <c r="C239" s="76" t="s">
        <v>48</v>
      </c>
      <c r="D239" s="76" t="s">
        <v>292</v>
      </c>
      <c r="E239" s="74" t="s">
        <v>54</v>
      </c>
      <c r="F239" s="74">
        <v>5200000892</v>
      </c>
    </row>
    <row r="240" spans="1:6" x14ac:dyDescent="0.2">
      <c r="A240" s="74">
        <v>554607</v>
      </c>
      <c r="B240" s="75">
        <v>35.314361680000005</v>
      </c>
      <c r="C240" s="76" t="s">
        <v>48</v>
      </c>
      <c r="D240" s="76" t="s">
        <v>293</v>
      </c>
      <c r="E240" s="74" t="s">
        <v>50</v>
      </c>
      <c r="F240" s="74">
        <v>5200000892</v>
      </c>
    </row>
    <row r="241" spans="1:6" x14ac:dyDescent="0.2">
      <c r="A241" s="74">
        <v>554846</v>
      </c>
      <c r="B241" s="75">
        <v>81.283395200561586</v>
      </c>
      <c r="C241" s="76" t="s">
        <v>48</v>
      </c>
      <c r="D241" s="76" t="s">
        <v>294</v>
      </c>
      <c r="E241" s="74" t="s">
        <v>54</v>
      </c>
      <c r="F241" s="74">
        <v>5200000892</v>
      </c>
    </row>
    <row r="242" spans="1:6" x14ac:dyDescent="0.2">
      <c r="A242" s="74">
        <v>554847</v>
      </c>
      <c r="B242" s="75">
        <v>416.68166124000004</v>
      </c>
      <c r="C242" s="76" t="s">
        <v>48</v>
      </c>
      <c r="D242" s="76" t="s">
        <v>295</v>
      </c>
      <c r="E242" s="74" t="s">
        <v>54</v>
      </c>
      <c r="F242" s="74">
        <v>5200000892</v>
      </c>
    </row>
    <row r="243" spans="1:6" x14ac:dyDescent="0.2">
      <c r="A243" s="74">
        <v>554848</v>
      </c>
      <c r="B243" s="75">
        <v>134.77311333254411</v>
      </c>
      <c r="C243" s="76" t="s">
        <v>48</v>
      </c>
      <c r="D243" s="76" t="s">
        <v>296</v>
      </c>
      <c r="E243" s="74" t="s">
        <v>54</v>
      </c>
      <c r="F243" s="74">
        <v>5200000892</v>
      </c>
    </row>
    <row r="244" spans="1:6" x14ac:dyDescent="0.2">
      <c r="A244" s="74">
        <v>554611</v>
      </c>
      <c r="B244" s="75">
        <v>90.371398000000013</v>
      </c>
      <c r="C244" s="76" t="s">
        <v>48</v>
      </c>
      <c r="D244" s="76" t="s">
        <v>297</v>
      </c>
      <c r="E244" s="74" t="s">
        <v>50</v>
      </c>
      <c r="F244" s="74">
        <v>5200000892</v>
      </c>
    </row>
    <row r="245" spans="1:6" x14ac:dyDescent="0.2">
      <c r="A245" s="74">
        <v>554849</v>
      </c>
      <c r="B245" s="75">
        <v>103.454395772</v>
      </c>
      <c r="C245" s="76" t="s">
        <v>48</v>
      </c>
      <c r="D245" s="76" t="s">
        <v>298</v>
      </c>
      <c r="E245" s="74" t="s">
        <v>54</v>
      </c>
      <c r="F245" s="74">
        <v>5200000892</v>
      </c>
    </row>
    <row r="246" spans="1:6" x14ac:dyDescent="0.2">
      <c r="A246" s="74">
        <v>554850</v>
      </c>
      <c r="B246" s="75">
        <v>420</v>
      </c>
      <c r="C246" s="76" t="s">
        <v>48</v>
      </c>
      <c r="D246" s="76" t="s">
        <v>299</v>
      </c>
      <c r="E246" s="74" t="s">
        <v>54</v>
      </c>
      <c r="F246" s="74">
        <v>5200000892</v>
      </c>
    </row>
    <row r="247" spans="1:6" x14ac:dyDescent="0.2">
      <c r="A247" s="74">
        <v>554851</v>
      </c>
      <c r="B247" s="75">
        <v>416.68166124000004</v>
      </c>
      <c r="C247" s="76" t="s">
        <v>48</v>
      </c>
      <c r="D247" s="76" t="s">
        <v>300</v>
      </c>
      <c r="E247" s="74" t="s">
        <v>54</v>
      </c>
      <c r="F247" s="74">
        <v>5200000892</v>
      </c>
    </row>
    <row r="248" spans="1:6" x14ac:dyDescent="0.2">
      <c r="A248" s="74">
        <v>554615</v>
      </c>
      <c r="B248" s="75">
        <v>729.11643906400002</v>
      </c>
      <c r="C248" s="76" t="s">
        <v>48</v>
      </c>
      <c r="D248" s="76" t="s">
        <v>301</v>
      </c>
      <c r="E248" s="74" t="s">
        <v>50</v>
      </c>
      <c r="F248" s="74">
        <v>5200000892</v>
      </c>
    </row>
    <row r="249" spans="1:6" x14ac:dyDescent="0.2">
      <c r="A249" s="74">
        <v>554852</v>
      </c>
      <c r="B249" s="75">
        <v>43.72585334</v>
      </c>
      <c r="C249" s="76" t="s">
        <v>48</v>
      </c>
      <c r="D249" s="76" t="s">
        <v>302</v>
      </c>
      <c r="E249" s="74" t="s">
        <v>54</v>
      </c>
      <c r="F249" s="74">
        <v>5200000892</v>
      </c>
    </row>
    <row r="250" spans="1:6" x14ac:dyDescent="0.2">
      <c r="A250" s="74">
        <v>554617</v>
      </c>
      <c r="B250" s="75">
        <v>72.297118400000002</v>
      </c>
      <c r="C250" s="76" t="s">
        <v>48</v>
      </c>
      <c r="D250" s="76" t="s">
        <v>303</v>
      </c>
      <c r="E250" s="74" t="s">
        <v>50</v>
      </c>
      <c r="F250" s="74">
        <v>5200000892</v>
      </c>
    </row>
    <row r="251" spans="1:6" x14ac:dyDescent="0.2">
      <c r="A251" s="74">
        <v>554618</v>
      </c>
      <c r="B251" s="75">
        <v>7.2297118400000002</v>
      </c>
      <c r="C251" s="76" t="s">
        <v>48</v>
      </c>
      <c r="D251" s="76" t="s">
        <v>304</v>
      </c>
      <c r="E251" s="74" t="s">
        <v>50</v>
      </c>
      <c r="F251" s="74">
        <v>5200000892</v>
      </c>
    </row>
    <row r="252" spans="1:6" x14ac:dyDescent="0.2">
      <c r="A252" s="74">
        <v>554619</v>
      </c>
      <c r="B252" s="75">
        <v>464.55069559600003</v>
      </c>
      <c r="C252" s="76" t="s">
        <v>48</v>
      </c>
      <c r="D252" s="76" t="s">
        <v>305</v>
      </c>
      <c r="E252" s="74" t="s">
        <v>50</v>
      </c>
      <c r="F252" s="74">
        <v>5200000892</v>
      </c>
    </row>
    <row r="253" spans="1:6" x14ac:dyDescent="0.2">
      <c r="A253" s="74">
        <v>554853</v>
      </c>
      <c r="B253" s="75">
        <v>65.581828364000003</v>
      </c>
      <c r="C253" s="76" t="s">
        <v>48</v>
      </c>
      <c r="D253" s="76" t="s">
        <v>306</v>
      </c>
      <c r="E253" s="74" t="s">
        <v>54</v>
      </c>
      <c r="F253" s="74">
        <v>5200000892</v>
      </c>
    </row>
    <row r="254" spans="1:6" x14ac:dyDescent="0.2">
      <c r="A254" s="74">
        <v>554854</v>
      </c>
      <c r="B254" s="75">
        <v>131.82835509450891</v>
      </c>
      <c r="C254" s="76" t="s">
        <v>48</v>
      </c>
      <c r="D254" s="76" t="s">
        <v>307</v>
      </c>
      <c r="E254" s="74" t="s">
        <v>54</v>
      </c>
      <c r="F254" s="74">
        <v>5200000892</v>
      </c>
    </row>
    <row r="255" spans="1:6" x14ac:dyDescent="0.2">
      <c r="A255" s="74">
        <v>554622</v>
      </c>
      <c r="B255" s="75">
        <v>44.332730186311288</v>
      </c>
      <c r="C255" s="76" t="s">
        <v>48</v>
      </c>
      <c r="D255" s="76" t="s">
        <v>308</v>
      </c>
      <c r="E255" s="74" t="s">
        <v>50</v>
      </c>
      <c r="F255" s="74">
        <v>5200000892</v>
      </c>
    </row>
    <row r="256" spans="1:6" x14ac:dyDescent="0.2">
      <c r="A256" s="74">
        <v>554855</v>
      </c>
      <c r="B256" s="75">
        <v>56.544688564000005</v>
      </c>
      <c r="C256" s="76" t="s">
        <v>48</v>
      </c>
      <c r="D256" s="76" t="s">
        <v>309</v>
      </c>
      <c r="E256" s="74" t="s">
        <v>54</v>
      </c>
      <c r="F256" s="74">
        <v>5200000892</v>
      </c>
    </row>
    <row r="257" spans="1:6" x14ac:dyDescent="0.2">
      <c r="A257" s="74">
        <v>554856</v>
      </c>
      <c r="B257" s="75">
        <v>0.90371398000000003</v>
      </c>
      <c r="C257" s="76" t="s">
        <v>48</v>
      </c>
      <c r="D257" s="76" t="s">
        <v>310</v>
      </c>
      <c r="E257" s="74" t="s">
        <v>54</v>
      </c>
      <c r="F257" s="74">
        <v>5200000892</v>
      </c>
    </row>
    <row r="258" spans="1:6" x14ac:dyDescent="0.2">
      <c r="A258" s="74">
        <v>554857</v>
      </c>
      <c r="B258" s="75">
        <v>33.924032480000001</v>
      </c>
      <c r="C258" s="76" t="s">
        <v>48</v>
      </c>
      <c r="D258" s="76" t="s">
        <v>311</v>
      </c>
      <c r="E258" s="74" t="s">
        <v>54</v>
      </c>
      <c r="F258" s="74">
        <v>5200000892</v>
      </c>
    </row>
    <row r="259" spans="1:6" x14ac:dyDescent="0.2">
      <c r="A259" s="74">
        <v>554858</v>
      </c>
      <c r="B259" s="75">
        <v>35.132175954378738</v>
      </c>
      <c r="C259" s="76" t="s">
        <v>48</v>
      </c>
      <c r="D259" s="76" t="s">
        <v>312</v>
      </c>
      <c r="E259" s="74" t="s">
        <v>54</v>
      </c>
      <c r="F259" s="74">
        <v>5200000892</v>
      </c>
    </row>
    <row r="260" spans="1:6" x14ac:dyDescent="0.2">
      <c r="A260" s="74">
        <v>554627</v>
      </c>
      <c r="B260" s="75">
        <v>65.581828364000003</v>
      </c>
      <c r="C260" s="76" t="s">
        <v>48</v>
      </c>
      <c r="D260" s="76" t="s">
        <v>313</v>
      </c>
      <c r="E260" s="74" t="s">
        <v>314</v>
      </c>
      <c r="F260" s="74">
        <v>5200000892</v>
      </c>
    </row>
    <row r="261" spans="1:6" x14ac:dyDescent="0.2">
      <c r="A261" s="74">
        <v>554859</v>
      </c>
      <c r="B261" s="75">
        <v>33.924032480000001</v>
      </c>
      <c r="C261" s="76" t="s">
        <v>48</v>
      </c>
      <c r="D261" s="76" t="s">
        <v>315</v>
      </c>
      <c r="E261" s="74" t="s">
        <v>54</v>
      </c>
      <c r="F261" s="74">
        <v>5200000892</v>
      </c>
    </row>
    <row r="262" spans="1:6" x14ac:dyDescent="0.2">
      <c r="A262" s="74">
        <v>554629</v>
      </c>
      <c r="B262" s="75">
        <v>43.72585334</v>
      </c>
      <c r="C262" s="76" t="s">
        <v>48</v>
      </c>
      <c r="D262" s="76" t="s">
        <v>316</v>
      </c>
      <c r="E262" s="74" t="s">
        <v>314</v>
      </c>
      <c r="F262" s="74">
        <v>5200000892</v>
      </c>
    </row>
    <row r="263" spans="1:6" x14ac:dyDescent="0.2">
      <c r="A263" s="74">
        <v>554860</v>
      </c>
      <c r="B263" s="75">
        <v>22.54958705563968</v>
      </c>
      <c r="C263" s="76" t="s">
        <v>48</v>
      </c>
      <c r="D263" s="76" t="s">
        <v>317</v>
      </c>
      <c r="E263" s="74" t="s">
        <v>54</v>
      </c>
      <c r="F263" s="74">
        <v>5200000892</v>
      </c>
    </row>
    <row r="264" spans="1:6" x14ac:dyDescent="0.2">
      <c r="A264" s="74">
        <v>554861</v>
      </c>
      <c r="B264" s="75">
        <v>132.66521226400002</v>
      </c>
      <c r="C264" s="76" t="s">
        <v>48</v>
      </c>
      <c r="D264" s="76" t="s">
        <v>318</v>
      </c>
      <c r="E264" s="74" t="s">
        <v>54</v>
      </c>
      <c r="F264" s="74">
        <v>5200000892</v>
      </c>
    </row>
    <row r="265" spans="1:6" x14ac:dyDescent="0.2">
      <c r="A265" s="74">
        <v>554862</v>
      </c>
      <c r="B265" s="75">
        <v>4.3795369800000001</v>
      </c>
      <c r="C265" s="76" t="s">
        <v>48</v>
      </c>
      <c r="D265" s="76" t="s">
        <v>319</v>
      </c>
      <c r="E265" s="74" t="s">
        <v>54</v>
      </c>
      <c r="F265" s="74">
        <v>5200000892</v>
      </c>
    </row>
    <row r="266" spans="1:6" x14ac:dyDescent="0.2">
      <c r="A266" s="74">
        <v>554863</v>
      </c>
      <c r="B266" s="75">
        <v>21.855975024000003</v>
      </c>
      <c r="C266" s="76" t="s">
        <v>48</v>
      </c>
      <c r="D266" s="76" t="s">
        <v>320</v>
      </c>
      <c r="E266" s="74" t="s">
        <v>54</v>
      </c>
      <c r="F266" s="74">
        <v>5200000892</v>
      </c>
    </row>
    <row r="267" spans="1:6" x14ac:dyDescent="0.2">
      <c r="A267" s="74">
        <v>554864</v>
      </c>
      <c r="B267" s="75">
        <v>198.66413938800002</v>
      </c>
      <c r="C267" s="76" t="s">
        <v>48</v>
      </c>
      <c r="D267" s="76" t="s">
        <v>321</v>
      </c>
      <c r="E267" s="74" t="s">
        <v>54</v>
      </c>
      <c r="F267" s="74">
        <v>5200000892</v>
      </c>
    </row>
    <row r="268" spans="1:6" x14ac:dyDescent="0.2">
      <c r="A268" s="74">
        <v>554865</v>
      </c>
      <c r="B268" s="75">
        <v>4.3795369800000001</v>
      </c>
      <c r="C268" s="76" t="s">
        <v>48</v>
      </c>
      <c r="D268" s="76" t="s">
        <v>322</v>
      </c>
      <c r="E268" s="74" t="s">
        <v>54</v>
      </c>
      <c r="F268" s="74">
        <v>5200000892</v>
      </c>
    </row>
    <row r="269" spans="1:6" x14ac:dyDescent="0.2">
      <c r="A269" s="74">
        <v>554866</v>
      </c>
      <c r="B269" s="75">
        <v>43.72585334</v>
      </c>
      <c r="C269" s="76" t="s">
        <v>48</v>
      </c>
      <c r="D269" s="76" t="s">
        <v>323</v>
      </c>
      <c r="E269" s="74" t="s">
        <v>54</v>
      </c>
      <c r="F269" s="74">
        <v>5200000892</v>
      </c>
    </row>
    <row r="270" spans="1:6" x14ac:dyDescent="0.2">
      <c r="A270" s="74">
        <v>554867</v>
      </c>
      <c r="B270" s="75">
        <v>4.3795369800000001</v>
      </c>
      <c r="C270" s="76" t="s">
        <v>48</v>
      </c>
      <c r="D270" s="76" t="s">
        <v>324</v>
      </c>
      <c r="E270" s="74" t="s">
        <v>54</v>
      </c>
      <c r="F270" s="74">
        <v>5200000892</v>
      </c>
    </row>
    <row r="271" spans="1:6" x14ac:dyDescent="0.2">
      <c r="A271" s="74">
        <v>554638</v>
      </c>
      <c r="B271" s="75">
        <v>158.455818924</v>
      </c>
      <c r="C271" s="76" t="s">
        <v>48</v>
      </c>
      <c r="D271" s="76" t="s">
        <v>325</v>
      </c>
      <c r="E271" s="74" t="s">
        <v>50</v>
      </c>
      <c r="F271" s="74">
        <v>5200000892</v>
      </c>
    </row>
    <row r="272" spans="1:6" x14ac:dyDescent="0.2">
      <c r="A272" s="74">
        <v>554868</v>
      </c>
      <c r="B272" s="75">
        <v>56.474815523963414</v>
      </c>
      <c r="C272" s="76" t="s">
        <v>48</v>
      </c>
      <c r="D272" s="76" t="s">
        <v>326</v>
      </c>
      <c r="E272" s="74" t="s">
        <v>54</v>
      </c>
      <c r="F272" s="74">
        <v>5200000892</v>
      </c>
    </row>
    <row r="273" spans="1:6" x14ac:dyDescent="0.2">
      <c r="A273" s="74">
        <v>554869</v>
      </c>
      <c r="B273" s="75">
        <v>6.7430966199999993</v>
      </c>
      <c r="C273" s="76" t="s">
        <v>48</v>
      </c>
      <c r="D273" s="76" t="s">
        <v>327</v>
      </c>
      <c r="E273" s="74" t="s">
        <v>54</v>
      </c>
      <c r="F273" s="74">
        <v>5200000892</v>
      </c>
    </row>
    <row r="274" spans="1:6" x14ac:dyDescent="0.2">
      <c r="A274" s="74">
        <v>554870</v>
      </c>
      <c r="B274" s="75">
        <v>36.148559200000001</v>
      </c>
      <c r="C274" s="76" t="s">
        <v>48</v>
      </c>
      <c r="D274" s="76" t="s">
        <v>328</v>
      </c>
      <c r="E274" s="74" t="s">
        <v>54</v>
      </c>
      <c r="F274" s="74">
        <v>5200000892</v>
      </c>
    </row>
    <row r="275" spans="1:6" x14ac:dyDescent="0.2">
      <c r="A275" s="74">
        <v>554871</v>
      </c>
      <c r="B275" s="75">
        <v>65.98502383200001</v>
      </c>
      <c r="C275" s="76" t="s">
        <v>48</v>
      </c>
      <c r="D275" s="76" t="s">
        <v>329</v>
      </c>
      <c r="E275" s="74" t="s">
        <v>54</v>
      </c>
      <c r="F275" s="74">
        <v>5200000892</v>
      </c>
    </row>
    <row r="276" spans="1:6" x14ac:dyDescent="0.2">
      <c r="A276" s="74">
        <v>554872</v>
      </c>
      <c r="B276" s="75">
        <v>102.13358303199999</v>
      </c>
      <c r="C276" s="76" t="s">
        <v>48</v>
      </c>
      <c r="D276" s="76" t="s">
        <v>330</v>
      </c>
      <c r="E276" s="74" t="s">
        <v>54</v>
      </c>
      <c r="F276" s="74">
        <v>5200000892</v>
      </c>
    </row>
    <row r="277" spans="1:6" x14ac:dyDescent="0.2">
      <c r="A277" s="74">
        <v>554873</v>
      </c>
      <c r="B277" s="75">
        <v>117.14913839200003</v>
      </c>
      <c r="C277" s="76" t="s">
        <v>48</v>
      </c>
      <c r="D277" s="76" t="s">
        <v>331</v>
      </c>
      <c r="E277" s="74" t="s">
        <v>54</v>
      </c>
      <c r="F277" s="74">
        <v>5200000892</v>
      </c>
    </row>
    <row r="278" spans="1:6" x14ac:dyDescent="0.2">
      <c r="A278" s="74">
        <v>554874</v>
      </c>
      <c r="B278" s="75">
        <v>70.997298480000026</v>
      </c>
      <c r="C278" s="76" t="s">
        <v>48</v>
      </c>
      <c r="D278" s="76" t="s">
        <v>332</v>
      </c>
      <c r="E278" s="74" t="s">
        <v>54</v>
      </c>
      <c r="F278" s="74">
        <v>5200000892</v>
      </c>
    </row>
    <row r="279" spans="1:6" x14ac:dyDescent="0.2">
      <c r="A279" s="74">
        <v>554875</v>
      </c>
      <c r="B279" s="75">
        <v>48.701655624000004</v>
      </c>
      <c r="C279" s="76" t="s">
        <v>48</v>
      </c>
      <c r="D279" s="76" t="s">
        <v>333</v>
      </c>
      <c r="E279" s="74" t="s">
        <v>54</v>
      </c>
      <c r="F279" s="74">
        <v>5200000892</v>
      </c>
    </row>
    <row r="280" spans="1:6" x14ac:dyDescent="0.2">
      <c r="A280" s="74">
        <v>554876</v>
      </c>
      <c r="B280" s="75">
        <v>225.15799999999999</v>
      </c>
      <c r="C280" s="76" t="s">
        <v>48</v>
      </c>
      <c r="D280" s="76" t="s">
        <v>334</v>
      </c>
      <c r="E280" s="74" t="s">
        <v>54</v>
      </c>
      <c r="F280" s="74">
        <v>5200000892</v>
      </c>
    </row>
    <row r="281" spans="1:6" x14ac:dyDescent="0.2">
      <c r="A281" s="74">
        <v>554877</v>
      </c>
      <c r="B281" s="75">
        <v>245.51080000000002</v>
      </c>
      <c r="C281" s="76" t="s">
        <v>48</v>
      </c>
      <c r="D281" s="76" t="s">
        <v>335</v>
      </c>
      <c r="E281" s="74" t="s">
        <v>54</v>
      </c>
      <c r="F281" s="74">
        <v>5200000892</v>
      </c>
    </row>
    <row r="282" spans="1:6" x14ac:dyDescent="0.2">
      <c r="A282" s="74">
        <v>554878</v>
      </c>
      <c r="B282" s="75">
        <v>236.28200000000001</v>
      </c>
      <c r="C282" s="76" t="s">
        <v>48</v>
      </c>
      <c r="D282" s="76" t="s">
        <v>336</v>
      </c>
      <c r="E282" s="74" t="s">
        <v>54</v>
      </c>
      <c r="F282" s="74">
        <v>5200000892</v>
      </c>
    </row>
    <row r="283" spans="1:6" x14ac:dyDescent="0.2">
      <c r="A283" s="74">
        <v>554879</v>
      </c>
      <c r="B283" s="75">
        <v>44.674323488000006</v>
      </c>
      <c r="C283" s="76" t="s">
        <v>48</v>
      </c>
      <c r="D283" s="76" t="s">
        <v>337</v>
      </c>
      <c r="E283" s="74" t="s">
        <v>54</v>
      </c>
      <c r="F283" s="74">
        <v>5200000892</v>
      </c>
    </row>
    <row r="284" spans="1:6" x14ac:dyDescent="0.2">
      <c r="A284" s="74">
        <v>554880</v>
      </c>
      <c r="B284" s="75">
        <v>44.674323488000006</v>
      </c>
      <c r="C284" s="76" t="s">
        <v>48</v>
      </c>
      <c r="D284" s="76" t="s">
        <v>338</v>
      </c>
      <c r="E284" s="74" t="s">
        <v>54</v>
      </c>
      <c r="F284" s="74">
        <v>5200000892</v>
      </c>
    </row>
    <row r="285" spans="1:6" x14ac:dyDescent="0.2">
      <c r="A285" s="74">
        <v>554652</v>
      </c>
      <c r="B285" s="75">
        <v>31.101487692125573</v>
      </c>
      <c r="C285" s="76" t="s">
        <v>48</v>
      </c>
      <c r="D285" s="76" t="s">
        <v>339</v>
      </c>
      <c r="E285" s="74" t="s">
        <v>50</v>
      </c>
      <c r="F285" s="74">
        <v>5200000892</v>
      </c>
    </row>
    <row r="286" spans="1:6" x14ac:dyDescent="0.2">
      <c r="A286" s="74">
        <v>554653</v>
      </c>
      <c r="B286" s="75">
        <v>66.922656395896709</v>
      </c>
      <c r="C286" s="76" t="s">
        <v>48</v>
      </c>
      <c r="D286" s="76" t="s">
        <v>340</v>
      </c>
      <c r="E286" s="74" t="s">
        <v>50</v>
      </c>
      <c r="F286" s="74">
        <v>5200000892</v>
      </c>
    </row>
    <row r="287" spans="1:6" x14ac:dyDescent="0.2">
      <c r="A287" s="74">
        <v>554654</v>
      </c>
      <c r="B287" s="75">
        <v>38.967622711534759</v>
      </c>
      <c r="C287" s="76" t="s">
        <v>48</v>
      </c>
      <c r="D287" s="76" t="s">
        <v>341</v>
      </c>
      <c r="E287" s="74" t="s">
        <v>50</v>
      </c>
      <c r="F287" s="74">
        <v>5200000892</v>
      </c>
    </row>
    <row r="288" spans="1:6" x14ac:dyDescent="0.2">
      <c r="A288" s="74">
        <v>554655</v>
      </c>
      <c r="B288" s="75">
        <v>13.124707648000001</v>
      </c>
      <c r="C288" s="76" t="s">
        <v>48</v>
      </c>
      <c r="D288" s="76" t="s">
        <v>342</v>
      </c>
      <c r="E288" s="74" t="s">
        <v>50</v>
      </c>
      <c r="F288" s="74">
        <v>5200000892</v>
      </c>
    </row>
    <row r="289" spans="1:6" x14ac:dyDescent="0.2">
      <c r="A289" s="74">
        <v>554656</v>
      </c>
      <c r="B289" s="75">
        <v>8.7451706680000001</v>
      </c>
      <c r="C289" s="76" t="s">
        <v>48</v>
      </c>
      <c r="D289" s="76" t="s">
        <v>343</v>
      </c>
      <c r="E289" s="74" t="s">
        <v>50</v>
      </c>
      <c r="F289" s="74">
        <v>5200000892</v>
      </c>
    </row>
    <row r="290" spans="1:6" x14ac:dyDescent="0.2">
      <c r="A290" s="74">
        <v>554657</v>
      </c>
      <c r="B290" s="75">
        <v>15.238008032000002</v>
      </c>
      <c r="C290" s="76" t="s">
        <v>48</v>
      </c>
      <c r="D290" s="76" t="s">
        <v>344</v>
      </c>
      <c r="E290" s="74" t="s">
        <v>50</v>
      </c>
      <c r="F290" s="74">
        <v>5200000892</v>
      </c>
    </row>
    <row r="291" spans="1:6" x14ac:dyDescent="0.2">
      <c r="A291" s="74">
        <v>554658</v>
      </c>
      <c r="B291" s="75">
        <v>20.129237818898389</v>
      </c>
      <c r="C291" s="76" t="s">
        <v>48</v>
      </c>
      <c r="D291" s="76" t="s">
        <v>345</v>
      </c>
      <c r="E291" s="74" t="s">
        <v>50</v>
      </c>
      <c r="F291" s="74">
        <v>5200000892</v>
      </c>
    </row>
    <row r="292" spans="1:6" x14ac:dyDescent="0.2">
      <c r="A292" s="74">
        <v>554881</v>
      </c>
      <c r="B292" s="75">
        <v>8.7451706680000001</v>
      </c>
      <c r="C292" s="76" t="s">
        <v>48</v>
      </c>
      <c r="D292" s="76" t="s">
        <v>346</v>
      </c>
      <c r="E292" s="74" t="s">
        <v>54</v>
      </c>
      <c r="F292" s="74">
        <v>5200000892</v>
      </c>
    </row>
    <row r="293" spans="1:6" x14ac:dyDescent="0.2">
      <c r="A293" s="74">
        <v>554882</v>
      </c>
      <c r="B293" s="75">
        <v>12.2631027994892</v>
      </c>
      <c r="C293" s="76" t="s">
        <v>48</v>
      </c>
      <c r="D293" s="76" t="s">
        <v>347</v>
      </c>
      <c r="E293" s="74" t="s">
        <v>54</v>
      </c>
      <c r="F293" s="74">
        <v>5200000892</v>
      </c>
    </row>
    <row r="294" spans="1:6" x14ac:dyDescent="0.2">
      <c r="A294" s="74">
        <v>554883</v>
      </c>
      <c r="B294" s="75">
        <v>14.239721342827922</v>
      </c>
      <c r="C294" s="76" t="s">
        <v>48</v>
      </c>
      <c r="D294" s="76" t="s">
        <v>348</v>
      </c>
      <c r="E294" s="74" t="s">
        <v>54</v>
      </c>
      <c r="F294" s="74">
        <v>5200000892</v>
      </c>
    </row>
    <row r="295" spans="1:6" x14ac:dyDescent="0.2">
      <c r="A295" s="74">
        <v>554662</v>
      </c>
      <c r="B295" s="75">
        <v>38.725587787860633</v>
      </c>
      <c r="C295" s="76" t="s">
        <v>48</v>
      </c>
      <c r="D295" s="76" t="s">
        <v>349</v>
      </c>
      <c r="E295" s="74" t="s">
        <v>50</v>
      </c>
      <c r="F295" s="74">
        <v>5200000892</v>
      </c>
    </row>
    <row r="296" spans="1:6" x14ac:dyDescent="0.2">
      <c r="A296" s="74">
        <v>554663</v>
      </c>
      <c r="B296" s="75">
        <v>38.967622711534759</v>
      </c>
      <c r="C296" s="76" t="s">
        <v>48</v>
      </c>
      <c r="D296" s="76" t="s">
        <v>350</v>
      </c>
      <c r="E296" s="74" t="s">
        <v>50</v>
      </c>
      <c r="F296" s="74">
        <v>5200000892</v>
      </c>
    </row>
    <row r="297" spans="1:6" x14ac:dyDescent="0.2">
      <c r="A297" s="74">
        <v>554664</v>
      </c>
      <c r="B297" s="75">
        <v>67.971474398484531</v>
      </c>
      <c r="C297" s="76" t="s">
        <v>48</v>
      </c>
      <c r="D297" s="76" t="s">
        <v>351</v>
      </c>
      <c r="E297" s="74" t="s">
        <v>50</v>
      </c>
      <c r="F297" s="74">
        <v>5200000892</v>
      </c>
    </row>
    <row r="298" spans="1:6" x14ac:dyDescent="0.2">
      <c r="A298" s="74">
        <v>554665</v>
      </c>
      <c r="B298" s="75">
        <v>87.437803388000006</v>
      </c>
      <c r="C298" s="76" t="s">
        <v>48</v>
      </c>
      <c r="D298" s="76" t="s">
        <v>352</v>
      </c>
      <c r="E298" s="74" t="s">
        <v>50</v>
      </c>
      <c r="F298" s="74">
        <v>5200000892</v>
      </c>
    </row>
    <row r="299" spans="1:6" x14ac:dyDescent="0.2">
      <c r="A299" s="74">
        <v>554666</v>
      </c>
      <c r="B299" s="75">
        <v>174.88951006800002</v>
      </c>
      <c r="C299" s="76" t="s">
        <v>48</v>
      </c>
      <c r="D299" s="76" t="s">
        <v>353</v>
      </c>
      <c r="E299" s="74" t="s">
        <v>50</v>
      </c>
      <c r="F299" s="74">
        <v>5200000892</v>
      </c>
    </row>
    <row r="300" spans="1:6" x14ac:dyDescent="0.2">
      <c r="A300" s="74">
        <v>554667</v>
      </c>
      <c r="B300" s="75">
        <v>10.927987512000001</v>
      </c>
      <c r="C300" s="76" t="s">
        <v>48</v>
      </c>
      <c r="D300" s="76" t="s">
        <v>354</v>
      </c>
      <c r="E300" s="74" t="s">
        <v>50</v>
      </c>
      <c r="F300" s="74">
        <v>5200000892</v>
      </c>
    </row>
    <row r="301" spans="1:6" x14ac:dyDescent="0.2">
      <c r="A301" s="74">
        <v>554668</v>
      </c>
      <c r="B301" s="75">
        <v>131.16365672800001</v>
      </c>
      <c r="C301" s="76" t="s">
        <v>48</v>
      </c>
      <c r="D301" s="76" t="s">
        <v>355</v>
      </c>
      <c r="E301" s="74" t="s">
        <v>50</v>
      </c>
      <c r="F301" s="74">
        <v>5200000892</v>
      </c>
    </row>
    <row r="302" spans="1:6" x14ac:dyDescent="0.2">
      <c r="A302" s="74">
        <v>554669</v>
      </c>
      <c r="B302" s="75">
        <v>196.745485092</v>
      </c>
      <c r="C302" s="76" t="s">
        <v>48</v>
      </c>
      <c r="D302" s="76" t="s">
        <v>356</v>
      </c>
      <c r="E302" s="74" t="s">
        <v>50</v>
      </c>
      <c r="F302" s="74">
        <v>5200000892</v>
      </c>
    </row>
    <row r="303" spans="1:6" x14ac:dyDescent="0.2">
      <c r="A303" s="74">
        <v>554884</v>
      </c>
      <c r="B303" s="75">
        <v>44.685180488</v>
      </c>
      <c r="C303" s="76" t="s">
        <v>48</v>
      </c>
      <c r="D303" s="76" t="s">
        <v>357</v>
      </c>
      <c r="E303" s="74" t="s">
        <v>54</v>
      </c>
      <c r="F303" s="74">
        <v>5200000892</v>
      </c>
    </row>
    <row r="304" spans="1:6" x14ac:dyDescent="0.2">
      <c r="A304" s="74">
        <v>554885</v>
      </c>
      <c r="B304" s="75">
        <v>92.739714921137079</v>
      </c>
      <c r="C304" s="76" t="s">
        <v>48</v>
      </c>
      <c r="D304" s="76" t="s">
        <v>358</v>
      </c>
      <c r="E304" s="74" t="s">
        <v>54</v>
      </c>
      <c r="F304" s="74">
        <v>5200000892</v>
      </c>
    </row>
    <row r="305" spans="1:6" x14ac:dyDescent="0.2">
      <c r="A305" s="74">
        <v>554672</v>
      </c>
      <c r="B305" s="75">
        <v>18.03160181372261</v>
      </c>
      <c r="C305" s="76" t="s">
        <v>48</v>
      </c>
      <c r="D305" s="76" t="s">
        <v>359</v>
      </c>
      <c r="E305" s="74" t="s">
        <v>50</v>
      </c>
      <c r="F305" s="74">
        <v>5200000892</v>
      </c>
    </row>
    <row r="306" spans="1:6" x14ac:dyDescent="0.2">
      <c r="A306" s="74">
        <v>554886</v>
      </c>
      <c r="B306" s="75">
        <v>17.476438044000002</v>
      </c>
      <c r="C306" s="76" t="s">
        <v>48</v>
      </c>
      <c r="D306" s="76" t="s">
        <v>360</v>
      </c>
      <c r="E306" s="74" t="s">
        <v>54</v>
      </c>
      <c r="F306" s="74">
        <v>5200000892</v>
      </c>
    </row>
    <row r="307" spans="1:6" x14ac:dyDescent="0.2">
      <c r="A307" s="74">
        <v>554674</v>
      </c>
      <c r="B307" s="75">
        <v>259.11107623039999</v>
      </c>
      <c r="C307" s="76" t="s">
        <v>48</v>
      </c>
      <c r="D307" s="76" t="s">
        <v>361</v>
      </c>
      <c r="E307" s="74" t="s">
        <v>50</v>
      </c>
      <c r="F307" s="74">
        <v>5200000892</v>
      </c>
    </row>
    <row r="308" spans="1:6" x14ac:dyDescent="0.2">
      <c r="A308" s="74">
        <v>554675</v>
      </c>
      <c r="B308" s="75">
        <v>169.76242925440002</v>
      </c>
      <c r="C308" s="76" t="s">
        <v>48</v>
      </c>
      <c r="D308" s="76" t="s">
        <v>362</v>
      </c>
      <c r="E308" s="74" t="s">
        <v>50</v>
      </c>
      <c r="F308" s="74">
        <v>5200000892</v>
      </c>
    </row>
    <row r="309" spans="1:6" x14ac:dyDescent="0.2">
      <c r="A309" s="74">
        <v>554676</v>
      </c>
      <c r="B309" s="75">
        <v>428.86935359600005</v>
      </c>
      <c r="C309" s="76" t="s">
        <v>48</v>
      </c>
      <c r="D309" s="76" t="s">
        <v>363</v>
      </c>
      <c r="E309" s="74" t="s">
        <v>50</v>
      </c>
      <c r="F309" s="74">
        <v>5200000892</v>
      </c>
    </row>
    <row r="310" spans="1:6" x14ac:dyDescent="0.2">
      <c r="A310" s="74">
        <v>554677</v>
      </c>
      <c r="B310" s="75">
        <v>8.9348646976000001</v>
      </c>
      <c r="C310" s="76" t="s">
        <v>48</v>
      </c>
      <c r="D310" s="76" t="s">
        <v>364</v>
      </c>
      <c r="E310" s="74" t="s">
        <v>50</v>
      </c>
      <c r="F310" s="74">
        <v>5200000892</v>
      </c>
    </row>
    <row r="311" spans="1:6" x14ac:dyDescent="0.2">
      <c r="A311" s="74">
        <v>554678</v>
      </c>
      <c r="B311" s="75">
        <v>30.516382680000003</v>
      </c>
      <c r="C311" s="76" t="s">
        <v>48</v>
      </c>
      <c r="D311" s="76" t="s">
        <v>365</v>
      </c>
      <c r="E311" s="74" t="s">
        <v>50</v>
      </c>
      <c r="F311" s="74">
        <v>5200000892</v>
      </c>
    </row>
    <row r="312" spans="1:6" x14ac:dyDescent="0.2">
      <c r="A312" s="74">
        <v>554679</v>
      </c>
      <c r="B312" s="75">
        <v>38.97</v>
      </c>
      <c r="C312" s="76" t="s">
        <v>48</v>
      </c>
      <c r="D312" s="76" t="s">
        <v>366</v>
      </c>
      <c r="E312" s="74" t="s">
        <v>70</v>
      </c>
      <c r="F312" s="74">
        <v>5200000892</v>
      </c>
    </row>
    <row r="313" spans="1:6" x14ac:dyDescent="0.2">
      <c r="A313" s="74">
        <v>554887</v>
      </c>
      <c r="B313" s="75">
        <v>61.43653145928306</v>
      </c>
      <c r="C313" s="76" t="s">
        <v>48</v>
      </c>
      <c r="D313" s="76" t="s">
        <v>367</v>
      </c>
      <c r="E313" s="74" t="s">
        <v>54</v>
      </c>
      <c r="F313" s="74">
        <v>5200000892</v>
      </c>
    </row>
    <row r="314" spans="1:6" x14ac:dyDescent="0.2">
      <c r="A314" s="74">
        <v>554888</v>
      </c>
      <c r="B314" s="75">
        <v>30.214026305320431</v>
      </c>
      <c r="C314" s="76" t="s">
        <v>48</v>
      </c>
      <c r="D314" s="76" t="s">
        <v>368</v>
      </c>
      <c r="E314" s="74" t="s">
        <v>54</v>
      </c>
      <c r="F314" s="74">
        <v>5200000892</v>
      </c>
    </row>
    <row r="315" spans="1:6" x14ac:dyDescent="0.2">
      <c r="A315" s="74">
        <v>554682</v>
      </c>
      <c r="B315" s="75">
        <v>35.319024679447082</v>
      </c>
      <c r="C315" s="76" t="s">
        <v>48</v>
      </c>
      <c r="D315" s="76" t="s">
        <v>369</v>
      </c>
      <c r="E315" s="74" t="s">
        <v>70</v>
      </c>
      <c r="F315" s="74">
        <v>5200000892</v>
      </c>
    </row>
    <row r="316" spans="1:6" x14ac:dyDescent="0.2">
      <c r="A316" s="74">
        <v>554683</v>
      </c>
      <c r="B316" s="75">
        <v>95.559394276898047</v>
      </c>
      <c r="C316" s="76" t="s">
        <v>48</v>
      </c>
      <c r="D316" s="76" t="s">
        <v>370</v>
      </c>
      <c r="E316" s="74" t="s">
        <v>70</v>
      </c>
      <c r="F316" s="74">
        <v>5200000892</v>
      </c>
    </row>
    <row r="317" spans="1:6" x14ac:dyDescent="0.2">
      <c r="A317" s="74">
        <v>554684</v>
      </c>
      <c r="B317" s="75">
        <v>120.55541984817734</v>
      </c>
      <c r="C317" s="76" t="s">
        <v>48</v>
      </c>
      <c r="D317" s="76" t="s">
        <v>371</v>
      </c>
      <c r="E317" s="74" t="s">
        <v>70</v>
      </c>
      <c r="F317" s="74">
        <v>5200000892</v>
      </c>
    </row>
    <row r="318" spans="1:6" x14ac:dyDescent="0.2">
      <c r="A318" s="74">
        <v>554685</v>
      </c>
      <c r="B318" s="75">
        <v>151.93047553265455</v>
      </c>
      <c r="C318" s="76" t="s">
        <v>48</v>
      </c>
      <c r="D318" s="76" t="s">
        <v>372</v>
      </c>
      <c r="E318" s="74" t="s">
        <v>70</v>
      </c>
      <c r="F318" s="74">
        <v>5200000892</v>
      </c>
    </row>
    <row r="319" spans="1:6" x14ac:dyDescent="0.2">
      <c r="A319" s="74">
        <v>554686</v>
      </c>
      <c r="B319" s="75">
        <v>242.68221640685738</v>
      </c>
      <c r="C319" s="76" t="s">
        <v>48</v>
      </c>
      <c r="D319" s="76" t="s">
        <v>373</v>
      </c>
      <c r="E319" s="74" t="s">
        <v>70</v>
      </c>
      <c r="F319" s="74">
        <v>5200000892</v>
      </c>
    </row>
    <row r="320" spans="1:6" x14ac:dyDescent="0.2">
      <c r="A320" s="74">
        <v>554687</v>
      </c>
      <c r="B320" s="75">
        <v>267.15818689676968</v>
      </c>
      <c r="C320" s="76" t="s">
        <v>48</v>
      </c>
      <c r="D320" s="76" t="s">
        <v>374</v>
      </c>
      <c r="E320" s="74" t="s">
        <v>70</v>
      </c>
      <c r="F320" s="74">
        <v>5200000892</v>
      </c>
    </row>
    <row r="321" spans="1:6" x14ac:dyDescent="0.2">
      <c r="A321" s="74">
        <v>554688</v>
      </c>
      <c r="B321" s="75">
        <v>288.71137468129751</v>
      </c>
      <c r="C321" s="76" t="s">
        <v>48</v>
      </c>
      <c r="D321" s="76" t="s">
        <v>375</v>
      </c>
      <c r="E321" s="74" t="s">
        <v>70</v>
      </c>
      <c r="F321" s="74">
        <v>5200000892</v>
      </c>
    </row>
    <row r="322" spans="1:6" x14ac:dyDescent="0.2">
      <c r="A322" s="74">
        <v>554689</v>
      </c>
      <c r="B322" s="75">
        <v>321.05477391274701</v>
      </c>
      <c r="C322" s="76" t="s">
        <v>48</v>
      </c>
      <c r="D322" s="76" t="s">
        <v>376</v>
      </c>
      <c r="E322" s="74" t="s">
        <v>70</v>
      </c>
      <c r="F322" s="74">
        <v>5200000892</v>
      </c>
    </row>
    <row r="323" spans="1:6" x14ac:dyDescent="0.2">
      <c r="A323" s="74">
        <v>554690</v>
      </c>
      <c r="B323" s="75">
        <v>84.697838346769288</v>
      </c>
      <c r="C323" s="76" t="s">
        <v>48</v>
      </c>
      <c r="D323" s="76" t="s">
        <v>377</v>
      </c>
      <c r="E323" s="74" t="s">
        <v>70</v>
      </c>
      <c r="F323" s="74">
        <v>5200000892</v>
      </c>
    </row>
    <row r="324" spans="1:6" x14ac:dyDescent="0.2">
      <c r="A324" s="74">
        <v>554691</v>
      </c>
      <c r="B324" s="75">
        <v>43.96</v>
      </c>
      <c r="C324" s="76" t="s">
        <v>48</v>
      </c>
      <c r="D324" s="76" t="s">
        <v>378</v>
      </c>
      <c r="E324" s="74" t="s">
        <v>70</v>
      </c>
      <c r="F324" s="74">
        <v>5200000892</v>
      </c>
    </row>
    <row r="325" spans="1:6" x14ac:dyDescent="0.2">
      <c r="A325" s="74">
        <v>554692</v>
      </c>
      <c r="B325" s="75">
        <v>101.81308900049112</v>
      </c>
      <c r="C325" s="76" t="s">
        <v>48</v>
      </c>
      <c r="D325" s="76" t="s">
        <v>379</v>
      </c>
      <c r="E325" s="74" t="s">
        <v>70</v>
      </c>
      <c r="F325" s="74">
        <v>5200000892</v>
      </c>
    </row>
    <row r="326" spans="1:6" x14ac:dyDescent="0.2">
      <c r="A326" s="74">
        <v>554693</v>
      </c>
      <c r="B326" s="75">
        <v>4.1134657168278581</v>
      </c>
      <c r="C326" s="76" t="s">
        <v>380</v>
      </c>
      <c r="D326" s="76" t="s">
        <v>381</v>
      </c>
      <c r="E326" s="74" t="s">
        <v>382</v>
      </c>
      <c r="F326" s="74">
        <v>5200000892</v>
      </c>
    </row>
    <row r="327" spans="1:6" x14ac:dyDescent="0.2">
      <c r="A327" s="74">
        <v>554694</v>
      </c>
      <c r="B327" s="75">
        <v>14</v>
      </c>
      <c r="C327" s="76" t="s">
        <v>383</v>
      </c>
      <c r="D327" s="76" t="s">
        <v>384</v>
      </c>
      <c r="E327" s="74" t="s">
        <v>385</v>
      </c>
      <c r="F327" s="74">
        <v>5200000892</v>
      </c>
    </row>
    <row r="328" spans="1:6" x14ac:dyDescent="0.2">
      <c r="A328" s="74">
        <v>554695</v>
      </c>
      <c r="B328" s="75">
        <v>8</v>
      </c>
      <c r="C328" s="76" t="s">
        <v>383</v>
      </c>
      <c r="D328" s="76" t="s">
        <v>386</v>
      </c>
      <c r="E328" s="74" t="s">
        <v>385</v>
      </c>
      <c r="F328" s="74">
        <v>5200000892</v>
      </c>
    </row>
    <row r="329" spans="1:6" x14ac:dyDescent="0.2">
      <c r="A329" s="74">
        <v>554696</v>
      </c>
      <c r="B329" s="75">
        <v>20</v>
      </c>
      <c r="C329" s="76" t="s">
        <v>383</v>
      </c>
      <c r="D329" s="76" t="s">
        <v>387</v>
      </c>
      <c r="E329" s="74" t="s">
        <v>385</v>
      </c>
      <c r="F329" s="74">
        <v>5200000892</v>
      </c>
    </row>
    <row r="330" spans="1:6" x14ac:dyDescent="0.2">
      <c r="A330" s="74">
        <v>554889</v>
      </c>
      <c r="B330" s="75">
        <v>195</v>
      </c>
      <c r="C330" s="76" t="s">
        <v>383</v>
      </c>
      <c r="D330" s="76" t="s">
        <v>388</v>
      </c>
      <c r="E330" s="74" t="s">
        <v>54</v>
      </c>
      <c r="F330" s="74">
        <v>5200000892</v>
      </c>
    </row>
    <row r="331" spans="1:6" x14ac:dyDescent="0.2">
      <c r="A331" s="74">
        <v>554890</v>
      </c>
      <c r="B331" s="75">
        <v>225</v>
      </c>
      <c r="C331" s="76" t="s">
        <v>383</v>
      </c>
      <c r="D331" s="76" t="s">
        <v>389</v>
      </c>
      <c r="E331" s="74" t="s">
        <v>54</v>
      </c>
      <c r="F331" s="74">
        <v>5200000892</v>
      </c>
    </row>
    <row r="332" spans="1:6" x14ac:dyDescent="0.2">
      <c r="A332" s="74">
        <v>554891</v>
      </c>
      <c r="B332" s="75">
        <v>150</v>
      </c>
      <c r="C332" s="76" t="s">
        <v>383</v>
      </c>
      <c r="D332" s="76" t="s">
        <v>390</v>
      </c>
      <c r="E332" s="74" t="s">
        <v>54</v>
      </c>
      <c r="F332" s="74">
        <v>5200000892</v>
      </c>
    </row>
    <row r="333" spans="1:6" x14ac:dyDescent="0.2">
      <c r="A333" s="74">
        <v>554892</v>
      </c>
      <c r="B333" s="75">
        <v>155</v>
      </c>
      <c r="C333" s="76" t="s">
        <v>383</v>
      </c>
      <c r="D333" s="76" t="s">
        <v>391</v>
      </c>
      <c r="E333" s="74" t="s">
        <v>54</v>
      </c>
      <c r="F333" s="74">
        <v>5200000892</v>
      </c>
    </row>
    <row r="334" spans="1:6" x14ac:dyDescent="0.2">
      <c r="A334" s="74">
        <v>554893</v>
      </c>
      <c r="B334" s="75">
        <v>1030</v>
      </c>
      <c r="C334" s="76" t="s">
        <v>383</v>
      </c>
      <c r="D334" s="76" t="s">
        <v>392</v>
      </c>
      <c r="E334" s="74" t="s">
        <v>54</v>
      </c>
      <c r="F334" s="74">
        <v>5200000892</v>
      </c>
    </row>
    <row r="335" spans="1:6" x14ac:dyDescent="0.2">
      <c r="A335" s="74">
        <v>554894</v>
      </c>
      <c r="B335" s="75">
        <v>630</v>
      </c>
      <c r="C335" s="76" t="s">
        <v>383</v>
      </c>
      <c r="D335" s="76" t="s">
        <v>393</v>
      </c>
      <c r="E335" s="74" t="s">
        <v>54</v>
      </c>
      <c r="F335" s="74">
        <v>5200000892</v>
      </c>
    </row>
    <row r="336" spans="1:6" x14ac:dyDescent="0.2">
      <c r="A336" s="74">
        <v>554895</v>
      </c>
      <c r="B336" s="75">
        <v>90</v>
      </c>
      <c r="C336" s="76" t="s">
        <v>383</v>
      </c>
      <c r="D336" s="76" t="s">
        <v>394</v>
      </c>
      <c r="E336" s="74" t="s">
        <v>54</v>
      </c>
      <c r="F336" s="74">
        <v>5200000892</v>
      </c>
    </row>
    <row r="337" spans="1:6" x14ac:dyDescent="0.2">
      <c r="A337" s="74">
        <v>554896</v>
      </c>
      <c r="B337" s="75">
        <v>980</v>
      </c>
      <c r="C337" s="76" t="s">
        <v>383</v>
      </c>
      <c r="D337" s="76" t="s">
        <v>395</v>
      </c>
      <c r="E337" s="74" t="s">
        <v>54</v>
      </c>
      <c r="F337" s="74">
        <v>5200000892</v>
      </c>
    </row>
    <row r="338" spans="1:6" x14ac:dyDescent="0.2">
      <c r="A338" s="74">
        <v>554897</v>
      </c>
      <c r="B338" s="75">
        <v>2350</v>
      </c>
      <c r="C338" s="76" t="s">
        <v>383</v>
      </c>
      <c r="D338" s="76" t="s">
        <v>396</v>
      </c>
      <c r="E338" s="74" t="s">
        <v>54</v>
      </c>
      <c r="F338" s="74">
        <v>5200000892</v>
      </c>
    </row>
    <row r="339" spans="1:6" x14ac:dyDescent="0.2">
      <c r="A339" s="74">
        <v>554898</v>
      </c>
      <c r="B339" s="75">
        <v>17200</v>
      </c>
      <c r="C339" s="76" t="s">
        <v>383</v>
      </c>
      <c r="D339" s="76" t="s">
        <v>397</v>
      </c>
      <c r="E339" s="74" t="s">
        <v>54</v>
      </c>
      <c r="F339" s="74">
        <v>5200000892</v>
      </c>
    </row>
    <row r="340" spans="1:6" x14ac:dyDescent="0.2">
      <c r="A340" s="74">
        <v>554899</v>
      </c>
      <c r="B340" s="75">
        <v>1379.4</v>
      </c>
      <c r="C340" s="76" t="s">
        <v>383</v>
      </c>
      <c r="D340" s="76" t="s">
        <v>398</v>
      </c>
      <c r="E340" s="74" t="s">
        <v>54</v>
      </c>
      <c r="F340" s="74">
        <v>5200000892</v>
      </c>
    </row>
    <row r="341" spans="1:6" s="81" customFormat="1" x14ac:dyDescent="0.2">
      <c r="A341" s="74">
        <v>554900</v>
      </c>
      <c r="B341" s="75">
        <v>1700</v>
      </c>
      <c r="C341" s="76" t="s">
        <v>383</v>
      </c>
      <c r="D341" s="76" t="s">
        <v>399</v>
      </c>
      <c r="E341" s="74" t="s">
        <v>54</v>
      </c>
      <c r="F341" s="74">
        <v>5200000892</v>
      </c>
    </row>
    <row r="342" spans="1:6" s="81" customFormat="1" x14ac:dyDescent="0.2">
      <c r="A342" s="74">
        <v>554901</v>
      </c>
      <c r="B342" s="75">
        <v>1300</v>
      </c>
      <c r="C342" s="76" t="s">
        <v>383</v>
      </c>
      <c r="D342" s="76" t="s">
        <v>400</v>
      </c>
      <c r="E342" s="74" t="s">
        <v>54</v>
      </c>
      <c r="F342" s="74">
        <v>5200000892</v>
      </c>
    </row>
    <row r="343" spans="1:6" s="81" customFormat="1" x14ac:dyDescent="0.2">
      <c r="A343" s="74">
        <v>554902</v>
      </c>
      <c r="B343" s="75">
        <v>1500</v>
      </c>
      <c r="C343" s="76" t="s">
        <v>383</v>
      </c>
      <c r="D343" s="76" t="s">
        <v>401</v>
      </c>
      <c r="E343" s="74" t="s">
        <v>54</v>
      </c>
      <c r="F343" s="74">
        <v>5200000892</v>
      </c>
    </row>
    <row r="344" spans="1:6" s="81" customFormat="1" x14ac:dyDescent="0.2">
      <c r="A344" s="74">
        <v>554712</v>
      </c>
      <c r="B344" s="75">
        <v>195</v>
      </c>
      <c r="C344" s="76" t="s">
        <v>383</v>
      </c>
      <c r="D344" s="76" t="s">
        <v>402</v>
      </c>
      <c r="E344" s="74" t="s">
        <v>403</v>
      </c>
      <c r="F344" s="74">
        <v>5200000892</v>
      </c>
    </row>
    <row r="345" spans="1:6" s="81" customFormat="1" x14ac:dyDescent="0.2">
      <c r="A345" s="74">
        <v>554711</v>
      </c>
      <c r="B345" s="75">
        <v>230</v>
      </c>
      <c r="C345" s="76" t="s">
        <v>383</v>
      </c>
      <c r="D345" s="76" t="s">
        <v>404</v>
      </c>
      <c r="E345" s="74" t="s">
        <v>403</v>
      </c>
      <c r="F345" s="74">
        <v>5200000892</v>
      </c>
    </row>
    <row r="346" spans="1:6" s="81" customFormat="1" x14ac:dyDescent="0.2">
      <c r="A346" s="74">
        <v>554713</v>
      </c>
      <c r="B346" s="75">
        <v>290</v>
      </c>
      <c r="C346" s="76" t="s">
        <v>383</v>
      </c>
      <c r="D346" s="76" t="s">
        <v>405</v>
      </c>
      <c r="E346" s="74" t="s">
        <v>403</v>
      </c>
      <c r="F346" s="74">
        <v>5200000892</v>
      </c>
    </row>
    <row r="347" spans="1:6" s="81" customFormat="1" x14ac:dyDescent="0.2">
      <c r="A347" s="74">
        <v>554714</v>
      </c>
      <c r="B347" s="75">
        <v>95</v>
      </c>
      <c r="C347" s="76" t="s">
        <v>383</v>
      </c>
      <c r="D347" s="76" t="s">
        <v>406</v>
      </c>
      <c r="E347" s="74" t="s">
        <v>385</v>
      </c>
      <c r="F347" s="74">
        <v>5200000892</v>
      </c>
    </row>
    <row r="348" spans="1:6" s="81" customFormat="1" x14ac:dyDescent="0.2">
      <c r="A348" s="74">
        <v>554715</v>
      </c>
      <c r="B348" s="75">
        <v>115</v>
      </c>
      <c r="C348" s="76" t="s">
        <v>383</v>
      </c>
      <c r="D348" s="76" t="s">
        <v>407</v>
      </c>
      <c r="E348" s="74" t="s">
        <v>385</v>
      </c>
      <c r="F348" s="74">
        <v>5200000892</v>
      </c>
    </row>
    <row r="349" spans="1:6" s="81" customFormat="1" x14ac:dyDescent="0.2">
      <c r="A349" s="74">
        <v>554716</v>
      </c>
      <c r="B349" s="75">
        <v>155</v>
      </c>
      <c r="C349" s="76" t="s">
        <v>383</v>
      </c>
      <c r="D349" s="76" t="s">
        <v>408</v>
      </c>
      <c r="E349" s="74" t="s">
        <v>385</v>
      </c>
      <c r="F349" s="74">
        <v>5200000892</v>
      </c>
    </row>
    <row r="350" spans="1:6" s="81" customFormat="1" x14ac:dyDescent="0.2">
      <c r="A350" s="74">
        <v>554714</v>
      </c>
      <c r="B350" s="75">
        <v>35</v>
      </c>
      <c r="C350" s="76" t="s">
        <v>383</v>
      </c>
      <c r="D350" s="76" t="s">
        <v>409</v>
      </c>
      <c r="E350" s="74" t="s">
        <v>385</v>
      </c>
      <c r="F350" s="74">
        <v>5200000892</v>
      </c>
    </row>
    <row r="351" spans="1:6" s="81" customFormat="1" x14ac:dyDescent="0.2">
      <c r="A351" s="74">
        <v>554718</v>
      </c>
      <c r="B351" s="75">
        <v>45</v>
      </c>
      <c r="C351" s="76" t="s">
        <v>383</v>
      </c>
      <c r="D351" s="76" t="s">
        <v>410</v>
      </c>
      <c r="E351" s="74" t="s">
        <v>385</v>
      </c>
      <c r="F351" s="74">
        <v>5200000892</v>
      </c>
    </row>
    <row r="352" spans="1:6" s="81" customFormat="1" x14ac:dyDescent="0.2">
      <c r="A352" s="74">
        <v>554719</v>
      </c>
      <c r="B352" s="75">
        <v>50</v>
      </c>
      <c r="C352" s="76" t="s">
        <v>383</v>
      </c>
      <c r="D352" s="76" t="s">
        <v>411</v>
      </c>
      <c r="E352" s="74" t="s">
        <v>385</v>
      </c>
      <c r="F352" s="74">
        <v>5200000892</v>
      </c>
    </row>
    <row r="353" spans="1:6" s="81" customFormat="1" x14ac:dyDescent="0.2">
      <c r="A353" s="74">
        <v>554720</v>
      </c>
      <c r="B353" s="75">
        <v>85</v>
      </c>
      <c r="C353" s="76" t="s">
        <v>383</v>
      </c>
      <c r="D353" s="76" t="s">
        <v>412</v>
      </c>
      <c r="E353" s="74" t="s">
        <v>403</v>
      </c>
      <c r="F353" s="74">
        <v>5200000892</v>
      </c>
    </row>
    <row r="354" spans="1:6" s="81" customFormat="1" x14ac:dyDescent="0.2">
      <c r="A354" s="74">
        <v>554721</v>
      </c>
      <c r="B354" s="75">
        <v>50</v>
      </c>
      <c r="C354" s="76" t="s">
        <v>383</v>
      </c>
      <c r="D354" s="76" t="s">
        <v>413</v>
      </c>
      <c r="E354" s="74" t="s">
        <v>403</v>
      </c>
      <c r="F354" s="74">
        <v>5200000892</v>
      </c>
    </row>
    <row r="355" spans="1:6" s="81" customFormat="1" x14ac:dyDescent="0.2">
      <c r="A355" s="74">
        <v>554722</v>
      </c>
      <c r="B355" s="75">
        <v>75</v>
      </c>
      <c r="C355" s="76" t="s">
        <v>383</v>
      </c>
      <c r="D355" s="76" t="s">
        <v>414</v>
      </c>
      <c r="E355" s="74" t="s">
        <v>403</v>
      </c>
      <c r="F355" s="74">
        <v>5200000892</v>
      </c>
    </row>
    <row r="356" spans="1:6" s="81" customFormat="1" x14ac:dyDescent="0.2">
      <c r="A356" s="74">
        <v>554723</v>
      </c>
      <c r="B356" s="75">
        <v>105</v>
      </c>
      <c r="C356" s="76" t="s">
        <v>383</v>
      </c>
      <c r="D356" s="76" t="s">
        <v>415</v>
      </c>
      <c r="E356" s="74" t="s">
        <v>403</v>
      </c>
      <c r="F356" s="74">
        <v>5200000892</v>
      </c>
    </row>
    <row r="357" spans="1:6" s="81" customFormat="1" x14ac:dyDescent="0.2">
      <c r="A357" s="74">
        <v>554724</v>
      </c>
      <c r="B357" s="75">
        <v>120</v>
      </c>
      <c r="C357" s="76" t="s">
        <v>383</v>
      </c>
      <c r="D357" s="76" t="s">
        <v>416</v>
      </c>
      <c r="E357" s="74" t="s">
        <v>403</v>
      </c>
      <c r="F357" s="74">
        <v>5200000892</v>
      </c>
    </row>
    <row r="358" spans="1:6" s="81" customFormat="1" x14ac:dyDescent="0.2">
      <c r="A358" s="74">
        <v>554903</v>
      </c>
      <c r="B358" s="75">
        <v>50</v>
      </c>
      <c r="C358" s="76" t="s">
        <v>383</v>
      </c>
      <c r="D358" s="76" t="s">
        <v>417</v>
      </c>
      <c r="E358" s="74" t="s">
        <v>54</v>
      </c>
      <c r="F358" s="74">
        <v>5200000892</v>
      </c>
    </row>
    <row r="359" spans="1:6" s="81" customFormat="1" x14ac:dyDescent="0.2">
      <c r="A359" s="74">
        <v>554904</v>
      </c>
      <c r="B359" s="75">
        <v>85</v>
      </c>
      <c r="C359" s="76" t="s">
        <v>383</v>
      </c>
      <c r="D359" s="76" t="s">
        <v>418</v>
      </c>
      <c r="E359" s="74" t="s">
        <v>54</v>
      </c>
      <c r="F359" s="74">
        <v>5200000892</v>
      </c>
    </row>
    <row r="360" spans="1:6" s="81" customFormat="1" x14ac:dyDescent="0.2">
      <c r="A360" s="74">
        <v>554905</v>
      </c>
      <c r="B360" s="75">
        <v>60</v>
      </c>
      <c r="C360" s="76" t="s">
        <v>383</v>
      </c>
      <c r="D360" s="76" t="s">
        <v>419</v>
      </c>
      <c r="E360" s="74" t="s">
        <v>54</v>
      </c>
      <c r="F360" s="74">
        <v>5200000892</v>
      </c>
    </row>
    <row r="361" spans="1:6" s="81" customFormat="1" x14ac:dyDescent="0.2">
      <c r="A361" s="74">
        <v>554906</v>
      </c>
      <c r="B361" s="75">
        <v>90</v>
      </c>
      <c r="C361" s="76" t="s">
        <v>383</v>
      </c>
      <c r="D361" s="76" t="s">
        <v>420</v>
      </c>
      <c r="E361" s="74" t="s">
        <v>54</v>
      </c>
      <c r="F361" s="74">
        <v>5200000892</v>
      </c>
    </row>
    <row r="362" spans="1:6" s="81" customFormat="1" x14ac:dyDescent="0.2">
      <c r="A362" s="74">
        <v>554907</v>
      </c>
      <c r="B362" s="75">
        <v>90</v>
      </c>
      <c r="C362" s="76" t="s">
        <v>383</v>
      </c>
      <c r="D362" s="76" t="s">
        <v>421</v>
      </c>
      <c r="E362" s="74" t="s">
        <v>54</v>
      </c>
      <c r="F362" s="74">
        <v>5200000892</v>
      </c>
    </row>
    <row r="363" spans="1:6" s="81" customFormat="1" x14ac:dyDescent="0.2">
      <c r="A363" s="74">
        <v>554908</v>
      </c>
      <c r="B363" s="75">
        <v>175</v>
      </c>
      <c r="C363" s="76" t="s">
        <v>383</v>
      </c>
      <c r="D363" s="76" t="s">
        <v>422</v>
      </c>
      <c r="E363" s="74" t="s">
        <v>54</v>
      </c>
      <c r="F363" s="74">
        <v>5200000892</v>
      </c>
    </row>
    <row r="364" spans="1:6" s="81" customFormat="1" x14ac:dyDescent="0.2">
      <c r="A364" s="74">
        <v>554909</v>
      </c>
      <c r="B364" s="75">
        <v>130</v>
      </c>
      <c r="C364" s="76" t="s">
        <v>383</v>
      </c>
      <c r="D364" s="76" t="s">
        <v>423</v>
      </c>
      <c r="E364" s="74" t="s">
        <v>54</v>
      </c>
      <c r="F364" s="74">
        <v>5200000892</v>
      </c>
    </row>
    <row r="365" spans="1:6" s="81" customFormat="1" x14ac:dyDescent="0.2">
      <c r="A365" s="74">
        <v>554910</v>
      </c>
      <c r="B365" s="75">
        <v>195</v>
      </c>
      <c r="C365" s="76" t="s">
        <v>383</v>
      </c>
      <c r="D365" s="76" t="s">
        <v>424</v>
      </c>
      <c r="E365" s="74" t="s">
        <v>54</v>
      </c>
      <c r="F365" s="74">
        <v>5200000892</v>
      </c>
    </row>
    <row r="366" spans="1:6" s="81" customFormat="1" x14ac:dyDescent="0.2">
      <c r="A366" s="74">
        <v>554911</v>
      </c>
      <c r="B366" s="75">
        <v>365</v>
      </c>
      <c r="C366" s="76" t="s">
        <v>383</v>
      </c>
      <c r="D366" s="76" t="s">
        <v>425</v>
      </c>
      <c r="E366" s="74" t="s">
        <v>54</v>
      </c>
      <c r="F366" s="74">
        <v>5200000892</v>
      </c>
    </row>
    <row r="367" spans="1:6" s="81" customFormat="1" x14ac:dyDescent="0.2">
      <c r="A367" s="74">
        <v>554912</v>
      </c>
      <c r="B367" s="75">
        <v>460</v>
      </c>
      <c r="C367" s="76" t="s">
        <v>383</v>
      </c>
      <c r="D367" s="76" t="s">
        <v>426</v>
      </c>
      <c r="E367" s="74" t="s">
        <v>54</v>
      </c>
      <c r="F367" s="74">
        <v>5200000892</v>
      </c>
    </row>
    <row r="368" spans="1:6" s="81" customFormat="1" x14ac:dyDescent="0.2">
      <c r="A368" s="74">
        <v>554913</v>
      </c>
      <c r="B368" s="75">
        <v>270</v>
      </c>
      <c r="C368" s="76" t="s">
        <v>383</v>
      </c>
      <c r="D368" s="76" t="s">
        <v>427</v>
      </c>
      <c r="E368" s="74" t="s">
        <v>54</v>
      </c>
      <c r="F368" s="74">
        <v>5200000892</v>
      </c>
    </row>
    <row r="369" spans="1:6" s="81" customFormat="1" x14ac:dyDescent="0.2">
      <c r="A369" s="74">
        <v>554914</v>
      </c>
      <c r="B369" s="75">
        <v>135</v>
      </c>
      <c r="C369" s="76" t="s">
        <v>383</v>
      </c>
      <c r="D369" s="76" t="s">
        <v>428</v>
      </c>
      <c r="E369" s="74" t="s">
        <v>54</v>
      </c>
      <c r="F369" s="74">
        <v>5200000892</v>
      </c>
    </row>
    <row r="370" spans="1:6" s="81" customFormat="1" x14ac:dyDescent="0.2">
      <c r="A370" s="74">
        <v>554915</v>
      </c>
      <c r="B370" s="75">
        <v>50</v>
      </c>
      <c r="C370" s="76" t="s">
        <v>383</v>
      </c>
      <c r="D370" s="76" t="s">
        <v>429</v>
      </c>
      <c r="E370" s="74" t="s">
        <v>54</v>
      </c>
      <c r="F370" s="74">
        <v>5200000892</v>
      </c>
    </row>
    <row r="371" spans="1:6" s="81" customFormat="1" x14ac:dyDescent="0.2">
      <c r="A371" s="74">
        <v>554916</v>
      </c>
      <c r="B371" s="75">
        <v>270</v>
      </c>
      <c r="C371" s="76" t="s">
        <v>383</v>
      </c>
      <c r="D371" s="76" t="s">
        <v>430</v>
      </c>
      <c r="E371" s="74" t="s">
        <v>54</v>
      </c>
      <c r="F371" s="74">
        <v>5200000892</v>
      </c>
    </row>
    <row r="372" spans="1:6" s="81" customFormat="1" x14ac:dyDescent="0.2">
      <c r="A372" s="74">
        <v>554917</v>
      </c>
      <c r="B372" s="75">
        <v>155</v>
      </c>
      <c r="C372" s="76" t="s">
        <v>383</v>
      </c>
      <c r="D372" s="76" t="s">
        <v>431</v>
      </c>
      <c r="E372" s="74" t="s">
        <v>54</v>
      </c>
      <c r="F372" s="74">
        <v>5200000892</v>
      </c>
    </row>
    <row r="373" spans="1:6" s="81" customFormat="1" x14ac:dyDescent="0.2">
      <c r="A373" s="74">
        <v>554918</v>
      </c>
      <c r="B373" s="75">
        <v>1700</v>
      </c>
      <c r="C373" s="76" t="s">
        <v>383</v>
      </c>
      <c r="D373" s="76" t="s">
        <v>432</v>
      </c>
      <c r="E373" s="74" t="s">
        <v>54</v>
      </c>
      <c r="F373" s="74">
        <v>5200000892</v>
      </c>
    </row>
    <row r="374" spans="1:6" s="81" customFormat="1" x14ac:dyDescent="0.2">
      <c r="A374" s="74">
        <v>554919</v>
      </c>
      <c r="B374" s="75">
        <v>440</v>
      </c>
      <c r="C374" s="76" t="s">
        <v>383</v>
      </c>
      <c r="D374" s="76" t="s">
        <v>433</v>
      </c>
      <c r="E374" s="74" t="s">
        <v>54</v>
      </c>
      <c r="F374" s="74">
        <v>5200000892</v>
      </c>
    </row>
    <row r="375" spans="1:6" s="81" customFormat="1" x14ac:dyDescent="0.2">
      <c r="A375" s="74">
        <v>554920</v>
      </c>
      <c r="B375" s="75">
        <v>540</v>
      </c>
      <c r="C375" s="76" t="s">
        <v>383</v>
      </c>
      <c r="D375" s="76" t="s">
        <v>434</v>
      </c>
      <c r="E375" s="74" t="s">
        <v>54</v>
      </c>
      <c r="F375" s="74">
        <v>5200000892</v>
      </c>
    </row>
    <row r="376" spans="1:6" s="81" customFormat="1" x14ac:dyDescent="0.2">
      <c r="A376" s="74">
        <v>554921</v>
      </c>
      <c r="B376" s="75">
        <v>15</v>
      </c>
      <c r="C376" s="76" t="s">
        <v>383</v>
      </c>
      <c r="D376" s="76" t="s">
        <v>435</v>
      </c>
      <c r="E376" s="74" t="s">
        <v>54</v>
      </c>
      <c r="F376" s="74">
        <v>5200000892</v>
      </c>
    </row>
    <row r="377" spans="1:6" s="81" customFormat="1" x14ac:dyDescent="0.2">
      <c r="A377" s="74">
        <v>554922</v>
      </c>
      <c r="B377" s="75">
        <v>90</v>
      </c>
      <c r="C377" s="76" t="s">
        <v>383</v>
      </c>
      <c r="D377" s="76" t="s">
        <v>436</v>
      </c>
      <c r="E377" s="74" t="s">
        <v>54</v>
      </c>
      <c r="F377" s="74">
        <v>5200000892</v>
      </c>
    </row>
    <row r="378" spans="1:6" s="81" customFormat="1" x14ac:dyDescent="0.2">
      <c r="A378" s="74">
        <v>554923</v>
      </c>
      <c r="B378" s="75">
        <v>154</v>
      </c>
      <c r="C378" s="76" t="s">
        <v>383</v>
      </c>
      <c r="D378" s="76" t="s">
        <v>437</v>
      </c>
      <c r="E378" s="74" t="s">
        <v>54</v>
      </c>
      <c r="F378" s="74">
        <v>5200000892</v>
      </c>
    </row>
    <row r="379" spans="1:6" s="81" customFormat="1" x14ac:dyDescent="0.2">
      <c r="A379" s="74">
        <v>554924</v>
      </c>
      <c r="B379" s="75">
        <v>155</v>
      </c>
      <c r="C379" s="76" t="s">
        <v>383</v>
      </c>
      <c r="D379" s="76" t="s">
        <v>438</v>
      </c>
      <c r="E379" s="74" t="s">
        <v>54</v>
      </c>
      <c r="F379" s="74">
        <v>5200000892</v>
      </c>
    </row>
    <row r="380" spans="1:6" s="81" customFormat="1" x14ac:dyDescent="0.2">
      <c r="A380" s="74">
        <v>554925</v>
      </c>
      <c r="B380" s="75">
        <v>1800</v>
      </c>
      <c r="C380" s="76" t="s">
        <v>383</v>
      </c>
      <c r="D380" s="76" t="s">
        <v>439</v>
      </c>
      <c r="E380" s="74" t="s">
        <v>54</v>
      </c>
      <c r="F380" s="74">
        <v>5200000892</v>
      </c>
    </row>
    <row r="381" spans="1:6" s="81" customFormat="1" x14ac:dyDescent="0.2">
      <c r="A381" s="74">
        <v>554748</v>
      </c>
      <c r="B381" s="75">
        <v>42</v>
      </c>
      <c r="C381" s="76" t="s">
        <v>383</v>
      </c>
      <c r="D381" s="76" t="s">
        <v>440</v>
      </c>
      <c r="E381" s="74" t="s">
        <v>441</v>
      </c>
      <c r="F381" s="74">
        <v>5200000892</v>
      </c>
    </row>
    <row r="382" spans="1:6" s="81" customFormat="1" x14ac:dyDescent="0.2">
      <c r="A382" s="74">
        <v>554926</v>
      </c>
      <c r="B382" s="75">
        <v>145</v>
      </c>
      <c r="C382" s="76" t="s">
        <v>383</v>
      </c>
      <c r="D382" s="76" t="s">
        <v>442</v>
      </c>
      <c r="E382" s="74" t="s">
        <v>54</v>
      </c>
      <c r="F382" s="74">
        <v>5200000892</v>
      </c>
    </row>
    <row r="383" spans="1:6" s="81" customFormat="1" x14ac:dyDescent="0.2">
      <c r="A383" s="74">
        <v>554927</v>
      </c>
      <c r="B383" s="75">
        <v>50</v>
      </c>
      <c r="C383" s="76" t="s">
        <v>383</v>
      </c>
      <c r="D383" s="76" t="s">
        <v>443</v>
      </c>
      <c r="E383" s="74" t="s">
        <v>54</v>
      </c>
      <c r="F383" s="74">
        <v>5200000892</v>
      </c>
    </row>
    <row r="384" spans="1:6" s="81" customFormat="1" x14ac:dyDescent="0.2">
      <c r="A384" s="74">
        <v>554928</v>
      </c>
      <c r="B384" s="75">
        <v>90</v>
      </c>
      <c r="C384" s="76" t="s">
        <v>383</v>
      </c>
      <c r="D384" s="76" t="s">
        <v>444</v>
      </c>
      <c r="E384" s="74" t="s">
        <v>54</v>
      </c>
      <c r="F384" s="74">
        <v>5200000892</v>
      </c>
    </row>
    <row r="385" spans="1:6" s="81" customFormat="1" x14ac:dyDescent="0.2">
      <c r="A385" s="74">
        <v>554929</v>
      </c>
      <c r="B385" s="75">
        <v>365</v>
      </c>
      <c r="C385" s="76" t="s">
        <v>383</v>
      </c>
      <c r="D385" s="76" t="s">
        <v>445</v>
      </c>
      <c r="E385" s="74" t="s">
        <v>54</v>
      </c>
      <c r="F385" s="74">
        <v>5200000892</v>
      </c>
    </row>
    <row r="386" spans="1:6" s="81" customFormat="1" x14ac:dyDescent="0.2">
      <c r="A386" s="74">
        <v>554930</v>
      </c>
      <c r="B386" s="75">
        <v>790</v>
      </c>
      <c r="C386" s="76" t="s">
        <v>383</v>
      </c>
      <c r="D386" s="76" t="s">
        <v>446</v>
      </c>
      <c r="E386" s="74" t="s">
        <v>54</v>
      </c>
      <c r="F386" s="74">
        <v>5200000892</v>
      </c>
    </row>
    <row r="387" spans="1:6" s="81" customFormat="1" x14ac:dyDescent="0.2">
      <c r="A387" s="74">
        <v>554931</v>
      </c>
      <c r="B387" s="75">
        <v>895</v>
      </c>
      <c r="C387" s="76" t="s">
        <v>383</v>
      </c>
      <c r="D387" s="76" t="s">
        <v>447</v>
      </c>
      <c r="E387" s="74" t="s">
        <v>54</v>
      </c>
      <c r="F387" s="74">
        <v>5200000892</v>
      </c>
    </row>
    <row r="388" spans="1:6" s="81" customFormat="1" x14ac:dyDescent="0.2">
      <c r="A388" s="74">
        <v>554932</v>
      </c>
      <c r="B388" s="75">
        <v>585</v>
      </c>
      <c r="C388" s="76" t="s">
        <v>383</v>
      </c>
      <c r="D388" s="76" t="s">
        <v>448</v>
      </c>
      <c r="E388" s="74" t="s">
        <v>54</v>
      </c>
      <c r="F388" s="74">
        <v>5200000892</v>
      </c>
    </row>
    <row r="389" spans="1:6" s="81" customFormat="1" x14ac:dyDescent="0.2">
      <c r="A389" s="74">
        <v>554756</v>
      </c>
      <c r="B389" s="75">
        <v>27.682276434152211</v>
      </c>
      <c r="C389" s="76" t="s">
        <v>449</v>
      </c>
      <c r="D389" s="76" t="s">
        <v>450</v>
      </c>
      <c r="E389" s="74" t="s">
        <v>70</v>
      </c>
      <c r="F389" s="74">
        <v>5200000893</v>
      </c>
    </row>
    <row r="390" spans="1:6" s="81" customFormat="1" x14ac:dyDescent="0.2">
      <c r="A390" s="74">
        <v>554757</v>
      </c>
      <c r="B390" s="75">
        <v>49.922693427031845</v>
      </c>
      <c r="C390" s="76" t="s">
        <v>449</v>
      </c>
      <c r="D390" s="76" t="s">
        <v>451</v>
      </c>
      <c r="E390" s="74" t="s">
        <v>70</v>
      </c>
      <c r="F390" s="74">
        <v>5200000893</v>
      </c>
    </row>
    <row r="391" spans="1:6" s="81" customFormat="1" x14ac:dyDescent="0.2">
      <c r="A391" s="74">
        <v>554933</v>
      </c>
      <c r="B391" s="75">
        <v>53.55964995274315</v>
      </c>
      <c r="C391" s="76" t="s">
        <v>449</v>
      </c>
      <c r="D391" s="76" t="s">
        <v>452</v>
      </c>
      <c r="E391" s="74" t="s">
        <v>54</v>
      </c>
      <c r="F391" s="74">
        <v>5200000893</v>
      </c>
    </row>
    <row r="392" spans="1:6" s="81" customFormat="1" x14ac:dyDescent="0.2">
      <c r="A392" s="74">
        <v>554934</v>
      </c>
      <c r="B392" s="75">
        <v>42.847719962194518</v>
      </c>
      <c r="C392" s="76" t="s">
        <v>449</v>
      </c>
      <c r="D392" s="76" t="s">
        <v>453</v>
      </c>
      <c r="E392" s="74" t="s">
        <v>54</v>
      </c>
      <c r="F392" s="74">
        <v>5200000893</v>
      </c>
    </row>
    <row r="393" spans="1:6" s="81" customFormat="1" x14ac:dyDescent="0.2">
      <c r="A393" s="74">
        <v>554935</v>
      </c>
      <c r="B393" s="75">
        <v>32.135789971645892</v>
      </c>
      <c r="C393" s="76" t="s">
        <v>449</v>
      </c>
      <c r="D393" s="76" t="s">
        <v>454</v>
      </c>
      <c r="E393" s="74" t="s">
        <v>54</v>
      </c>
      <c r="F393" s="74">
        <v>5200000893</v>
      </c>
    </row>
    <row r="394" spans="1:6" s="81" customFormat="1" x14ac:dyDescent="0.2">
      <c r="A394" s="74">
        <v>554936</v>
      </c>
      <c r="B394" s="75">
        <v>10.711929990548629</v>
      </c>
      <c r="C394" s="76" t="s">
        <v>449</v>
      </c>
      <c r="D394" s="76" t="s">
        <v>455</v>
      </c>
      <c r="E394" s="74" t="s">
        <v>54</v>
      </c>
      <c r="F394" s="74">
        <v>5200000893</v>
      </c>
    </row>
    <row r="395" spans="1:6" s="81" customFormat="1" x14ac:dyDescent="0.2">
      <c r="A395" s="74">
        <v>554937</v>
      </c>
      <c r="B395" s="75">
        <v>7.1412866603657541</v>
      </c>
      <c r="C395" s="76" t="s">
        <v>449</v>
      </c>
      <c r="D395" s="76" t="s">
        <v>456</v>
      </c>
      <c r="E395" s="74" t="s">
        <v>54</v>
      </c>
      <c r="F395" s="74">
        <v>5200000893</v>
      </c>
    </row>
    <row r="396" spans="1:6" s="81" customFormat="1" x14ac:dyDescent="0.2">
      <c r="A396" s="74">
        <v>554938</v>
      </c>
      <c r="B396" s="75">
        <v>14.282573320731508</v>
      </c>
      <c r="C396" s="76" t="s">
        <v>449</v>
      </c>
      <c r="D396" s="76" t="s">
        <v>457</v>
      </c>
      <c r="E396" s="74" t="s">
        <v>54</v>
      </c>
      <c r="F396" s="74">
        <v>5200000893</v>
      </c>
    </row>
    <row r="397" spans="1:6" s="81" customFormat="1" x14ac:dyDescent="0.2">
      <c r="A397" s="74">
        <v>554939</v>
      </c>
      <c r="B397" s="75">
        <v>10.711929990548629</v>
      </c>
      <c r="C397" s="76" t="s">
        <v>449</v>
      </c>
      <c r="D397" s="76" t="s">
        <v>458</v>
      </c>
      <c r="E397" s="74" t="s">
        <v>54</v>
      </c>
      <c r="F397" s="74">
        <v>5200000893</v>
      </c>
    </row>
    <row r="398" spans="1:6" s="81" customFormat="1" x14ac:dyDescent="0.2">
      <c r="A398" s="74">
        <v>554765</v>
      </c>
      <c r="B398" s="75">
        <v>144.82117070886892</v>
      </c>
      <c r="C398" s="76" t="s">
        <v>449</v>
      </c>
      <c r="D398" s="76" t="s">
        <v>459</v>
      </c>
      <c r="E398" s="74" t="s">
        <v>314</v>
      </c>
      <c r="F398" s="74">
        <v>5200000893</v>
      </c>
    </row>
    <row r="399" spans="1:6" s="81" customFormat="1" x14ac:dyDescent="0.2">
      <c r="A399" s="74">
        <v>554940</v>
      </c>
      <c r="B399" s="75">
        <v>28.565146641463016</v>
      </c>
      <c r="C399" s="76" t="s">
        <v>449</v>
      </c>
      <c r="D399" s="76" t="s">
        <v>460</v>
      </c>
      <c r="E399" s="74" t="s">
        <v>54</v>
      </c>
      <c r="F399" s="74">
        <v>5200000893</v>
      </c>
    </row>
    <row r="400" spans="1:6" s="81" customFormat="1" x14ac:dyDescent="0.2">
      <c r="A400" s="74">
        <v>554941</v>
      </c>
      <c r="B400" s="75">
        <v>12.497251655640067</v>
      </c>
      <c r="C400" s="76" t="s">
        <v>449</v>
      </c>
      <c r="D400" s="76" t="s">
        <v>461</v>
      </c>
      <c r="E400" s="74" t="s">
        <v>54</v>
      </c>
      <c r="F400" s="74">
        <v>5200000893</v>
      </c>
    </row>
    <row r="401" spans="1:7" s="81" customFormat="1" x14ac:dyDescent="0.2">
      <c r="A401" s="74">
        <v>554768</v>
      </c>
      <c r="B401" s="75">
        <v>143.65802497252361</v>
      </c>
      <c r="C401" s="76" t="s">
        <v>449</v>
      </c>
      <c r="D401" s="76" t="s">
        <v>462</v>
      </c>
      <c r="E401" s="74" t="s">
        <v>70</v>
      </c>
      <c r="F401" s="74">
        <v>5200000893</v>
      </c>
    </row>
    <row r="402" spans="1:7" s="81" customFormat="1" x14ac:dyDescent="0.2">
      <c r="A402" s="74">
        <v>554769</v>
      </c>
      <c r="B402" s="75">
        <v>135.59110386000015</v>
      </c>
      <c r="C402" s="76" t="s">
        <v>449</v>
      </c>
      <c r="D402" s="76" t="s">
        <v>463</v>
      </c>
      <c r="E402" s="74" t="s">
        <v>70</v>
      </c>
      <c r="F402" s="74">
        <v>5200000893</v>
      </c>
    </row>
    <row r="403" spans="1:7" s="81" customFormat="1" x14ac:dyDescent="0.2">
      <c r="A403" s="74">
        <v>554770</v>
      </c>
      <c r="B403" s="75">
        <v>187.27233365238422</v>
      </c>
      <c r="C403" s="76" t="s">
        <v>449</v>
      </c>
      <c r="D403" s="76" t="s">
        <v>464</v>
      </c>
      <c r="E403" s="74" t="s">
        <v>70</v>
      </c>
      <c r="F403" s="74">
        <v>5200000893</v>
      </c>
    </row>
    <row r="404" spans="1:7" s="81" customFormat="1" x14ac:dyDescent="0.2">
      <c r="A404" s="74">
        <v>554771</v>
      </c>
      <c r="B404" s="75">
        <v>101.45771093571982</v>
      </c>
      <c r="C404" s="76" t="s">
        <v>449</v>
      </c>
      <c r="D404" s="76" t="s">
        <v>465</v>
      </c>
      <c r="E404" s="74" t="s">
        <v>70</v>
      </c>
      <c r="F404" s="74">
        <v>5200000893</v>
      </c>
    </row>
    <row r="405" spans="1:7" s="81" customFormat="1" x14ac:dyDescent="0.2">
      <c r="A405" s="74">
        <v>554772</v>
      </c>
      <c r="B405" s="75">
        <v>78.480354340470612</v>
      </c>
      <c r="C405" s="76" t="s">
        <v>449</v>
      </c>
      <c r="D405" s="76" t="s">
        <v>466</v>
      </c>
      <c r="E405" s="74" t="s">
        <v>70</v>
      </c>
      <c r="F405" s="74">
        <v>5200000893</v>
      </c>
    </row>
    <row r="406" spans="1:7" s="81" customFormat="1" x14ac:dyDescent="0.2">
      <c r="A406" s="74">
        <v>554773</v>
      </c>
      <c r="B406" s="75">
        <v>86.64</v>
      </c>
      <c r="C406" s="76" t="s">
        <v>51</v>
      </c>
      <c r="D406" s="76" t="s">
        <v>467</v>
      </c>
      <c r="E406" s="74" t="s">
        <v>70</v>
      </c>
      <c r="F406" s="74">
        <v>5200000891</v>
      </c>
    </row>
    <row r="407" spans="1:7" s="81" customFormat="1" x14ac:dyDescent="0.2">
      <c r="A407" s="74">
        <v>554774</v>
      </c>
      <c r="B407" s="75">
        <v>100.57</v>
      </c>
      <c r="C407" s="76" t="s">
        <v>51</v>
      </c>
      <c r="D407" s="76" t="s">
        <v>468</v>
      </c>
      <c r="E407" s="74" t="s">
        <v>70</v>
      </c>
      <c r="F407" s="74">
        <v>5200000891</v>
      </c>
    </row>
    <row r="408" spans="1:7" s="81" customFormat="1" x14ac:dyDescent="0.2">
      <c r="A408" s="74">
        <v>554775</v>
      </c>
      <c r="B408" s="75">
        <v>88.286778485835498</v>
      </c>
      <c r="C408" s="76" t="s">
        <v>469</v>
      </c>
      <c r="D408" s="76" t="s">
        <v>470</v>
      </c>
      <c r="E408" s="74" t="s">
        <v>70</v>
      </c>
      <c r="F408" s="74">
        <v>5200000892</v>
      </c>
    </row>
    <row r="409" spans="1:7" s="81" customFormat="1" x14ac:dyDescent="0.2">
      <c r="A409" s="74">
        <v>554776</v>
      </c>
      <c r="B409" s="75">
        <v>100.24606139043266</v>
      </c>
      <c r="C409" s="76" t="s">
        <v>469</v>
      </c>
      <c r="D409" s="76" t="s">
        <v>471</v>
      </c>
      <c r="E409" s="74" t="s">
        <v>70</v>
      </c>
      <c r="F409" s="74">
        <v>5200000892</v>
      </c>
    </row>
    <row r="410" spans="1:7" s="81" customFormat="1" x14ac:dyDescent="0.2">
      <c r="A410" s="74">
        <v>554777</v>
      </c>
      <c r="B410" s="75">
        <v>114.45552559979282</v>
      </c>
      <c r="C410" s="76" t="s">
        <v>469</v>
      </c>
      <c r="D410" s="76" t="s">
        <v>472</v>
      </c>
      <c r="E410" s="74" t="s">
        <v>70</v>
      </c>
      <c r="F410" s="74">
        <v>5200000892</v>
      </c>
    </row>
    <row r="411" spans="1:7" x14ac:dyDescent="0.2">
      <c r="A411" s="74">
        <v>573923</v>
      </c>
      <c r="B411" s="75">
        <v>58.574569196000013</v>
      </c>
      <c r="C411" s="76"/>
      <c r="D411" s="76" t="s">
        <v>4484</v>
      </c>
      <c r="E411" s="74" t="s">
        <v>54</v>
      </c>
      <c r="F411" s="74">
        <v>5200000892</v>
      </c>
      <c r="G411" s="85"/>
    </row>
    <row r="412" spans="1:7" x14ac:dyDescent="0.2">
      <c r="A412" s="74">
        <v>573934</v>
      </c>
      <c r="B412" s="75">
        <v>58.574569196000013</v>
      </c>
      <c r="C412" s="76"/>
      <c r="D412" s="76" t="s">
        <v>4485</v>
      </c>
      <c r="E412" s="74" t="s">
        <v>54</v>
      </c>
      <c r="F412" s="74">
        <v>5200000892</v>
      </c>
      <c r="G412" s="85"/>
    </row>
    <row r="413" spans="1:7" x14ac:dyDescent="0.2">
      <c r="A413" s="74">
        <v>573935</v>
      </c>
      <c r="B413" s="75">
        <v>97.5</v>
      </c>
      <c r="C413" s="76"/>
      <c r="D413" s="76" t="s">
        <v>4486</v>
      </c>
      <c r="E413" s="74" t="s">
        <v>54</v>
      </c>
      <c r="F413" s="74">
        <v>5200000892</v>
      </c>
      <c r="G413" s="85"/>
    </row>
    <row r="414" spans="1:7" x14ac:dyDescent="0.2">
      <c r="A414" s="74">
        <v>573936</v>
      </c>
      <c r="B414" s="75">
        <v>45</v>
      </c>
      <c r="C414" s="76"/>
      <c r="D414" s="76" t="s">
        <v>4487</v>
      </c>
      <c r="E414" s="74" t="s">
        <v>54</v>
      </c>
      <c r="F414" s="74">
        <v>5200000892</v>
      </c>
      <c r="G414" s="85"/>
    </row>
    <row r="415" spans="1:7" x14ac:dyDescent="0.2">
      <c r="A415" s="74">
        <v>573937</v>
      </c>
      <c r="B415" s="75">
        <v>45</v>
      </c>
      <c r="C415" s="76"/>
      <c r="D415" s="76" t="s">
        <v>4488</v>
      </c>
      <c r="E415" s="74" t="s">
        <v>54</v>
      </c>
      <c r="F415" s="74">
        <v>5200000892</v>
      </c>
      <c r="G415" s="85"/>
    </row>
    <row r="416" spans="1:7" x14ac:dyDescent="0.2">
      <c r="A416" s="74">
        <v>573938</v>
      </c>
      <c r="B416" s="75">
        <v>97.5</v>
      </c>
      <c r="C416" s="76"/>
      <c r="D416" s="76" t="s">
        <v>4489</v>
      </c>
      <c r="E416" s="74" t="s">
        <v>54</v>
      </c>
      <c r="F416" s="74">
        <v>5200000892</v>
      </c>
      <c r="G416" s="85"/>
    </row>
    <row r="417" spans="1:7" x14ac:dyDescent="0.2">
      <c r="A417" s="74">
        <v>573940</v>
      </c>
      <c r="B417" s="75">
        <v>10</v>
      </c>
      <c r="C417" s="76"/>
      <c r="D417" s="76" t="s">
        <v>4490</v>
      </c>
      <c r="E417" s="74" t="s">
        <v>385</v>
      </c>
      <c r="F417" s="74">
        <v>5200000892</v>
      </c>
      <c r="G417" s="85"/>
    </row>
    <row r="418" spans="1:7" x14ac:dyDescent="0.2">
      <c r="A418" s="74">
        <v>573941</v>
      </c>
      <c r="B418" s="75">
        <v>10</v>
      </c>
      <c r="C418" s="76"/>
      <c r="D418" s="76" t="s">
        <v>4491</v>
      </c>
      <c r="E418" s="74" t="s">
        <v>385</v>
      </c>
      <c r="F418" s="74">
        <v>5200000892</v>
      </c>
      <c r="G418" s="85"/>
    </row>
    <row r="419" spans="1:7" x14ac:dyDescent="0.2">
      <c r="A419" s="74">
        <v>573943</v>
      </c>
      <c r="B419" s="75">
        <v>230</v>
      </c>
      <c r="C419" s="76"/>
      <c r="D419" s="76" t="s">
        <v>4492</v>
      </c>
      <c r="E419" s="74" t="s">
        <v>54</v>
      </c>
      <c r="F419" s="74">
        <v>5200000892</v>
      </c>
      <c r="G419" s="85"/>
    </row>
    <row r="420" spans="1:7" x14ac:dyDescent="0.2">
      <c r="A420" s="74">
        <v>573944</v>
      </c>
      <c r="B420" s="75">
        <v>230</v>
      </c>
      <c r="C420" s="76"/>
      <c r="D420" s="76" t="s">
        <v>4493</v>
      </c>
      <c r="E420" s="74" t="s">
        <v>54</v>
      </c>
      <c r="F420" s="74">
        <v>5200000892</v>
      </c>
      <c r="G420" s="85"/>
    </row>
    <row r="421" spans="1:7" x14ac:dyDescent="0.2">
      <c r="A421" s="74">
        <v>573945</v>
      </c>
      <c r="B421" s="75">
        <v>7.8459654424363476</v>
      </c>
      <c r="C421" s="76"/>
      <c r="D421" s="76" t="s">
        <v>4494</v>
      </c>
      <c r="E421" s="74" t="s">
        <v>54</v>
      </c>
      <c r="F421" s="74">
        <v>5200000892</v>
      </c>
      <c r="G421" s="85"/>
    </row>
    <row r="422" spans="1:7" x14ac:dyDescent="0.2">
      <c r="A422" s="74">
        <v>573946</v>
      </c>
      <c r="B422" s="75">
        <v>7.8459654424363476</v>
      </c>
      <c r="C422" s="76"/>
      <c r="D422" s="76" t="s">
        <v>4495</v>
      </c>
      <c r="E422" s="74" t="s">
        <v>54</v>
      </c>
      <c r="F422" s="74">
        <v>5200000892</v>
      </c>
      <c r="G422" s="85"/>
    </row>
    <row r="423" spans="1:7" x14ac:dyDescent="0.2">
      <c r="A423" s="74">
        <v>573947</v>
      </c>
      <c r="B423" s="75">
        <v>0.88285904200000009</v>
      </c>
      <c r="C423" s="76"/>
      <c r="D423" s="76" t="s">
        <v>4496</v>
      </c>
      <c r="E423" s="74" t="s">
        <v>54</v>
      </c>
      <c r="F423" s="74">
        <v>5200000892</v>
      </c>
      <c r="G423" s="85"/>
    </row>
    <row r="424" spans="1:7" x14ac:dyDescent="0.2">
      <c r="A424" s="74">
        <v>573948</v>
      </c>
      <c r="B424" s="75">
        <v>0.88285904200000009</v>
      </c>
      <c r="C424" s="76"/>
      <c r="D424" s="76" t="s">
        <v>4497</v>
      </c>
      <c r="E424" s="74" t="s">
        <v>54</v>
      </c>
      <c r="F424" s="74">
        <v>5200000892</v>
      </c>
      <c r="G424" s="85"/>
    </row>
    <row r="425" spans="1:7" x14ac:dyDescent="0.2">
      <c r="A425" s="74">
        <v>573949</v>
      </c>
      <c r="B425" s="75">
        <v>0.75077776800000007</v>
      </c>
      <c r="C425" s="76"/>
      <c r="D425" s="76" t="s">
        <v>4498</v>
      </c>
      <c r="E425" s="74" t="s">
        <v>54</v>
      </c>
      <c r="F425" s="74">
        <v>5200000892</v>
      </c>
      <c r="G425" s="85"/>
    </row>
    <row r="426" spans="1:7" x14ac:dyDescent="0.2">
      <c r="A426" s="74">
        <v>573950</v>
      </c>
      <c r="B426" s="75">
        <v>0.75077776800000007</v>
      </c>
      <c r="C426" s="76"/>
      <c r="D426" s="76" t="s">
        <v>4499</v>
      </c>
      <c r="E426" s="74" t="s">
        <v>54</v>
      </c>
      <c r="F426" s="74">
        <v>5200000892</v>
      </c>
      <c r="G426" s="85"/>
    </row>
    <row r="427" spans="1:7" x14ac:dyDescent="0.2">
      <c r="A427" s="74">
        <v>573951</v>
      </c>
      <c r="B427" s="75">
        <v>5.4256162056950572</v>
      </c>
      <c r="C427" s="76"/>
      <c r="D427" s="76" t="s">
        <v>4500</v>
      </c>
      <c r="E427" s="74" t="s">
        <v>54</v>
      </c>
      <c r="F427" s="74">
        <v>5200000892</v>
      </c>
      <c r="G427" s="85"/>
    </row>
    <row r="428" spans="1:7" x14ac:dyDescent="0.2">
      <c r="A428" s="74">
        <v>573952</v>
      </c>
      <c r="B428" s="75">
        <v>5.4256162056950572</v>
      </c>
      <c r="C428" s="76"/>
      <c r="D428" s="76" t="s">
        <v>4501</v>
      </c>
      <c r="E428" s="74" t="s">
        <v>54</v>
      </c>
      <c r="F428" s="74">
        <v>5200000892</v>
      </c>
      <c r="G428" s="85"/>
    </row>
    <row r="429" spans="1:7" x14ac:dyDescent="0.2">
      <c r="A429" s="74">
        <v>573953</v>
      </c>
      <c r="B429" s="75">
        <v>17.385000000000002</v>
      </c>
      <c r="C429" s="76"/>
      <c r="D429" s="76" t="s">
        <v>4502</v>
      </c>
      <c r="E429" s="74" t="s">
        <v>54</v>
      </c>
      <c r="F429" s="74">
        <v>5200000892</v>
      </c>
      <c r="G429" s="85"/>
    </row>
    <row r="430" spans="1:7" x14ac:dyDescent="0.2">
      <c r="A430" s="74">
        <v>573954</v>
      </c>
      <c r="B430" s="75">
        <v>17.385000000000002</v>
      </c>
      <c r="C430" s="76"/>
      <c r="D430" s="76" t="s">
        <v>4503</v>
      </c>
      <c r="E430" s="74" t="s">
        <v>54</v>
      </c>
      <c r="F430" s="74">
        <v>5200000892</v>
      </c>
      <c r="G430" s="85"/>
    </row>
    <row r="431" spans="1:7" x14ac:dyDescent="0.2">
      <c r="A431" s="74">
        <v>573955</v>
      </c>
      <c r="B431" s="75">
        <v>0.90475493150592978</v>
      </c>
      <c r="C431" s="76"/>
      <c r="D431" s="76" t="s">
        <v>4504</v>
      </c>
      <c r="E431" s="74" t="s">
        <v>385</v>
      </c>
      <c r="F431" s="74">
        <v>5200000892</v>
      </c>
      <c r="G431" s="85"/>
    </row>
    <row r="432" spans="1:7" x14ac:dyDescent="0.2">
      <c r="A432" s="74">
        <v>573956</v>
      </c>
      <c r="B432" s="75">
        <v>0.90475493150592978</v>
      </c>
      <c r="C432" s="76"/>
      <c r="D432" s="76" t="s">
        <v>4505</v>
      </c>
      <c r="E432" s="74" t="s">
        <v>385</v>
      </c>
      <c r="F432" s="74">
        <v>5200000892</v>
      </c>
      <c r="G432" s="85"/>
    </row>
    <row r="433" spans="1:7" x14ac:dyDescent="0.2">
      <c r="A433" s="74">
        <v>573957</v>
      </c>
      <c r="B433" s="75">
        <v>2.0125876222736223</v>
      </c>
      <c r="C433" s="76"/>
      <c r="D433" s="76" t="s">
        <v>4506</v>
      </c>
      <c r="E433" s="74" t="s">
        <v>385</v>
      </c>
      <c r="F433" s="74">
        <v>5200000892</v>
      </c>
      <c r="G433" s="85"/>
    </row>
    <row r="434" spans="1:7" x14ac:dyDescent="0.2">
      <c r="A434" s="74">
        <v>573958</v>
      </c>
      <c r="B434" s="75">
        <v>2.0125876222736223</v>
      </c>
      <c r="C434" s="76"/>
      <c r="D434" s="76" t="s">
        <v>4507</v>
      </c>
      <c r="E434" s="74" t="s">
        <v>385</v>
      </c>
      <c r="F434" s="74">
        <v>5200000892</v>
      </c>
      <c r="G434" s="85"/>
    </row>
    <row r="435" spans="1:7" x14ac:dyDescent="0.2">
      <c r="A435" s="74">
        <v>573959</v>
      </c>
      <c r="B435" s="75">
        <v>1.3764989262596719</v>
      </c>
      <c r="C435" s="76"/>
      <c r="D435" s="76" t="s">
        <v>4508</v>
      </c>
      <c r="E435" s="74" t="s">
        <v>385</v>
      </c>
      <c r="F435" s="74">
        <v>5200000892</v>
      </c>
      <c r="G435" s="85"/>
    </row>
    <row r="436" spans="1:7" x14ac:dyDescent="0.2">
      <c r="A436" s="74">
        <v>573960</v>
      </c>
      <c r="B436" s="75">
        <v>1.3764989262596719</v>
      </c>
      <c r="C436" s="76"/>
      <c r="D436" s="76" t="s">
        <v>4509</v>
      </c>
      <c r="E436" s="74" t="s">
        <v>385</v>
      </c>
      <c r="F436" s="74">
        <v>5200000892</v>
      </c>
      <c r="G436" s="85"/>
    </row>
    <row r="437" spans="1:7" x14ac:dyDescent="0.2">
      <c r="A437" s="74">
        <v>573961</v>
      </c>
      <c r="B437" s="75">
        <v>4.2057458300000006</v>
      </c>
      <c r="C437" s="76"/>
      <c r="D437" s="76" t="s">
        <v>4510</v>
      </c>
      <c r="E437" s="74" t="s">
        <v>385</v>
      </c>
      <c r="F437" s="74">
        <v>5200000892</v>
      </c>
      <c r="G437" s="85"/>
    </row>
    <row r="438" spans="1:7" x14ac:dyDescent="0.2">
      <c r="A438" s="74">
        <v>573963</v>
      </c>
      <c r="B438" s="75">
        <v>4.2057458300000006</v>
      </c>
      <c r="C438" s="76"/>
      <c r="D438" s="76" t="s">
        <v>4511</v>
      </c>
      <c r="E438" s="74" t="s">
        <v>385</v>
      </c>
      <c r="F438" s="74">
        <v>5200000892</v>
      </c>
      <c r="G438" s="85"/>
    </row>
    <row r="439" spans="1:7" x14ac:dyDescent="0.2">
      <c r="A439" s="74">
        <v>573964</v>
      </c>
      <c r="B439" s="75">
        <v>2.0924454460000002</v>
      </c>
      <c r="C439" s="76"/>
      <c r="D439" s="76" t="s">
        <v>4512</v>
      </c>
      <c r="E439" s="74" t="s">
        <v>385</v>
      </c>
      <c r="F439" s="74">
        <v>5200000892</v>
      </c>
      <c r="G439" s="85"/>
    </row>
    <row r="440" spans="1:7" x14ac:dyDescent="0.2">
      <c r="A440" s="74">
        <v>573965</v>
      </c>
      <c r="B440" s="75">
        <v>2.0924454460000002</v>
      </c>
      <c r="C440" s="76"/>
      <c r="D440" s="76" t="s">
        <v>4513</v>
      </c>
      <c r="E440" s="74" t="s">
        <v>385</v>
      </c>
      <c r="F440" s="74">
        <v>5200000892</v>
      </c>
      <c r="G440" s="85"/>
    </row>
    <row r="441" spans="1:7" x14ac:dyDescent="0.2">
      <c r="A441" s="74">
        <v>573966</v>
      </c>
      <c r="B441" s="75">
        <v>9.3221572859999995</v>
      </c>
      <c r="C441" s="76"/>
      <c r="D441" s="76" t="s">
        <v>4514</v>
      </c>
      <c r="E441" s="74" t="s">
        <v>54</v>
      </c>
      <c r="F441" s="74">
        <v>5200000892</v>
      </c>
      <c r="G441" s="85"/>
    </row>
    <row r="442" spans="1:7" x14ac:dyDescent="0.2">
      <c r="A442" s="74">
        <v>573967</v>
      </c>
      <c r="B442" s="75">
        <v>9.3221572859999995</v>
      </c>
      <c r="C442" s="76"/>
      <c r="D442" s="76" t="s">
        <v>4515</v>
      </c>
      <c r="E442" s="74" t="s">
        <v>54</v>
      </c>
      <c r="F442" s="74">
        <v>5200000892</v>
      </c>
      <c r="G442" s="85"/>
    </row>
    <row r="443" spans="1:7" x14ac:dyDescent="0.2">
      <c r="A443" s="74">
        <v>573968</v>
      </c>
      <c r="B443" s="75">
        <v>0.67001500000000003</v>
      </c>
      <c r="C443" s="76"/>
      <c r="D443" s="76" t="s">
        <v>4516</v>
      </c>
      <c r="E443" s="74" t="s">
        <v>385</v>
      </c>
      <c r="F443" s="74">
        <v>5200000892</v>
      </c>
      <c r="G443" s="85"/>
    </row>
    <row r="444" spans="1:7" x14ac:dyDescent="0.2">
      <c r="A444" s="74">
        <v>573969</v>
      </c>
      <c r="B444" s="75">
        <v>0.67001500000000003</v>
      </c>
      <c r="C444" s="76"/>
      <c r="D444" s="76" t="s">
        <v>4517</v>
      </c>
      <c r="E444" s="74" t="s">
        <v>385</v>
      </c>
      <c r="F444" s="74">
        <v>5200000892</v>
      </c>
      <c r="G444" s="85"/>
    </row>
    <row r="445" spans="1:7" x14ac:dyDescent="0.2">
      <c r="A445" s="74">
        <v>573970</v>
      </c>
      <c r="B445" s="75">
        <v>270</v>
      </c>
      <c r="C445" s="76"/>
      <c r="D445" s="76" t="s">
        <v>4518</v>
      </c>
      <c r="E445" s="74" t="s">
        <v>385</v>
      </c>
      <c r="F445" s="74">
        <v>5200000892</v>
      </c>
      <c r="G445" s="85"/>
    </row>
    <row r="446" spans="1:7" x14ac:dyDescent="0.2">
      <c r="A446" s="74">
        <v>573971</v>
      </c>
      <c r="B446" s="75">
        <v>270</v>
      </c>
      <c r="C446" s="76"/>
      <c r="D446" s="76" t="s">
        <v>4519</v>
      </c>
      <c r="E446" s="74" t="s">
        <v>385</v>
      </c>
      <c r="F446" s="74">
        <v>5200000892</v>
      </c>
      <c r="G446" s="85"/>
    </row>
    <row r="447" spans="1:7" x14ac:dyDescent="0.2">
      <c r="A447" s="74">
        <v>573972</v>
      </c>
      <c r="B447" s="75">
        <v>11.052928181118549</v>
      </c>
      <c r="C447" s="76"/>
      <c r="D447" s="76" t="s">
        <v>4520</v>
      </c>
      <c r="E447" s="74" t="s">
        <v>50</v>
      </c>
      <c r="F447" s="74">
        <v>5200000892</v>
      </c>
      <c r="G447" s="85"/>
    </row>
    <row r="448" spans="1:7" x14ac:dyDescent="0.2">
      <c r="A448" s="74">
        <v>573973</v>
      </c>
      <c r="B448" s="75">
        <v>11.052928181118549</v>
      </c>
      <c r="C448" s="76"/>
      <c r="D448" s="76" t="s">
        <v>4521</v>
      </c>
      <c r="E448" s="74" t="s">
        <v>50</v>
      </c>
      <c r="F448" s="74">
        <v>5200000892</v>
      </c>
      <c r="G448" s="85"/>
    </row>
    <row r="449" spans="1:7" x14ac:dyDescent="0.2">
      <c r="A449" s="74">
        <v>573974</v>
      </c>
      <c r="B449" s="75">
        <v>75.055029831347397</v>
      </c>
      <c r="C449" s="76"/>
      <c r="D449" s="76" t="s">
        <v>4522</v>
      </c>
      <c r="E449" s="74" t="s">
        <v>50</v>
      </c>
      <c r="F449" s="74">
        <v>5200000892</v>
      </c>
      <c r="G449" s="85"/>
    </row>
    <row r="450" spans="1:7" x14ac:dyDescent="0.2">
      <c r="A450" s="74">
        <v>573975</v>
      </c>
      <c r="B450" s="75">
        <v>75.055029831347397</v>
      </c>
      <c r="C450" s="76"/>
      <c r="D450" s="76" t="s">
        <v>4523</v>
      </c>
      <c r="E450" s="74" t="s">
        <v>50</v>
      </c>
      <c r="F450" s="74">
        <v>5200000892</v>
      </c>
      <c r="G450" s="85"/>
    </row>
    <row r="451" spans="1:7" x14ac:dyDescent="0.2">
      <c r="A451" s="74">
        <v>573976</v>
      </c>
      <c r="B451" s="75">
        <v>2.9405462580000004</v>
      </c>
      <c r="C451" s="76"/>
      <c r="D451" s="76" t="s">
        <v>4524</v>
      </c>
      <c r="E451" s="74" t="s">
        <v>385</v>
      </c>
      <c r="F451" s="74">
        <v>5200000892</v>
      </c>
      <c r="G451" s="85"/>
    </row>
    <row r="452" spans="1:7" x14ac:dyDescent="0.2">
      <c r="A452" s="74">
        <v>573977</v>
      </c>
      <c r="B452" s="75">
        <v>2.9405462580000004</v>
      </c>
      <c r="C452" s="76"/>
      <c r="D452" s="76" t="s">
        <v>4525</v>
      </c>
      <c r="E452" s="74" t="s">
        <v>385</v>
      </c>
      <c r="F452" s="74">
        <v>5200000892</v>
      </c>
      <c r="G452" s="85"/>
    </row>
    <row r="453" spans="1:7" x14ac:dyDescent="0.2">
      <c r="A453" s="74">
        <v>573978</v>
      </c>
      <c r="B453" s="75">
        <v>36.878861320227031</v>
      </c>
      <c r="C453" s="76"/>
      <c r="D453" s="76" t="s">
        <v>4526</v>
      </c>
      <c r="E453" s="74" t="s">
        <v>50</v>
      </c>
      <c r="F453" s="74">
        <v>5200000892</v>
      </c>
      <c r="G453" s="85"/>
    </row>
    <row r="454" spans="1:7" x14ac:dyDescent="0.2">
      <c r="A454" s="74">
        <v>573979</v>
      </c>
      <c r="B454" s="75">
        <v>36.878861320227031</v>
      </c>
      <c r="C454" s="76"/>
      <c r="D454" s="76" t="s">
        <v>4527</v>
      </c>
      <c r="E454" s="74" t="s">
        <v>50</v>
      </c>
      <c r="F454" s="74">
        <v>5200000892</v>
      </c>
      <c r="G454" s="85"/>
    </row>
    <row r="455" spans="1:7" x14ac:dyDescent="0.2">
      <c r="A455" s="74">
        <v>573980</v>
      </c>
      <c r="B455" s="75">
        <v>64.905698698612255</v>
      </c>
      <c r="C455" s="76"/>
      <c r="D455" s="76" t="s">
        <v>4528</v>
      </c>
      <c r="E455" s="74" t="s">
        <v>50</v>
      </c>
      <c r="F455" s="74">
        <v>5200000892</v>
      </c>
      <c r="G455" s="85"/>
    </row>
    <row r="456" spans="1:7" x14ac:dyDescent="0.2">
      <c r="A456" s="74">
        <v>573981</v>
      </c>
      <c r="B456" s="75">
        <v>64.905698698612255</v>
      </c>
      <c r="C456" s="76"/>
      <c r="D456" s="76" t="s">
        <v>4529</v>
      </c>
      <c r="E456" s="74" t="s">
        <v>50</v>
      </c>
      <c r="F456" s="74">
        <v>5200000892</v>
      </c>
      <c r="G456" s="85"/>
    </row>
    <row r="457" spans="1:7" x14ac:dyDescent="0.2">
      <c r="A457" s="74">
        <v>573983</v>
      </c>
      <c r="B457" s="75">
        <v>20.708953434000001</v>
      </c>
      <c r="C457" s="76"/>
      <c r="D457" s="76" t="s">
        <v>4530</v>
      </c>
      <c r="E457" s="74" t="s">
        <v>50</v>
      </c>
      <c r="F457" s="74">
        <v>5200000892</v>
      </c>
      <c r="G457" s="85"/>
    </row>
    <row r="458" spans="1:7" x14ac:dyDescent="0.2">
      <c r="A458" s="74">
        <v>573984</v>
      </c>
      <c r="B458" s="75">
        <v>20.708953434000001</v>
      </c>
      <c r="C458" s="76"/>
      <c r="D458" s="76" t="s">
        <v>4531</v>
      </c>
      <c r="E458" s="74" t="s">
        <v>50</v>
      </c>
      <c r="F458" s="74">
        <v>5200000892</v>
      </c>
      <c r="G458" s="85"/>
    </row>
    <row r="459" spans="1:7" x14ac:dyDescent="0.2">
      <c r="A459" s="74">
        <v>573985</v>
      </c>
      <c r="B459" s="75">
        <v>100.56946268199999</v>
      </c>
      <c r="C459" s="76"/>
      <c r="D459" s="76" t="s">
        <v>4532</v>
      </c>
      <c r="E459" s="74" t="s">
        <v>50</v>
      </c>
      <c r="F459" s="74">
        <v>5200000892</v>
      </c>
      <c r="G459" s="85"/>
    </row>
    <row r="460" spans="1:7" x14ac:dyDescent="0.2">
      <c r="A460" s="74">
        <v>573986</v>
      </c>
      <c r="B460" s="75">
        <v>100.56946268199999</v>
      </c>
      <c r="C460" s="76"/>
      <c r="D460" s="76" t="s">
        <v>4533</v>
      </c>
      <c r="E460" s="74" t="s">
        <v>50</v>
      </c>
      <c r="F460" s="74">
        <v>5200000892</v>
      </c>
      <c r="G460" s="85"/>
    </row>
    <row r="461" spans="1:7" x14ac:dyDescent="0.2">
      <c r="A461" s="74">
        <v>573987</v>
      </c>
      <c r="B461" s="75">
        <v>9.6934986931488645</v>
      </c>
      <c r="C461" s="76"/>
      <c r="D461" s="76" t="s">
        <v>4534</v>
      </c>
      <c r="E461" s="74" t="s">
        <v>50</v>
      </c>
      <c r="F461" s="74">
        <v>5200000892</v>
      </c>
      <c r="G461" s="85"/>
    </row>
    <row r="462" spans="1:7" x14ac:dyDescent="0.2">
      <c r="A462" s="74">
        <v>573988</v>
      </c>
      <c r="B462" s="75">
        <v>9.6934986931488645</v>
      </c>
      <c r="C462" s="76"/>
      <c r="D462" s="76" t="s">
        <v>4535</v>
      </c>
      <c r="E462" s="74" t="s">
        <v>50</v>
      </c>
      <c r="F462" s="74">
        <v>5200000892</v>
      </c>
      <c r="G462" s="85"/>
    </row>
    <row r="463" spans="1:7" x14ac:dyDescent="0.2">
      <c r="A463" s="74">
        <v>573989</v>
      </c>
      <c r="B463" s="75">
        <v>93.836939908459797</v>
      </c>
      <c r="C463" s="76"/>
      <c r="D463" s="76" t="s">
        <v>4536</v>
      </c>
      <c r="E463" s="74" t="s">
        <v>50</v>
      </c>
      <c r="F463" s="74">
        <v>5200000892</v>
      </c>
      <c r="G463" s="85"/>
    </row>
    <row r="464" spans="1:7" x14ac:dyDescent="0.2">
      <c r="A464" s="74">
        <v>573990</v>
      </c>
      <c r="B464" s="75">
        <v>93.836939908459797</v>
      </c>
      <c r="C464" s="76"/>
      <c r="D464" s="76" t="s">
        <v>4537</v>
      </c>
      <c r="E464" s="74" t="s">
        <v>50</v>
      </c>
      <c r="F464" s="74">
        <v>5200000892</v>
      </c>
      <c r="G464" s="85"/>
    </row>
    <row r="465" spans="1:7" x14ac:dyDescent="0.2">
      <c r="A465" s="74">
        <v>573991</v>
      </c>
      <c r="B465" s="75">
        <v>101.77649218805014</v>
      </c>
      <c r="C465" s="76"/>
      <c r="D465" s="76" t="s">
        <v>4538</v>
      </c>
      <c r="E465" s="74" t="s">
        <v>50</v>
      </c>
      <c r="F465" s="74">
        <v>5200000892</v>
      </c>
      <c r="G465" s="85"/>
    </row>
    <row r="466" spans="1:7" x14ac:dyDescent="0.2">
      <c r="A466" s="74">
        <v>573992</v>
      </c>
      <c r="B466" s="75">
        <v>101.77649218805014</v>
      </c>
      <c r="C466" s="76"/>
      <c r="D466" s="76" t="s">
        <v>4539</v>
      </c>
      <c r="E466" s="74" t="s">
        <v>50</v>
      </c>
      <c r="F466" s="74">
        <v>5200000892</v>
      </c>
      <c r="G466" s="85"/>
    </row>
    <row r="467" spans="1:7" x14ac:dyDescent="0.2">
      <c r="A467" s="74">
        <v>573993</v>
      </c>
      <c r="B467" s="75">
        <v>149.31537832996474</v>
      </c>
      <c r="C467" s="76"/>
      <c r="D467" s="76" t="s">
        <v>4540</v>
      </c>
      <c r="E467" s="74" t="s">
        <v>50</v>
      </c>
      <c r="F467" s="74">
        <v>5200000892</v>
      </c>
      <c r="G467" s="85"/>
    </row>
    <row r="468" spans="1:7" x14ac:dyDescent="0.2">
      <c r="A468" s="74">
        <v>573994</v>
      </c>
      <c r="B468" s="75">
        <v>149.31537832996474</v>
      </c>
      <c r="C468" s="76"/>
      <c r="D468" s="76" t="s">
        <v>4541</v>
      </c>
      <c r="E468" s="74" t="s">
        <v>50</v>
      </c>
      <c r="F468" s="74">
        <v>5200000892</v>
      </c>
      <c r="G468" s="85"/>
    </row>
    <row r="469" spans="1:7" x14ac:dyDescent="0.2">
      <c r="A469" s="74">
        <v>573995</v>
      </c>
      <c r="B469" s="75">
        <v>92.776568772181861</v>
      </c>
      <c r="C469" s="76"/>
      <c r="D469" s="76" t="s">
        <v>4542</v>
      </c>
      <c r="E469" s="74" t="s">
        <v>50</v>
      </c>
      <c r="F469" s="74">
        <v>5200000892</v>
      </c>
      <c r="G469" s="85"/>
    </row>
    <row r="470" spans="1:7" x14ac:dyDescent="0.2">
      <c r="A470" s="74">
        <v>573996</v>
      </c>
      <c r="B470" s="75">
        <v>92.776568772181861</v>
      </c>
      <c r="C470" s="76"/>
      <c r="D470" s="76" t="s">
        <v>4543</v>
      </c>
      <c r="E470" s="74" t="s">
        <v>50</v>
      </c>
      <c r="F470" s="74">
        <v>5200000892</v>
      </c>
      <c r="G470" s="85"/>
    </row>
    <row r="471" spans="1:7" x14ac:dyDescent="0.2">
      <c r="A471" s="74">
        <v>573997</v>
      </c>
      <c r="B471" s="75">
        <v>113.29251385646518</v>
      </c>
      <c r="C471" s="76"/>
      <c r="D471" s="76" t="s">
        <v>4544</v>
      </c>
      <c r="E471" s="74" t="s">
        <v>50</v>
      </c>
      <c r="F471" s="74">
        <v>5200000892</v>
      </c>
      <c r="G471" s="85"/>
    </row>
    <row r="472" spans="1:7" x14ac:dyDescent="0.2">
      <c r="A472" s="74">
        <v>573998</v>
      </c>
      <c r="B472" s="75">
        <v>113.29251385646518</v>
      </c>
      <c r="C472" s="76"/>
      <c r="D472" s="76" t="s">
        <v>4545</v>
      </c>
      <c r="E472" s="74" t="s">
        <v>50</v>
      </c>
      <c r="F472" s="74">
        <v>5200000892</v>
      </c>
      <c r="G472" s="85"/>
    </row>
    <row r="473" spans="1:7" x14ac:dyDescent="0.2">
      <c r="A473" s="74">
        <v>573999</v>
      </c>
      <c r="B473" s="75">
        <v>114.98675832218409</v>
      </c>
      <c r="C473" s="76"/>
      <c r="D473" s="76" t="s">
        <v>4546</v>
      </c>
      <c r="E473" s="74" t="s">
        <v>50</v>
      </c>
      <c r="F473" s="74">
        <v>5200000892</v>
      </c>
      <c r="G473" s="85"/>
    </row>
    <row r="474" spans="1:7" x14ac:dyDescent="0.2">
      <c r="A474" s="74">
        <v>574000</v>
      </c>
      <c r="B474" s="75">
        <v>114.98675832218409</v>
      </c>
      <c r="C474" s="76"/>
      <c r="D474" s="76" t="s">
        <v>4547</v>
      </c>
      <c r="E474" s="74" t="s">
        <v>50</v>
      </c>
      <c r="F474" s="74">
        <v>5200000892</v>
      </c>
      <c r="G474" s="85"/>
    </row>
    <row r="475" spans="1:7" x14ac:dyDescent="0.2">
      <c r="A475" s="74">
        <v>574001</v>
      </c>
      <c r="B475" s="75">
        <v>10.927987512000001</v>
      </c>
      <c r="C475" s="76"/>
      <c r="D475" s="76" t="s">
        <v>4548</v>
      </c>
      <c r="E475" s="74" t="s">
        <v>50</v>
      </c>
      <c r="F475" s="74">
        <v>5200000892</v>
      </c>
      <c r="G475" s="85"/>
    </row>
    <row r="476" spans="1:7" x14ac:dyDescent="0.2">
      <c r="A476" s="74">
        <v>574002</v>
      </c>
      <c r="B476" s="75">
        <v>10.927987512000001</v>
      </c>
      <c r="C476" s="76"/>
      <c r="D476" s="76" t="s">
        <v>4549</v>
      </c>
      <c r="E476" s="74" t="s">
        <v>50</v>
      </c>
      <c r="F476" s="74">
        <v>5200000892</v>
      </c>
      <c r="G476" s="85"/>
    </row>
    <row r="477" spans="1:7" x14ac:dyDescent="0.2">
      <c r="A477" s="74">
        <v>574003</v>
      </c>
      <c r="B477" s="75">
        <v>8.7382190219999991</v>
      </c>
      <c r="C477" s="76"/>
      <c r="D477" s="76" t="s">
        <v>4550</v>
      </c>
      <c r="E477" s="74" t="s">
        <v>50</v>
      </c>
      <c r="F477" s="74">
        <v>5200000892</v>
      </c>
      <c r="G477" s="85"/>
    </row>
    <row r="478" spans="1:7" x14ac:dyDescent="0.2">
      <c r="A478" s="74">
        <v>574005</v>
      </c>
      <c r="B478" s="75">
        <v>8.7382190219999991</v>
      </c>
      <c r="C478" s="76"/>
      <c r="D478" s="76" t="s">
        <v>4551</v>
      </c>
      <c r="E478" s="74" t="s">
        <v>50</v>
      </c>
      <c r="F478" s="74">
        <v>5200000892</v>
      </c>
      <c r="G478" s="85"/>
    </row>
    <row r="479" spans="1:7" x14ac:dyDescent="0.2">
      <c r="A479" s="74">
        <v>574006</v>
      </c>
      <c r="B479" s="75">
        <v>10.87140198836296</v>
      </c>
      <c r="C479" s="76"/>
      <c r="D479" s="76" t="s">
        <v>4552</v>
      </c>
      <c r="E479" s="74" t="s">
        <v>50</v>
      </c>
      <c r="F479" s="74">
        <v>5200000892</v>
      </c>
      <c r="G479" s="85"/>
    </row>
    <row r="480" spans="1:7" x14ac:dyDescent="0.2">
      <c r="A480" s="74">
        <v>574007</v>
      </c>
      <c r="B480" s="75">
        <v>10.87140198836296</v>
      </c>
      <c r="C480" s="76"/>
      <c r="D480" s="76" t="s">
        <v>4553</v>
      </c>
      <c r="E480" s="74" t="s">
        <v>50</v>
      </c>
      <c r="F480" s="74">
        <v>5200000892</v>
      </c>
      <c r="G480" s="85"/>
    </row>
    <row r="481" spans="1:7" x14ac:dyDescent="0.2">
      <c r="A481" s="74">
        <v>574008</v>
      </c>
      <c r="B481" s="75">
        <v>21.800361856000002</v>
      </c>
      <c r="C481" s="76"/>
      <c r="D481" s="76" t="s">
        <v>4554</v>
      </c>
      <c r="E481" s="74" t="s">
        <v>50</v>
      </c>
      <c r="F481" s="74">
        <v>5200000892</v>
      </c>
      <c r="G481" s="85"/>
    </row>
    <row r="482" spans="1:7" x14ac:dyDescent="0.2">
      <c r="A482" s="74">
        <v>574009</v>
      </c>
      <c r="B482" s="75">
        <v>21.800361856000002</v>
      </c>
      <c r="C482" s="76"/>
      <c r="D482" s="76" t="s">
        <v>4555</v>
      </c>
      <c r="E482" s="74" t="s">
        <v>50</v>
      </c>
      <c r="F482" s="74">
        <v>5200000892</v>
      </c>
      <c r="G482" s="85"/>
    </row>
    <row r="483" spans="1:7" x14ac:dyDescent="0.2">
      <c r="A483" s="74">
        <v>574010</v>
      </c>
      <c r="B483" s="75">
        <v>27.250452320000004</v>
      </c>
      <c r="C483" s="76"/>
      <c r="D483" s="76" t="s">
        <v>4556</v>
      </c>
      <c r="E483" s="74" t="s">
        <v>50</v>
      </c>
      <c r="F483" s="74">
        <v>5200000892</v>
      </c>
      <c r="G483" s="85"/>
    </row>
    <row r="484" spans="1:7" x14ac:dyDescent="0.2">
      <c r="A484" s="74">
        <v>574011</v>
      </c>
      <c r="B484" s="75">
        <v>27.250452320000004</v>
      </c>
      <c r="C484" s="76"/>
      <c r="D484" s="76" t="s">
        <v>4557</v>
      </c>
      <c r="E484" s="74" t="s">
        <v>50</v>
      </c>
      <c r="F484" s="74">
        <v>5200000892</v>
      </c>
      <c r="G484" s="85"/>
    </row>
    <row r="485" spans="1:7" x14ac:dyDescent="0.2">
      <c r="A485" s="74">
        <v>574012</v>
      </c>
      <c r="B485" s="75">
        <v>9.641933002</v>
      </c>
      <c r="C485" s="76"/>
      <c r="D485" s="76" t="s">
        <v>4558</v>
      </c>
      <c r="E485" s="74" t="s">
        <v>50</v>
      </c>
      <c r="F485" s="74">
        <v>5200000892</v>
      </c>
      <c r="G485" s="85"/>
    </row>
    <row r="486" spans="1:7" x14ac:dyDescent="0.2">
      <c r="A486" s="74">
        <v>574013</v>
      </c>
      <c r="B486" s="75">
        <v>9.641933002</v>
      </c>
      <c r="C486" s="76"/>
      <c r="D486" s="76" t="s">
        <v>4559</v>
      </c>
      <c r="E486" s="74" t="s">
        <v>50</v>
      </c>
      <c r="F486" s="74">
        <v>5200000892</v>
      </c>
      <c r="G486" s="85"/>
    </row>
    <row r="487" spans="1:7" x14ac:dyDescent="0.2">
      <c r="A487" s="74">
        <v>574014</v>
      </c>
      <c r="B487" s="75">
        <v>10.413565708000002</v>
      </c>
      <c r="C487" s="76"/>
      <c r="D487" s="76" t="s">
        <v>4560</v>
      </c>
      <c r="E487" s="74" t="s">
        <v>50</v>
      </c>
      <c r="F487" s="74">
        <v>5200000892</v>
      </c>
      <c r="G487" s="85"/>
    </row>
    <row r="488" spans="1:7" x14ac:dyDescent="0.2">
      <c r="A488" s="74">
        <v>574015</v>
      </c>
      <c r="B488" s="75">
        <v>10.413565708000002</v>
      </c>
      <c r="C488" s="76"/>
      <c r="D488" s="76" t="s">
        <v>4561</v>
      </c>
      <c r="E488" s="74" t="s">
        <v>50</v>
      </c>
      <c r="F488" s="74">
        <v>5200000892</v>
      </c>
      <c r="G488" s="85"/>
    </row>
    <row r="489" spans="1:7" x14ac:dyDescent="0.2">
      <c r="A489" s="74">
        <v>574016</v>
      </c>
      <c r="B489" s="75">
        <v>22.337161744000003</v>
      </c>
      <c r="C489" s="76"/>
      <c r="D489" s="76" t="s">
        <v>4562</v>
      </c>
      <c r="E489" s="74" t="s">
        <v>50</v>
      </c>
      <c r="F489" s="74">
        <v>5200000892</v>
      </c>
      <c r="G489" s="85"/>
    </row>
    <row r="490" spans="1:7" x14ac:dyDescent="0.2">
      <c r="A490" s="74">
        <v>574017</v>
      </c>
      <c r="B490" s="75">
        <v>22.337161744000003</v>
      </c>
      <c r="C490" s="76"/>
      <c r="D490" s="76" t="s">
        <v>4563</v>
      </c>
      <c r="E490" s="74" t="s">
        <v>50</v>
      </c>
      <c r="F490" s="74">
        <v>5200000892</v>
      </c>
      <c r="G490" s="85"/>
    </row>
    <row r="491" spans="1:7" x14ac:dyDescent="0.2">
      <c r="A491" s="74">
        <v>574018</v>
      </c>
      <c r="B491" s="75">
        <v>44.674323488000006</v>
      </c>
      <c r="C491" s="76"/>
      <c r="D491" s="76" t="s">
        <v>4564</v>
      </c>
      <c r="E491" s="74" t="s">
        <v>50</v>
      </c>
      <c r="F491" s="74">
        <v>5200000892</v>
      </c>
      <c r="G491" s="85"/>
    </row>
    <row r="492" spans="1:7" x14ac:dyDescent="0.2">
      <c r="A492" s="74">
        <v>574019</v>
      </c>
      <c r="B492" s="75">
        <v>44.674323488000006</v>
      </c>
      <c r="C492" s="76"/>
      <c r="D492" s="76" t="s">
        <v>4565</v>
      </c>
      <c r="E492" s="74" t="s">
        <v>50</v>
      </c>
      <c r="F492" s="74">
        <v>5200000892</v>
      </c>
      <c r="G492" s="85"/>
    </row>
    <row r="493" spans="1:7" x14ac:dyDescent="0.2">
      <c r="A493" s="74">
        <v>574020</v>
      </c>
      <c r="B493" s="75">
        <v>15.636013220800001</v>
      </c>
      <c r="C493" s="76"/>
      <c r="D493" s="76" t="s">
        <v>4566</v>
      </c>
      <c r="E493" s="74" t="s">
        <v>50</v>
      </c>
      <c r="F493" s="74">
        <v>5200000892</v>
      </c>
      <c r="G493" s="85"/>
    </row>
    <row r="494" spans="1:7" x14ac:dyDescent="0.2">
      <c r="A494" s="74">
        <v>574021</v>
      </c>
      <c r="B494" s="75">
        <v>15.636013220800001</v>
      </c>
      <c r="C494" s="76"/>
      <c r="D494" s="76" t="s">
        <v>4567</v>
      </c>
      <c r="E494" s="74" t="s">
        <v>50</v>
      </c>
      <c r="F494" s="74">
        <v>5200000892</v>
      </c>
      <c r="G494" s="85"/>
    </row>
    <row r="495" spans="1:7" x14ac:dyDescent="0.2">
      <c r="A495" s="74">
        <v>554798</v>
      </c>
      <c r="B495" s="75">
        <v>94.444389202438728</v>
      </c>
      <c r="C495" s="76"/>
      <c r="D495" s="76" t="s">
        <v>4568</v>
      </c>
      <c r="E495" s="74" t="s">
        <v>54</v>
      </c>
      <c r="F495" s="74">
        <v>5200000892</v>
      </c>
      <c r="G495" s="85"/>
    </row>
    <row r="496" spans="1:7" x14ac:dyDescent="0.2">
      <c r="A496" s="74">
        <v>549815</v>
      </c>
      <c r="B496" s="75">
        <v>79.27</v>
      </c>
      <c r="C496" s="76"/>
      <c r="D496" s="76" t="s">
        <v>473</v>
      </c>
      <c r="E496" s="74" t="s">
        <v>70</v>
      </c>
      <c r="F496" s="74">
        <v>5200000788</v>
      </c>
    </row>
    <row r="497" spans="1:6" x14ac:dyDescent="0.2">
      <c r="A497" s="74">
        <v>549816</v>
      </c>
      <c r="B497" s="75">
        <v>59.08</v>
      </c>
      <c r="C497" s="76"/>
      <c r="D497" s="76" t="s">
        <v>474</v>
      </c>
      <c r="E497" s="74" t="s">
        <v>70</v>
      </c>
      <c r="F497" s="74">
        <v>5200000788</v>
      </c>
    </row>
    <row r="498" spans="1:6" x14ac:dyDescent="0.2">
      <c r="A498" s="74">
        <v>549817</v>
      </c>
      <c r="B498" s="75">
        <v>50.81</v>
      </c>
      <c r="C498" s="76"/>
      <c r="D498" s="76" t="s">
        <v>475</v>
      </c>
      <c r="E498" s="74" t="s">
        <v>70</v>
      </c>
      <c r="F498" s="74">
        <v>5200000788</v>
      </c>
    </row>
    <row r="499" spans="1:6" x14ac:dyDescent="0.2">
      <c r="A499" s="74">
        <v>549818</v>
      </c>
      <c r="B499" s="75">
        <v>87.55</v>
      </c>
      <c r="C499" s="76"/>
      <c r="D499" s="76" t="s">
        <v>476</v>
      </c>
      <c r="E499" s="74" t="s">
        <v>70</v>
      </c>
      <c r="F499" s="74">
        <v>5200000788</v>
      </c>
    </row>
    <row r="500" spans="1:6" x14ac:dyDescent="0.2">
      <c r="A500" s="74">
        <v>549819</v>
      </c>
      <c r="B500" s="75">
        <v>69.3</v>
      </c>
      <c r="C500" s="76"/>
      <c r="D500" s="76" t="s">
        <v>477</v>
      </c>
      <c r="E500" s="74" t="s">
        <v>70</v>
      </c>
      <c r="F500" s="74">
        <v>5200000788</v>
      </c>
    </row>
    <row r="501" spans="1:6" x14ac:dyDescent="0.2">
      <c r="A501" s="74">
        <v>549820</v>
      </c>
      <c r="B501" s="75">
        <v>56.13</v>
      </c>
      <c r="C501" s="76"/>
      <c r="D501" s="76" t="s">
        <v>478</v>
      </c>
      <c r="E501" s="74" t="s">
        <v>70</v>
      </c>
      <c r="F501" s="74">
        <v>5200000788</v>
      </c>
    </row>
    <row r="502" spans="1:6" x14ac:dyDescent="0.2">
      <c r="A502" s="74">
        <v>549821</v>
      </c>
      <c r="B502" s="75">
        <v>65.02</v>
      </c>
      <c r="C502" s="76"/>
      <c r="D502" s="76" t="s">
        <v>479</v>
      </c>
      <c r="E502" s="74" t="s">
        <v>70</v>
      </c>
      <c r="F502" s="74">
        <v>5200000788</v>
      </c>
    </row>
    <row r="503" spans="1:6" x14ac:dyDescent="0.2">
      <c r="A503" s="74">
        <v>549822</v>
      </c>
      <c r="B503" s="75">
        <v>54.54</v>
      </c>
      <c r="C503" s="76"/>
      <c r="D503" s="76" t="s">
        <v>480</v>
      </c>
      <c r="E503" s="74" t="s">
        <v>70</v>
      </c>
      <c r="F503" s="74">
        <v>5200000788</v>
      </c>
    </row>
    <row r="504" spans="1:6" x14ac:dyDescent="0.2">
      <c r="A504" s="74">
        <v>549823</v>
      </c>
      <c r="B504" s="75">
        <v>35.04</v>
      </c>
      <c r="C504" s="76"/>
      <c r="D504" s="76" t="s">
        <v>481</v>
      </c>
      <c r="E504" s="74" t="s">
        <v>70</v>
      </c>
      <c r="F504" s="74">
        <v>5200000788</v>
      </c>
    </row>
    <row r="505" spans="1:6" x14ac:dyDescent="0.2">
      <c r="A505" s="74">
        <v>549824</v>
      </c>
      <c r="B505" s="75">
        <v>206.08</v>
      </c>
      <c r="C505" s="76"/>
      <c r="D505" s="76" t="s">
        <v>482</v>
      </c>
      <c r="E505" s="74" t="s">
        <v>70</v>
      </c>
      <c r="F505" s="74">
        <v>5200000788</v>
      </c>
    </row>
    <row r="506" spans="1:6" x14ac:dyDescent="0.2">
      <c r="A506" s="74">
        <v>549825</v>
      </c>
      <c r="B506" s="75">
        <v>143.80000000000001</v>
      </c>
      <c r="C506" s="76"/>
      <c r="D506" s="76" t="s">
        <v>483</v>
      </c>
      <c r="E506" s="74" t="s">
        <v>70</v>
      </c>
      <c r="F506" s="74">
        <v>5200000788</v>
      </c>
    </row>
    <row r="507" spans="1:6" x14ac:dyDescent="0.2">
      <c r="A507" s="74">
        <v>549826</v>
      </c>
      <c r="B507" s="75">
        <v>161.56</v>
      </c>
      <c r="C507" s="76"/>
      <c r="D507" s="76" t="s">
        <v>484</v>
      </c>
      <c r="E507" s="74" t="s">
        <v>70</v>
      </c>
      <c r="F507" s="74">
        <v>5200000788</v>
      </c>
    </row>
    <row r="508" spans="1:6" x14ac:dyDescent="0.2">
      <c r="A508" s="74">
        <v>549828</v>
      </c>
      <c r="B508" s="75">
        <v>182.08</v>
      </c>
      <c r="C508" s="76"/>
      <c r="D508" s="76" t="s">
        <v>485</v>
      </c>
      <c r="E508" s="74" t="s">
        <v>70</v>
      </c>
      <c r="F508" s="74">
        <v>5200000788</v>
      </c>
    </row>
    <row r="509" spans="1:6" x14ac:dyDescent="0.2">
      <c r="A509" s="74">
        <v>549829</v>
      </c>
      <c r="B509" s="75">
        <v>193.64</v>
      </c>
      <c r="C509" s="76"/>
      <c r="D509" s="76" t="s">
        <v>486</v>
      </c>
      <c r="E509" s="74" t="s">
        <v>70</v>
      </c>
      <c r="F509" s="74">
        <v>5200000788</v>
      </c>
    </row>
    <row r="510" spans="1:6" x14ac:dyDescent="0.2">
      <c r="A510" s="74">
        <v>549830</v>
      </c>
      <c r="B510" s="75">
        <v>214.16</v>
      </c>
      <c r="C510" s="76"/>
      <c r="D510" s="76" t="s">
        <v>487</v>
      </c>
      <c r="E510" s="74" t="s">
        <v>70</v>
      </c>
      <c r="F510" s="74">
        <v>5200000788</v>
      </c>
    </row>
    <row r="511" spans="1:6" x14ac:dyDescent="0.2">
      <c r="A511" s="74">
        <v>549831</v>
      </c>
      <c r="B511" s="75">
        <v>236.33</v>
      </c>
      <c r="C511" s="76"/>
      <c r="D511" s="76" t="s">
        <v>488</v>
      </c>
      <c r="E511" s="74" t="s">
        <v>70</v>
      </c>
      <c r="F511" s="74">
        <v>5200000788</v>
      </c>
    </row>
    <row r="512" spans="1:6" x14ac:dyDescent="0.2">
      <c r="A512" s="74">
        <v>549832</v>
      </c>
      <c r="B512" s="75">
        <v>125.63</v>
      </c>
      <c r="C512" s="76"/>
      <c r="D512" s="76" t="s">
        <v>489</v>
      </c>
      <c r="E512" s="74" t="s">
        <v>70</v>
      </c>
      <c r="F512" s="74">
        <v>5200000788</v>
      </c>
    </row>
    <row r="513" spans="1:6" x14ac:dyDescent="0.2">
      <c r="A513" s="74">
        <v>549833</v>
      </c>
      <c r="B513" s="75">
        <v>226.76</v>
      </c>
      <c r="C513" s="76"/>
      <c r="D513" s="76" t="s">
        <v>490</v>
      </c>
      <c r="E513" s="74" t="s">
        <v>70</v>
      </c>
      <c r="F513" s="74">
        <v>5200000788</v>
      </c>
    </row>
    <row r="514" spans="1:6" x14ac:dyDescent="0.2">
      <c r="A514" s="74">
        <v>549834</v>
      </c>
      <c r="B514" s="75">
        <v>28.44</v>
      </c>
      <c r="C514" s="76"/>
      <c r="D514" s="76" t="s">
        <v>491</v>
      </c>
      <c r="E514" s="74" t="s">
        <v>70</v>
      </c>
      <c r="F514" s="74">
        <v>5200000788</v>
      </c>
    </row>
    <row r="515" spans="1:6" x14ac:dyDescent="0.2">
      <c r="A515" s="74">
        <v>549835</v>
      </c>
      <c r="B515" s="75">
        <v>103.15</v>
      </c>
      <c r="C515" s="76"/>
      <c r="D515" s="76" t="s">
        <v>492</v>
      </c>
      <c r="E515" s="74" t="s">
        <v>70</v>
      </c>
      <c r="F515" s="74">
        <v>5200000788</v>
      </c>
    </row>
    <row r="516" spans="1:6" x14ac:dyDescent="0.2">
      <c r="A516" s="74">
        <v>549836</v>
      </c>
      <c r="B516" s="75">
        <v>85.53</v>
      </c>
      <c r="C516" s="76"/>
      <c r="D516" s="76" t="s">
        <v>493</v>
      </c>
      <c r="E516" s="74" t="s">
        <v>70</v>
      </c>
      <c r="F516" s="74">
        <v>5200000788</v>
      </c>
    </row>
    <row r="517" spans="1:6" x14ac:dyDescent="0.2">
      <c r="A517" s="74">
        <v>549837</v>
      </c>
      <c r="B517" s="75">
        <v>74</v>
      </c>
      <c r="C517" s="76"/>
      <c r="D517" s="76" t="s">
        <v>494</v>
      </c>
      <c r="E517" s="74" t="s">
        <v>70</v>
      </c>
      <c r="F517" s="74">
        <v>5200000788</v>
      </c>
    </row>
    <row r="518" spans="1:6" x14ac:dyDescent="0.2">
      <c r="A518" s="74">
        <v>549844</v>
      </c>
      <c r="B518" s="75">
        <v>138.79</v>
      </c>
      <c r="C518" s="76"/>
      <c r="D518" s="76" t="s">
        <v>495</v>
      </c>
      <c r="E518" s="74" t="s">
        <v>70</v>
      </c>
      <c r="F518" s="74">
        <v>5200000788</v>
      </c>
    </row>
    <row r="519" spans="1:6" x14ac:dyDescent="0.2">
      <c r="A519" s="74">
        <v>549845</v>
      </c>
      <c r="B519" s="75">
        <v>75.260000000000005</v>
      </c>
      <c r="C519" s="76"/>
      <c r="D519" s="76" t="s">
        <v>496</v>
      </c>
      <c r="E519" s="74" t="s">
        <v>70</v>
      </c>
      <c r="F519" s="74">
        <v>5200000788</v>
      </c>
    </row>
    <row r="520" spans="1:6" x14ac:dyDescent="0.2">
      <c r="A520" s="74">
        <v>549846</v>
      </c>
      <c r="B520" s="75">
        <v>109.12</v>
      </c>
      <c r="C520" s="76"/>
      <c r="D520" s="76" t="s">
        <v>497</v>
      </c>
      <c r="E520" s="74" t="s">
        <v>70</v>
      </c>
      <c r="F520" s="74">
        <v>5200000788</v>
      </c>
    </row>
    <row r="521" spans="1:6" x14ac:dyDescent="0.2">
      <c r="A521" s="74">
        <v>549847</v>
      </c>
      <c r="B521" s="75">
        <v>168.04</v>
      </c>
      <c r="C521" s="76"/>
      <c r="D521" s="76" t="s">
        <v>498</v>
      </c>
      <c r="E521" s="74" t="s">
        <v>70</v>
      </c>
      <c r="F521" s="74">
        <v>5200000788</v>
      </c>
    </row>
    <row r="522" spans="1:6" x14ac:dyDescent="0.2">
      <c r="A522" s="74">
        <v>549854</v>
      </c>
      <c r="B522" s="75">
        <v>1</v>
      </c>
      <c r="C522" s="76"/>
      <c r="D522" s="76" t="s">
        <v>499</v>
      </c>
      <c r="E522" s="74" t="s">
        <v>70</v>
      </c>
      <c r="F522" s="74">
        <v>5200000788</v>
      </c>
    </row>
    <row r="523" spans="1:6" x14ac:dyDescent="0.2">
      <c r="A523" s="74">
        <v>549815</v>
      </c>
      <c r="B523" s="75">
        <v>79.27</v>
      </c>
      <c r="C523" s="76"/>
      <c r="D523" s="76" t="s">
        <v>500</v>
      </c>
      <c r="E523" s="74" t="s">
        <v>70</v>
      </c>
      <c r="F523" s="74">
        <v>5200000685</v>
      </c>
    </row>
    <row r="524" spans="1:6" x14ac:dyDescent="0.2">
      <c r="A524" s="74">
        <v>549816</v>
      </c>
      <c r="B524" s="75">
        <v>59.08</v>
      </c>
      <c r="C524" s="76"/>
      <c r="D524" s="76" t="s">
        <v>501</v>
      </c>
      <c r="E524" s="74" t="s">
        <v>70</v>
      </c>
      <c r="F524" s="74">
        <v>5200000685</v>
      </c>
    </row>
    <row r="525" spans="1:6" x14ac:dyDescent="0.2">
      <c r="A525" s="74">
        <v>549817</v>
      </c>
      <c r="B525" s="75">
        <v>50.81</v>
      </c>
      <c r="C525" s="76"/>
      <c r="D525" s="76" t="s">
        <v>502</v>
      </c>
      <c r="E525" s="74" t="s">
        <v>70</v>
      </c>
      <c r="F525" s="74">
        <v>5200000685</v>
      </c>
    </row>
    <row r="526" spans="1:6" x14ac:dyDescent="0.2">
      <c r="A526" s="74">
        <v>549818</v>
      </c>
      <c r="B526" s="75">
        <v>87.55</v>
      </c>
      <c r="C526" s="76"/>
      <c r="D526" s="76" t="s">
        <v>503</v>
      </c>
      <c r="E526" s="74" t="s">
        <v>70</v>
      </c>
      <c r="F526" s="74">
        <v>5200000685</v>
      </c>
    </row>
    <row r="527" spans="1:6" x14ac:dyDescent="0.2">
      <c r="A527" s="74">
        <v>549819</v>
      </c>
      <c r="B527" s="75">
        <v>69.3</v>
      </c>
      <c r="C527" s="76"/>
      <c r="D527" s="76" t="s">
        <v>504</v>
      </c>
      <c r="E527" s="74" t="s">
        <v>70</v>
      </c>
      <c r="F527" s="74">
        <v>5200000685</v>
      </c>
    </row>
    <row r="528" spans="1:6" x14ac:dyDescent="0.2">
      <c r="A528" s="74">
        <v>549820</v>
      </c>
      <c r="B528" s="75">
        <v>56.13</v>
      </c>
      <c r="C528" s="76"/>
      <c r="D528" s="76" t="s">
        <v>505</v>
      </c>
      <c r="E528" s="74" t="s">
        <v>70</v>
      </c>
      <c r="F528" s="74">
        <v>5200000685</v>
      </c>
    </row>
    <row r="529" spans="1:6" x14ac:dyDescent="0.2">
      <c r="A529" s="74">
        <v>549821</v>
      </c>
      <c r="B529" s="75">
        <v>65.02</v>
      </c>
      <c r="C529" s="76"/>
      <c r="D529" s="76" t="s">
        <v>506</v>
      </c>
      <c r="E529" s="74" t="s">
        <v>70</v>
      </c>
      <c r="F529" s="74">
        <v>5200000685</v>
      </c>
    </row>
    <row r="530" spans="1:6" x14ac:dyDescent="0.2">
      <c r="A530" s="74">
        <v>549822</v>
      </c>
      <c r="B530" s="75">
        <v>54.54</v>
      </c>
      <c r="C530" s="76"/>
      <c r="D530" s="76" t="s">
        <v>507</v>
      </c>
      <c r="E530" s="74" t="s">
        <v>70</v>
      </c>
      <c r="F530" s="74">
        <v>5200000685</v>
      </c>
    </row>
    <row r="531" spans="1:6" x14ac:dyDescent="0.2">
      <c r="A531" s="74">
        <v>549823</v>
      </c>
      <c r="B531" s="75">
        <v>35.04</v>
      </c>
      <c r="C531" s="76"/>
      <c r="D531" s="76" t="s">
        <v>508</v>
      </c>
      <c r="E531" s="74" t="s">
        <v>70</v>
      </c>
      <c r="F531" s="74">
        <v>5200000685</v>
      </c>
    </row>
    <row r="532" spans="1:6" x14ac:dyDescent="0.2">
      <c r="A532" s="74">
        <v>549824</v>
      </c>
      <c r="B532" s="75">
        <v>206.08</v>
      </c>
      <c r="C532" s="76"/>
      <c r="D532" s="76" t="s">
        <v>509</v>
      </c>
      <c r="E532" s="74" t="s">
        <v>70</v>
      </c>
      <c r="F532" s="74">
        <v>5200000685</v>
      </c>
    </row>
    <row r="533" spans="1:6" x14ac:dyDescent="0.2">
      <c r="A533" s="74">
        <v>549825</v>
      </c>
      <c r="B533" s="75">
        <v>143.80000000000001</v>
      </c>
      <c r="C533" s="76"/>
      <c r="D533" s="76" t="s">
        <v>510</v>
      </c>
      <c r="E533" s="74" t="s">
        <v>70</v>
      </c>
      <c r="F533" s="74">
        <v>5200000685</v>
      </c>
    </row>
    <row r="534" spans="1:6" x14ac:dyDescent="0.2">
      <c r="A534" s="74">
        <v>549826</v>
      </c>
      <c r="B534" s="75">
        <v>161.56</v>
      </c>
      <c r="C534" s="76"/>
      <c r="D534" s="76" t="s">
        <v>511</v>
      </c>
      <c r="E534" s="74" t="s">
        <v>70</v>
      </c>
      <c r="F534" s="74">
        <v>5200000685</v>
      </c>
    </row>
    <row r="535" spans="1:6" x14ac:dyDescent="0.2">
      <c r="A535" s="74">
        <v>549828</v>
      </c>
      <c r="B535" s="75">
        <v>182.08</v>
      </c>
      <c r="C535" s="76"/>
      <c r="D535" s="76" t="s">
        <v>512</v>
      </c>
      <c r="E535" s="74" t="s">
        <v>70</v>
      </c>
      <c r="F535" s="74">
        <v>5200000685</v>
      </c>
    </row>
    <row r="536" spans="1:6" x14ac:dyDescent="0.2">
      <c r="A536" s="74">
        <v>549829</v>
      </c>
      <c r="B536" s="75">
        <v>193.64</v>
      </c>
      <c r="C536" s="76"/>
      <c r="D536" s="76" t="s">
        <v>513</v>
      </c>
      <c r="E536" s="74" t="s">
        <v>70</v>
      </c>
      <c r="F536" s="74">
        <v>5200000685</v>
      </c>
    </row>
    <row r="537" spans="1:6" x14ac:dyDescent="0.2">
      <c r="A537" s="74">
        <v>549830</v>
      </c>
      <c r="B537" s="75">
        <v>214.16</v>
      </c>
      <c r="C537" s="76"/>
      <c r="D537" s="76" t="s">
        <v>514</v>
      </c>
      <c r="E537" s="74" t="s">
        <v>70</v>
      </c>
      <c r="F537" s="74">
        <v>5200000685</v>
      </c>
    </row>
    <row r="538" spans="1:6" x14ac:dyDescent="0.2">
      <c r="A538" s="74">
        <v>549831</v>
      </c>
      <c r="B538" s="75">
        <v>236.33</v>
      </c>
      <c r="C538" s="76"/>
      <c r="D538" s="76" t="s">
        <v>515</v>
      </c>
      <c r="E538" s="74" t="s">
        <v>70</v>
      </c>
      <c r="F538" s="74">
        <v>5200000685</v>
      </c>
    </row>
    <row r="539" spans="1:6" x14ac:dyDescent="0.2">
      <c r="A539" s="74">
        <v>549832</v>
      </c>
      <c r="B539" s="75">
        <v>125.63</v>
      </c>
      <c r="C539" s="76"/>
      <c r="D539" s="76" t="s">
        <v>516</v>
      </c>
      <c r="E539" s="74" t="s">
        <v>70</v>
      </c>
      <c r="F539" s="74">
        <v>5200000685</v>
      </c>
    </row>
    <row r="540" spans="1:6" x14ac:dyDescent="0.2">
      <c r="A540" s="74">
        <v>549833</v>
      </c>
      <c r="B540" s="75">
        <v>226.76</v>
      </c>
      <c r="C540" s="76"/>
      <c r="D540" s="76" t="s">
        <v>517</v>
      </c>
      <c r="E540" s="74" t="s">
        <v>70</v>
      </c>
      <c r="F540" s="74">
        <v>5200000685</v>
      </c>
    </row>
    <row r="541" spans="1:6" x14ac:dyDescent="0.2">
      <c r="A541" s="74">
        <v>549834</v>
      </c>
      <c r="B541" s="75">
        <v>28.44</v>
      </c>
      <c r="C541" s="76"/>
      <c r="D541" s="76" t="s">
        <v>518</v>
      </c>
      <c r="E541" s="74" t="s">
        <v>70</v>
      </c>
      <c r="F541" s="74">
        <v>5200000685</v>
      </c>
    </row>
    <row r="542" spans="1:6" x14ac:dyDescent="0.2">
      <c r="A542" s="74">
        <v>549835</v>
      </c>
      <c r="B542" s="75">
        <v>103.15</v>
      </c>
      <c r="C542" s="76"/>
      <c r="D542" s="76" t="s">
        <v>519</v>
      </c>
      <c r="E542" s="74" t="s">
        <v>70</v>
      </c>
      <c r="F542" s="74">
        <v>5200000685</v>
      </c>
    </row>
    <row r="543" spans="1:6" x14ac:dyDescent="0.2">
      <c r="A543" s="74">
        <v>549836</v>
      </c>
      <c r="B543" s="75">
        <v>85.53</v>
      </c>
      <c r="C543" s="76"/>
      <c r="D543" s="76" t="s">
        <v>520</v>
      </c>
      <c r="E543" s="74" t="s">
        <v>70</v>
      </c>
      <c r="F543" s="74">
        <v>5200000685</v>
      </c>
    </row>
    <row r="544" spans="1:6" x14ac:dyDescent="0.2">
      <c r="A544" s="74">
        <v>549837</v>
      </c>
      <c r="B544" s="75">
        <v>74</v>
      </c>
      <c r="C544" s="76"/>
      <c r="D544" s="76" t="s">
        <v>521</v>
      </c>
      <c r="E544" s="74" t="s">
        <v>70</v>
      </c>
      <c r="F544" s="74">
        <v>5200000685</v>
      </c>
    </row>
    <row r="545" spans="1:6" x14ac:dyDescent="0.2">
      <c r="A545" s="74">
        <v>549844</v>
      </c>
      <c r="B545" s="75">
        <v>138.79</v>
      </c>
      <c r="C545" s="76"/>
      <c r="D545" s="76" t="s">
        <v>522</v>
      </c>
      <c r="E545" s="74" t="s">
        <v>70</v>
      </c>
      <c r="F545" s="74">
        <v>5200000685</v>
      </c>
    </row>
    <row r="546" spans="1:6" x14ac:dyDescent="0.2">
      <c r="A546" s="74">
        <v>549845</v>
      </c>
      <c r="B546" s="75">
        <v>75.260000000000005</v>
      </c>
      <c r="C546" s="76"/>
      <c r="D546" s="76" t="s">
        <v>523</v>
      </c>
      <c r="E546" s="74" t="s">
        <v>70</v>
      </c>
      <c r="F546" s="74">
        <v>5200000685</v>
      </c>
    </row>
    <row r="547" spans="1:6" x14ac:dyDescent="0.2">
      <c r="A547" s="74">
        <v>549846</v>
      </c>
      <c r="B547" s="75">
        <v>109.12</v>
      </c>
      <c r="C547" s="76"/>
      <c r="D547" s="76" t="s">
        <v>524</v>
      </c>
      <c r="E547" s="74" t="s">
        <v>70</v>
      </c>
      <c r="F547" s="74">
        <v>5200000685</v>
      </c>
    </row>
    <row r="548" spans="1:6" x14ac:dyDescent="0.2">
      <c r="A548" s="74">
        <v>549847</v>
      </c>
      <c r="B548" s="75">
        <v>168.04</v>
      </c>
      <c r="C548" s="76"/>
      <c r="D548" s="76" t="s">
        <v>525</v>
      </c>
      <c r="E548" s="74" t="s">
        <v>70</v>
      </c>
      <c r="F548" s="74">
        <v>5200000685</v>
      </c>
    </row>
    <row r="549" spans="1:6" x14ac:dyDescent="0.2">
      <c r="A549" s="74">
        <v>549854</v>
      </c>
      <c r="B549" s="75">
        <v>1</v>
      </c>
      <c r="C549" s="76"/>
      <c r="D549" s="76" t="s">
        <v>526</v>
      </c>
      <c r="E549" s="74" t="s">
        <v>70</v>
      </c>
      <c r="F549" s="74">
        <v>5200000685</v>
      </c>
    </row>
    <row r="550" spans="1:6" x14ac:dyDescent="0.2">
      <c r="A550" s="74">
        <v>534695</v>
      </c>
      <c r="B550" s="75">
        <v>665.35</v>
      </c>
      <c r="C550" s="76"/>
      <c r="D550" s="76" t="s">
        <v>527</v>
      </c>
      <c r="E550" s="74" t="s">
        <v>528</v>
      </c>
      <c r="F550" s="74">
        <v>5200000243</v>
      </c>
    </row>
    <row r="551" spans="1:6" x14ac:dyDescent="0.2">
      <c r="A551" s="74">
        <v>534806</v>
      </c>
      <c r="B551" s="75">
        <v>824.13</v>
      </c>
      <c r="C551" s="76"/>
      <c r="D551" s="76" t="s">
        <v>529</v>
      </c>
      <c r="E551" s="74" t="s">
        <v>70</v>
      </c>
      <c r="F551" s="74">
        <v>5200000243</v>
      </c>
    </row>
    <row r="552" spans="1:6" x14ac:dyDescent="0.2">
      <c r="A552" s="74">
        <v>534917</v>
      </c>
      <c r="B552" s="75">
        <v>161.24</v>
      </c>
      <c r="C552" s="76"/>
      <c r="D552" s="76" t="s">
        <v>530</v>
      </c>
      <c r="E552" s="74" t="s">
        <v>70</v>
      </c>
      <c r="F552" s="74">
        <v>5200000243</v>
      </c>
    </row>
    <row r="553" spans="1:6" x14ac:dyDescent="0.2">
      <c r="A553" s="74">
        <v>535028</v>
      </c>
      <c r="B553" s="75">
        <v>251.94</v>
      </c>
      <c r="C553" s="76"/>
      <c r="D553" s="76" t="s">
        <v>531</v>
      </c>
      <c r="E553" s="74"/>
      <c r="F553" s="74">
        <v>5200000243</v>
      </c>
    </row>
    <row r="554" spans="1:6" x14ac:dyDescent="0.2">
      <c r="A554" s="74">
        <v>535138</v>
      </c>
      <c r="B554" s="75">
        <v>352.71</v>
      </c>
      <c r="C554" s="76"/>
      <c r="D554" s="76" t="s">
        <v>532</v>
      </c>
      <c r="E554" s="74"/>
      <c r="F554" s="74">
        <v>5200000243</v>
      </c>
    </row>
    <row r="555" spans="1:6" x14ac:dyDescent="0.2">
      <c r="A555" s="74">
        <v>535249</v>
      </c>
      <c r="B555" s="75">
        <v>433.33</v>
      </c>
      <c r="C555" s="76"/>
      <c r="D555" s="76" t="s">
        <v>533</v>
      </c>
      <c r="E555" s="74"/>
      <c r="F555" s="74">
        <v>5200000243</v>
      </c>
    </row>
    <row r="556" spans="1:6" x14ac:dyDescent="0.2">
      <c r="A556" s="74">
        <v>535360</v>
      </c>
      <c r="B556" s="75">
        <v>524.02</v>
      </c>
      <c r="C556" s="76"/>
      <c r="D556" s="76" t="s">
        <v>534</v>
      </c>
      <c r="E556" s="74"/>
      <c r="F556" s="74">
        <v>5200000243</v>
      </c>
    </row>
    <row r="557" spans="1:6" x14ac:dyDescent="0.2">
      <c r="A557" s="74">
        <v>535471</v>
      </c>
      <c r="B557" s="75">
        <v>97.8</v>
      </c>
      <c r="C557" s="76"/>
      <c r="D557" s="76" t="s">
        <v>535</v>
      </c>
      <c r="E557" s="74"/>
      <c r="F557" s="74">
        <v>5200000243</v>
      </c>
    </row>
    <row r="558" spans="1:6" x14ac:dyDescent="0.2">
      <c r="A558" s="74">
        <v>535574</v>
      </c>
      <c r="B558" s="75">
        <v>120.32</v>
      </c>
      <c r="C558" s="76"/>
      <c r="D558" s="76" t="s">
        <v>536</v>
      </c>
      <c r="E558" s="74"/>
      <c r="F558" s="74">
        <v>5200000243</v>
      </c>
    </row>
    <row r="559" spans="1:6" x14ac:dyDescent="0.2">
      <c r="A559" s="74">
        <v>534696</v>
      </c>
      <c r="B559" s="75">
        <v>142.85</v>
      </c>
      <c r="C559" s="76"/>
      <c r="D559" s="76" t="s">
        <v>537</v>
      </c>
      <c r="E559" s="74"/>
      <c r="F559" s="74">
        <v>5200000243</v>
      </c>
    </row>
    <row r="560" spans="1:6" x14ac:dyDescent="0.2">
      <c r="A560" s="74">
        <v>534707</v>
      </c>
      <c r="B560" s="75">
        <v>97.8</v>
      </c>
      <c r="C560" s="76"/>
      <c r="D560" s="76" t="s">
        <v>538</v>
      </c>
      <c r="E560" s="74"/>
      <c r="F560" s="74">
        <v>5200000243</v>
      </c>
    </row>
    <row r="561" spans="1:6" x14ac:dyDescent="0.2">
      <c r="A561" s="74">
        <v>534718</v>
      </c>
      <c r="B561" s="75">
        <v>120.32</v>
      </c>
      <c r="C561" s="76"/>
      <c r="D561" s="76" t="s">
        <v>539</v>
      </c>
      <c r="E561" s="74"/>
      <c r="F561" s="74">
        <v>5200000243</v>
      </c>
    </row>
    <row r="562" spans="1:6" x14ac:dyDescent="0.2">
      <c r="A562" s="74">
        <v>534729</v>
      </c>
      <c r="B562" s="75">
        <v>142.85</v>
      </c>
      <c r="C562" s="76"/>
      <c r="D562" s="76" t="s">
        <v>540</v>
      </c>
      <c r="E562" s="74"/>
      <c r="F562" s="74">
        <v>5200000243</v>
      </c>
    </row>
    <row r="563" spans="1:6" x14ac:dyDescent="0.2">
      <c r="A563" s="74">
        <v>534740</v>
      </c>
      <c r="B563" s="75">
        <v>464.97</v>
      </c>
      <c r="C563" s="76"/>
      <c r="D563" s="76" t="s">
        <v>541</v>
      </c>
      <c r="E563" s="74"/>
      <c r="F563" s="74">
        <v>5200000243</v>
      </c>
    </row>
    <row r="564" spans="1:6" x14ac:dyDescent="0.2">
      <c r="A564" s="74">
        <v>534751</v>
      </c>
      <c r="B564" s="75">
        <v>204.13</v>
      </c>
      <c r="C564" s="76"/>
      <c r="D564" s="76" t="s">
        <v>542</v>
      </c>
      <c r="E564" s="74"/>
      <c r="F564" s="74">
        <v>5200000243</v>
      </c>
    </row>
    <row r="565" spans="1:6" x14ac:dyDescent="0.2">
      <c r="A565" s="74">
        <v>534762</v>
      </c>
      <c r="B565" s="75">
        <v>334.55</v>
      </c>
      <c r="C565" s="76"/>
      <c r="D565" s="76" t="s">
        <v>543</v>
      </c>
      <c r="E565" s="74"/>
      <c r="F565" s="74">
        <v>5200000243</v>
      </c>
    </row>
    <row r="566" spans="1:6" x14ac:dyDescent="0.2">
      <c r="A566" s="74">
        <v>534773</v>
      </c>
      <c r="B566" s="75">
        <v>174.35</v>
      </c>
      <c r="C566" s="76"/>
      <c r="D566" s="76" t="s">
        <v>544</v>
      </c>
      <c r="E566" s="74"/>
      <c r="F566" s="74">
        <v>5200000243</v>
      </c>
    </row>
    <row r="567" spans="1:6" x14ac:dyDescent="0.2">
      <c r="A567" s="74">
        <v>534784</v>
      </c>
      <c r="B567" s="75">
        <v>222.39</v>
      </c>
      <c r="C567" s="76"/>
      <c r="D567" s="76" t="s">
        <v>545</v>
      </c>
      <c r="E567" s="74"/>
      <c r="F567" s="74">
        <v>5200000243</v>
      </c>
    </row>
    <row r="568" spans="1:6" x14ac:dyDescent="0.2">
      <c r="A568" s="74">
        <v>534795</v>
      </c>
      <c r="B568" s="75">
        <v>146.11000000000001</v>
      </c>
      <c r="C568" s="76"/>
      <c r="D568" s="76" t="s">
        <v>546</v>
      </c>
      <c r="E568" s="74"/>
      <c r="F568" s="74">
        <v>5200000243</v>
      </c>
    </row>
    <row r="569" spans="1:6" x14ac:dyDescent="0.2">
      <c r="A569" s="74">
        <v>534807</v>
      </c>
      <c r="B569" s="75">
        <v>204.13</v>
      </c>
      <c r="C569" s="76"/>
      <c r="D569" s="76" t="s">
        <v>547</v>
      </c>
      <c r="E569" s="74"/>
      <c r="F569" s="74">
        <v>5200000243</v>
      </c>
    </row>
    <row r="570" spans="1:6" x14ac:dyDescent="0.2">
      <c r="A570" s="74">
        <v>534818</v>
      </c>
      <c r="B570" s="75">
        <v>156.16</v>
      </c>
      <c r="C570" s="76"/>
      <c r="D570" s="76" t="s">
        <v>548</v>
      </c>
      <c r="E570" s="74"/>
      <c r="F570" s="74">
        <v>5200000243</v>
      </c>
    </row>
    <row r="571" spans="1:6" x14ac:dyDescent="0.2">
      <c r="A571" s="74">
        <v>534829</v>
      </c>
      <c r="B571" s="75">
        <v>217.23</v>
      </c>
      <c r="C571" s="76"/>
      <c r="D571" s="76" t="s">
        <v>549</v>
      </c>
      <c r="E571" s="74"/>
      <c r="F571" s="74">
        <v>5200000243</v>
      </c>
    </row>
    <row r="572" spans="1:6" x14ac:dyDescent="0.2">
      <c r="A572" s="74">
        <v>534840</v>
      </c>
      <c r="B572" s="75">
        <v>117.18</v>
      </c>
      <c r="C572" s="76"/>
      <c r="D572" s="76" t="s">
        <v>550</v>
      </c>
      <c r="E572" s="74"/>
      <c r="F572" s="74">
        <v>5200000243</v>
      </c>
    </row>
    <row r="573" spans="1:6" x14ac:dyDescent="0.2">
      <c r="A573" s="74">
        <v>534851</v>
      </c>
      <c r="B573" s="75">
        <v>176.39</v>
      </c>
      <c r="C573" s="76"/>
      <c r="D573" s="76" t="s">
        <v>551</v>
      </c>
      <c r="E573" s="74"/>
      <c r="F573" s="74">
        <v>5200000243</v>
      </c>
    </row>
    <row r="574" spans="1:6" x14ac:dyDescent="0.2">
      <c r="A574" s="74">
        <v>534862</v>
      </c>
      <c r="B574" s="75">
        <v>693.56</v>
      </c>
      <c r="C574" s="76"/>
      <c r="D574" s="76" t="s">
        <v>552</v>
      </c>
      <c r="E574" s="74"/>
      <c r="F574" s="74">
        <v>5200000243</v>
      </c>
    </row>
    <row r="575" spans="1:6" x14ac:dyDescent="0.2">
      <c r="A575" s="74">
        <v>534873</v>
      </c>
      <c r="B575" s="75">
        <v>88.2</v>
      </c>
      <c r="C575" s="76"/>
      <c r="D575" s="76" t="s">
        <v>553</v>
      </c>
      <c r="E575" s="74"/>
      <c r="F575" s="74">
        <v>5200000243</v>
      </c>
    </row>
    <row r="576" spans="1:6" x14ac:dyDescent="0.2">
      <c r="A576" s="74">
        <v>534884</v>
      </c>
      <c r="B576" s="75">
        <v>132.30000000000001</v>
      </c>
      <c r="C576" s="76"/>
      <c r="D576" s="76" t="s">
        <v>554</v>
      </c>
      <c r="E576" s="74"/>
      <c r="F576" s="74">
        <v>5200000243</v>
      </c>
    </row>
    <row r="577" spans="1:6" x14ac:dyDescent="0.2">
      <c r="A577" s="74">
        <v>534895</v>
      </c>
      <c r="B577" s="75">
        <v>217.23</v>
      </c>
      <c r="C577" s="76"/>
      <c r="D577" s="76" t="s">
        <v>555</v>
      </c>
      <c r="E577" s="74"/>
      <c r="F577" s="74">
        <v>5200000243</v>
      </c>
    </row>
    <row r="578" spans="1:6" x14ac:dyDescent="0.2">
      <c r="A578" s="74">
        <v>534906</v>
      </c>
      <c r="B578" s="75">
        <v>114.19</v>
      </c>
      <c r="C578" s="76"/>
      <c r="D578" s="76" t="s">
        <v>556</v>
      </c>
      <c r="E578" s="74"/>
      <c r="F578" s="74">
        <v>5200000243</v>
      </c>
    </row>
    <row r="579" spans="1:6" x14ac:dyDescent="0.2">
      <c r="A579" s="74">
        <v>534918</v>
      </c>
      <c r="B579" s="75">
        <v>117.18</v>
      </c>
      <c r="C579" s="76"/>
      <c r="D579" s="76" t="s">
        <v>557</v>
      </c>
      <c r="E579" s="74"/>
      <c r="F579" s="74">
        <v>5200000243</v>
      </c>
    </row>
    <row r="580" spans="1:6" x14ac:dyDescent="0.2">
      <c r="A580" s="74">
        <v>534929</v>
      </c>
      <c r="B580" s="75">
        <v>117.18</v>
      </c>
      <c r="C580" s="76"/>
      <c r="D580" s="76" t="s">
        <v>558</v>
      </c>
      <c r="E580" s="74"/>
      <c r="F580" s="74">
        <v>5200000243</v>
      </c>
    </row>
    <row r="581" spans="1:6" x14ac:dyDescent="0.2">
      <c r="A581" s="74">
        <v>534940</v>
      </c>
      <c r="B581" s="75">
        <v>378.02</v>
      </c>
      <c r="C581" s="76"/>
      <c r="D581" s="76" t="s">
        <v>559</v>
      </c>
      <c r="E581" s="74"/>
      <c r="F581" s="74">
        <v>5200000243</v>
      </c>
    </row>
    <row r="582" spans="1:6" x14ac:dyDescent="0.2">
      <c r="A582" s="74">
        <v>534951</v>
      </c>
      <c r="B582" s="75">
        <v>551.91999999999996</v>
      </c>
      <c r="C582" s="76"/>
      <c r="D582" s="76" t="s">
        <v>560</v>
      </c>
      <c r="E582" s="74"/>
      <c r="F582" s="74">
        <v>5200000243</v>
      </c>
    </row>
    <row r="583" spans="1:6" x14ac:dyDescent="0.2">
      <c r="A583" s="74">
        <v>534962</v>
      </c>
      <c r="B583" s="75">
        <v>73.709999999999994</v>
      </c>
      <c r="C583" s="76"/>
      <c r="D583" s="76" t="s">
        <v>561</v>
      </c>
      <c r="E583" s="74"/>
      <c r="F583" s="74">
        <v>5200000243</v>
      </c>
    </row>
    <row r="584" spans="1:6" x14ac:dyDescent="0.2">
      <c r="A584" s="74">
        <v>534973</v>
      </c>
      <c r="B584" s="75">
        <v>99.79</v>
      </c>
      <c r="C584" s="76"/>
      <c r="D584" s="76" t="s">
        <v>562</v>
      </c>
      <c r="E584" s="74"/>
      <c r="F584" s="74">
        <v>5200000243</v>
      </c>
    </row>
    <row r="585" spans="1:6" x14ac:dyDescent="0.2">
      <c r="A585" s="74">
        <v>534984</v>
      </c>
      <c r="B585" s="75">
        <v>524.53</v>
      </c>
      <c r="C585" s="76"/>
      <c r="D585" s="76" t="s">
        <v>563</v>
      </c>
      <c r="E585" s="74"/>
      <c r="F585" s="74">
        <v>5200000243</v>
      </c>
    </row>
    <row r="586" spans="1:6" x14ac:dyDescent="0.2">
      <c r="A586" s="74">
        <v>534995</v>
      </c>
      <c r="B586" s="75">
        <v>581.87</v>
      </c>
      <c r="C586" s="76"/>
      <c r="D586" s="76" t="s">
        <v>564</v>
      </c>
      <c r="E586" s="74"/>
      <c r="F586" s="74">
        <v>5200000243</v>
      </c>
    </row>
    <row r="587" spans="1:6" x14ac:dyDescent="0.2">
      <c r="A587" s="74">
        <v>535006</v>
      </c>
      <c r="B587" s="75">
        <v>868.91</v>
      </c>
      <c r="C587" s="76"/>
      <c r="D587" s="76" t="s">
        <v>565</v>
      </c>
      <c r="E587" s="74"/>
      <c r="F587" s="74">
        <v>5200000243</v>
      </c>
    </row>
    <row r="588" spans="1:6" x14ac:dyDescent="0.2">
      <c r="A588" s="74">
        <v>535017</v>
      </c>
      <c r="B588" s="75">
        <v>204.13</v>
      </c>
      <c r="C588" s="76"/>
      <c r="D588" s="76" t="s">
        <v>566</v>
      </c>
      <c r="E588" s="74"/>
      <c r="F588" s="74">
        <v>5200000243</v>
      </c>
    </row>
    <row r="589" spans="1:6" x14ac:dyDescent="0.2">
      <c r="A589" s="74">
        <v>535029</v>
      </c>
      <c r="B589" s="75">
        <v>725.81</v>
      </c>
      <c r="C589" s="76"/>
      <c r="D589" s="76" t="s">
        <v>567</v>
      </c>
      <c r="E589" s="74"/>
      <c r="F589" s="74">
        <v>5200000243</v>
      </c>
    </row>
    <row r="590" spans="1:6" x14ac:dyDescent="0.2">
      <c r="A590" s="74">
        <v>535040</v>
      </c>
      <c r="B590" s="75">
        <v>378.02</v>
      </c>
      <c r="C590" s="76"/>
      <c r="D590" s="76" t="s">
        <v>568</v>
      </c>
      <c r="E590" s="74"/>
      <c r="F590" s="74">
        <v>5200000243</v>
      </c>
    </row>
    <row r="591" spans="1:6" x14ac:dyDescent="0.2">
      <c r="A591" s="74">
        <v>535051</v>
      </c>
      <c r="B591" s="75">
        <v>291.08</v>
      </c>
      <c r="C591" s="76"/>
      <c r="D591" s="76" t="s">
        <v>569</v>
      </c>
      <c r="E591" s="74"/>
      <c r="F591" s="74">
        <v>5200000243</v>
      </c>
    </row>
    <row r="592" spans="1:6" x14ac:dyDescent="0.2">
      <c r="A592" s="74">
        <v>535062</v>
      </c>
      <c r="B592" s="75">
        <v>725.81</v>
      </c>
      <c r="C592" s="76"/>
      <c r="D592" s="76" t="s">
        <v>570</v>
      </c>
      <c r="E592" s="74"/>
      <c r="F592" s="74">
        <v>5200000243</v>
      </c>
    </row>
    <row r="593" spans="1:6" x14ac:dyDescent="0.2">
      <c r="A593" s="74">
        <v>535073</v>
      </c>
      <c r="B593" s="75">
        <v>2116.98</v>
      </c>
      <c r="C593" s="76"/>
      <c r="D593" s="76" t="s">
        <v>571</v>
      </c>
      <c r="E593" s="74"/>
      <c r="F593" s="74">
        <v>5200000243</v>
      </c>
    </row>
    <row r="594" spans="1:6" x14ac:dyDescent="0.2">
      <c r="A594" s="74">
        <v>535083</v>
      </c>
      <c r="B594" s="75">
        <v>1421.4</v>
      </c>
      <c r="C594" s="76"/>
      <c r="D594" s="76" t="s">
        <v>572</v>
      </c>
      <c r="E594" s="74"/>
      <c r="F594" s="74">
        <v>5200000243</v>
      </c>
    </row>
    <row r="595" spans="1:6" x14ac:dyDescent="0.2">
      <c r="A595" s="74">
        <v>535094</v>
      </c>
      <c r="B595" s="75">
        <v>1247.5</v>
      </c>
      <c r="C595" s="76"/>
      <c r="D595" s="76" t="s">
        <v>573</v>
      </c>
      <c r="E595" s="74"/>
      <c r="F595" s="74">
        <v>5200000243</v>
      </c>
    </row>
    <row r="596" spans="1:6" x14ac:dyDescent="0.2">
      <c r="A596" s="74">
        <v>535105</v>
      </c>
      <c r="B596" s="75">
        <v>725.81</v>
      </c>
      <c r="C596" s="76"/>
      <c r="D596" s="76" t="s">
        <v>574</v>
      </c>
      <c r="E596" s="74"/>
      <c r="F596" s="74">
        <v>5200000243</v>
      </c>
    </row>
    <row r="597" spans="1:6" x14ac:dyDescent="0.2">
      <c r="A597" s="74">
        <v>535116</v>
      </c>
      <c r="B597" s="75">
        <v>638.87</v>
      </c>
      <c r="C597" s="76"/>
      <c r="D597" s="76" t="s">
        <v>575</v>
      </c>
      <c r="E597" s="74"/>
      <c r="F597" s="74">
        <v>5200000243</v>
      </c>
    </row>
    <row r="598" spans="1:6" x14ac:dyDescent="0.2">
      <c r="A598" s="74">
        <v>535127</v>
      </c>
      <c r="B598" s="75">
        <v>551.91999999999996</v>
      </c>
      <c r="C598" s="76"/>
      <c r="D598" s="76" t="s">
        <v>576</v>
      </c>
      <c r="E598" s="74"/>
      <c r="F598" s="74">
        <v>5200000243</v>
      </c>
    </row>
    <row r="599" spans="1:6" x14ac:dyDescent="0.2">
      <c r="A599" s="74">
        <v>535139</v>
      </c>
      <c r="B599" s="75">
        <v>99.56</v>
      </c>
      <c r="C599" s="76"/>
      <c r="D599" s="76" t="s">
        <v>577</v>
      </c>
      <c r="E599" s="74"/>
      <c r="F599" s="74">
        <v>5200000243</v>
      </c>
    </row>
    <row r="600" spans="1:6" x14ac:dyDescent="0.2">
      <c r="A600" s="74">
        <v>535150</v>
      </c>
      <c r="B600" s="75">
        <v>85.43</v>
      </c>
      <c r="C600" s="76"/>
      <c r="D600" s="76" t="s">
        <v>578</v>
      </c>
      <c r="E600" s="74"/>
      <c r="F600" s="74">
        <v>5200000243</v>
      </c>
    </row>
    <row r="601" spans="1:6" x14ac:dyDescent="0.2">
      <c r="A601" s="74">
        <v>535161</v>
      </c>
      <c r="B601" s="75">
        <v>85.43</v>
      </c>
      <c r="C601" s="76"/>
      <c r="D601" s="76" t="s">
        <v>579</v>
      </c>
      <c r="E601" s="74"/>
      <c r="F601" s="74">
        <v>5200000243</v>
      </c>
    </row>
    <row r="602" spans="1:6" x14ac:dyDescent="0.2">
      <c r="A602" s="74">
        <v>535172</v>
      </c>
      <c r="B602" s="75">
        <v>126.31</v>
      </c>
      <c r="C602" s="76"/>
      <c r="D602" s="76" t="s">
        <v>580</v>
      </c>
      <c r="E602" s="74"/>
      <c r="F602" s="74">
        <v>5200000243</v>
      </c>
    </row>
    <row r="603" spans="1:6" x14ac:dyDescent="0.2">
      <c r="A603" s="74">
        <v>535183</v>
      </c>
      <c r="B603" s="75">
        <v>78.27</v>
      </c>
      <c r="C603" s="76"/>
      <c r="D603" s="76" t="s">
        <v>581</v>
      </c>
      <c r="E603" s="74"/>
      <c r="F603" s="74">
        <v>5200000243</v>
      </c>
    </row>
    <row r="604" spans="1:6" x14ac:dyDescent="0.2">
      <c r="A604" s="74">
        <v>535194</v>
      </c>
      <c r="B604" s="75">
        <v>823.97</v>
      </c>
      <c r="C604" s="76"/>
      <c r="D604" s="76" t="s">
        <v>582</v>
      </c>
      <c r="E604" s="74"/>
      <c r="F604" s="74">
        <v>5200000243</v>
      </c>
    </row>
    <row r="605" spans="1:6" x14ac:dyDescent="0.2">
      <c r="A605" s="74">
        <v>535205</v>
      </c>
      <c r="B605" s="75">
        <v>1541.24</v>
      </c>
      <c r="C605" s="76"/>
      <c r="D605" s="76" t="s">
        <v>583</v>
      </c>
      <c r="E605" s="74"/>
      <c r="F605" s="74">
        <v>5200000243</v>
      </c>
    </row>
    <row r="606" spans="1:6" x14ac:dyDescent="0.2">
      <c r="A606" s="74">
        <v>535216</v>
      </c>
      <c r="B606" s="75">
        <v>25.6</v>
      </c>
      <c r="C606" s="76"/>
      <c r="D606" s="76" t="s">
        <v>584</v>
      </c>
      <c r="E606" s="74"/>
      <c r="F606" s="74">
        <v>5200000243</v>
      </c>
    </row>
    <row r="607" spans="1:6" x14ac:dyDescent="0.2">
      <c r="A607" s="74">
        <v>535227</v>
      </c>
      <c r="B607" s="75">
        <v>773.31</v>
      </c>
      <c r="C607" s="76"/>
      <c r="D607" s="76" t="s">
        <v>585</v>
      </c>
      <c r="E607" s="74"/>
      <c r="F607" s="74">
        <v>5200000243</v>
      </c>
    </row>
    <row r="608" spans="1:6" x14ac:dyDescent="0.2">
      <c r="A608" s="74">
        <v>535238</v>
      </c>
      <c r="B608" s="75">
        <v>1058.68</v>
      </c>
      <c r="C608" s="76"/>
      <c r="D608" s="76" t="s">
        <v>586</v>
      </c>
      <c r="E608" s="74"/>
      <c r="F608" s="74">
        <v>5200000243</v>
      </c>
    </row>
    <row r="609" spans="1:6" x14ac:dyDescent="0.2">
      <c r="A609" s="74">
        <v>535250</v>
      </c>
      <c r="B609" s="75">
        <v>947.83</v>
      </c>
      <c r="C609" s="76"/>
      <c r="D609" s="76" t="s">
        <v>587</v>
      </c>
      <c r="E609" s="74"/>
      <c r="F609" s="74">
        <v>5200000243</v>
      </c>
    </row>
    <row r="610" spans="1:6" x14ac:dyDescent="0.2">
      <c r="A610" s="74">
        <v>535261</v>
      </c>
      <c r="B610" s="75">
        <v>1284.1500000000001</v>
      </c>
      <c r="C610" s="76"/>
      <c r="D610" s="76" t="s">
        <v>588</v>
      </c>
      <c r="E610" s="74"/>
      <c r="F610" s="74">
        <v>5200000243</v>
      </c>
    </row>
    <row r="611" spans="1:6" x14ac:dyDescent="0.2">
      <c r="A611" s="74">
        <v>535272</v>
      </c>
      <c r="B611" s="75">
        <v>1153.8</v>
      </c>
      <c r="C611" s="76"/>
      <c r="D611" s="76" t="s">
        <v>589</v>
      </c>
      <c r="E611" s="74"/>
      <c r="F611" s="74">
        <v>5200000243</v>
      </c>
    </row>
    <row r="612" spans="1:6" x14ac:dyDescent="0.2">
      <c r="A612" s="74">
        <v>535283</v>
      </c>
      <c r="B612" s="75">
        <v>2004.3</v>
      </c>
      <c r="C612" s="76"/>
      <c r="D612" s="76" t="s">
        <v>590</v>
      </c>
      <c r="E612" s="74"/>
      <c r="F612" s="74">
        <v>5200000243</v>
      </c>
    </row>
    <row r="613" spans="1:6" x14ac:dyDescent="0.2">
      <c r="A613" s="74">
        <v>535294</v>
      </c>
      <c r="B613" s="75">
        <v>392.62</v>
      </c>
      <c r="C613" s="76"/>
      <c r="D613" s="76" t="s">
        <v>591</v>
      </c>
      <c r="E613" s="74"/>
      <c r="F613" s="74">
        <v>5200000243</v>
      </c>
    </row>
    <row r="614" spans="1:6" x14ac:dyDescent="0.2">
      <c r="A614" s="74">
        <v>535305</v>
      </c>
      <c r="B614" s="75">
        <v>500.85</v>
      </c>
      <c r="C614" s="76"/>
      <c r="D614" s="76" t="s">
        <v>592</v>
      </c>
      <c r="E614" s="74"/>
      <c r="F614" s="74">
        <v>5200000243</v>
      </c>
    </row>
    <row r="615" spans="1:6" x14ac:dyDescent="0.2">
      <c r="A615" s="74">
        <v>535316</v>
      </c>
      <c r="B615" s="75">
        <v>753.58</v>
      </c>
      <c r="C615" s="76"/>
      <c r="D615" s="76" t="s">
        <v>593</v>
      </c>
      <c r="E615" s="74"/>
      <c r="F615" s="74">
        <v>5200000243</v>
      </c>
    </row>
    <row r="616" spans="1:6" x14ac:dyDescent="0.2">
      <c r="A616" s="74">
        <v>535327</v>
      </c>
      <c r="B616" s="75">
        <v>1605.63</v>
      </c>
      <c r="C616" s="76"/>
      <c r="D616" s="76" t="s">
        <v>594</v>
      </c>
      <c r="E616" s="74"/>
      <c r="F616" s="74">
        <v>5200000243</v>
      </c>
    </row>
    <row r="617" spans="1:6" x14ac:dyDescent="0.2">
      <c r="A617" s="74">
        <v>535338</v>
      </c>
      <c r="B617" s="75">
        <v>1229.8499999999999</v>
      </c>
      <c r="C617" s="76"/>
      <c r="D617" s="76" t="s">
        <v>595</v>
      </c>
      <c r="E617" s="74"/>
      <c r="F617" s="74">
        <v>5200000243</v>
      </c>
    </row>
    <row r="618" spans="1:6" x14ac:dyDescent="0.2">
      <c r="A618" s="74">
        <v>535349</v>
      </c>
      <c r="B618" s="75">
        <v>3915.81</v>
      </c>
      <c r="C618" s="76"/>
      <c r="D618" s="76" t="s">
        <v>596</v>
      </c>
      <c r="E618" s="74"/>
      <c r="F618" s="74">
        <v>5200000243</v>
      </c>
    </row>
    <row r="619" spans="1:6" x14ac:dyDescent="0.2">
      <c r="A619" s="74">
        <v>535361</v>
      </c>
      <c r="B619" s="75">
        <v>1834.81</v>
      </c>
      <c r="C619" s="76"/>
      <c r="D619" s="76" t="s">
        <v>597</v>
      </c>
      <c r="E619" s="74"/>
      <c r="F619" s="74">
        <v>5200000243</v>
      </c>
    </row>
    <row r="620" spans="1:6" x14ac:dyDescent="0.2">
      <c r="A620" s="74">
        <v>535372</v>
      </c>
      <c r="B620" s="75">
        <v>6403.6</v>
      </c>
      <c r="C620" s="76"/>
      <c r="D620" s="76" t="s">
        <v>598</v>
      </c>
      <c r="E620" s="74"/>
      <c r="F620" s="74">
        <v>5200000243</v>
      </c>
    </row>
    <row r="621" spans="1:6" x14ac:dyDescent="0.2">
      <c r="A621" s="74">
        <v>535383</v>
      </c>
      <c r="B621" s="75">
        <v>833.2</v>
      </c>
      <c r="C621" s="76"/>
      <c r="D621" s="76" t="s">
        <v>599</v>
      </c>
      <c r="E621" s="74"/>
      <c r="F621" s="74">
        <v>5200000243</v>
      </c>
    </row>
    <row r="622" spans="1:6" x14ac:dyDescent="0.2">
      <c r="A622" s="74">
        <v>535394</v>
      </c>
      <c r="B622" s="75">
        <v>1145.8699999999999</v>
      </c>
      <c r="C622" s="76"/>
      <c r="D622" s="76" t="s">
        <v>600</v>
      </c>
      <c r="E622" s="74"/>
      <c r="F622" s="74">
        <v>5200000243</v>
      </c>
    </row>
    <row r="623" spans="1:6" x14ac:dyDescent="0.2">
      <c r="A623" s="74">
        <v>535405</v>
      </c>
      <c r="B623" s="75">
        <v>1354.17</v>
      </c>
      <c r="C623" s="76"/>
      <c r="D623" s="76" t="s">
        <v>601</v>
      </c>
      <c r="E623" s="74"/>
      <c r="F623" s="74">
        <v>5200000243</v>
      </c>
    </row>
    <row r="624" spans="1:6" x14ac:dyDescent="0.2">
      <c r="A624" s="74">
        <v>535416</v>
      </c>
      <c r="B624" s="75">
        <v>1770.77</v>
      </c>
      <c r="C624" s="76"/>
      <c r="D624" s="76" t="s">
        <v>602</v>
      </c>
      <c r="E624" s="74"/>
      <c r="F624" s="74">
        <v>5200000243</v>
      </c>
    </row>
    <row r="625" spans="1:6" x14ac:dyDescent="0.2">
      <c r="A625" s="74">
        <v>535427</v>
      </c>
      <c r="B625" s="75">
        <v>2361.98</v>
      </c>
      <c r="C625" s="76"/>
      <c r="D625" s="76" t="s">
        <v>603</v>
      </c>
      <c r="E625" s="74"/>
      <c r="F625" s="74">
        <v>5200000243</v>
      </c>
    </row>
    <row r="626" spans="1:6" x14ac:dyDescent="0.2">
      <c r="A626" s="74">
        <v>535438</v>
      </c>
      <c r="B626" s="75">
        <v>772.01</v>
      </c>
      <c r="C626" s="76"/>
      <c r="D626" s="76" t="s">
        <v>604</v>
      </c>
      <c r="E626" s="74"/>
      <c r="F626" s="74">
        <v>5200000243</v>
      </c>
    </row>
    <row r="627" spans="1:6" x14ac:dyDescent="0.2">
      <c r="A627" s="74">
        <v>535449</v>
      </c>
      <c r="B627" s="75">
        <v>2178.9899999999998</v>
      </c>
      <c r="C627" s="76"/>
      <c r="D627" s="76" t="s">
        <v>605</v>
      </c>
      <c r="E627" s="74"/>
      <c r="F627" s="74">
        <v>5200000243</v>
      </c>
    </row>
    <row r="628" spans="1:6" x14ac:dyDescent="0.2">
      <c r="A628" s="74">
        <v>535460</v>
      </c>
      <c r="B628" s="75">
        <v>843.82</v>
      </c>
      <c r="C628" s="76"/>
      <c r="D628" s="76" t="s">
        <v>606</v>
      </c>
      <c r="E628" s="74"/>
      <c r="F628" s="74">
        <v>5200000243</v>
      </c>
    </row>
    <row r="629" spans="1:6" x14ac:dyDescent="0.2">
      <c r="A629" s="74">
        <v>535472</v>
      </c>
      <c r="B629" s="75">
        <v>27.3</v>
      </c>
      <c r="C629" s="76"/>
      <c r="D629" s="76" t="s">
        <v>607</v>
      </c>
      <c r="E629" s="74"/>
      <c r="F629" s="74">
        <v>5200000243</v>
      </c>
    </row>
    <row r="630" spans="1:6" x14ac:dyDescent="0.2">
      <c r="A630" s="74">
        <v>535483</v>
      </c>
      <c r="B630" s="75">
        <v>1687.63</v>
      </c>
      <c r="C630" s="76"/>
      <c r="D630" s="76" t="s">
        <v>608</v>
      </c>
      <c r="E630" s="74"/>
      <c r="F630" s="74">
        <v>5200000243</v>
      </c>
    </row>
    <row r="631" spans="1:6" x14ac:dyDescent="0.2">
      <c r="A631" s="74">
        <v>535494</v>
      </c>
      <c r="B631" s="75">
        <v>843.82</v>
      </c>
      <c r="C631" s="76"/>
      <c r="D631" s="76" t="s">
        <v>609</v>
      </c>
      <c r="E631" s="74"/>
      <c r="F631" s="74">
        <v>5200000243</v>
      </c>
    </row>
    <row r="632" spans="1:6" x14ac:dyDescent="0.2">
      <c r="A632" s="74">
        <v>535505</v>
      </c>
      <c r="B632" s="75">
        <v>90.79</v>
      </c>
      <c r="C632" s="76"/>
      <c r="D632" s="76" t="s">
        <v>610</v>
      </c>
      <c r="E632" s="74"/>
      <c r="F632" s="74">
        <v>5200000243</v>
      </c>
    </row>
    <row r="633" spans="1:6" x14ac:dyDescent="0.2">
      <c r="A633" s="74">
        <v>535516</v>
      </c>
      <c r="B633" s="75">
        <v>49.4</v>
      </c>
      <c r="C633" s="76"/>
      <c r="D633" s="76" t="s">
        <v>611</v>
      </c>
      <c r="E633" s="74"/>
      <c r="F633" s="74">
        <v>5200000243</v>
      </c>
    </row>
    <row r="634" spans="1:6" x14ac:dyDescent="0.2">
      <c r="A634" s="74">
        <v>535527</v>
      </c>
      <c r="B634" s="75">
        <v>5.56</v>
      </c>
      <c r="C634" s="76"/>
      <c r="D634" s="76" t="s">
        <v>612</v>
      </c>
      <c r="E634" s="74"/>
      <c r="F634" s="74">
        <v>5200000243</v>
      </c>
    </row>
    <row r="635" spans="1:6" x14ac:dyDescent="0.2">
      <c r="A635" s="74">
        <v>535538</v>
      </c>
      <c r="B635" s="75">
        <v>5.27</v>
      </c>
      <c r="C635" s="76"/>
      <c r="D635" s="76" t="s">
        <v>613</v>
      </c>
      <c r="E635" s="74"/>
      <c r="F635" s="74">
        <v>5200000243</v>
      </c>
    </row>
    <row r="636" spans="1:6" x14ac:dyDescent="0.2">
      <c r="A636" s="74">
        <v>535549</v>
      </c>
      <c r="B636" s="75">
        <v>7.63</v>
      </c>
      <c r="C636" s="76"/>
      <c r="D636" s="76" t="s">
        <v>614</v>
      </c>
      <c r="E636" s="74"/>
      <c r="F636" s="74">
        <v>5200000243</v>
      </c>
    </row>
    <row r="637" spans="1:6" x14ac:dyDescent="0.2">
      <c r="A637" s="74">
        <v>535560</v>
      </c>
      <c r="B637" s="75">
        <v>8.32</v>
      </c>
      <c r="C637" s="76"/>
      <c r="D637" s="76" t="s">
        <v>615</v>
      </c>
      <c r="E637" s="74"/>
      <c r="F637" s="74">
        <v>5200000243</v>
      </c>
    </row>
    <row r="638" spans="1:6" x14ac:dyDescent="0.2">
      <c r="A638" s="74">
        <v>535567</v>
      </c>
      <c r="B638" s="75">
        <v>1.59</v>
      </c>
      <c r="C638" s="76"/>
      <c r="D638" s="76" t="s">
        <v>616</v>
      </c>
      <c r="E638" s="74"/>
      <c r="F638" s="74">
        <v>5200000243</v>
      </c>
    </row>
    <row r="639" spans="1:6" x14ac:dyDescent="0.2">
      <c r="A639" s="74">
        <v>535575</v>
      </c>
      <c r="B639" s="75">
        <v>165.46</v>
      </c>
      <c r="C639" s="76"/>
      <c r="D639" s="76" t="s">
        <v>617</v>
      </c>
      <c r="E639" s="74"/>
      <c r="F639" s="74">
        <v>5200000243</v>
      </c>
    </row>
    <row r="640" spans="1:6" x14ac:dyDescent="0.2">
      <c r="A640" s="74">
        <v>535586</v>
      </c>
      <c r="B640" s="75">
        <v>164.67</v>
      </c>
      <c r="C640" s="76"/>
      <c r="D640" s="76" t="s">
        <v>618</v>
      </c>
      <c r="E640" s="74"/>
      <c r="F640" s="74">
        <v>5200000243</v>
      </c>
    </row>
    <row r="641" spans="1:6" x14ac:dyDescent="0.2">
      <c r="A641" s="74">
        <v>535593</v>
      </c>
      <c r="B641" s="75">
        <v>197.61</v>
      </c>
      <c r="C641" s="76"/>
      <c r="D641" s="76" t="s">
        <v>619</v>
      </c>
      <c r="E641" s="74"/>
      <c r="F641" s="74">
        <v>5200000243</v>
      </c>
    </row>
    <row r="642" spans="1:6" x14ac:dyDescent="0.2">
      <c r="A642" s="74">
        <v>535594</v>
      </c>
      <c r="B642" s="75">
        <v>400.56</v>
      </c>
      <c r="C642" s="76"/>
      <c r="D642" s="76" t="s">
        <v>620</v>
      </c>
      <c r="E642" s="74"/>
      <c r="F642" s="74">
        <v>5200000243</v>
      </c>
    </row>
    <row r="643" spans="1:6" x14ac:dyDescent="0.2">
      <c r="A643" s="74">
        <v>535595</v>
      </c>
      <c r="B643" s="75">
        <v>560.78</v>
      </c>
      <c r="C643" s="76"/>
      <c r="D643" s="76" t="s">
        <v>621</v>
      </c>
      <c r="E643" s="74"/>
      <c r="F643" s="74">
        <v>5200000243</v>
      </c>
    </row>
    <row r="644" spans="1:6" x14ac:dyDescent="0.2">
      <c r="A644" s="74">
        <v>535596</v>
      </c>
      <c r="B644" s="75">
        <v>697.83</v>
      </c>
      <c r="C644" s="76"/>
      <c r="D644" s="76" t="s">
        <v>622</v>
      </c>
      <c r="E644" s="74"/>
      <c r="F644" s="74">
        <v>5200000243</v>
      </c>
    </row>
    <row r="645" spans="1:6" x14ac:dyDescent="0.2">
      <c r="A645" s="74">
        <v>535597</v>
      </c>
      <c r="B645" s="75">
        <v>95.54</v>
      </c>
      <c r="C645" s="76"/>
      <c r="D645" s="76" t="s">
        <v>623</v>
      </c>
      <c r="E645" s="74"/>
      <c r="F645" s="74">
        <v>5200000243</v>
      </c>
    </row>
    <row r="646" spans="1:6" x14ac:dyDescent="0.2">
      <c r="A646" s="74">
        <v>535598</v>
      </c>
      <c r="B646" s="75">
        <v>81.89</v>
      </c>
      <c r="C646" s="76"/>
      <c r="D646" s="76" t="s">
        <v>624</v>
      </c>
      <c r="E646" s="74"/>
      <c r="F646" s="74">
        <v>5200000243</v>
      </c>
    </row>
    <row r="647" spans="1:6" x14ac:dyDescent="0.2">
      <c r="A647" s="74">
        <v>535599</v>
      </c>
      <c r="B647" s="75">
        <v>35.83</v>
      </c>
      <c r="C647" s="76"/>
      <c r="D647" s="76" t="s">
        <v>625</v>
      </c>
      <c r="E647" s="74"/>
      <c r="F647" s="74">
        <v>5200000243</v>
      </c>
    </row>
    <row r="648" spans="1:6" x14ac:dyDescent="0.2">
      <c r="A648" s="74">
        <v>535600</v>
      </c>
      <c r="B648" s="75">
        <v>54.6</v>
      </c>
      <c r="C648" s="76"/>
      <c r="D648" s="76" t="s">
        <v>626</v>
      </c>
      <c r="E648" s="74"/>
      <c r="F648" s="74">
        <v>5200000243</v>
      </c>
    </row>
    <row r="649" spans="1:6" x14ac:dyDescent="0.2">
      <c r="A649" s="74">
        <v>534697</v>
      </c>
      <c r="B649" s="75">
        <v>47.77</v>
      </c>
      <c r="C649" s="76"/>
      <c r="D649" s="76" t="s">
        <v>627</v>
      </c>
      <c r="E649" s="74"/>
      <c r="F649" s="74">
        <v>5200000243</v>
      </c>
    </row>
    <row r="650" spans="1:6" x14ac:dyDescent="0.2">
      <c r="A650" s="74">
        <v>534698</v>
      </c>
      <c r="B650" s="75">
        <v>25.59</v>
      </c>
      <c r="C650" s="76"/>
      <c r="D650" s="76" t="s">
        <v>628</v>
      </c>
      <c r="E650" s="74"/>
      <c r="F650" s="74">
        <v>5200000243</v>
      </c>
    </row>
    <row r="651" spans="1:6" x14ac:dyDescent="0.2">
      <c r="A651" s="74">
        <v>534699</v>
      </c>
      <c r="B651" s="75">
        <v>47.77</v>
      </c>
      <c r="C651" s="76"/>
      <c r="D651" s="76" t="s">
        <v>629</v>
      </c>
      <c r="E651" s="74"/>
      <c r="F651" s="74">
        <v>5200000243</v>
      </c>
    </row>
    <row r="652" spans="1:6" x14ac:dyDescent="0.2">
      <c r="A652" s="74">
        <v>534700</v>
      </c>
      <c r="B652" s="75">
        <v>25.59</v>
      </c>
      <c r="C652" s="76"/>
      <c r="D652" s="76" t="s">
        <v>630</v>
      </c>
      <c r="E652" s="74"/>
      <c r="F652" s="74">
        <v>5200000243</v>
      </c>
    </row>
    <row r="653" spans="1:6" x14ac:dyDescent="0.2">
      <c r="A653" s="74">
        <v>534701</v>
      </c>
      <c r="B653" s="75">
        <v>20.48</v>
      </c>
      <c r="C653" s="76"/>
      <c r="D653" s="76" t="s">
        <v>631</v>
      </c>
      <c r="E653" s="74"/>
      <c r="F653" s="74">
        <v>5200000243</v>
      </c>
    </row>
    <row r="654" spans="1:6" x14ac:dyDescent="0.2">
      <c r="A654" s="74">
        <v>534702</v>
      </c>
      <c r="B654" s="75">
        <v>17.399999999999999</v>
      </c>
      <c r="C654" s="76"/>
      <c r="D654" s="76" t="s">
        <v>632</v>
      </c>
      <c r="E654" s="74"/>
      <c r="F654" s="74">
        <v>5200000243</v>
      </c>
    </row>
    <row r="655" spans="1:6" x14ac:dyDescent="0.2">
      <c r="A655" s="74">
        <v>534703</v>
      </c>
      <c r="B655" s="75">
        <v>13.31</v>
      </c>
      <c r="C655" s="76"/>
      <c r="D655" s="76" t="s">
        <v>633</v>
      </c>
      <c r="E655" s="74"/>
      <c r="F655" s="74">
        <v>5200000243</v>
      </c>
    </row>
    <row r="656" spans="1:6" x14ac:dyDescent="0.2">
      <c r="A656" s="74">
        <v>534704</v>
      </c>
      <c r="B656" s="75">
        <v>15.36</v>
      </c>
      <c r="C656" s="76"/>
      <c r="D656" s="76" t="s">
        <v>634</v>
      </c>
      <c r="E656" s="74"/>
      <c r="F656" s="74">
        <v>5200000243</v>
      </c>
    </row>
    <row r="657" spans="1:6" x14ac:dyDescent="0.2">
      <c r="A657" s="74">
        <v>534705</v>
      </c>
      <c r="B657" s="75">
        <v>20.48</v>
      </c>
      <c r="C657" s="76"/>
      <c r="D657" s="76" t="s">
        <v>635</v>
      </c>
      <c r="E657" s="74"/>
      <c r="F657" s="74">
        <v>5200000243</v>
      </c>
    </row>
    <row r="658" spans="1:6" x14ac:dyDescent="0.2">
      <c r="A658" s="74">
        <v>534706</v>
      </c>
      <c r="B658" s="75">
        <v>239.09</v>
      </c>
      <c r="C658" s="76"/>
      <c r="D658" s="76" t="s">
        <v>636</v>
      </c>
      <c r="E658" s="74"/>
      <c r="F658" s="74">
        <v>5200000243</v>
      </c>
    </row>
    <row r="659" spans="1:6" x14ac:dyDescent="0.2">
      <c r="A659" s="74">
        <v>534708</v>
      </c>
      <c r="B659" s="75">
        <v>92.81</v>
      </c>
      <c r="C659" s="76"/>
      <c r="D659" s="76" t="s">
        <v>637</v>
      </c>
      <c r="E659" s="74"/>
      <c r="F659" s="74">
        <v>5200000243</v>
      </c>
    </row>
    <row r="660" spans="1:6" x14ac:dyDescent="0.2">
      <c r="A660" s="74">
        <v>534709</v>
      </c>
      <c r="B660" s="75">
        <v>90.79</v>
      </c>
      <c r="C660" s="76"/>
      <c r="D660" s="76" t="s">
        <v>638</v>
      </c>
      <c r="E660" s="74"/>
      <c r="F660" s="74">
        <v>5200000243</v>
      </c>
    </row>
    <row r="661" spans="1:6" x14ac:dyDescent="0.2">
      <c r="A661" s="74">
        <v>534710</v>
      </c>
      <c r="B661" s="75">
        <v>2.4</v>
      </c>
      <c r="C661" s="76"/>
      <c r="D661" s="76" t="s">
        <v>639</v>
      </c>
      <c r="E661" s="74"/>
      <c r="F661" s="74">
        <v>5200000243</v>
      </c>
    </row>
    <row r="662" spans="1:6" x14ac:dyDescent="0.2">
      <c r="A662" s="74">
        <v>534711</v>
      </c>
      <c r="B662" s="75">
        <v>1.33</v>
      </c>
      <c r="C662" s="76"/>
      <c r="D662" s="76" t="s">
        <v>640</v>
      </c>
      <c r="E662" s="74"/>
      <c r="F662" s="74">
        <v>5200000243</v>
      </c>
    </row>
    <row r="663" spans="1:6" x14ac:dyDescent="0.2">
      <c r="A663" s="74">
        <v>534712</v>
      </c>
      <c r="B663" s="75">
        <v>10.68</v>
      </c>
      <c r="C663" s="76"/>
      <c r="D663" s="76" t="s">
        <v>641</v>
      </c>
      <c r="E663" s="74"/>
      <c r="F663" s="74">
        <v>5200000243</v>
      </c>
    </row>
    <row r="664" spans="1:6" x14ac:dyDescent="0.2">
      <c r="A664" s="74">
        <v>534713</v>
      </c>
      <c r="B664" s="75">
        <v>303.29000000000002</v>
      </c>
      <c r="C664" s="76"/>
      <c r="D664" s="76" t="s">
        <v>642</v>
      </c>
      <c r="E664" s="74"/>
      <c r="F664" s="74">
        <v>5200000243</v>
      </c>
    </row>
    <row r="665" spans="1:6" x14ac:dyDescent="0.2">
      <c r="A665" s="74">
        <v>534714</v>
      </c>
      <c r="B665" s="75">
        <v>1.21</v>
      </c>
      <c r="C665" s="76"/>
      <c r="D665" s="76" t="s">
        <v>643</v>
      </c>
      <c r="E665" s="74"/>
      <c r="F665" s="74">
        <v>5200000243</v>
      </c>
    </row>
    <row r="666" spans="1:6" x14ac:dyDescent="0.2">
      <c r="A666" s="74">
        <v>534715</v>
      </c>
      <c r="B666" s="75">
        <v>1.1399999999999999</v>
      </c>
      <c r="C666" s="76"/>
      <c r="D666" s="76" t="s">
        <v>644</v>
      </c>
      <c r="E666" s="74"/>
      <c r="F666" s="74">
        <v>5200000243</v>
      </c>
    </row>
    <row r="667" spans="1:6" x14ac:dyDescent="0.2">
      <c r="A667" s="74">
        <v>534716</v>
      </c>
      <c r="B667" s="75">
        <v>83.64</v>
      </c>
      <c r="C667" s="76"/>
      <c r="D667" s="76" t="s">
        <v>645</v>
      </c>
      <c r="E667" s="74"/>
      <c r="F667" s="74">
        <v>5200000243</v>
      </c>
    </row>
    <row r="668" spans="1:6" x14ac:dyDescent="0.2">
      <c r="A668" s="74">
        <v>534717</v>
      </c>
      <c r="B668" s="75">
        <v>83.64</v>
      </c>
      <c r="C668" s="76"/>
      <c r="D668" s="76" t="s">
        <v>646</v>
      </c>
      <c r="E668" s="74"/>
      <c r="F668" s="74">
        <v>5200000243</v>
      </c>
    </row>
    <row r="669" spans="1:6" x14ac:dyDescent="0.2">
      <c r="A669" s="74">
        <v>534719</v>
      </c>
      <c r="B669" s="75">
        <v>423.66</v>
      </c>
      <c r="C669" s="76"/>
      <c r="D669" s="76" t="s">
        <v>647</v>
      </c>
      <c r="E669" s="74"/>
      <c r="F669" s="74">
        <v>5200000243</v>
      </c>
    </row>
    <row r="670" spans="1:6" x14ac:dyDescent="0.2">
      <c r="A670" s="74">
        <v>534720</v>
      </c>
      <c r="B670" s="75">
        <v>112.99</v>
      </c>
      <c r="C670" s="76"/>
      <c r="D670" s="76" t="s">
        <v>648</v>
      </c>
      <c r="E670" s="74"/>
      <c r="F670" s="74">
        <v>5200000243</v>
      </c>
    </row>
    <row r="671" spans="1:6" x14ac:dyDescent="0.2">
      <c r="A671" s="74">
        <v>534721</v>
      </c>
      <c r="B671" s="75">
        <v>636.04999999999995</v>
      </c>
      <c r="C671" s="76"/>
      <c r="D671" s="76" t="s">
        <v>649</v>
      </c>
      <c r="E671" s="74"/>
      <c r="F671" s="74">
        <v>5200000243</v>
      </c>
    </row>
    <row r="672" spans="1:6" x14ac:dyDescent="0.2">
      <c r="A672" s="74">
        <v>534722</v>
      </c>
      <c r="B672" s="75">
        <v>65.87</v>
      </c>
      <c r="C672" s="76"/>
      <c r="D672" s="76" t="s">
        <v>650</v>
      </c>
      <c r="E672" s="74"/>
      <c r="F672" s="74">
        <v>5200000243</v>
      </c>
    </row>
    <row r="673" spans="1:6" x14ac:dyDescent="0.2">
      <c r="A673" s="74">
        <v>534723</v>
      </c>
      <c r="B673" s="75">
        <v>49.4</v>
      </c>
      <c r="C673" s="76"/>
      <c r="D673" s="76" t="s">
        <v>651</v>
      </c>
      <c r="E673" s="74"/>
      <c r="F673" s="74">
        <v>5200000243</v>
      </c>
    </row>
    <row r="674" spans="1:6" x14ac:dyDescent="0.2">
      <c r="A674" s="74">
        <v>534724</v>
      </c>
      <c r="B674" s="75">
        <v>184.26</v>
      </c>
      <c r="C674" s="76"/>
      <c r="D674" s="76" t="s">
        <v>652</v>
      </c>
      <c r="E674" s="74"/>
      <c r="F674" s="74">
        <v>5200000243</v>
      </c>
    </row>
    <row r="675" spans="1:6" x14ac:dyDescent="0.2">
      <c r="A675" s="74">
        <v>534725</v>
      </c>
      <c r="B675" s="75">
        <v>143.31</v>
      </c>
      <c r="C675" s="76"/>
      <c r="D675" s="76" t="s">
        <v>653</v>
      </c>
      <c r="E675" s="74"/>
      <c r="F675" s="74">
        <v>5200000243</v>
      </c>
    </row>
    <row r="676" spans="1:6" x14ac:dyDescent="0.2">
      <c r="A676" s="74">
        <v>534726</v>
      </c>
      <c r="B676" s="75">
        <v>5.71</v>
      </c>
      <c r="C676" s="76"/>
      <c r="D676" s="76" t="s">
        <v>654</v>
      </c>
      <c r="E676" s="74"/>
      <c r="F676" s="74">
        <v>5200000243</v>
      </c>
    </row>
    <row r="677" spans="1:6" x14ac:dyDescent="0.2">
      <c r="A677" s="74">
        <v>534727</v>
      </c>
      <c r="B677" s="75">
        <v>20.48</v>
      </c>
      <c r="C677" s="76"/>
      <c r="D677" s="76" t="s">
        <v>655</v>
      </c>
      <c r="E677" s="74"/>
      <c r="F677" s="74">
        <v>5200000243</v>
      </c>
    </row>
    <row r="678" spans="1:6" x14ac:dyDescent="0.2">
      <c r="A678" s="74">
        <v>534728</v>
      </c>
      <c r="B678" s="75">
        <v>71.650000000000006</v>
      </c>
      <c r="C678" s="76"/>
      <c r="D678" s="76" t="s">
        <v>656</v>
      </c>
      <c r="E678" s="74"/>
      <c r="F678" s="74">
        <v>5200000243</v>
      </c>
    </row>
    <row r="679" spans="1:6" x14ac:dyDescent="0.2">
      <c r="A679" s="74">
        <v>534730</v>
      </c>
      <c r="B679" s="75">
        <v>30.71</v>
      </c>
      <c r="C679" s="76"/>
      <c r="D679" s="76" t="s">
        <v>657</v>
      </c>
      <c r="E679" s="74"/>
      <c r="F679" s="74">
        <v>5200000243</v>
      </c>
    </row>
    <row r="680" spans="1:6" x14ac:dyDescent="0.2">
      <c r="A680" s="74">
        <v>534731</v>
      </c>
      <c r="B680" s="75">
        <v>35.83</v>
      </c>
      <c r="C680" s="76"/>
      <c r="D680" s="76" t="s">
        <v>658</v>
      </c>
      <c r="E680" s="74"/>
      <c r="F680" s="74">
        <v>5200000243</v>
      </c>
    </row>
    <row r="681" spans="1:6" x14ac:dyDescent="0.2">
      <c r="A681" s="74">
        <v>534732</v>
      </c>
      <c r="B681" s="75">
        <v>25.59</v>
      </c>
      <c r="C681" s="76"/>
      <c r="D681" s="76" t="s">
        <v>659</v>
      </c>
      <c r="E681" s="74"/>
      <c r="F681" s="74">
        <v>5200000243</v>
      </c>
    </row>
    <row r="682" spans="1:6" x14ac:dyDescent="0.2">
      <c r="A682" s="74">
        <v>534733</v>
      </c>
      <c r="B682" s="75">
        <v>56.24</v>
      </c>
      <c r="C682" s="76"/>
      <c r="D682" s="76" t="s">
        <v>660</v>
      </c>
      <c r="E682" s="74"/>
      <c r="F682" s="74">
        <v>5200000243</v>
      </c>
    </row>
    <row r="683" spans="1:6" x14ac:dyDescent="0.2">
      <c r="A683" s="74">
        <v>534734</v>
      </c>
      <c r="B683" s="75">
        <v>24.42</v>
      </c>
      <c r="C683" s="76"/>
      <c r="D683" s="76" t="s">
        <v>661</v>
      </c>
      <c r="E683" s="74"/>
      <c r="F683" s="74">
        <v>5200000243</v>
      </c>
    </row>
    <row r="684" spans="1:6" x14ac:dyDescent="0.2">
      <c r="A684" s="74">
        <v>534735</v>
      </c>
      <c r="B684" s="75">
        <v>165.46</v>
      </c>
      <c r="C684" s="76"/>
      <c r="D684" s="76" t="s">
        <v>662</v>
      </c>
      <c r="E684" s="74"/>
      <c r="F684" s="74">
        <v>5200000243</v>
      </c>
    </row>
    <row r="685" spans="1:6" x14ac:dyDescent="0.2">
      <c r="A685" s="74">
        <v>534736</v>
      </c>
      <c r="B685" s="75">
        <v>27.9</v>
      </c>
      <c r="C685" s="76"/>
      <c r="D685" s="76" t="s">
        <v>663</v>
      </c>
      <c r="E685" s="74"/>
      <c r="F685" s="74">
        <v>5200000243</v>
      </c>
    </row>
    <row r="686" spans="1:6" x14ac:dyDescent="0.2">
      <c r="A686" s="74">
        <v>534737</v>
      </c>
      <c r="B686" s="75">
        <v>22.45</v>
      </c>
      <c r="C686" s="76"/>
      <c r="D686" s="76" t="s">
        <v>664</v>
      </c>
      <c r="E686" s="74"/>
      <c r="F686" s="74">
        <v>5200000243</v>
      </c>
    </row>
    <row r="687" spans="1:6" x14ac:dyDescent="0.2">
      <c r="A687" s="74">
        <v>534738</v>
      </c>
      <c r="B687" s="75">
        <v>35.1</v>
      </c>
      <c r="C687" s="76"/>
      <c r="D687" s="76" t="s">
        <v>665</v>
      </c>
      <c r="E687" s="74"/>
      <c r="F687" s="74">
        <v>5200000243</v>
      </c>
    </row>
    <row r="688" spans="1:6" x14ac:dyDescent="0.2">
      <c r="A688" s="74">
        <v>534739</v>
      </c>
      <c r="B688" s="75">
        <v>28.23</v>
      </c>
      <c r="C688" s="76"/>
      <c r="D688" s="76" t="s">
        <v>666</v>
      </c>
      <c r="E688" s="74"/>
      <c r="F688" s="74">
        <v>5200000243</v>
      </c>
    </row>
    <row r="689" spans="1:6" x14ac:dyDescent="0.2">
      <c r="A689" s="74">
        <v>534741</v>
      </c>
      <c r="B689" s="75">
        <v>42.28</v>
      </c>
      <c r="C689" s="76"/>
      <c r="D689" s="76" t="s">
        <v>667</v>
      </c>
      <c r="E689" s="74"/>
      <c r="F689" s="74">
        <v>5200000243</v>
      </c>
    </row>
    <row r="690" spans="1:6" x14ac:dyDescent="0.2">
      <c r="A690" s="74">
        <v>534742</v>
      </c>
      <c r="B690" s="75">
        <v>28.23</v>
      </c>
      <c r="C690" s="76"/>
      <c r="D690" s="76" t="s">
        <v>668</v>
      </c>
      <c r="E690" s="74"/>
      <c r="F690" s="74">
        <v>5200000243</v>
      </c>
    </row>
    <row r="691" spans="1:6" x14ac:dyDescent="0.2">
      <c r="A691" s="74">
        <v>534743</v>
      </c>
      <c r="B691" s="75">
        <v>37.39</v>
      </c>
      <c r="C691" s="76"/>
      <c r="D691" s="76" t="s">
        <v>669</v>
      </c>
      <c r="E691" s="74"/>
      <c r="F691" s="74">
        <v>5200000243</v>
      </c>
    </row>
    <row r="692" spans="1:6" x14ac:dyDescent="0.2">
      <c r="A692" s="74">
        <v>534744</v>
      </c>
      <c r="B692" s="75">
        <v>56.97</v>
      </c>
      <c r="C692" s="76"/>
      <c r="D692" s="76" t="s">
        <v>670</v>
      </c>
      <c r="E692" s="74"/>
      <c r="F692" s="74">
        <v>5200000243</v>
      </c>
    </row>
    <row r="693" spans="1:6" x14ac:dyDescent="0.2">
      <c r="A693" s="74">
        <v>534745</v>
      </c>
      <c r="B693" s="75">
        <v>12.02</v>
      </c>
      <c r="C693" s="76"/>
      <c r="D693" s="76" t="s">
        <v>671</v>
      </c>
      <c r="E693" s="74"/>
      <c r="F693" s="74">
        <v>5200000243</v>
      </c>
    </row>
    <row r="694" spans="1:6" x14ac:dyDescent="0.2">
      <c r="A694" s="74">
        <v>534746</v>
      </c>
      <c r="B694" s="75">
        <v>20.48</v>
      </c>
      <c r="C694" s="76"/>
      <c r="D694" s="76" t="s">
        <v>672</v>
      </c>
      <c r="E694" s="74"/>
      <c r="F694" s="74">
        <v>5200000243</v>
      </c>
    </row>
    <row r="695" spans="1:6" x14ac:dyDescent="0.2">
      <c r="A695" s="74">
        <v>534747</v>
      </c>
      <c r="B695" s="75">
        <v>25.55</v>
      </c>
      <c r="C695" s="76"/>
      <c r="D695" s="76" t="s">
        <v>673</v>
      </c>
      <c r="E695" s="74"/>
      <c r="F695" s="74">
        <v>5200000243</v>
      </c>
    </row>
    <row r="696" spans="1:6" x14ac:dyDescent="0.2">
      <c r="A696" s="74">
        <v>534748</v>
      </c>
      <c r="B696" s="75">
        <v>27.57</v>
      </c>
      <c r="C696" s="76"/>
      <c r="D696" s="76" t="s">
        <v>674</v>
      </c>
      <c r="E696" s="74"/>
      <c r="F696" s="74">
        <v>5200000243</v>
      </c>
    </row>
    <row r="697" spans="1:6" x14ac:dyDescent="0.2">
      <c r="A697" s="74">
        <v>534749</v>
      </c>
      <c r="B697" s="75">
        <v>43.16</v>
      </c>
      <c r="C697" s="76"/>
      <c r="D697" s="76" t="s">
        <v>675</v>
      </c>
      <c r="E697" s="74"/>
      <c r="F697" s="74">
        <v>5200000243</v>
      </c>
    </row>
    <row r="698" spans="1:6" x14ac:dyDescent="0.2">
      <c r="A698" s="74">
        <v>534750</v>
      </c>
      <c r="B698" s="75">
        <v>42.02</v>
      </c>
      <c r="C698" s="76"/>
      <c r="D698" s="76" t="s">
        <v>676</v>
      </c>
      <c r="E698" s="74"/>
      <c r="F698" s="74">
        <v>5200000243</v>
      </c>
    </row>
    <row r="699" spans="1:6" x14ac:dyDescent="0.2">
      <c r="A699" s="74">
        <v>534752</v>
      </c>
      <c r="B699" s="75">
        <v>4.54</v>
      </c>
      <c r="C699" s="76"/>
      <c r="D699" s="76" t="s">
        <v>677</v>
      </c>
      <c r="E699" s="74"/>
      <c r="F699" s="74">
        <v>5200000243</v>
      </c>
    </row>
    <row r="700" spans="1:6" x14ac:dyDescent="0.2">
      <c r="A700" s="74">
        <v>534753</v>
      </c>
      <c r="B700" s="75">
        <v>3.42</v>
      </c>
      <c r="C700" s="76"/>
      <c r="D700" s="76" t="s">
        <v>678</v>
      </c>
      <c r="E700" s="74"/>
      <c r="F700" s="74">
        <v>5200000243</v>
      </c>
    </row>
    <row r="701" spans="1:6" x14ac:dyDescent="0.2">
      <c r="A701" s="74">
        <v>534754</v>
      </c>
      <c r="B701" s="75">
        <v>2.27</v>
      </c>
      <c r="C701" s="76"/>
      <c r="D701" s="76" t="s">
        <v>679</v>
      </c>
      <c r="E701" s="74"/>
      <c r="F701" s="74">
        <v>5200000243</v>
      </c>
    </row>
    <row r="702" spans="1:6" x14ac:dyDescent="0.2">
      <c r="A702" s="74">
        <v>534755</v>
      </c>
      <c r="B702" s="75">
        <v>17.04</v>
      </c>
      <c r="C702" s="76"/>
      <c r="D702" s="76" t="s">
        <v>680</v>
      </c>
      <c r="E702" s="74"/>
      <c r="F702" s="74">
        <v>5200000243</v>
      </c>
    </row>
    <row r="703" spans="1:6" x14ac:dyDescent="0.2">
      <c r="A703" s="74">
        <v>534756</v>
      </c>
      <c r="B703" s="75">
        <v>24.98</v>
      </c>
      <c r="C703" s="76"/>
      <c r="D703" s="76" t="s">
        <v>681</v>
      </c>
      <c r="E703" s="74"/>
      <c r="F703" s="74">
        <v>5200000243</v>
      </c>
    </row>
    <row r="704" spans="1:6" x14ac:dyDescent="0.2">
      <c r="A704" s="74">
        <v>534757</v>
      </c>
      <c r="B704" s="75">
        <v>55.98</v>
      </c>
      <c r="C704" s="76"/>
      <c r="D704" s="76" t="s">
        <v>682</v>
      </c>
      <c r="E704" s="74"/>
      <c r="F704" s="74">
        <v>5200000243</v>
      </c>
    </row>
    <row r="705" spans="1:6" x14ac:dyDescent="0.2">
      <c r="A705" s="74">
        <v>534758</v>
      </c>
      <c r="B705" s="75">
        <v>43.54</v>
      </c>
      <c r="C705" s="76"/>
      <c r="D705" s="76" t="s">
        <v>683</v>
      </c>
      <c r="E705" s="74"/>
      <c r="F705" s="74">
        <v>5200000243</v>
      </c>
    </row>
    <row r="706" spans="1:6" x14ac:dyDescent="0.2">
      <c r="A706" s="74">
        <v>534759</v>
      </c>
      <c r="B706" s="75">
        <v>40.94</v>
      </c>
      <c r="C706" s="76"/>
      <c r="D706" s="76" t="s">
        <v>684</v>
      </c>
      <c r="E706" s="74"/>
      <c r="F706" s="74">
        <v>5200000243</v>
      </c>
    </row>
    <row r="707" spans="1:6" x14ac:dyDescent="0.2">
      <c r="A707" s="74">
        <v>534760</v>
      </c>
      <c r="B707" s="75">
        <v>65.87</v>
      </c>
      <c r="C707" s="76"/>
      <c r="D707" s="76" t="s">
        <v>685</v>
      </c>
      <c r="E707" s="74"/>
      <c r="F707" s="74">
        <v>5200000243</v>
      </c>
    </row>
    <row r="708" spans="1:6" x14ac:dyDescent="0.2">
      <c r="A708" s="74">
        <v>534761</v>
      </c>
      <c r="B708" s="75">
        <v>10.029999999999999</v>
      </c>
      <c r="C708" s="76"/>
      <c r="D708" s="76" t="s">
        <v>686</v>
      </c>
      <c r="E708" s="74"/>
      <c r="F708" s="74">
        <v>5200000243</v>
      </c>
    </row>
    <row r="709" spans="1:6" x14ac:dyDescent="0.2">
      <c r="A709" s="74">
        <v>534763</v>
      </c>
      <c r="B709" s="75">
        <v>86.65</v>
      </c>
      <c r="C709" s="76"/>
      <c r="D709" s="76" t="s">
        <v>687</v>
      </c>
      <c r="E709" s="74"/>
      <c r="F709" s="74">
        <v>5200000243</v>
      </c>
    </row>
    <row r="710" spans="1:6" x14ac:dyDescent="0.2">
      <c r="A710" s="74">
        <v>534764</v>
      </c>
      <c r="B710" s="75">
        <v>31.24</v>
      </c>
      <c r="C710" s="76"/>
      <c r="D710" s="76" t="s">
        <v>688</v>
      </c>
      <c r="E710" s="74"/>
      <c r="F710" s="74">
        <v>5200000243</v>
      </c>
    </row>
    <row r="711" spans="1:6" x14ac:dyDescent="0.2">
      <c r="A711" s="74">
        <v>534765</v>
      </c>
      <c r="B711" s="75">
        <v>3.02</v>
      </c>
      <c r="C711" s="76"/>
      <c r="D711" s="76" t="s">
        <v>689</v>
      </c>
      <c r="E711" s="74"/>
      <c r="F711" s="74">
        <v>5200000243</v>
      </c>
    </row>
    <row r="712" spans="1:6" x14ac:dyDescent="0.2">
      <c r="A712" s="74">
        <v>534766</v>
      </c>
      <c r="B712" s="75">
        <v>1.01</v>
      </c>
      <c r="C712" s="76"/>
      <c r="D712" s="76" t="s">
        <v>690</v>
      </c>
      <c r="E712" s="74"/>
      <c r="F712" s="74">
        <v>5200000243</v>
      </c>
    </row>
    <row r="713" spans="1:6" x14ac:dyDescent="0.2">
      <c r="A713" s="74">
        <v>534767</v>
      </c>
      <c r="B713" s="75">
        <v>9.57</v>
      </c>
      <c r="C713" s="76"/>
      <c r="D713" s="76" t="s">
        <v>691</v>
      </c>
      <c r="E713" s="74"/>
      <c r="F713" s="74">
        <v>5200000243</v>
      </c>
    </row>
    <row r="714" spans="1:6" x14ac:dyDescent="0.2">
      <c r="A714" s="74">
        <v>534768</v>
      </c>
      <c r="B714" s="75">
        <v>10.68</v>
      </c>
      <c r="C714" s="76"/>
      <c r="D714" s="76" t="s">
        <v>692</v>
      </c>
      <c r="E714" s="74"/>
      <c r="F714" s="74">
        <v>5200000243</v>
      </c>
    </row>
    <row r="715" spans="1:6" x14ac:dyDescent="0.2">
      <c r="A715" s="74">
        <v>534769</v>
      </c>
      <c r="B715" s="75">
        <v>2.67</v>
      </c>
      <c r="C715" s="76"/>
      <c r="D715" s="76" t="s">
        <v>693</v>
      </c>
      <c r="E715" s="74"/>
      <c r="F715" s="74">
        <v>5200000243</v>
      </c>
    </row>
    <row r="716" spans="1:6" x14ac:dyDescent="0.2">
      <c r="A716" s="74">
        <v>534770</v>
      </c>
      <c r="B716" s="75">
        <v>0.1</v>
      </c>
      <c r="C716" s="76"/>
      <c r="D716" s="76" t="s">
        <v>694</v>
      </c>
      <c r="E716" s="74"/>
      <c r="F716" s="74">
        <v>5200000243</v>
      </c>
    </row>
    <row r="717" spans="1:6" x14ac:dyDescent="0.2">
      <c r="A717" s="74">
        <v>534771</v>
      </c>
      <c r="B717" s="75">
        <v>0.08</v>
      </c>
      <c r="C717" s="76"/>
      <c r="D717" s="76" t="s">
        <v>695</v>
      </c>
      <c r="E717" s="74"/>
      <c r="F717" s="74">
        <v>5200000243</v>
      </c>
    </row>
    <row r="718" spans="1:6" x14ac:dyDescent="0.2">
      <c r="A718" s="74">
        <v>534772</v>
      </c>
      <c r="B718" s="75">
        <v>15.42</v>
      </c>
      <c r="C718" s="76"/>
      <c r="D718" s="76" t="s">
        <v>696</v>
      </c>
      <c r="E718" s="74"/>
      <c r="F718" s="74">
        <v>5200000243</v>
      </c>
    </row>
    <row r="719" spans="1:6" x14ac:dyDescent="0.2">
      <c r="A719" s="74">
        <v>534774</v>
      </c>
      <c r="B719" s="75">
        <v>34.61</v>
      </c>
      <c r="C719" s="76"/>
      <c r="D719" s="76" t="s">
        <v>697</v>
      </c>
      <c r="E719" s="74"/>
      <c r="F719" s="74">
        <v>5200000243</v>
      </c>
    </row>
    <row r="720" spans="1:6" x14ac:dyDescent="0.2">
      <c r="A720" s="74">
        <v>535550</v>
      </c>
      <c r="B720" s="75">
        <v>6.14</v>
      </c>
      <c r="C720" s="76"/>
      <c r="D720" s="76" t="s">
        <v>698</v>
      </c>
      <c r="E720" s="74"/>
      <c r="F720" s="74">
        <v>5200000243</v>
      </c>
    </row>
    <row r="721" spans="1:6" x14ac:dyDescent="0.2">
      <c r="A721" s="74">
        <v>535551</v>
      </c>
      <c r="B721" s="75">
        <v>5.22</v>
      </c>
      <c r="C721" s="76"/>
      <c r="D721" s="76" t="s">
        <v>699</v>
      </c>
      <c r="E721" s="74"/>
      <c r="F721" s="74">
        <v>5200000243</v>
      </c>
    </row>
    <row r="722" spans="1:6" x14ac:dyDescent="0.2">
      <c r="A722" s="74">
        <v>535552</v>
      </c>
      <c r="B722" s="75">
        <v>11.22</v>
      </c>
      <c r="C722" s="76"/>
      <c r="D722" s="76" t="s">
        <v>700</v>
      </c>
      <c r="E722" s="74"/>
      <c r="F722" s="74">
        <v>5200000243</v>
      </c>
    </row>
    <row r="723" spans="1:6" x14ac:dyDescent="0.2">
      <c r="A723" s="74">
        <v>535553</v>
      </c>
      <c r="B723" s="75">
        <v>7.36</v>
      </c>
      <c r="C723" s="76"/>
      <c r="D723" s="76" t="s">
        <v>701</v>
      </c>
      <c r="E723" s="74"/>
      <c r="F723" s="74">
        <v>5200000243</v>
      </c>
    </row>
    <row r="724" spans="1:6" x14ac:dyDescent="0.2">
      <c r="A724" s="74">
        <v>535554</v>
      </c>
      <c r="B724" s="75">
        <v>31.61</v>
      </c>
      <c r="C724" s="76"/>
      <c r="D724" s="76" t="s">
        <v>702</v>
      </c>
      <c r="E724" s="74"/>
      <c r="F724" s="74">
        <v>5200000243</v>
      </c>
    </row>
    <row r="725" spans="1:6" x14ac:dyDescent="0.2">
      <c r="A725" s="74">
        <v>535555</v>
      </c>
      <c r="B725" s="75">
        <v>8.69</v>
      </c>
      <c r="C725" s="76"/>
      <c r="D725" s="76" t="s">
        <v>703</v>
      </c>
      <c r="E725" s="74"/>
      <c r="F725" s="74">
        <v>5200000243</v>
      </c>
    </row>
    <row r="726" spans="1:6" x14ac:dyDescent="0.2">
      <c r="A726" s="74">
        <v>535556</v>
      </c>
      <c r="B726" s="75">
        <v>28.64</v>
      </c>
      <c r="C726" s="76"/>
      <c r="D726" s="76" t="s">
        <v>704</v>
      </c>
      <c r="E726" s="74"/>
      <c r="F726" s="74">
        <v>5200000243</v>
      </c>
    </row>
    <row r="727" spans="1:6" x14ac:dyDescent="0.2">
      <c r="A727" s="74">
        <v>535557</v>
      </c>
      <c r="B727" s="75">
        <v>10.89</v>
      </c>
      <c r="C727" s="76"/>
      <c r="D727" s="76" t="s">
        <v>705</v>
      </c>
      <c r="E727" s="74"/>
      <c r="F727" s="74">
        <v>5200000243</v>
      </c>
    </row>
    <row r="728" spans="1:6" x14ac:dyDescent="0.2">
      <c r="A728" s="74">
        <v>535558</v>
      </c>
      <c r="B728" s="75">
        <v>13.89</v>
      </c>
      <c r="C728" s="76"/>
      <c r="D728" s="76" t="s">
        <v>706</v>
      </c>
      <c r="E728" s="74"/>
      <c r="F728" s="74">
        <v>5200000243</v>
      </c>
    </row>
    <row r="729" spans="1:6" x14ac:dyDescent="0.2">
      <c r="A729" s="74">
        <v>535559</v>
      </c>
      <c r="B729" s="75">
        <v>304.14</v>
      </c>
      <c r="C729" s="76"/>
      <c r="D729" s="76" t="s">
        <v>707</v>
      </c>
      <c r="E729" s="74"/>
      <c r="F729" s="74">
        <v>5200000243</v>
      </c>
    </row>
    <row r="730" spans="1:6" x14ac:dyDescent="0.2">
      <c r="A730" s="74">
        <v>535561</v>
      </c>
      <c r="B730" s="75">
        <v>10.08</v>
      </c>
      <c r="C730" s="76"/>
      <c r="D730" s="76" t="s">
        <v>708</v>
      </c>
      <c r="E730" s="74"/>
      <c r="F730" s="74">
        <v>5200000243</v>
      </c>
    </row>
    <row r="731" spans="1:6" x14ac:dyDescent="0.2">
      <c r="A731" s="74">
        <v>535562</v>
      </c>
      <c r="B731" s="75">
        <v>8.4499999999999993</v>
      </c>
      <c r="C731" s="76"/>
      <c r="D731" s="76" t="s">
        <v>709</v>
      </c>
      <c r="E731" s="74"/>
      <c r="F731" s="74">
        <v>5200000243</v>
      </c>
    </row>
    <row r="732" spans="1:6" x14ac:dyDescent="0.2">
      <c r="A732" s="74">
        <v>535563</v>
      </c>
      <c r="B732" s="75">
        <v>19.649999999999999</v>
      </c>
      <c r="C732" s="76"/>
      <c r="D732" s="76" t="s">
        <v>710</v>
      </c>
      <c r="E732" s="74"/>
      <c r="F732" s="74">
        <v>5200000243</v>
      </c>
    </row>
    <row r="733" spans="1:6" x14ac:dyDescent="0.2">
      <c r="A733" s="74">
        <v>535564</v>
      </c>
      <c r="B733" s="75">
        <v>17.5</v>
      </c>
      <c r="C733" s="76"/>
      <c r="D733" s="76" t="s">
        <v>711</v>
      </c>
      <c r="E733" s="74"/>
      <c r="F733" s="74">
        <v>5200000243</v>
      </c>
    </row>
    <row r="734" spans="1:6" x14ac:dyDescent="0.2">
      <c r="A734" s="74">
        <v>535565</v>
      </c>
      <c r="B734" s="75">
        <v>19.03</v>
      </c>
      <c r="C734" s="76"/>
      <c r="D734" s="76" t="s">
        <v>712</v>
      </c>
      <c r="E734" s="74"/>
      <c r="F734" s="74">
        <v>5200000243</v>
      </c>
    </row>
    <row r="735" spans="1:6" x14ac:dyDescent="0.2">
      <c r="A735" s="74">
        <v>535566</v>
      </c>
      <c r="B735" s="75">
        <v>182.48</v>
      </c>
      <c r="C735" s="76"/>
      <c r="D735" s="76" t="s">
        <v>713</v>
      </c>
      <c r="E735" s="74"/>
      <c r="F735" s="74">
        <v>5200000243</v>
      </c>
    </row>
    <row r="736" spans="1:6" x14ac:dyDescent="0.2">
      <c r="A736" s="74">
        <v>535568</v>
      </c>
      <c r="B736" s="75">
        <v>60.48</v>
      </c>
      <c r="C736" s="76"/>
      <c r="D736" s="76" t="s">
        <v>714</v>
      </c>
      <c r="E736" s="74"/>
      <c r="F736" s="74">
        <v>5200000243</v>
      </c>
    </row>
    <row r="737" spans="1:6" x14ac:dyDescent="0.2">
      <c r="A737" s="74">
        <v>535569</v>
      </c>
      <c r="B737" s="75">
        <v>88.31</v>
      </c>
      <c r="C737" s="76"/>
      <c r="D737" s="76" t="s">
        <v>715</v>
      </c>
      <c r="E737" s="74"/>
      <c r="F737" s="74">
        <v>5200000243</v>
      </c>
    </row>
    <row r="738" spans="1:6" x14ac:dyDescent="0.2">
      <c r="A738" s="74">
        <v>535570</v>
      </c>
      <c r="B738" s="75">
        <v>78.73</v>
      </c>
      <c r="C738" s="76"/>
      <c r="D738" s="76" t="s">
        <v>716</v>
      </c>
      <c r="E738" s="74"/>
      <c r="F738" s="74">
        <v>5200000243</v>
      </c>
    </row>
    <row r="739" spans="1:6" x14ac:dyDescent="0.2">
      <c r="A739" s="74">
        <v>535571</v>
      </c>
      <c r="B739" s="75">
        <v>62.98</v>
      </c>
      <c r="C739" s="76"/>
      <c r="D739" s="76" t="s">
        <v>717</v>
      </c>
      <c r="E739" s="74"/>
      <c r="F739" s="74">
        <v>5200000243</v>
      </c>
    </row>
    <row r="740" spans="1:6" x14ac:dyDescent="0.2">
      <c r="A740" s="74">
        <v>535572</v>
      </c>
      <c r="B740" s="75">
        <v>70.63</v>
      </c>
      <c r="C740" s="76"/>
      <c r="D740" s="76" t="s">
        <v>718</v>
      </c>
      <c r="E740" s="74"/>
      <c r="F740" s="74">
        <v>5200000243</v>
      </c>
    </row>
    <row r="741" spans="1:6" x14ac:dyDescent="0.2">
      <c r="A741" s="74">
        <v>535573</v>
      </c>
      <c r="B741" s="75">
        <v>24.17</v>
      </c>
      <c r="C741" s="76"/>
      <c r="D741" s="76" t="s">
        <v>719</v>
      </c>
      <c r="E741" s="74"/>
      <c r="F741" s="74">
        <v>5200000243</v>
      </c>
    </row>
    <row r="742" spans="1:6" x14ac:dyDescent="0.2">
      <c r="A742" s="74">
        <v>535576</v>
      </c>
      <c r="B742" s="75">
        <v>54.78</v>
      </c>
      <c r="C742" s="76"/>
      <c r="D742" s="76" t="s">
        <v>720</v>
      </c>
      <c r="E742" s="74"/>
      <c r="F742" s="74">
        <v>5200000243</v>
      </c>
    </row>
    <row r="743" spans="1:6" x14ac:dyDescent="0.2">
      <c r="A743" s="74">
        <v>535577</v>
      </c>
      <c r="B743" s="75">
        <v>14.87</v>
      </c>
      <c r="C743" s="76"/>
      <c r="D743" s="76" t="s">
        <v>721</v>
      </c>
      <c r="E743" s="74"/>
      <c r="F743" s="74">
        <v>5200000243</v>
      </c>
    </row>
    <row r="744" spans="1:6" x14ac:dyDescent="0.2">
      <c r="A744" s="74">
        <v>535578</v>
      </c>
      <c r="B744" s="75">
        <v>57.48</v>
      </c>
      <c r="C744" s="76"/>
      <c r="D744" s="76" t="s">
        <v>722</v>
      </c>
      <c r="E744" s="74"/>
      <c r="F744" s="74">
        <v>5200000243</v>
      </c>
    </row>
    <row r="745" spans="1:6" x14ac:dyDescent="0.2">
      <c r="A745" s="74">
        <v>535579</v>
      </c>
      <c r="B745" s="75">
        <v>32.200000000000003</v>
      </c>
      <c r="C745" s="76"/>
      <c r="D745" s="76" t="s">
        <v>723</v>
      </c>
      <c r="E745" s="74"/>
      <c r="F745" s="74">
        <v>5200000243</v>
      </c>
    </row>
    <row r="746" spans="1:6" x14ac:dyDescent="0.2">
      <c r="A746" s="74">
        <v>535580</v>
      </c>
      <c r="B746" s="75">
        <v>25.83</v>
      </c>
      <c r="C746" s="76"/>
      <c r="D746" s="76" t="s">
        <v>724</v>
      </c>
      <c r="E746" s="74"/>
      <c r="F746" s="74">
        <v>5200000243</v>
      </c>
    </row>
    <row r="747" spans="1:6" x14ac:dyDescent="0.2">
      <c r="A747" s="74">
        <v>535581</v>
      </c>
      <c r="B747" s="75">
        <v>93.17</v>
      </c>
      <c r="C747" s="76"/>
      <c r="D747" s="76" t="s">
        <v>725</v>
      </c>
      <c r="E747" s="74"/>
      <c r="F747" s="74">
        <v>5200000243</v>
      </c>
    </row>
    <row r="748" spans="1:6" x14ac:dyDescent="0.2">
      <c r="A748" s="74">
        <v>535582</v>
      </c>
      <c r="B748" s="75">
        <v>53.32</v>
      </c>
      <c r="C748" s="76"/>
      <c r="D748" s="76" t="s">
        <v>726</v>
      </c>
      <c r="E748" s="74"/>
      <c r="F748" s="74">
        <v>5200000243</v>
      </c>
    </row>
    <row r="749" spans="1:6" x14ac:dyDescent="0.2">
      <c r="A749" s="74">
        <v>535583</v>
      </c>
      <c r="B749" s="75">
        <v>14.19</v>
      </c>
      <c r="C749" s="76"/>
      <c r="D749" s="76" t="s">
        <v>727</v>
      </c>
      <c r="E749" s="74"/>
      <c r="F749" s="74">
        <v>5200000243</v>
      </c>
    </row>
    <row r="750" spans="1:6" x14ac:dyDescent="0.2">
      <c r="A750" s="74">
        <v>535584</v>
      </c>
      <c r="B750" s="75">
        <v>40.83</v>
      </c>
      <c r="C750" s="76"/>
      <c r="D750" s="76" t="s">
        <v>728</v>
      </c>
      <c r="E750" s="74"/>
      <c r="F750" s="74">
        <v>5200000243</v>
      </c>
    </row>
    <row r="751" spans="1:6" x14ac:dyDescent="0.2">
      <c r="A751" s="74">
        <v>535585</v>
      </c>
      <c r="B751" s="75">
        <v>14.88</v>
      </c>
      <c r="C751" s="76"/>
      <c r="D751" s="76" t="s">
        <v>729</v>
      </c>
      <c r="E751" s="74"/>
      <c r="F751" s="74">
        <v>5200000243</v>
      </c>
    </row>
    <row r="752" spans="1:6" x14ac:dyDescent="0.2">
      <c r="A752" s="74">
        <v>535587</v>
      </c>
      <c r="B752" s="75">
        <v>17.46</v>
      </c>
      <c r="C752" s="76"/>
      <c r="D752" s="76" t="s">
        <v>730</v>
      </c>
      <c r="E752" s="74"/>
      <c r="F752" s="74">
        <v>5200000243</v>
      </c>
    </row>
    <row r="753" spans="1:6" x14ac:dyDescent="0.2">
      <c r="A753" s="74">
        <v>535588</v>
      </c>
      <c r="B753" s="75">
        <v>12.27</v>
      </c>
      <c r="C753" s="76"/>
      <c r="D753" s="76" t="s">
        <v>731</v>
      </c>
      <c r="E753" s="74"/>
      <c r="F753" s="74">
        <v>5200000243</v>
      </c>
    </row>
    <row r="754" spans="1:6" x14ac:dyDescent="0.2">
      <c r="A754" s="74">
        <v>535589</v>
      </c>
      <c r="B754" s="75">
        <v>19.96</v>
      </c>
      <c r="C754" s="76"/>
      <c r="D754" s="76" t="s">
        <v>732</v>
      </c>
      <c r="E754" s="74"/>
      <c r="F754" s="74">
        <v>5200000243</v>
      </c>
    </row>
    <row r="755" spans="1:6" x14ac:dyDescent="0.2">
      <c r="A755" s="74">
        <v>535590</v>
      </c>
      <c r="B755" s="75">
        <v>25.36</v>
      </c>
      <c r="C755" s="76"/>
      <c r="D755" s="76" t="s">
        <v>733</v>
      </c>
      <c r="E755" s="74"/>
      <c r="F755" s="74">
        <v>5200000243</v>
      </c>
    </row>
    <row r="756" spans="1:6" x14ac:dyDescent="0.2">
      <c r="A756" s="74">
        <v>535591</v>
      </c>
      <c r="B756" s="75">
        <v>10.82</v>
      </c>
      <c r="C756" s="76"/>
      <c r="D756" s="76" t="s">
        <v>734</v>
      </c>
      <c r="E756" s="74"/>
      <c r="F756" s="74">
        <v>5200000243</v>
      </c>
    </row>
    <row r="757" spans="1:6" x14ac:dyDescent="0.2">
      <c r="A757" s="74">
        <v>535592</v>
      </c>
      <c r="B757" s="75">
        <v>10.84</v>
      </c>
      <c r="C757" s="76"/>
      <c r="D757" s="76" t="s">
        <v>735</v>
      </c>
      <c r="E757" s="74"/>
      <c r="F757" s="74">
        <v>5200000243</v>
      </c>
    </row>
    <row r="758" spans="1:6" x14ac:dyDescent="0.2">
      <c r="A758" s="74">
        <v>535624</v>
      </c>
      <c r="B758" s="75">
        <v>133.11000000000001</v>
      </c>
      <c r="C758" s="76"/>
      <c r="D758" s="76" t="s">
        <v>736</v>
      </c>
      <c r="E758" s="74"/>
      <c r="F758" s="74">
        <v>5200000243</v>
      </c>
    </row>
    <row r="759" spans="1:6" x14ac:dyDescent="0.2">
      <c r="A759" s="74">
        <v>535625</v>
      </c>
      <c r="B759" s="75">
        <v>399.33</v>
      </c>
      <c r="C759" s="76"/>
      <c r="D759" s="76" t="s">
        <v>737</v>
      </c>
      <c r="E759" s="74"/>
      <c r="F759" s="74">
        <v>5200000243</v>
      </c>
    </row>
    <row r="760" spans="1:6" x14ac:dyDescent="0.2">
      <c r="A760" s="74">
        <v>535626</v>
      </c>
      <c r="B760" s="75">
        <v>88.74</v>
      </c>
      <c r="C760" s="76"/>
      <c r="D760" s="76" t="s">
        <v>738</v>
      </c>
      <c r="E760" s="74"/>
      <c r="F760" s="74">
        <v>5200000243</v>
      </c>
    </row>
    <row r="761" spans="1:6" x14ac:dyDescent="0.2">
      <c r="A761" s="74">
        <v>535691</v>
      </c>
      <c r="B761" s="75">
        <v>88.74</v>
      </c>
      <c r="C761" s="76"/>
      <c r="D761" s="76" t="s">
        <v>739</v>
      </c>
      <c r="E761" s="74"/>
      <c r="F761" s="74">
        <v>5200000243</v>
      </c>
    </row>
    <row r="762" spans="1:6" x14ac:dyDescent="0.2">
      <c r="A762" s="74">
        <v>535692</v>
      </c>
      <c r="B762" s="75">
        <v>266.22000000000003</v>
      </c>
      <c r="C762" s="76"/>
      <c r="D762" s="76" t="s">
        <v>740</v>
      </c>
      <c r="E762" s="74"/>
      <c r="F762" s="74">
        <v>5200000243</v>
      </c>
    </row>
    <row r="763" spans="1:6" x14ac:dyDescent="0.2">
      <c r="A763" s="74">
        <v>535693</v>
      </c>
      <c r="B763" s="75">
        <v>66.56</v>
      </c>
      <c r="C763" s="76"/>
      <c r="D763" s="76" t="s">
        <v>741</v>
      </c>
      <c r="E763" s="74"/>
      <c r="F763" s="74">
        <v>5200000243</v>
      </c>
    </row>
    <row r="764" spans="1:6" x14ac:dyDescent="0.2">
      <c r="A764" s="74">
        <v>535694</v>
      </c>
      <c r="B764" s="75">
        <v>66.56</v>
      </c>
      <c r="C764" s="76"/>
      <c r="D764" s="76" t="s">
        <v>742</v>
      </c>
      <c r="E764" s="74"/>
      <c r="F764" s="74">
        <v>5200000243</v>
      </c>
    </row>
    <row r="765" spans="1:6" x14ac:dyDescent="0.2">
      <c r="A765" s="74">
        <v>535695</v>
      </c>
      <c r="B765" s="75">
        <v>266.22000000000003</v>
      </c>
      <c r="C765" s="76"/>
      <c r="D765" s="76" t="s">
        <v>743</v>
      </c>
      <c r="E765" s="74"/>
      <c r="F765" s="74">
        <v>5200000243</v>
      </c>
    </row>
    <row r="766" spans="1:6" x14ac:dyDescent="0.2">
      <c r="A766" s="74">
        <v>535696</v>
      </c>
      <c r="B766" s="75">
        <v>177.48</v>
      </c>
      <c r="C766" s="76"/>
      <c r="D766" s="76" t="s">
        <v>744</v>
      </c>
      <c r="E766" s="74"/>
      <c r="F766" s="74">
        <v>5200000243</v>
      </c>
    </row>
    <row r="767" spans="1:6" x14ac:dyDescent="0.2">
      <c r="A767" s="74">
        <v>535697</v>
      </c>
      <c r="B767" s="75">
        <v>88.74</v>
      </c>
      <c r="C767" s="76"/>
      <c r="D767" s="76" t="s">
        <v>745</v>
      </c>
      <c r="E767" s="74"/>
      <c r="F767" s="74">
        <v>5200000243</v>
      </c>
    </row>
    <row r="768" spans="1:6" x14ac:dyDescent="0.2">
      <c r="A768" s="74">
        <v>535698</v>
      </c>
      <c r="B768" s="75">
        <v>266.22000000000003</v>
      </c>
      <c r="C768" s="76"/>
      <c r="D768" s="76" t="s">
        <v>746</v>
      </c>
      <c r="E768" s="74"/>
      <c r="F768" s="74">
        <v>5200000243</v>
      </c>
    </row>
    <row r="769" spans="1:6" x14ac:dyDescent="0.2">
      <c r="A769" s="74">
        <v>535699</v>
      </c>
      <c r="B769" s="75">
        <v>279.52999999999997</v>
      </c>
      <c r="C769" s="76"/>
      <c r="D769" s="76" t="s">
        <v>747</v>
      </c>
      <c r="E769" s="74"/>
      <c r="F769" s="74">
        <v>5200000243</v>
      </c>
    </row>
    <row r="770" spans="1:6" x14ac:dyDescent="0.2">
      <c r="A770" s="74">
        <v>535700</v>
      </c>
      <c r="B770" s="75">
        <v>93.18</v>
      </c>
      <c r="C770" s="76"/>
      <c r="D770" s="76" t="s">
        <v>748</v>
      </c>
      <c r="E770" s="74"/>
      <c r="F770" s="74">
        <v>5200000243</v>
      </c>
    </row>
    <row r="771" spans="1:6" x14ac:dyDescent="0.2">
      <c r="A771" s="74">
        <v>535701</v>
      </c>
      <c r="B771" s="75">
        <v>354.96</v>
      </c>
      <c r="C771" s="76"/>
      <c r="D771" s="76" t="s">
        <v>749</v>
      </c>
      <c r="E771" s="74"/>
      <c r="F771" s="74">
        <v>5200000243</v>
      </c>
    </row>
    <row r="772" spans="1:6" x14ac:dyDescent="0.2">
      <c r="A772" s="74">
        <v>535702</v>
      </c>
      <c r="B772" s="75">
        <v>177.48</v>
      </c>
      <c r="C772" s="76"/>
      <c r="D772" s="76" t="s">
        <v>750</v>
      </c>
      <c r="E772" s="74"/>
      <c r="F772" s="74">
        <v>5200000243</v>
      </c>
    </row>
    <row r="773" spans="1:6" x14ac:dyDescent="0.2">
      <c r="A773" s="74">
        <v>535703</v>
      </c>
      <c r="B773" s="75">
        <v>133.11000000000001</v>
      </c>
      <c r="C773" s="76"/>
      <c r="D773" s="76" t="s">
        <v>751</v>
      </c>
      <c r="E773" s="74"/>
      <c r="F773" s="74">
        <v>5200000243</v>
      </c>
    </row>
    <row r="774" spans="1:6" x14ac:dyDescent="0.2">
      <c r="A774" s="74">
        <v>535704</v>
      </c>
      <c r="B774" s="75">
        <v>244.04</v>
      </c>
      <c r="C774" s="76"/>
      <c r="D774" s="76" t="s">
        <v>752</v>
      </c>
      <c r="E774" s="74"/>
      <c r="F774" s="74">
        <v>5200000243</v>
      </c>
    </row>
    <row r="775" spans="1:6" x14ac:dyDescent="0.2">
      <c r="A775" s="74">
        <v>535705</v>
      </c>
      <c r="B775" s="75">
        <v>266.22000000000003</v>
      </c>
      <c r="C775" s="76"/>
      <c r="D775" s="76" t="s">
        <v>753</v>
      </c>
      <c r="E775" s="74"/>
      <c r="F775" s="74">
        <v>5200000243</v>
      </c>
    </row>
    <row r="776" spans="1:6" x14ac:dyDescent="0.2">
      <c r="A776" s="74">
        <v>535707</v>
      </c>
      <c r="B776" s="75">
        <v>199.67</v>
      </c>
      <c r="C776" s="76"/>
      <c r="D776" s="76" t="s">
        <v>754</v>
      </c>
      <c r="E776" s="74"/>
      <c r="F776" s="74">
        <v>5200000243</v>
      </c>
    </row>
    <row r="777" spans="1:6" x14ac:dyDescent="0.2">
      <c r="A777" s="74">
        <v>535708</v>
      </c>
      <c r="B777" s="75">
        <v>257.35000000000002</v>
      </c>
      <c r="C777" s="76"/>
      <c r="D777" s="76" t="s">
        <v>755</v>
      </c>
      <c r="E777" s="74"/>
      <c r="F777" s="74">
        <v>5200000243</v>
      </c>
    </row>
    <row r="778" spans="1:6" x14ac:dyDescent="0.2">
      <c r="A778" s="74">
        <v>535709</v>
      </c>
      <c r="B778" s="75">
        <v>399.33</v>
      </c>
      <c r="C778" s="76"/>
      <c r="D778" s="76" t="s">
        <v>756</v>
      </c>
      <c r="E778" s="74"/>
      <c r="F778" s="74">
        <v>5200000243</v>
      </c>
    </row>
    <row r="779" spans="1:6" x14ac:dyDescent="0.2">
      <c r="A779" s="74">
        <v>535710</v>
      </c>
      <c r="B779" s="75">
        <v>212.98</v>
      </c>
      <c r="C779" s="76"/>
      <c r="D779" s="76" t="s">
        <v>757</v>
      </c>
      <c r="E779" s="74"/>
      <c r="F779" s="74">
        <v>5200000243</v>
      </c>
    </row>
    <row r="780" spans="1:6" x14ac:dyDescent="0.2">
      <c r="A780" s="74">
        <v>535712</v>
      </c>
      <c r="B780" s="75">
        <v>279.52999999999997</v>
      </c>
      <c r="C780" s="76"/>
      <c r="D780" s="76" t="s">
        <v>758</v>
      </c>
      <c r="E780" s="74"/>
      <c r="F780" s="74">
        <v>5200000243</v>
      </c>
    </row>
    <row r="781" spans="1:6" x14ac:dyDescent="0.2">
      <c r="A781" s="74">
        <v>535713</v>
      </c>
      <c r="B781" s="75">
        <v>93.18</v>
      </c>
      <c r="C781" s="76"/>
      <c r="D781" s="76" t="s">
        <v>759</v>
      </c>
      <c r="E781" s="74"/>
      <c r="F781" s="74">
        <v>5200000243</v>
      </c>
    </row>
    <row r="782" spans="1:6" x14ac:dyDescent="0.2">
      <c r="A782" s="74">
        <v>535714</v>
      </c>
      <c r="B782" s="75">
        <v>177.48</v>
      </c>
      <c r="C782" s="76"/>
      <c r="D782" s="76" t="s">
        <v>760</v>
      </c>
      <c r="E782" s="74"/>
      <c r="F782" s="74">
        <v>5200000243</v>
      </c>
    </row>
    <row r="783" spans="1:6" x14ac:dyDescent="0.2">
      <c r="A783" s="74">
        <v>535715</v>
      </c>
      <c r="B783" s="75">
        <v>133.11000000000001</v>
      </c>
      <c r="C783" s="76"/>
      <c r="D783" s="76" t="s">
        <v>761</v>
      </c>
      <c r="E783" s="74"/>
      <c r="F783" s="74">
        <v>5200000243</v>
      </c>
    </row>
    <row r="784" spans="1:6" x14ac:dyDescent="0.2">
      <c r="A784" s="74">
        <v>535716</v>
      </c>
      <c r="B784" s="75">
        <v>155.30000000000001</v>
      </c>
      <c r="C784" s="76"/>
      <c r="D784" s="76" t="s">
        <v>762</v>
      </c>
      <c r="E784" s="74"/>
      <c r="F784" s="74">
        <v>5200000243</v>
      </c>
    </row>
    <row r="785" spans="1:6" x14ac:dyDescent="0.2">
      <c r="A785" s="74">
        <v>535717</v>
      </c>
      <c r="B785" s="75">
        <v>221.85</v>
      </c>
      <c r="C785" s="76"/>
      <c r="D785" s="76" t="s">
        <v>763</v>
      </c>
      <c r="E785" s="74"/>
      <c r="F785" s="74">
        <v>5200000243</v>
      </c>
    </row>
    <row r="786" spans="1:6" x14ac:dyDescent="0.2">
      <c r="A786" s="74">
        <v>535718</v>
      </c>
      <c r="B786" s="75">
        <v>266.22000000000003</v>
      </c>
      <c r="C786" s="76"/>
      <c r="D786" s="76" t="s">
        <v>764</v>
      </c>
      <c r="E786" s="74"/>
      <c r="F786" s="74">
        <v>5200000243</v>
      </c>
    </row>
    <row r="787" spans="1:6" x14ac:dyDescent="0.2">
      <c r="A787" s="74">
        <v>535719</v>
      </c>
      <c r="B787" s="75">
        <v>133.11000000000001</v>
      </c>
      <c r="C787" s="76"/>
      <c r="D787" s="76" t="s">
        <v>765</v>
      </c>
      <c r="E787" s="74"/>
      <c r="F787" s="74">
        <v>5200000243</v>
      </c>
    </row>
    <row r="788" spans="1:6" x14ac:dyDescent="0.2">
      <c r="A788" s="74">
        <v>535720</v>
      </c>
      <c r="B788" s="75">
        <v>372.71</v>
      </c>
      <c r="C788" s="76"/>
      <c r="D788" s="76" t="s">
        <v>766</v>
      </c>
      <c r="E788" s="74"/>
      <c r="F788" s="74">
        <v>5200000243</v>
      </c>
    </row>
    <row r="789" spans="1:6" x14ac:dyDescent="0.2">
      <c r="A789" s="74">
        <v>535721</v>
      </c>
      <c r="B789" s="75">
        <v>532.44000000000005</v>
      </c>
      <c r="C789" s="76"/>
      <c r="D789" s="76" t="s">
        <v>767</v>
      </c>
      <c r="E789" s="74"/>
      <c r="F789" s="74">
        <v>5200000243</v>
      </c>
    </row>
    <row r="790" spans="1:6" x14ac:dyDescent="0.2">
      <c r="A790" s="74">
        <v>535722</v>
      </c>
      <c r="B790" s="75">
        <v>310.58999999999997</v>
      </c>
      <c r="C790" s="76"/>
      <c r="D790" s="76" t="s">
        <v>768</v>
      </c>
      <c r="E790" s="74"/>
      <c r="F790" s="74">
        <v>5200000243</v>
      </c>
    </row>
    <row r="791" spans="1:6" x14ac:dyDescent="0.2">
      <c r="A791" s="74">
        <v>535723</v>
      </c>
      <c r="B791" s="75">
        <v>354.96</v>
      </c>
      <c r="C791" s="76"/>
      <c r="D791" s="76" t="s">
        <v>769</v>
      </c>
      <c r="E791" s="74"/>
      <c r="F791" s="74">
        <v>5200000243</v>
      </c>
    </row>
    <row r="792" spans="1:6" x14ac:dyDescent="0.2">
      <c r="A792" s="74">
        <v>535724</v>
      </c>
      <c r="B792" s="75">
        <v>221.85</v>
      </c>
      <c r="C792" s="76"/>
      <c r="D792" s="76" t="s">
        <v>770</v>
      </c>
      <c r="E792" s="74"/>
      <c r="F792" s="74">
        <v>5200000243</v>
      </c>
    </row>
    <row r="793" spans="1:6" x14ac:dyDescent="0.2">
      <c r="A793" s="74">
        <v>535725</v>
      </c>
      <c r="B793" s="75">
        <v>266.22000000000003</v>
      </c>
      <c r="C793" s="76"/>
      <c r="D793" s="76" t="s">
        <v>771</v>
      </c>
      <c r="E793" s="74"/>
      <c r="F793" s="74">
        <v>5200000243</v>
      </c>
    </row>
    <row r="794" spans="1:6" x14ac:dyDescent="0.2">
      <c r="A794" s="74">
        <v>535726</v>
      </c>
      <c r="B794" s="75">
        <v>133.11000000000001</v>
      </c>
      <c r="C794" s="76"/>
      <c r="D794" s="76" t="s">
        <v>772</v>
      </c>
      <c r="E794" s="74"/>
      <c r="F794" s="74">
        <v>5200000243</v>
      </c>
    </row>
    <row r="795" spans="1:6" x14ac:dyDescent="0.2">
      <c r="A795" s="74">
        <v>535727</v>
      </c>
      <c r="B795" s="75">
        <v>266.22000000000003</v>
      </c>
      <c r="C795" s="76"/>
      <c r="D795" s="76" t="s">
        <v>773</v>
      </c>
      <c r="E795" s="74"/>
      <c r="F795" s="74">
        <v>5200000243</v>
      </c>
    </row>
    <row r="796" spans="1:6" x14ac:dyDescent="0.2">
      <c r="A796" s="74">
        <v>535728</v>
      </c>
      <c r="B796" s="75">
        <v>133.11000000000001</v>
      </c>
      <c r="C796" s="76"/>
      <c r="D796" s="76" t="s">
        <v>774</v>
      </c>
      <c r="E796" s="74"/>
      <c r="F796" s="74">
        <v>5200000243</v>
      </c>
    </row>
    <row r="797" spans="1:6" x14ac:dyDescent="0.2">
      <c r="A797" s="74">
        <v>535729</v>
      </c>
      <c r="B797" s="75">
        <v>88.74</v>
      </c>
      <c r="C797" s="76"/>
      <c r="D797" s="76" t="s">
        <v>775</v>
      </c>
      <c r="E797" s="74"/>
      <c r="F797" s="74">
        <v>5200000243</v>
      </c>
    </row>
    <row r="798" spans="1:6" x14ac:dyDescent="0.2">
      <c r="A798" s="74">
        <v>535730</v>
      </c>
      <c r="B798" s="75">
        <v>177.48</v>
      </c>
      <c r="C798" s="76"/>
      <c r="D798" s="76" t="s">
        <v>776</v>
      </c>
      <c r="E798" s="74"/>
      <c r="F798" s="74">
        <v>5200000243</v>
      </c>
    </row>
    <row r="799" spans="1:6" x14ac:dyDescent="0.2">
      <c r="A799" s="74">
        <v>535731</v>
      </c>
      <c r="B799" s="75">
        <v>66.56</v>
      </c>
      <c r="C799" s="76"/>
      <c r="D799" s="76" t="s">
        <v>777</v>
      </c>
      <c r="E799" s="74"/>
      <c r="F799" s="74">
        <v>5200000243</v>
      </c>
    </row>
    <row r="800" spans="1:6" x14ac:dyDescent="0.2">
      <c r="A800" s="74">
        <v>535732</v>
      </c>
      <c r="B800" s="75">
        <v>30.66</v>
      </c>
      <c r="C800" s="76"/>
      <c r="D800" s="76" t="s">
        <v>778</v>
      </c>
      <c r="E800" s="74"/>
      <c r="F800" s="74">
        <v>5200000243</v>
      </c>
    </row>
    <row r="801" spans="1:6" x14ac:dyDescent="0.2">
      <c r="A801" s="74">
        <v>535733</v>
      </c>
      <c r="B801" s="75">
        <v>28.67</v>
      </c>
      <c r="C801" s="76"/>
      <c r="D801" s="76" t="s">
        <v>779</v>
      </c>
      <c r="E801" s="74"/>
      <c r="F801" s="74">
        <v>5200000243</v>
      </c>
    </row>
    <row r="802" spans="1:6" x14ac:dyDescent="0.2">
      <c r="A802" s="74">
        <v>535734</v>
      </c>
      <c r="B802" s="75">
        <v>27.13</v>
      </c>
      <c r="C802" s="76"/>
      <c r="D802" s="76" t="s">
        <v>780</v>
      </c>
      <c r="E802" s="74"/>
      <c r="F802" s="74">
        <v>5200000243</v>
      </c>
    </row>
    <row r="803" spans="1:6" x14ac:dyDescent="0.2">
      <c r="A803" s="74">
        <v>535735</v>
      </c>
      <c r="B803" s="75">
        <v>29.36</v>
      </c>
      <c r="C803" s="76"/>
      <c r="D803" s="76" t="s">
        <v>781</v>
      </c>
      <c r="E803" s="74"/>
      <c r="F803" s="74">
        <v>5200000243</v>
      </c>
    </row>
    <row r="804" spans="1:6" x14ac:dyDescent="0.2">
      <c r="A804" s="74">
        <v>535736</v>
      </c>
      <c r="B804" s="75">
        <v>18.47</v>
      </c>
      <c r="C804" s="76"/>
      <c r="D804" s="76" t="s">
        <v>782</v>
      </c>
      <c r="E804" s="74"/>
      <c r="F804" s="74">
        <v>5200000243</v>
      </c>
    </row>
    <row r="805" spans="1:6" x14ac:dyDescent="0.2">
      <c r="A805" s="74">
        <v>535334</v>
      </c>
      <c r="B805" s="75">
        <v>9.84</v>
      </c>
      <c r="C805" s="76"/>
      <c r="D805" s="76" t="s">
        <v>783</v>
      </c>
      <c r="E805" s="74"/>
      <c r="F805" s="74">
        <v>5200000243</v>
      </c>
    </row>
    <row r="806" spans="1:6" x14ac:dyDescent="0.2">
      <c r="A806" s="74">
        <v>535401</v>
      </c>
      <c r="B806" s="75">
        <v>179.19</v>
      </c>
      <c r="C806" s="76"/>
      <c r="D806" s="76" t="s">
        <v>784</v>
      </c>
      <c r="E806" s="74"/>
      <c r="F806" s="74">
        <v>5200000243</v>
      </c>
    </row>
    <row r="807" spans="1:6" x14ac:dyDescent="0.2">
      <c r="A807" s="74">
        <v>535378</v>
      </c>
      <c r="B807" s="75">
        <v>99.85</v>
      </c>
      <c r="C807" s="76"/>
      <c r="D807" s="76" t="s">
        <v>785</v>
      </c>
      <c r="E807" s="74"/>
      <c r="F807" s="74">
        <v>5200000243</v>
      </c>
    </row>
    <row r="808" spans="1:6" x14ac:dyDescent="0.2">
      <c r="A808" s="74">
        <v>535518</v>
      </c>
      <c r="B808" s="75">
        <v>37.29</v>
      </c>
      <c r="C808" s="76"/>
      <c r="D808" s="76" t="s">
        <v>786</v>
      </c>
      <c r="E808" s="74"/>
      <c r="F808" s="74">
        <v>5200000243</v>
      </c>
    </row>
    <row r="809" spans="1:6" x14ac:dyDescent="0.2">
      <c r="A809" s="74">
        <v>535524</v>
      </c>
      <c r="B809" s="75">
        <v>278.14</v>
      </c>
      <c r="C809" s="76"/>
      <c r="D809" s="76" t="s">
        <v>787</v>
      </c>
      <c r="E809" s="74"/>
      <c r="F809" s="74">
        <v>5200000243</v>
      </c>
    </row>
    <row r="810" spans="1:6" x14ac:dyDescent="0.2">
      <c r="A810" s="74">
        <v>534939</v>
      </c>
      <c r="B810" s="75">
        <v>6.51</v>
      </c>
      <c r="C810" s="76"/>
      <c r="D810" s="76" t="s">
        <v>788</v>
      </c>
      <c r="E810" s="74"/>
      <c r="F810" s="74">
        <v>5200000243</v>
      </c>
    </row>
    <row r="811" spans="1:6" x14ac:dyDescent="0.2">
      <c r="A811" s="74">
        <v>535177</v>
      </c>
      <c r="B811" s="75">
        <v>56.81</v>
      </c>
      <c r="C811" s="76"/>
      <c r="D811" s="76" t="s">
        <v>789</v>
      </c>
      <c r="E811" s="74"/>
      <c r="F811" s="74">
        <v>5200000243</v>
      </c>
    </row>
    <row r="812" spans="1:6" x14ac:dyDescent="0.2">
      <c r="A812" s="74">
        <v>535468</v>
      </c>
      <c r="B812" s="75">
        <v>289.62</v>
      </c>
      <c r="C812" s="76"/>
      <c r="D812" s="76" t="s">
        <v>790</v>
      </c>
      <c r="E812" s="74"/>
      <c r="F812" s="74">
        <v>5200000243</v>
      </c>
    </row>
    <row r="813" spans="1:6" x14ac:dyDescent="0.2">
      <c r="A813" s="74">
        <v>535515</v>
      </c>
      <c r="B813" s="75">
        <v>3.22</v>
      </c>
      <c r="C813" s="76"/>
      <c r="D813" s="76" t="s">
        <v>791</v>
      </c>
      <c r="E813" s="74"/>
      <c r="F813" s="74">
        <v>5200000243</v>
      </c>
    </row>
    <row r="814" spans="1:6" x14ac:dyDescent="0.2">
      <c r="A814" s="74">
        <v>535517</v>
      </c>
      <c r="B814" s="75">
        <v>36.28</v>
      </c>
      <c r="C814" s="76"/>
      <c r="D814" s="76" t="s">
        <v>792</v>
      </c>
      <c r="E814" s="74"/>
      <c r="F814" s="74">
        <v>5200000243</v>
      </c>
    </row>
    <row r="815" spans="1:6" x14ac:dyDescent="0.2">
      <c r="A815" s="74">
        <v>535268</v>
      </c>
      <c r="B815" s="75">
        <v>295.27</v>
      </c>
      <c r="C815" s="76"/>
      <c r="D815" s="76" t="s">
        <v>793</v>
      </c>
      <c r="E815" s="74"/>
      <c r="F815" s="74">
        <v>5200000243</v>
      </c>
    </row>
    <row r="816" spans="1:6" x14ac:dyDescent="0.2">
      <c r="A816" s="74">
        <v>535525</v>
      </c>
      <c r="B816" s="75">
        <v>318.45</v>
      </c>
      <c r="C816" s="76"/>
      <c r="D816" s="76" t="s">
        <v>794</v>
      </c>
      <c r="E816" s="74"/>
      <c r="F816" s="74">
        <v>5200000243</v>
      </c>
    </row>
    <row r="817" spans="1:6" x14ac:dyDescent="0.2">
      <c r="A817" s="74">
        <v>535532</v>
      </c>
      <c r="B817" s="75">
        <v>44.34</v>
      </c>
      <c r="C817" s="76"/>
      <c r="D817" s="76" t="s">
        <v>795</v>
      </c>
      <c r="E817" s="74"/>
      <c r="F817" s="74">
        <v>5200000243</v>
      </c>
    </row>
    <row r="818" spans="1:6" x14ac:dyDescent="0.2">
      <c r="A818" s="74">
        <v>539186</v>
      </c>
      <c r="B818" s="75">
        <v>234.14</v>
      </c>
      <c r="C818" s="76"/>
      <c r="D818" s="76" t="s">
        <v>796</v>
      </c>
      <c r="E818" s="74"/>
      <c r="F818" s="74">
        <v>5200000243</v>
      </c>
    </row>
    <row r="819" spans="1:6" x14ac:dyDescent="0.2">
      <c r="A819" s="74">
        <v>541116</v>
      </c>
      <c r="B819" s="75">
        <v>234.14</v>
      </c>
      <c r="C819" s="76"/>
      <c r="D819" s="76" t="s">
        <v>797</v>
      </c>
      <c r="E819" s="74"/>
      <c r="F819" s="74">
        <v>5200000243</v>
      </c>
    </row>
    <row r="820" spans="1:6" x14ac:dyDescent="0.2">
      <c r="A820" s="74">
        <v>535318</v>
      </c>
      <c r="B820" s="75">
        <v>3.89</v>
      </c>
      <c r="C820" s="76"/>
      <c r="D820" s="76" t="s">
        <v>798</v>
      </c>
      <c r="E820" s="74"/>
      <c r="F820" s="74">
        <v>5200000243</v>
      </c>
    </row>
    <row r="821" spans="1:6" x14ac:dyDescent="0.2">
      <c r="A821" s="74">
        <v>535357</v>
      </c>
      <c r="B821" s="75">
        <v>3.9</v>
      </c>
      <c r="C821" s="76"/>
      <c r="D821" s="76" t="s">
        <v>799</v>
      </c>
      <c r="E821" s="74"/>
      <c r="F821" s="74">
        <v>5200000243</v>
      </c>
    </row>
    <row r="822" spans="1:6" x14ac:dyDescent="0.2">
      <c r="A822" s="74">
        <v>535195</v>
      </c>
      <c r="B822" s="75">
        <v>4.03</v>
      </c>
      <c r="C822" s="76"/>
      <c r="D822" s="76" t="s">
        <v>800</v>
      </c>
      <c r="E822" s="74"/>
      <c r="F822" s="74">
        <v>5200000243</v>
      </c>
    </row>
    <row r="823" spans="1:6" x14ac:dyDescent="0.2">
      <c r="A823" s="74">
        <v>535367</v>
      </c>
      <c r="B823" s="75">
        <v>57.99</v>
      </c>
      <c r="C823" s="76"/>
      <c r="D823" s="76" t="s">
        <v>801</v>
      </c>
      <c r="E823" s="74"/>
      <c r="F823" s="74">
        <v>5200000243</v>
      </c>
    </row>
    <row r="824" spans="1:6" x14ac:dyDescent="0.2">
      <c r="A824" s="74">
        <v>535174</v>
      </c>
      <c r="B824" s="75">
        <v>4.6900000000000004</v>
      </c>
      <c r="C824" s="76"/>
      <c r="D824" s="76" t="s">
        <v>802</v>
      </c>
      <c r="E824" s="74"/>
      <c r="F824" s="74">
        <v>5200000243</v>
      </c>
    </row>
    <row r="825" spans="1:6" x14ac:dyDescent="0.2">
      <c r="A825" s="74">
        <v>535344</v>
      </c>
      <c r="B825" s="75">
        <v>4.68</v>
      </c>
      <c r="C825" s="76"/>
      <c r="D825" s="76" t="s">
        <v>803</v>
      </c>
      <c r="E825" s="74"/>
      <c r="F825" s="74">
        <v>5200000243</v>
      </c>
    </row>
    <row r="826" spans="1:6" x14ac:dyDescent="0.2">
      <c r="A826" s="74">
        <v>535224</v>
      </c>
      <c r="B826" s="75">
        <v>13.73</v>
      </c>
      <c r="C826" s="76"/>
      <c r="D826" s="76" t="s">
        <v>804</v>
      </c>
      <c r="E826" s="74"/>
      <c r="F826" s="74">
        <v>5200000243</v>
      </c>
    </row>
    <row r="827" spans="1:6" x14ac:dyDescent="0.2">
      <c r="A827" s="74">
        <v>535231</v>
      </c>
      <c r="B827" s="75">
        <v>20.149999999999999</v>
      </c>
      <c r="C827" s="76"/>
      <c r="D827" s="76" t="s">
        <v>805</v>
      </c>
      <c r="E827" s="74"/>
      <c r="F827" s="74">
        <v>5200000243</v>
      </c>
    </row>
    <row r="828" spans="1:6" x14ac:dyDescent="0.2">
      <c r="A828" s="74">
        <v>535196</v>
      </c>
      <c r="B828" s="75">
        <v>15.12</v>
      </c>
      <c r="C828" s="76"/>
      <c r="D828" s="76" t="s">
        <v>806</v>
      </c>
      <c r="E828" s="74"/>
      <c r="F828" s="74">
        <v>5200000243</v>
      </c>
    </row>
    <row r="829" spans="1:6" x14ac:dyDescent="0.2">
      <c r="A829" s="74">
        <v>535417</v>
      </c>
      <c r="B829" s="75">
        <v>5.12</v>
      </c>
      <c r="C829" s="76"/>
      <c r="D829" s="76" t="s">
        <v>807</v>
      </c>
      <c r="E829" s="74"/>
      <c r="F829" s="74">
        <v>5200000243</v>
      </c>
    </row>
    <row r="830" spans="1:6" x14ac:dyDescent="0.2">
      <c r="A830" s="74">
        <v>535452</v>
      </c>
      <c r="B830" s="75">
        <v>567.58000000000004</v>
      </c>
      <c r="C830" s="76"/>
      <c r="D830" s="76" t="s">
        <v>808</v>
      </c>
      <c r="E830" s="74"/>
      <c r="F830" s="74">
        <v>5200000243</v>
      </c>
    </row>
    <row r="831" spans="1:6" x14ac:dyDescent="0.2">
      <c r="A831" s="74">
        <v>535455</v>
      </c>
      <c r="B831" s="75">
        <v>1023.94</v>
      </c>
      <c r="C831" s="76"/>
      <c r="D831" s="76" t="s">
        <v>809</v>
      </c>
      <c r="E831" s="74"/>
      <c r="F831" s="74">
        <v>5200000243</v>
      </c>
    </row>
    <row r="832" spans="1:6" x14ac:dyDescent="0.2">
      <c r="A832" s="74">
        <v>535086</v>
      </c>
      <c r="B832" s="75">
        <v>3.45</v>
      </c>
      <c r="C832" s="76"/>
      <c r="D832" s="76" t="s">
        <v>810</v>
      </c>
      <c r="E832" s="74"/>
      <c r="F832" s="74">
        <v>5200000243</v>
      </c>
    </row>
    <row r="833" spans="1:6" x14ac:dyDescent="0.2">
      <c r="A833" s="74">
        <v>534775</v>
      </c>
      <c r="B833" s="75">
        <v>75.900000000000006</v>
      </c>
      <c r="C833" s="76"/>
      <c r="D833" s="76" t="s">
        <v>811</v>
      </c>
      <c r="E833" s="74"/>
      <c r="F833" s="74">
        <v>5200000243</v>
      </c>
    </row>
    <row r="834" spans="1:6" x14ac:dyDescent="0.2">
      <c r="A834" s="74">
        <v>534776</v>
      </c>
      <c r="B834" s="75">
        <v>39.04</v>
      </c>
      <c r="C834" s="76"/>
      <c r="D834" s="76" t="s">
        <v>812</v>
      </c>
      <c r="E834" s="74"/>
      <c r="F834" s="74">
        <v>5200000243</v>
      </c>
    </row>
    <row r="835" spans="1:6" x14ac:dyDescent="0.2">
      <c r="A835" s="74">
        <v>534777</v>
      </c>
      <c r="B835" s="75">
        <v>114.94</v>
      </c>
      <c r="C835" s="76"/>
      <c r="D835" s="76" t="s">
        <v>813</v>
      </c>
      <c r="E835" s="74"/>
      <c r="F835" s="74">
        <v>5200000243</v>
      </c>
    </row>
    <row r="836" spans="1:6" x14ac:dyDescent="0.2">
      <c r="A836" s="74">
        <v>534778</v>
      </c>
      <c r="B836" s="75">
        <v>43.37</v>
      </c>
      <c r="C836" s="76"/>
      <c r="D836" s="76" t="s">
        <v>814</v>
      </c>
      <c r="E836" s="74"/>
      <c r="F836" s="74">
        <v>5200000243</v>
      </c>
    </row>
    <row r="837" spans="1:6" x14ac:dyDescent="0.2">
      <c r="A837" s="74">
        <v>534779</v>
      </c>
      <c r="B837" s="75">
        <v>21.69</v>
      </c>
      <c r="C837" s="76"/>
      <c r="D837" s="76" t="s">
        <v>815</v>
      </c>
      <c r="E837" s="74"/>
      <c r="F837" s="74">
        <v>5200000243</v>
      </c>
    </row>
    <row r="838" spans="1:6" x14ac:dyDescent="0.2">
      <c r="A838" s="74">
        <v>534780</v>
      </c>
      <c r="B838" s="75">
        <v>65.06</v>
      </c>
      <c r="C838" s="76"/>
      <c r="D838" s="76" t="s">
        <v>816</v>
      </c>
      <c r="E838" s="74"/>
      <c r="F838" s="74">
        <v>5200000243</v>
      </c>
    </row>
    <row r="839" spans="1:6" x14ac:dyDescent="0.2">
      <c r="A839" s="74">
        <v>534781</v>
      </c>
      <c r="B839" s="75">
        <v>6.51</v>
      </c>
      <c r="C839" s="76"/>
      <c r="D839" s="76" t="s">
        <v>817</v>
      </c>
      <c r="E839" s="74"/>
      <c r="F839" s="74">
        <v>5200000243</v>
      </c>
    </row>
    <row r="840" spans="1:6" x14ac:dyDescent="0.2">
      <c r="A840" s="74">
        <v>534782</v>
      </c>
      <c r="B840" s="75">
        <v>17.350000000000001</v>
      </c>
      <c r="C840" s="76"/>
      <c r="D840" s="76" t="s">
        <v>818</v>
      </c>
      <c r="E840" s="74"/>
      <c r="F840" s="74">
        <v>5200000243</v>
      </c>
    </row>
    <row r="841" spans="1:6" x14ac:dyDescent="0.2">
      <c r="A841" s="74">
        <v>534783</v>
      </c>
      <c r="B841" s="75">
        <v>6.51</v>
      </c>
      <c r="C841" s="76"/>
      <c r="D841" s="76" t="s">
        <v>819</v>
      </c>
      <c r="E841" s="74"/>
      <c r="F841" s="74">
        <v>5200000243</v>
      </c>
    </row>
    <row r="842" spans="1:6" x14ac:dyDescent="0.2">
      <c r="A842" s="74">
        <v>534785</v>
      </c>
      <c r="B842" s="75">
        <v>21.69</v>
      </c>
      <c r="C842" s="76"/>
      <c r="D842" s="76" t="s">
        <v>820</v>
      </c>
      <c r="E842" s="74"/>
      <c r="F842" s="74">
        <v>5200000243</v>
      </c>
    </row>
    <row r="843" spans="1:6" x14ac:dyDescent="0.2">
      <c r="A843" s="74">
        <v>534786</v>
      </c>
      <c r="B843" s="75">
        <v>10.84</v>
      </c>
      <c r="C843" s="76"/>
      <c r="D843" s="76" t="s">
        <v>821</v>
      </c>
      <c r="E843" s="74"/>
      <c r="F843" s="74">
        <v>5200000243</v>
      </c>
    </row>
    <row r="844" spans="1:6" x14ac:dyDescent="0.2">
      <c r="A844" s="74">
        <v>534787</v>
      </c>
      <c r="B844" s="75">
        <v>10.84</v>
      </c>
      <c r="C844" s="76"/>
      <c r="D844" s="76" t="s">
        <v>822</v>
      </c>
      <c r="E844" s="74"/>
      <c r="F844" s="74">
        <v>5200000243</v>
      </c>
    </row>
    <row r="845" spans="1:6" x14ac:dyDescent="0.2">
      <c r="A845" s="74">
        <v>534788</v>
      </c>
      <c r="B845" s="75">
        <v>5.42</v>
      </c>
      <c r="C845" s="76"/>
      <c r="D845" s="76" t="s">
        <v>823</v>
      </c>
      <c r="E845" s="74"/>
      <c r="F845" s="74">
        <v>5200000243</v>
      </c>
    </row>
    <row r="846" spans="1:6" x14ac:dyDescent="0.2">
      <c r="A846" s="74">
        <v>534789</v>
      </c>
      <c r="B846" s="75">
        <v>32.53</v>
      </c>
      <c r="C846" s="76"/>
      <c r="D846" s="76" t="s">
        <v>824</v>
      </c>
      <c r="E846" s="74"/>
      <c r="F846" s="74">
        <v>5200000243</v>
      </c>
    </row>
    <row r="847" spans="1:6" x14ac:dyDescent="0.2">
      <c r="A847" s="74">
        <v>534790</v>
      </c>
      <c r="B847" s="75">
        <v>16.260000000000002</v>
      </c>
      <c r="C847" s="76"/>
      <c r="D847" s="76" t="s">
        <v>825</v>
      </c>
      <c r="E847" s="74"/>
      <c r="F847" s="74">
        <v>5200000243</v>
      </c>
    </row>
    <row r="848" spans="1:6" x14ac:dyDescent="0.2">
      <c r="A848" s="74">
        <v>534791</v>
      </c>
      <c r="B848" s="75">
        <v>17.350000000000001</v>
      </c>
      <c r="C848" s="76"/>
      <c r="D848" s="76" t="s">
        <v>826</v>
      </c>
      <c r="E848" s="74"/>
      <c r="F848" s="74">
        <v>5200000243</v>
      </c>
    </row>
    <row r="849" spans="1:6" x14ac:dyDescent="0.2">
      <c r="A849" s="74">
        <v>534792</v>
      </c>
      <c r="B849" s="75">
        <v>8.67</v>
      </c>
      <c r="C849" s="76"/>
      <c r="D849" s="76" t="s">
        <v>827</v>
      </c>
      <c r="E849" s="74"/>
      <c r="F849" s="74">
        <v>5200000243</v>
      </c>
    </row>
    <row r="850" spans="1:6" x14ac:dyDescent="0.2">
      <c r="A850" s="74">
        <v>534793</v>
      </c>
      <c r="B850" s="75">
        <v>8.67</v>
      </c>
      <c r="C850" s="76"/>
      <c r="D850" s="76" t="s">
        <v>828</v>
      </c>
      <c r="E850" s="74"/>
      <c r="F850" s="74">
        <v>5200000243</v>
      </c>
    </row>
    <row r="851" spans="1:6" x14ac:dyDescent="0.2">
      <c r="A851" s="74">
        <v>534794</v>
      </c>
      <c r="B851" s="75">
        <v>4.34</v>
      </c>
      <c r="C851" s="76"/>
      <c r="D851" s="76" t="s">
        <v>829</v>
      </c>
      <c r="E851" s="74"/>
      <c r="F851" s="74">
        <v>5200000243</v>
      </c>
    </row>
    <row r="852" spans="1:6" x14ac:dyDescent="0.2">
      <c r="A852" s="74">
        <v>534796</v>
      </c>
      <c r="B852" s="75">
        <v>26.02</v>
      </c>
      <c r="C852" s="76"/>
      <c r="D852" s="76" t="s">
        <v>830</v>
      </c>
      <c r="E852" s="74"/>
      <c r="F852" s="74">
        <v>5200000243</v>
      </c>
    </row>
    <row r="853" spans="1:6" x14ac:dyDescent="0.2">
      <c r="A853" s="74">
        <v>534797</v>
      </c>
      <c r="B853" s="75">
        <v>13.01</v>
      </c>
      <c r="C853" s="76"/>
      <c r="D853" s="76" t="s">
        <v>831</v>
      </c>
      <c r="E853" s="74"/>
      <c r="F853" s="74">
        <v>5200000243</v>
      </c>
    </row>
    <row r="854" spans="1:6" x14ac:dyDescent="0.2">
      <c r="A854" s="74">
        <v>534798</v>
      </c>
      <c r="B854" s="75">
        <v>5.42</v>
      </c>
      <c r="C854" s="76"/>
      <c r="D854" s="76" t="s">
        <v>832</v>
      </c>
      <c r="E854" s="74"/>
      <c r="F854" s="74">
        <v>5200000243</v>
      </c>
    </row>
    <row r="855" spans="1:6" x14ac:dyDescent="0.2">
      <c r="A855" s="74">
        <v>534799</v>
      </c>
      <c r="B855" s="75">
        <v>125.78</v>
      </c>
      <c r="C855" s="76"/>
      <c r="D855" s="76" t="s">
        <v>833</v>
      </c>
      <c r="E855" s="74"/>
      <c r="F855" s="74">
        <v>5200000243</v>
      </c>
    </row>
    <row r="856" spans="1:6" x14ac:dyDescent="0.2">
      <c r="A856" s="74">
        <v>534800</v>
      </c>
      <c r="B856" s="75">
        <v>82.41</v>
      </c>
      <c r="C856" s="76"/>
      <c r="D856" s="76" t="s">
        <v>834</v>
      </c>
      <c r="E856" s="74"/>
      <c r="F856" s="74">
        <v>5200000243</v>
      </c>
    </row>
    <row r="857" spans="1:6" x14ac:dyDescent="0.2">
      <c r="A857" s="74">
        <v>534801</v>
      </c>
      <c r="B857" s="75">
        <v>208.19</v>
      </c>
      <c r="C857" s="76"/>
      <c r="D857" s="76" t="s">
        <v>835</v>
      </c>
      <c r="E857" s="74"/>
      <c r="F857" s="74">
        <v>5200000243</v>
      </c>
    </row>
    <row r="858" spans="1:6" x14ac:dyDescent="0.2">
      <c r="A858" s="74">
        <v>534802</v>
      </c>
      <c r="B858" s="75">
        <v>8.67</v>
      </c>
      <c r="C858" s="76"/>
      <c r="D858" s="76" t="s">
        <v>836</v>
      </c>
      <c r="E858" s="74"/>
      <c r="F858" s="74">
        <v>5200000243</v>
      </c>
    </row>
    <row r="859" spans="1:6" x14ac:dyDescent="0.2">
      <c r="A859" s="74">
        <v>534803</v>
      </c>
      <c r="B859" s="75">
        <v>4.34</v>
      </c>
      <c r="C859" s="76"/>
      <c r="D859" s="76" t="s">
        <v>837</v>
      </c>
      <c r="E859" s="74"/>
      <c r="F859" s="74">
        <v>5200000243</v>
      </c>
    </row>
    <row r="860" spans="1:6" x14ac:dyDescent="0.2">
      <c r="A860" s="74">
        <v>534804</v>
      </c>
      <c r="B860" s="75">
        <v>14.81</v>
      </c>
      <c r="C860" s="76"/>
      <c r="D860" s="76" t="s">
        <v>838</v>
      </c>
      <c r="E860" s="74"/>
      <c r="F860" s="74">
        <v>5200000243</v>
      </c>
    </row>
    <row r="861" spans="1:6" x14ac:dyDescent="0.2">
      <c r="A861" s="74">
        <v>534805</v>
      </c>
      <c r="B861" s="75">
        <v>2.17</v>
      </c>
      <c r="C861" s="76"/>
      <c r="D861" s="76" t="s">
        <v>839</v>
      </c>
      <c r="E861" s="74"/>
      <c r="F861" s="74">
        <v>5200000243</v>
      </c>
    </row>
    <row r="862" spans="1:6" x14ac:dyDescent="0.2">
      <c r="A862" s="74">
        <v>534808</v>
      </c>
      <c r="B862" s="75">
        <v>21.69</v>
      </c>
      <c r="C862" s="76"/>
      <c r="D862" s="76" t="s">
        <v>840</v>
      </c>
      <c r="E862" s="74"/>
      <c r="F862" s="74">
        <v>5200000243</v>
      </c>
    </row>
    <row r="863" spans="1:6" x14ac:dyDescent="0.2">
      <c r="A863" s="74">
        <v>534809</v>
      </c>
      <c r="B863" s="75">
        <v>21.69</v>
      </c>
      <c r="C863" s="76"/>
      <c r="D863" s="76" t="s">
        <v>841</v>
      </c>
      <c r="E863" s="74"/>
      <c r="F863" s="74">
        <v>5200000243</v>
      </c>
    </row>
    <row r="864" spans="1:6" x14ac:dyDescent="0.2">
      <c r="A864" s="74">
        <v>534810</v>
      </c>
      <c r="B864" s="75">
        <v>15.18</v>
      </c>
      <c r="C864" s="76"/>
      <c r="D864" s="76" t="s">
        <v>842</v>
      </c>
      <c r="E864" s="74"/>
      <c r="F864" s="74">
        <v>5200000243</v>
      </c>
    </row>
    <row r="865" spans="1:6" x14ac:dyDescent="0.2">
      <c r="A865" s="74">
        <v>534811</v>
      </c>
      <c r="B865" s="75">
        <v>21.69</v>
      </c>
      <c r="C865" s="76"/>
      <c r="D865" s="76" t="s">
        <v>843</v>
      </c>
      <c r="E865" s="74"/>
      <c r="F865" s="74">
        <v>5200000243</v>
      </c>
    </row>
    <row r="866" spans="1:6" x14ac:dyDescent="0.2">
      <c r="A866" s="74">
        <v>534812</v>
      </c>
      <c r="B866" s="75">
        <v>2.17</v>
      </c>
      <c r="C866" s="76"/>
      <c r="D866" s="76" t="s">
        <v>844</v>
      </c>
      <c r="E866" s="74"/>
      <c r="F866" s="74">
        <v>5200000243</v>
      </c>
    </row>
    <row r="867" spans="1:6" x14ac:dyDescent="0.2">
      <c r="A867" s="74">
        <v>534813</v>
      </c>
      <c r="B867" s="75">
        <v>17.350000000000001</v>
      </c>
      <c r="C867" s="76"/>
      <c r="D867" s="76" t="s">
        <v>845</v>
      </c>
      <c r="E867" s="74"/>
      <c r="F867" s="74">
        <v>5200000243</v>
      </c>
    </row>
    <row r="868" spans="1:6" x14ac:dyDescent="0.2">
      <c r="A868" s="74">
        <v>534814</v>
      </c>
      <c r="B868" s="75">
        <v>8.67</v>
      </c>
      <c r="C868" s="76"/>
      <c r="D868" s="76" t="s">
        <v>846</v>
      </c>
      <c r="E868" s="74"/>
      <c r="F868" s="74">
        <v>5200000243</v>
      </c>
    </row>
    <row r="869" spans="1:6" x14ac:dyDescent="0.2">
      <c r="A869" s="74">
        <v>534815</v>
      </c>
      <c r="B869" s="75">
        <v>21.69</v>
      </c>
      <c r="C869" s="76"/>
      <c r="D869" s="76" t="s">
        <v>847</v>
      </c>
      <c r="E869" s="74"/>
      <c r="F869" s="74">
        <v>5200000243</v>
      </c>
    </row>
    <row r="870" spans="1:6" x14ac:dyDescent="0.2">
      <c r="A870" s="74">
        <v>534816</v>
      </c>
      <c r="B870" s="75">
        <v>10.84</v>
      </c>
      <c r="C870" s="76"/>
      <c r="D870" s="76" t="s">
        <v>848</v>
      </c>
      <c r="E870" s="74"/>
      <c r="F870" s="74">
        <v>5200000243</v>
      </c>
    </row>
    <row r="871" spans="1:6" x14ac:dyDescent="0.2">
      <c r="A871" s="74">
        <v>534817</v>
      </c>
      <c r="B871" s="75">
        <v>32.53</v>
      </c>
      <c r="C871" s="76"/>
      <c r="D871" s="76" t="s">
        <v>849</v>
      </c>
      <c r="E871" s="74"/>
      <c r="F871" s="74">
        <v>5200000243</v>
      </c>
    </row>
    <row r="872" spans="1:6" x14ac:dyDescent="0.2">
      <c r="A872" s="74">
        <v>534819</v>
      </c>
      <c r="B872" s="75">
        <v>26.02</v>
      </c>
      <c r="C872" s="76"/>
      <c r="D872" s="76" t="s">
        <v>850</v>
      </c>
      <c r="E872" s="74"/>
      <c r="F872" s="74">
        <v>5200000243</v>
      </c>
    </row>
    <row r="873" spans="1:6" x14ac:dyDescent="0.2">
      <c r="A873" s="74">
        <v>534820</v>
      </c>
      <c r="B873" s="75">
        <v>15.18</v>
      </c>
      <c r="C873" s="76"/>
      <c r="D873" s="76" t="s">
        <v>851</v>
      </c>
      <c r="E873" s="74"/>
      <c r="F873" s="74">
        <v>5200000243</v>
      </c>
    </row>
    <row r="874" spans="1:6" x14ac:dyDescent="0.2">
      <c r="A874" s="74">
        <v>534821</v>
      </c>
      <c r="B874" s="75">
        <v>39.03</v>
      </c>
      <c r="C874" s="76"/>
      <c r="D874" s="76" t="s">
        <v>852</v>
      </c>
      <c r="E874" s="74"/>
      <c r="F874" s="74">
        <v>5200000243</v>
      </c>
    </row>
    <row r="875" spans="1:6" x14ac:dyDescent="0.2">
      <c r="A875" s="74">
        <v>534822</v>
      </c>
      <c r="B875" s="75">
        <v>4.34</v>
      </c>
      <c r="C875" s="76"/>
      <c r="D875" s="76" t="s">
        <v>853</v>
      </c>
      <c r="E875" s="74"/>
      <c r="F875" s="74">
        <v>5200000243</v>
      </c>
    </row>
    <row r="876" spans="1:6" x14ac:dyDescent="0.2">
      <c r="A876" s="74">
        <v>534823</v>
      </c>
      <c r="B876" s="75">
        <v>6.51</v>
      </c>
      <c r="C876" s="76"/>
      <c r="D876" s="76" t="s">
        <v>854</v>
      </c>
      <c r="E876" s="74"/>
      <c r="F876" s="74">
        <v>5200000243</v>
      </c>
    </row>
    <row r="877" spans="1:6" x14ac:dyDescent="0.2">
      <c r="A877" s="74">
        <v>534824</v>
      </c>
      <c r="B877" s="75">
        <v>43.37</v>
      </c>
      <c r="C877" s="76"/>
      <c r="D877" s="76" t="s">
        <v>855</v>
      </c>
      <c r="E877" s="74"/>
      <c r="F877" s="74">
        <v>5200000243</v>
      </c>
    </row>
    <row r="878" spans="1:6" x14ac:dyDescent="0.2">
      <c r="A878" s="74">
        <v>534825</v>
      </c>
      <c r="B878" s="75">
        <v>21.69</v>
      </c>
      <c r="C878" s="76"/>
      <c r="D878" s="76" t="s">
        <v>856</v>
      </c>
      <c r="E878" s="74"/>
      <c r="F878" s="74">
        <v>5200000243</v>
      </c>
    </row>
    <row r="879" spans="1:6" x14ac:dyDescent="0.2">
      <c r="A879" s="74">
        <v>534826</v>
      </c>
      <c r="B879" s="75">
        <v>65.06</v>
      </c>
      <c r="C879" s="76"/>
      <c r="D879" s="76" t="s">
        <v>857</v>
      </c>
      <c r="E879" s="74"/>
      <c r="F879" s="74">
        <v>5200000243</v>
      </c>
    </row>
    <row r="880" spans="1:6" x14ac:dyDescent="0.2">
      <c r="A880" s="74">
        <v>534827</v>
      </c>
      <c r="B880" s="75">
        <v>36.86</v>
      </c>
      <c r="C880" s="76"/>
      <c r="D880" s="76" t="s">
        <v>858</v>
      </c>
      <c r="E880" s="74"/>
      <c r="F880" s="74">
        <v>5200000243</v>
      </c>
    </row>
    <row r="881" spans="1:6" x14ac:dyDescent="0.2">
      <c r="A881" s="74">
        <v>534828</v>
      </c>
      <c r="B881" s="75">
        <v>281.93</v>
      </c>
      <c r="C881" s="76"/>
      <c r="D881" s="76" t="s">
        <v>859</v>
      </c>
      <c r="E881" s="74"/>
      <c r="F881" s="74">
        <v>5200000243</v>
      </c>
    </row>
    <row r="882" spans="1:6" x14ac:dyDescent="0.2">
      <c r="A882" s="74">
        <v>534830</v>
      </c>
      <c r="B882" s="75">
        <v>151.81</v>
      </c>
      <c r="C882" s="76"/>
      <c r="D882" s="76" t="s">
        <v>860</v>
      </c>
      <c r="E882" s="74"/>
      <c r="F882" s="74">
        <v>5200000243</v>
      </c>
    </row>
    <row r="883" spans="1:6" x14ac:dyDescent="0.2">
      <c r="A883" s="74">
        <v>534831</v>
      </c>
      <c r="B883" s="75">
        <v>229.88</v>
      </c>
      <c r="C883" s="76"/>
      <c r="D883" s="76" t="s">
        <v>861</v>
      </c>
      <c r="E883" s="74"/>
      <c r="F883" s="74">
        <v>5200000243</v>
      </c>
    </row>
    <row r="884" spans="1:6" x14ac:dyDescent="0.2">
      <c r="A884" s="74">
        <v>534832</v>
      </c>
      <c r="B884" s="75">
        <v>97.59</v>
      </c>
      <c r="C884" s="76"/>
      <c r="D884" s="76" t="s">
        <v>862</v>
      </c>
      <c r="E884" s="74"/>
      <c r="F884" s="74">
        <v>5200000243</v>
      </c>
    </row>
    <row r="885" spans="1:6" x14ac:dyDescent="0.2">
      <c r="A885" s="74">
        <v>534833</v>
      </c>
      <c r="B885" s="75">
        <v>21.69</v>
      </c>
      <c r="C885" s="76"/>
      <c r="D885" s="76" t="s">
        <v>863</v>
      </c>
      <c r="E885" s="74"/>
      <c r="F885" s="74">
        <v>5200000243</v>
      </c>
    </row>
    <row r="886" spans="1:6" x14ac:dyDescent="0.2">
      <c r="A886" s="74">
        <v>534834</v>
      </c>
      <c r="B886" s="75">
        <v>10.84</v>
      </c>
      <c r="C886" s="76"/>
      <c r="D886" s="76" t="s">
        <v>864</v>
      </c>
      <c r="E886" s="74"/>
      <c r="F886" s="74">
        <v>5200000243</v>
      </c>
    </row>
    <row r="887" spans="1:6" x14ac:dyDescent="0.2">
      <c r="A887" s="74">
        <v>534835</v>
      </c>
      <c r="B887" s="75">
        <v>21.69</v>
      </c>
      <c r="C887" s="76"/>
      <c r="D887" s="76" t="s">
        <v>865</v>
      </c>
      <c r="E887" s="74"/>
      <c r="F887" s="74">
        <v>5200000243</v>
      </c>
    </row>
    <row r="888" spans="1:6" x14ac:dyDescent="0.2">
      <c r="A888" s="74">
        <v>534836</v>
      </c>
      <c r="B888" s="75">
        <v>21.69</v>
      </c>
      <c r="C888" s="76"/>
      <c r="D888" s="76" t="s">
        <v>866</v>
      </c>
      <c r="E888" s="74"/>
      <c r="F888" s="74">
        <v>5200000243</v>
      </c>
    </row>
    <row r="889" spans="1:6" x14ac:dyDescent="0.2">
      <c r="A889" s="74">
        <v>534837</v>
      </c>
      <c r="B889" s="75">
        <v>43.37</v>
      </c>
      <c r="C889" s="76"/>
      <c r="D889" s="76" t="s">
        <v>867</v>
      </c>
      <c r="E889" s="74"/>
      <c r="F889" s="74">
        <v>5200000243</v>
      </c>
    </row>
    <row r="890" spans="1:6" x14ac:dyDescent="0.2">
      <c r="A890" s="74">
        <v>534838</v>
      </c>
      <c r="B890" s="75">
        <v>13.01</v>
      </c>
      <c r="C890" s="76"/>
      <c r="D890" s="76" t="s">
        <v>868</v>
      </c>
      <c r="E890" s="74"/>
      <c r="F890" s="74">
        <v>5200000243</v>
      </c>
    </row>
    <row r="891" spans="1:6" x14ac:dyDescent="0.2">
      <c r="A891" s="74">
        <v>534839</v>
      </c>
      <c r="B891" s="75">
        <v>8.67</v>
      </c>
      <c r="C891" s="76"/>
      <c r="D891" s="76" t="s">
        <v>869</v>
      </c>
      <c r="E891" s="74"/>
      <c r="F891" s="74">
        <v>5200000243</v>
      </c>
    </row>
    <row r="892" spans="1:6" x14ac:dyDescent="0.2">
      <c r="A892" s="74">
        <v>534841</v>
      </c>
      <c r="B892" s="75">
        <v>10.84</v>
      </c>
      <c r="C892" s="76"/>
      <c r="D892" s="76" t="s">
        <v>870</v>
      </c>
      <c r="E892" s="74"/>
      <c r="F892" s="74">
        <v>5200000243</v>
      </c>
    </row>
    <row r="893" spans="1:6" x14ac:dyDescent="0.2">
      <c r="A893" s="74">
        <v>534842</v>
      </c>
      <c r="B893" s="75">
        <v>8.67</v>
      </c>
      <c r="C893" s="76"/>
      <c r="D893" s="76" t="s">
        <v>871</v>
      </c>
      <c r="E893" s="74"/>
      <c r="F893" s="74">
        <v>5200000243</v>
      </c>
    </row>
    <row r="894" spans="1:6" x14ac:dyDescent="0.2">
      <c r="A894" s="74">
        <v>534843</v>
      </c>
      <c r="B894" s="75">
        <v>6.51</v>
      </c>
      <c r="C894" s="76"/>
      <c r="D894" s="76" t="s">
        <v>872</v>
      </c>
      <c r="E894" s="74"/>
      <c r="F894" s="74">
        <v>5200000243</v>
      </c>
    </row>
    <row r="895" spans="1:6" x14ac:dyDescent="0.2">
      <c r="A895" s="74">
        <v>534844</v>
      </c>
      <c r="B895" s="75">
        <v>15.18</v>
      </c>
      <c r="C895" s="76"/>
      <c r="D895" s="76" t="s">
        <v>873</v>
      </c>
      <c r="E895" s="74"/>
      <c r="F895" s="74">
        <v>5200000243</v>
      </c>
    </row>
    <row r="896" spans="1:6" x14ac:dyDescent="0.2">
      <c r="A896" s="74">
        <v>534845</v>
      </c>
      <c r="B896" s="75">
        <v>15.18</v>
      </c>
      <c r="C896" s="76"/>
      <c r="D896" s="76" t="s">
        <v>874</v>
      </c>
      <c r="E896" s="74"/>
      <c r="F896" s="74">
        <v>5200000243</v>
      </c>
    </row>
    <row r="897" spans="1:6" x14ac:dyDescent="0.2">
      <c r="A897" s="74">
        <v>534846</v>
      </c>
      <c r="B897" s="75">
        <v>210.36</v>
      </c>
      <c r="C897" s="76"/>
      <c r="D897" s="76" t="s">
        <v>875</v>
      </c>
      <c r="E897" s="74"/>
      <c r="F897" s="74">
        <v>5200000243</v>
      </c>
    </row>
    <row r="898" spans="1:6" x14ac:dyDescent="0.2">
      <c r="A898" s="74">
        <v>534847</v>
      </c>
      <c r="B898" s="75">
        <v>82.4</v>
      </c>
      <c r="C898" s="76"/>
      <c r="D898" s="76" t="s">
        <v>876</v>
      </c>
      <c r="E898" s="74"/>
      <c r="F898" s="74">
        <v>5200000243</v>
      </c>
    </row>
    <row r="899" spans="1:6" x14ac:dyDescent="0.2">
      <c r="A899" s="74">
        <v>534848</v>
      </c>
      <c r="B899" s="75">
        <v>80.239999999999995</v>
      </c>
      <c r="C899" s="76"/>
      <c r="D899" s="76" t="s">
        <v>877</v>
      </c>
      <c r="E899" s="74"/>
      <c r="F899" s="74">
        <v>5200000243</v>
      </c>
    </row>
    <row r="900" spans="1:6" x14ac:dyDescent="0.2">
      <c r="A900" s="74">
        <v>534849</v>
      </c>
      <c r="B900" s="75">
        <v>325.3</v>
      </c>
      <c r="C900" s="76"/>
      <c r="D900" s="76" t="s">
        <v>878</v>
      </c>
      <c r="E900" s="74"/>
      <c r="F900" s="74">
        <v>5200000243</v>
      </c>
    </row>
    <row r="901" spans="1:6" x14ac:dyDescent="0.2">
      <c r="A901" s="74">
        <v>534850</v>
      </c>
      <c r="B901" s="75">
        <v>151.81</v>
      </c>
      <c r="C901" s="76"/>
      <c r="D901" s="76" t="s">
        <v>879</v>
      </c>
      <c r="E901" s="74"/>
      <c r="F901" s="74">
        <v>5200000243</v>
      </c>
    </row>
    <row r="902" spans="1:6" x14ac:dyDescent="0.2">
      <c r="A902" s="74">
        <v>534852</v>
      </c>
      <c r="B902" s="75">
        <v>210.36</v>
      </c>
      <c r="C902" s="76"/>
      <c r="D902" s="76" t="s">
        <v>880</v>
      </c>
      <c r="E902" s="74"/>
      <c r="F902" s="74">
        <v>5200000243</v>
      </c>
    </row>
    <row r="903" spans="1:6" x14ac:dyDescent="0.2">
      <c r="A903" s="74">
        <v>534853</v>
      </c>
      <c r="B903" s="75">
        <v>5.04</v>
      </c>
      <c r="C903" s="76"/>
      <c r="D903" s="76" t="s">
        <v>881</v>
      </c>
      <c r="E903" s="74"/>
      <c r="F903" s="74">
        <v>5200000243</v>
      </c>
    </row>
    <row r="904" spans="1:6" x14ac:dyDescent="0.2">
      <c r="A904" s="74">
        <v>534854</v>
      </c>
      <c r="B904" s="75">
        <v>7.56</v>
      </c>
      <c r="C904" s="76"/>
      <c r="D904" s="76" t="s">
        <v>882</v>
      </c>
      <c r="E904" s="74"/>
      <c r="F904" s="74">
        <v>5200000243</v>
      </c>
    </row>
    <row r="905" spans="1:6" x14ac:dyDescent="0.2">
      <c r="A905" s="74">
        <v>534855</v>
      </c>
      <c r="B905" s="75">
        <v>15.18</v>
      </c>
      <c r="C905" s="76"/>
      <c r="D905" s="76" t="s">
        <v>883</v>
      </c>
      <c r="E905" s="74"/>
      <c r="F905" s="74">
        <v>5200000243</v>
      </c>
    </row>
    <row r="906" spans="1:6" x14ac:dyDescent="0.2">
      <c r="A906" s="74">
        <v>534856</v>
      </c>
      <c r="B906" s="75">
        <v>10.84</v>
      </c>
      <c r="C906" s="76"/>
      <c r="D906" s="76" t="s">
        <v>884</v>
      </c>
      <c r="E906" s="74"/>
      <c r="F906" s="74">
        <v>5200000243</v>
      </c>
    </row>
    <row r="907" spans="1:6" x14ac:dyDescent="0.2">
      <c r="A907" s="74">
        <v>534857</v>
      </c>
      <c r="B907" s="75">
        <v>8.67</v>
      </c>
      <c r="C907" s="76"/>
      <c r="D907" s="76" t="s">
        <v>885</v>
      </c>
      <c r="E907" s="74"/>
      <c r="F907" s="74">
        <v>5200000243</v>
      </c>
    </row>
    <row r="908" spans="1:6" x14ac:dyDescent="0.2">
      <c r="A908" s="74">
        <v>534858</v>
      </c>
      <c r="B908" s="75">
        <v>6.51</v>
      </c>
      <c r="C908" s="76"/>
      <c r="D908" s="76" t="s">
        <v>886</v>
      </c>
      <c r="E908" s="74"/>
      <c r="F908" s="74">
        <v>5200000243</v>
      </c>
    </row>
    <row r="909" spans="1:6" x14ac:dyDescent="0.2">
      <c r="A909" s="74">
        <v>534859</v>
      </c>
      <c r="B909" s="75">
        <v>15.18</v>
      </c>
      <c r="C909" s="76"/>
      <c r="D909" s="76" t="s">
        <v>887</v>
      </c>
      <c r="E909" s="74"/>
      <c r="F909" s="74">
        <v>5200000243</v>
      </c>
    </row>
    <row r="910" spans="1:6" x14ac:dyDescent="0.2">
      <c r="A910" s="74">
        <v>534860</v>
      </c>
      <c r="B910" s="75">
        <v>260.24</v>
      </c>
      <c r="C910" s="76"/>
      <c r="D910" s="76" t="s">
        <v>888</v>
      </c>
      <c r="E910" s="74"/>
      <c r="F910" s="74">
        <v>5200000243</v>
      </c>
    </row>
    <row r="911" spans="1:6" x14ac:dyDescent="0.2">
      <c r="A911" s="74">
        <v>534861</v>
      </c>
      <c r="B911" s="75">
        <v>130.12</v>
      </c>
      <c r="C911" s="76"/>
      <c r="D911" s="76" t="s">
        <v>889</v>
      </c>
      <c r="E911" s="74"/>
      <c r="F911" s="74">
        <v>5200000243</v>
      </c>
    </row>
    <row r="912" spans="1:6" x14ac:dyDescent="0.2">
      <c r="A912" s="74">
        <v>534863</v>
      </c>
      <c r="B912" s="75">
        <v>65.06</v>
      </c>
      <c r="C912" s="76"/>
      <c r="D912" s="76" t="s">
        <v>890</v>
      </c>
      <c r="E912" s="74"/>
      <c r="F912" s="74">
        <v>5200000243</v>
      </c>
    </row>
    <row r="913" spans="1:6" x14ac:dyDescent="0.2">
      <c r="A913" s="74">
        <v>534864</v>
      </c>
      <c r="B913" s="75">
        <v>650.6</v>
      </c>
      <c r="C913" s="76"/>
      <c r="D913" s="76" t="s">
        <v>891</v>
      </c>
      <c r="E913" s="74"/>
      <c r="F913" s="74">
        <v>5200000243</v>
      </c>
    </row>
    <row r="914" spans="1:6" x14ac:dyDescent="0.2">
      <c r="A914" s="74">
        <v>534865</v>
      </c>
      <c r="B914" s="75">
        <v>238.55</v>
      </c>
      <c r="C914" s="76"/>
      <c r="D914" s="76" t="s">
        <v>892</v>
      </c>
      <c r="E914" s="74"/>
      <c r="F914" s="74">
        <v>5200000243</v>
      </c>
    </row>
    <row r="915" spans="1:6" x14ac:dyDescent="0.2">
      <c r="A915" s="74">
        <v>534866</v>
      </c>
      <c r="B915" s="75">
        <v>65.06</v>
      </c>
      <c r="C915" s="76"/>
      <c r="D915" s="76" t="s">
        <v>893</v>
      </c>
      <c r="E915" s="74"/>
      <c r="F915" s="74">
        <v>5200000243</v>
      </c>
    </row>
    <row r="916" spans="1:6" x14ac:dyDescent="0.2">
      <c r="A916" s="74">
        <v>534867</v>
      </c>
      <c r="B916" s="75">
        <v>260.24</v>
      </c>
      <c r="C916" s="76"/>
      <c r="D916" s="76" t="s">
        <v>894</v>
      </c>
      <c r="E916" s="74"/>
      <c r="F916" s="74">
        <v>5200000243</v>
      </c>
    </row>
    <row r="917" spans="1:6" x14ac:dyDescent="0.2">
      <c r="A917" s="74">
        <v>534868</v>
      </c>
      <c r="B917" s="75">
        <v>130.12</v>
      </c>
      <c r="C917" s="76"/>
      <c r="D917" s="76" t="s">
        <v>895</v>
      </c>
      <c r="E917" s="74"/>
      <c r="F917" s="74">
        <v>5200000243</v>
      </c>
    </row>
    <row r="918" spans="1:6" x14ac:dyDescent="0.2">
      <c r="A918" s="74">
        <v>534869</v>
      </c>
      <c r="B918" s="75">
        <v>65.06</v>
      </c>
      <c r="C918" s="76"/>
      <c r="D918" s="76" t="s">
        <v>896</v>
      </c>
      <c r="E918" s="74"/>
      <c r="F918" s="74">
        <v>5200000243</v>
      </c>
    </row>
    <row r="919" spans="1:6" x14ac:dyDescent="0.2">
      <c r="A919" s="74">
        <v>534870</v>
      </c>
      <c r="B919" s="75">
        <v>52.05</v>
      </c>
      <c r="C919" s="76"/>
      <c r="D919" s="76" t="s">
        <v>897</v>
      </c>
      <c r="E919" s="74"/>
      <c r="F919" s="74">
        <v>5200000243</v>
      </c>
    </row>
    <row r="920" spans="1:6" x14ac:dyDescent="0.2">
      <c r="A920" s="74">
        <v>534871</v>
      </c>
      <c r="B920" s="75">
        <v>49.88</v>
      </c>
      <c r="C920" s="76"/>
      <c r="D920" s="76" t="s">
        <v>898</v>
      </c>
      <c r="E920" s="74"/>
      <c r="F920" s="74">
        <v>5200000243</v>
      </c>
    </row>
    <row r="921" spans="1:6" x14ac:dyDescent="0.2">
      <c r="A921" s="74">
        <v>534872</v>
      </c>
      <c r="B921" s="75">
        <v>65.06</v>
      </c>
      <c r="C921" s="76"/>
      <c r="D921" s="76" t="s">
        <v>899</v>
      </c>
      <c r="E921" s="74"/>
      <c r="F921" s="74">
        <v>5200000243</v>
      </c>
    </row>
    <row r="922" spans="1:6" x14ac:dyDescent="0.2">
      <c r="A922" s="74">
        <v>534874</v>
      </c>
      <c r="B922" s="75">
        <v>39.04</v>
      </c>
      <c r="C922" s="76"/>
      <c r="D922" s="76" t="s">
        <v>900</v>
      </c>
      <c r="E922" s="74"/>
      <c r="F922" s="74">
        <v>5200000243</v>
      </c>
    </row>
    <row r="923" spans="1:6" x14ac:dyDescent="0.2">
      <c r="A923" s="74">
        <v>534875</v>
      </c>
      <c r="B923" s="75">
        <v>36.869999999999997</v>
      </c>
      <c r="C923" s="76"/>
      <c r="D923" s="76" t="s">
        <v>901</v>
      </c>
      <c r="E923" s="74"/>
      <c r="F923" s="74">
        <v>5200000243</v>
      </c>
    </row>
    <row r="924" spans="1:6" x14ac:dyDescent="0.2">
      <c r="A924" s="74">
        <v>534876</v>
      </c>
      <c r="B924" s="75">
        <v>47.71</v>
      </c>
      <c r="C924" s="76"/>
      <c r="D924" s="76" t="s">
        <v>902</v>
      </c>
      <c r="E924" s="74"/>
      <c r="F924" s="74">
        <v>5200000243</v>
      </c>
    </row>
    <row r="925" spans="1:6" x14ac:dyDescent="0.2">
      <c r="A925" s="74">
        <v>534877</v>
      </c>
      <c r="B925" s="75">
        <v>21.69</v>
      </c>
      <c r="C925" s="76"/>
      <c r="D925" s="76" t="s">
        <v>903</v>
      </c>
      <c r="E925" s="74"/>
      <c r="F925" s="74">
        <v>5200000243</v>
      </c>
    </row>
    <row r="926" spans="1:6" x14ac:dyDescent="0.2">
      <c r="A926" s="74">
        <v>534878</v>
      </c>
      <c r="B926" s="75">
        <v>21.69</v>
      </c>
      <c r="C926" s="76"/>
      <c r="D926" s="76" t="s">
        <v>904</v>
      </c>
      <c r="E926" s="74"/>
      <c r="F926" s="74">
        <v>5200000243</v>
      </c>
    </row>
    <row r="927" spans="1:6" x14ac:dyDescent="0.2">
      <c r="A927" s="74">
        <v>534879</v>
      </c>
      <c r="B927" s="75">
        <v>65.06</v>
      </c>
      <c r="C927" s="76"/>
      <c r="D927" s="76" t="s">
        <v>905</v>
      </c>
      <c r="E927" s="74"/>
      <c r="F927" s="74">
        <v>5200000243</v>
      </c>
    </row>
    <row r="928" spans="1:6" x14ac:dyDescent="0.2">
      <c r="A928" s="74">
        <v>534880</v>
      </c>
      <c r="B928" s="75">
        <v>21.69</v>
      </c>
      <c r="C928" s="76"/>
      <c r="D928" s="76" t="s">
        <v>906</v>
      </c>
      <c r="E928" s="74"/>
      <c r="F928" s="74">
        <v>5200000243</v>
      </c>
    </row>
    <row r="929" spans="1:6" x14ac:dyDescent="0.2">
      <c r="A929" s="74">
        <v>534881</v>
      </c>
      <c r="B929" s="75">
        <v>1.73</v>
      </c>
      <c r="C929" s="76"/>
      <c r="D929" s="76" t="s">
        <v>907</v>
      </c>
      <c r="E929" s="74"/>
      <c r="F929" s="74">
        <v>5200000243</v>
      </c>
    </row>
    <row r="930" spans="1:6" x14ac:dyDescent="0.2">
      <c r="A930" s="74">
        <v>534882</v>
      </c>
      <c r="B930" s="75">
        <v>0.87</v>
      </c>
      <c r="C930" s="76"/>
      <c r="D930" s="76" t="s">
        <v>908</v>
      </c>
      <c r="E930" s="74"/>
      <c r="F930" s="74">
        <v>5200000243</v>
      </c>
    </row>
    <row r="931" spans="1:6" x14ac:dyDescent="0.2">
      <c r="A931" s="74">
        <v>534883</v>
      </c>
      <c r="B931" s="75">
        <v>73.73</v>
      </c>
      <c r="C931" s="76"/>
      <c r="D931" s="76" t="s">
        <v>909</v>
      </c>
      <c r="E931" s="74"/>
      <c r="F931" s="74">
        <v>5200000243</v>
      </c>
    </row>
    <row r="932" spans="1:6" x14ac:dyDescent="0.2">
      <c r="A932" s="74">
        <v>534885</v>
      </c>
      <c r="B932" s="75">
        <v>69.400000000000006</v>
      </c>
      <c r="C932" s="76"/>
      <c r="D932" s="76" t="s">
        <v>910</v>
      </c>
      <c r="E932" s="74"/>
      <c r="F932" s="74">
        <v>5200000243</v>
      </c>
    </row>
    <row r="933" spans="1:6" x14ac:dyDescent="0.2">
      <c r="A933" s="74">
        <v>534886</v>
      </c>
      <c r="B933" s="75">
        <v>91.08</v>
      </c>
      <c r="C933" s="76"/>
      <c r="D933" s="76" t="s">
        <v>911</v>
      </c>
      <c r="E933" s="74"/>
      <c r="F933" s="74">
        <v>5200000243</v>
      </c>
    </row>
    <row r="934" spans="1:6" x14ac:dyDescent="0.2">
      <c r="A934" s="74">
        <v>534887</v>
      </c>
      <c r="B934" s="75">
        <v>54.22</v>
      </c>
      <c r="C934" s="76"/>
      <c r="D934" s="76" t="s">
        <v>912</v>
      </c>
      <c r="E934" s="74"/>
      <c r="F934" s="74">
        <v>5200000243</v>
      </c>
    </row>
    <row r="935" spans="1:6" x14ac:dyDescent="0.2">
      <c r="A935" s="74">
        <v>534888</v>
      </c>
      <c r="B935" s="75">
        <v>49.88</v>
      </c>
      <c r="C935" s="76"/>
      <c r="D935" s="76" t="s">
        <v>913</v>
      </c>
      <c r="E935" s="74"/>
      <c r="F935" s="74">
        <v>5200000243</v>
      </c>
    </row>
    <row r="936" spans="1:6" x14ac:dyDescent="0.2">
      <c r="A936" s="74">
        <v>534889</v>
      </c>
      <c r="B936" s="75">
        <v>65.06</v>
      </c>
      <c r="C936" s="76"/>
      <c r="D936" s="76" t="s">
        <v>914</v>
      </c>
      <c r="E936" s="74"/>
      <c r="F936" s="74">
        <v>5200000243</v>
      </c>
    </row>
    <row r="937" spans="1:6" x14ac:dyDescent="0.2">
      <c r="A937" s="74">
        <v>534890</v>
      </c>
      <c r="B937" s="75">
        <v>65.06</v>
      </c>
      <c r="C937" s="76"/>
      <c r="D937" s="76" t="s">
        <v>915</v>
      </c>
      <c r="E937" s="74"/>
      <c r="F937" s="74">
        <v>5200000243</v>
      </c>
    </row>
    <row r="938" spans="1:6" x14ac:dyDescent="0.2">
      <c r="A938" s="74">
        <v>534891</v>
      </c>
      <c r="B938" s="75">
        <v>21.69</v>
      </c>
      <c r="C938" s="76"/>
      <c r="D938" s="76" t="s">
        <v>916</v>
      </c>
      <c r="E938" s="74"/>
      <c r="F938" s="74">
        <v>5200000243</v>
      </c>
    </row>
    <row r="939" spans="1:6" x14ac:dyDescent="0.2">
      <c r="A939" s="74">
        <v>534892</v>
      </c>
      <c r="B939" s="75">
        <v>47.71</v>
      </c>
      <c r="C939" s="76"/>
      <c r="D939" s="76" t="s">
        <v>917</v>
      </c>
      <c r="E939" s="74"/>
      <c r="F939" s="74">
        <v>5200000243</v>
      </c>
    </row>
    <row r="940" spans="1:6" x14ac:dyDescent="0.2">
      <c r="A940" s="74">
        <v>534893</v>
      </c>
      <c r="B940" s="75">
        <v>10.84</v>
      </c>
      <c r="C940" s="76"/>
      <c r="D940" s="76" t="s">
        <v>918</v>
      </c>
      <c r="E940" s="74"/>
      <c r="F940" s="74">
        <v>5200000243</v>
      </c>
    </row>
    <row r="941" spans="1:6" x14ac:dyDescent="0.2">
      <c r="A941" s="74">
        <v>534894</v>
      </c>
      <c r="B941" s="75">
        <v>162.38999999999999</v>
      </c>
      <c r="C941" s="76"/>
      <c r="D941" s="76" t="s">
        <v>919</v>
      </c>
      <c r="E941" s="74"/>
      <c r="F941" s="74">
        <v>5200000243</v>
      </c>
    </row>
    <row r="942" spans="1:6" x14ac:dyDescent="0.2">
      <c r="A942" s="74">
        <v>534896</v>
      </c>
      <c r="B942" s="75">
        <v>43.37</v>
      </c>
      <c r="C942" s="76"/>
      <c r="D942" s="76" t="s">
        <v>920</v>
      </c>
      <c r="E942" s="74"/>
      <c r="F942" s="74">
        <v>5200000243</v>
      </c>
    </row>
    <row r="943" spans="1:6" x14ac:dyDescent="0.2">
      <c r="A943" s="74">
        <v>534897</v>
      </c>
      <c r="B943" s="75">
        <v>21.69</v>
      </c>
      <c r="C943" s="76"/>
      <c r="D943" s="76" t="s">
        <v>921</v>
      </c>
      <c r="E943" s="74"/>
      <c r="F943" s="74">
        <v>5200000243</v>
      </c>
    </row>
    <row r="944" spans="1:6" x14ac:dyDescent="0.2">
      <c r="A944" s="74">
        <v>534898</v>
      </c>
      <c r="B944" s="75">
        <v>4.34</v>
      </c>
      <c r="C944" s="76"/>
      <c r="D944" s="76" t="s">
        <v>922</v>
      </c>
      <c r="E944" s="74"/>
      <c r="F944" s="74">
        <v>5200000243</v>
      </c>
    </row>
    <row r="945" spans="1:6" x14ac:dyDescent="0.2">
      <c r="A945" s="74">
        <v>534899</v>
      </c>
      <c r="B945" s="75">
        <v>17.350000000000001</v>
      </c>
      <c r="C945" s="76"/>
      <c r="D945" s="76" t="s">
        <v>923</v>
      </c>
      <c r="E945" s="74"/>
      <c r="F945" s="74">
        <v>5200000243</v>
      </c>
    </row>
    <row r="946" spans="1:6" x14ac:dyDescent="0.2">
      <c r="A946" s="74">
        <v>534900</v>
      </c>
      <c r="B946" s="75">
        <v>10.84</v>
      </c>
      <c r="C946" s="76"/>
      <c r="D946" s="76" t="s">
        <v>924</v>
      </c>
      <c r="E946" s="74"/>
      <c r="F946" s="74">
        <v>5200000243</v>
      </c>
    </row>
    <row r="947" spans="1:6" x14ac:dyDescent="0.2">
      <c r="A947" s="74">
        <v>534901</v>
      </c>
      <c r="B947" s="75">
        <v>28.19</v>
      </c>
      <c r="C947" s="76"/>
      <c r="D947" s="76" t="s">
        <v>925</v>
      </c>
      <c r="E947" s="74"/>
      <c r="F947" s="74">
        <v>5200000243</v>
      </c>
    </row>
    <row r="948" spans="1:6" x14ac:dyDescent="0.2">
      <c r="A948" s="74">
        <v>534902</v>
      </c>
      <c r="B948" s="75">
        <v>30.36</v>
      </c>
      <c r="C948" s="76"/>
      <c r="D948" s="76" t="s">
        <v>926</v>
      </c>
      <c r="E948" s="74"/>
      <c r="F948" s="74">
        <v>5200000243</v>
      </c>
    </row>
    <row r="949" spans="1:6" x14ac:dyDescent="0.2">
      <c r="A949" s="74">
        <v>534903</v>
      </c>
      <c r="B949" s="75">
        <v>21.69</v>
      </c>
      <c r="C949" s="76"/>
      <c r="D949" s="76" t="s">
        <v>927</v>
      </c>
      <c r="E949" s="74"/>
      <c r="F949" s="74">
        <v>5200000243</v>
      </c>
    </row>
    <row r="950" spans="1:6" x14ac:dyDescent="0.2">
      <c r="A950" s="74">
        <v>534904</v>
      </c>
      <c r="B950" s="75">
        <v>52.05</v>
      </c>
      <c r="C950" s="76"/>
      <c r="D950" s="76" t="s">
        <v>928</v>
      </c>
      <c r="E950" s="74"/>
      <c r="F950" s="74">
        <v>5200000243</v>
      </c>
    </row>
    <row r="951" spans="1:6" x14ac:dyDescent="0.2">
      <c r="A951" s="74">
        <v>534905</v>
      </c>
      <c r="B951" s="75">
        <v>36.869999999999997</v>
      </c>
      <c r="C951" s="76"/>
      <c r="D951" s="76" t="s">
        <v>929</v>
      </c>
      <c r="E951" s="74"/>
      <c r="F951" s="74">
        <v>5200000243</v>
      </c>
    </row>
    <row r="952" spans="1:6" x14ac:dyDescent="0.2">
      <c r="A952" s="74">
        <v>534907</v>
      </c>
      <c r="B952" s="75">
        <v>21.69</v>
      </c>
      <c r="C952" s="76"/>
      <c r="D952" s="76" t="s">
        <v>930</v>
      </c>
      <c r="E952" s="74"/>
      <c r="F952" s="74">
        <v>5200000243</v>
      </c>
    </row>
    <row r="953" spans="1:6" x14ac:dyDescent="0.2">
      <c r="A953" s="74">
        <v>534908</v>
      </c>
      <c r="B953" s="75">
        <v>58.55</v>
      </c>
      <c r="C953" s="76"/>
      <c r="D953" s="76" t="s">
        <v>931</v>
      </c>
      <c r="E953" s="74"/>
      <c r="F953" s="74">
        <v>5200000243</v>
      </c>
    </row>
    <row r="954" spans="1:6" x14ac:dyDescent="0.2">
      <c r="A954" s="74">
        <v>534909</v>
      </c>
      <c r="B954" s="75">
        <v>43.37</v>
      </c>
      <c r="C954" s="76"/>
      <c r="D954" s="76" t="s">
        <v>932</v>
      </c>
      <c r="E954" s="74"/>
      <c r="F954" s="74">
        <v>5200000243</v>
      </c>
    </row>
    <row r="955" spans="1:6" x14ac:dyDescent="0.2">
      <c r="A955" s="74">
        <v>534910</v>
      </c>
      <c r="B955" s="75">
        <v>26.02</v>
      </c>
      <c r="C955" s="76"/>
      <c r="D955" s="76" t="s">
        <v>933</v>
      </c>
      <c r="E955" s="74"/>
      <c r="F955" s="74">
        <v>5200000243</v>
      </c>
    </row>
    <row r="956" spans="1:6" x14ac:dyDescent="0.2">
      <c r="A956" s="74">
        <v>534911</v>
      </c>
      <c r="B956" s="75">
        <v>69.400000000000006</v>
      </c>
      <c r="C956" s="76"/>
      <c r="D956" s="76" t="s">
        <v>934</v>
      </c>
      <c r="E956" s="74"/>
      <c r="F956" s="74">
        <v>5200000243</v>
      </c>
    </row>
    <row r="957" spans="1:6" x14ac:dyDescent="0.2">
      <c r="A957" s="74">
        <v>534912</v>
      </c>
      <c r="B957" s="75">
        <v>34.700000000000003</v>
      </c>
      <c r="C957" s="76"/>
      <c r="D957" s="76" t="s">
        <v>935</v>
      </c>
      <c r="E957" s="74"/>
      <c r="F957" s="74">
        <v>5200000243</v>
      </c>
    </row>
    <row r="958" spans="1:6" x14ac:dyDescent="0.2">
      <c r="A958" s="74">
        <v>534913</v>
      </c>
      <c r="B958" s="75">
        <v>26.02</v>
      </c>
      <c r="C958" s="76"/>
      <c r="D958" s="76" t="s">
        <v>936</v>
      </c>
      <c r="E958" s="74"/>
      <c r="F958" s="74">
        <v>5200000243</v>
      </c>
    </row>
    <row r="959" spans="1:6" x14ac:dyDescent="0.2">
      <c r="A959" s="74">
        <v>534914</v>
      </c>
      <c r="B959" s="75">
        <v>60.72</v>
      </c>
      <c r="C959" s="76"/>
      <c r="D959" s="76" t="s">
        <v>937</v>
      </c>
      <c r="E959" s="74"/>
      <c r="F959" s="74">
        <v>5200000243</v>
      </c>
    </row>
    <row r="960" spans="1:6" x14ac:dyDescent="0.2">
      <c r="A960" s="74">
        <v>534915</v>
      </c>
      <c r="B960" s="75">
        <v>60.72</v>
      </c>
      <c r="C960" s="76"/>
      <c r="D960" s="76" t="s">
        <v>938</v>
      </c>
      <c r="E960" s="74"/>
      <c r="F960" s="74">
        <v>5200000243</v>
      </c>
    </row>
    <row r="961" spans="1:6" x14ac:dyDescent="0.2">
      <c r="A961" s="74">
        <v>534916</v>
      </c>
      <c r="B961" s="75">
        <v>26.02</v>
      </c>
      <c r="C961" s="76"/>
      <c r="D961" s="76" t="s">
        <v>939</v>
      </c>
      <c r="E961" s="74"/>
      <c r="F961" s="74">
        <v>5200000243</v>
      </c>
    </row>
    <row r="962" spans="1:6" x14ac:dyDescent="0.2">
      <c r="A962" s="74">
        <v>534919</v>
      </c>
      <c r="B962" s="75">
        <v>86.75</v>
      </c>
      <c r="C962" s="76"/>
      <c r="D962" s="76" t="s">
        <v>940</v>
      </c>
      <c r="E962" s="74"/>
      <c r="F962" s="74">
        <v>5200000243</v>
      </c>
    </row>
    <row r="963" spans="1:6" x14ac:dyDescent="0.2">
      <c r="A963" s="74">
        <v>534920</v>
      </c>
      <c r="B963" s="75">
        <v>4.34</v>
      </c>
      <c r="C963" s="76"/>
      <c r="D963" s="76" t="s">
        <v>941</v>
      </c>
      <c r="E963" s="74"/>
      <c r="F963" s="74">
        <v>5200000243</v>
      </c>
    </row>
    <row r="964" spans="1:6" x14ac:dyDescent="0.2">
      <c r="A964" s="74">
        <v>534921</v>
      </c>
      <c r="B964" s="75">
        <v>2.17</v>
      </c>
      <c r="C964" s="76"/>
      <c r="D964" s="76" t="s">
        <v>942</v>
      </c>
      <c r="E964" s="74"/>
      <c r="F964" s="74">
        <v>5200000243</v>
      </c>
    </row>
    <row r="965" spans="1:6" x14ac:dyDescent="0.2">
      <c r="A965" s="74">
        <v>534922</v>
      </c>
      <c r="B965" s="75">
        <v>6.51</v>
      </c>
      <c r="C965" s="76"/>
      <c r="D965" s="76" t="s">
        <v>943</v>
      </c>
      <c r="E965" s="74"/>
      <c r="F965" s="74">
        <v>5200000243</v>
      </c>
    </row>
    <row r="966" spans="1:6" x14ac:dyDescent="0.2">
      <c r="A966" s="74">
        <v>534923</v>
      </c>
      <c r="B966" s="75">
        <v>6.51</v>
      </c>
      <c r="C966" s="76"/>
      <c r="D966" s="76" t="s">
        <v>944</v>
      </c>
      <c r="E966" s="74"/>
      <c r="F966" s="74">
        <v>5200000243</v>
      </c>
    </row>
    <row r="967" spans="1:6" x14ac:dyDescent="0.2">
      <c r="A967" s="74">
        <v>534924</v>
      </c>
      <c r="B967" s="75">
        <v>4.34</v>
      </c>
      <c r="C967" s="76"/>
      <c r="D967" s="76" t="s">
        <v>945</v>
      </c>
      <c r="E967" s="74"/>
      <c r="F967" s="74">
        <v>5200000243</v>
      </c>
    </row>
    <row r="968" spans="1:6" x14ac:dyDescent="0.2">
      <c r="A968" s="74">
        <v>534925</v>
      </c>
      <c r="B968" s="75">
        <v>10.84</v>
      </c>
      <c r="C968" s="76"/>
      <c r="D968" s="76" t="s">
        <v>946</v>
      </c>
      <c r="E968" s="74"/>
      <c r="F968" s="74">
        <v>5200000243</v>
      </c>
    </row>
    <row r="969" spans="1:6" x14ac:dyDescent="0.2">
      <c r="A969" s="74">
        <v>534926</v>
      </c>
      <c r="B969" s="75">
        <v>8.67</v>
      </c>
      <c r="C969" s="76"/>
      <c r="D969" s="76" t="s">
        <v>947</v>
      </c>
      <c r="E969" s="74"/>
      <c r="F969" s="74">
        <v>5200000243</v>
      </c>
    </row>
    <row r="970" spans="1:6" x14ac:dyDescent="0.2">
      <c r="A970" s="74">
        <v>534927</v>
      </c>
      <c r="B970" s="75">
        <v>6.51</v>
      </c>
      <c r="C970" s="76"/>
      <c r="D970" s="76" t="s">
        <v>948</v>
      </c>
      <c r="E970" s="74"/>
      <c r="F970" s="74">
        <v>5200000243</v>
      </c>
    </row>
    <row r="971" spans="1:6" x14ac:dyDescent="0.2">
      <c r="A971" s="74">
        <v>534928</v>
      </c>
      <c r="B971" s="75">
        <v>15.18</v>
      </c>
      <c r="C971" s="76"/>
      <c r="D971" s="76" t="s">
        <v>949</v>
      </c>
      <c r="E971" s="74"/>
      <c r="F971" s="74">
        <v>5200000243</v>
      </c>
    </row>
    <row r="972" spans="1:6" x14ac:dyDescent="0.2">
      <c r="A972" s="74">
        <v>534930</v>
      </c>
      <c r="B972" s="75">
        <v>10.84</v>
      </c>
      <c r="C972" s="76"/>
      <c r="D972" s="76" t="s">
        <v>950</v>
      </c>
      <c r="E972" s="74"/>
      <c r="F972" s="74">
        <v>5200000243</v>
      </c>
    </row>
    <row r="973" spans="1:6" x14ac:dyDescent="0.2">
      <c r="A973" s="74">
        <v>534931</v>
      </c>
      <c r="B973" s="75">
        <v>8.67</v>
      </c>
      <c r="C973" s="76"/>
      <c r="D973" s="76" t="s">
        <v>951</v>
      </c>
      <c r="E973" s="74"/>
      <c r="F973" s="74">
        <v>5200000243</v>
      </c>
    </row>
    <row r="974" spans="1:6" x14ac:dyDescent="0.2">
      <c r="A974" s="74">
        <v>534932</v>
      </c>
      <c r="B974" s="75">
        <v>19.52</v>
      </c>
      <c r="C974" s="76"/>
      <c r="D974" s="76" t="s">
        <v>952</v>
      </c>
      <c r="E974" s="74"/>
      <c r="F974" s="74">
        <v>5200000243</v>
      </c>
    </row>
    <row r="975" spans="1:6" x14ac:dyDescent="0.2">
      <c r="A975" s="74">
        <v>534933</v>
      </c>
      <c r="B975" s="75">
        <v>6.51</v>
      </c>
      <c r="C975" s="76"/>
      <c r="D975" s="76" t="s">
        <v>953</v>
      </c>
      <c r="E975" s="74"/>
      <c r="F975" s="74">
        <v>5200000243</v>
      </c>
    </row>
    <row r="976" spans="1:6" x14ac:dyDescent="0.2">
      <c r="A976" s="74">
        <v>534934</v>
      </c>
      <c r="B976" s="75">
        <v>4.34</v>
      </c>
      <c r="C976" s="76"/>
      <c r="D976" s="76" t="s">
        <v>954</v>
      </c>
      <c r="E976" s="74"/>
      <c r="F976" s="74">
        <v>5200000243</v>
      </c>
    </row>
    <row r="977" spans="1:6" x14ac:dyDescent="0.2">
      <c r="A977" s="74">
        <v>534935</v>
      </c>
      <c r="B977" s="75">
        <v>10.84</v>
      </c>
      <c r="C977" s="76"/>
      <c r="D977" s="76" t="s">
        <v>955</v>
      </c>
      <c r="E977" s="74"/>
      <c r="F977" s="74">
        <v>5200000243</v>
      </c>
    </row>
    <row r="978" spans="1:6" x14ac:dyDescent="0.2">
      <c r="A978" s="74">
        <v>534936</v>
      </c>
      <c r="B978" s="75">
        <v>43.37</v>
      </c>
      <c r="C978" s="76"/>
      <c r="D978" s="76" t="s">
        <v>956</v>
      </c>
      <c r="E978" s="74"/>
      <c r="F978" s="74">
        <v>5200000243</v>
      </c>
    </row>
    <row r="979" spans="1:6" x14ac:dyDescent="0.2">
      <c r="A979" s="74">
        <v>534937</v>
      </c>
      <c r="B979" s="75">
        <v>10.84</v>
      </c>
      <c r="C979" s="76"/>
      <c r="D979" s="76" t="s">
        <v>957</v>
      </c>
      <c r="E979" s="74"/>
      <c r="F979" s="74">
        <v>5200000243</v>
      </c>
    </row>
    <row r="980" spans="1:6" x14ac:dyDescent="0.2">
      <c r="A980" s="74">
        <v>534938</v>
      </c>
      <c r="B980" s="75">
        <v>10.84</v>
      </c>
      <c r="C980" s="76"/>
      <c r="D980" s="76" t="s">
        <v>958</v>
      </c>
      <c r="E980" s="74"/>
      <c r="F980" s="74">
        <v>5200000243</v>
      </c>
    </row>
    <row r="981" spans="1:6" x14ac:dyDescent="0.2">
      <c r="A981" s="74">
        <v>534939</v>
      </c>
      <c r="B981" s="75">
        <v>6.51</v>
      </c>
      <c r="C981" s="76"/>
      <c r="D981" s="76" t="s">
        <v>788</v>
      </c>
      <c r="E981" s="74"/>
      <c r="F981" s="74">
        <v>5200000243</v>
      </c>
    </row>
    <row r="982" spans="1:6" x14ac:dyDescent="0.2">
      <c r="A982" s="74">
        <v>534941</v>
      </c>
      <c r="B982" s="75">
        <v>15.18</v>
      </c>
      <c r="C982" s="76"/>
      <c r="D982" s="76" t="s">
        <v>959</v>
      </c>
      <c r="E982" s="74"/>
      <c r="F982" s="74">
        <v>5200000243</v>
      </c>
    </row>
    <row r="983" spans="1:6" x14ac:dyDescent="0.2">
      <c r="A983" s="74">
        <v>534942</v>
      </c>
      <c r="B983" s="75">
        <v>10.84</v>
      </c>
      <c r="C983" s="76"/>
      <c r="D983" s="76" t="s">
        <v>960</v>
      </c>
      <c r="E983" s="74"/>
      <c r="F983" s="74">
        <v>5200000243</v>
      </c>
    </row>
    <row r="984" spans="1:6" x14ac:dyDescent="0.2">
      <c r="A984" s="74">
        <v>534943</v>
      </c>
      <c r="B984" s="75">
        <v>6.51</v>
      </c>
      <c r="C984" s="76"/>
      <c r="D984" s="76" t="s">
        <v>961</v>
      </c>
      <c r="E984" s="74"/>
      <c r="F984" s="74">
        <v>5200000243</v>
      </c>
    </row>
    <row r="985" spans="1:6" x14ac:dyDescent="0.2">
      <c r="A985" s="74">
        <v>534944</v>
      </c>
      <c r="B985" s="75">
        <v>15.18</v>
      </c>
      <c r="C985" s="76"/>
      <c r="D985" s="76" t="s">
        <v>962</v>
      </c>
      <c r="E985" s="74"/>
      <c r="F985" s="74">
        <v>5200000243</v>
      </c>
    </row>
    <row r="986" spans="1:6" x14ac:dyDescent="0.2">
      <c r="A986" s="74">
        <v>534945</v>
      </c>
      <c r="B986" s="75">
        <v>21.69</v>
      </c>
      <c r="C986" s="76"/>
      <c r="D986" s="76" t="s">
        <v>963</v>
      </c>
      <c r="E986" s="74"/>
      <c r="F986" s="74">
        <v>5200000243</v>
      </c>
    </row>
    <row r="987" spans="1:6" x14ac:dyDescent="0.2">
      <c r="A987" s="74">
        <v>534946</v>
      </c>
      <c r="B987" s="75">
        <v>13.01</v>
      </c>
      <c r="C987" s="76"/>
      <c r="D987" s="76" t="s">
        <v>964</v>
      </c>
      <c r="E987" s="74"/>
      <c r="F987" s="74">
        <v>5200000243</v>
      </c>
    </row>
    <row r="988" spans="1:6" x14ac:dyDescent="0.2">
      <c r="A988" s="74">
        <v>534947</v>
      </c>
      <c r="B988" s="75">
        <v>32.53</v>
      </c>
      <c r="C988" s="76"/>
      <c r="D988" s="76" t="s">
        <v>965</v>
      </c>
      <c r="E988" s="74"/>
      <c r="F988" s="74">
        <v>5200000243</v>
      </c>
    </row>
    <row r="989" spans="1:6" x14ac:dyDescent="0.2">
      <c r="A989" s="74">
        <v>534948</v>
      </c>
      <c r="B989" s="75">
        <v>26.02</v>
      </c>
      <c r="C989" s="76"/>
      <c r="D989" s="76" t="s">
        <v>966</v>
      </c>
      <c r="E989" s="74"/>
      <c r="F989" s="74">
        <v>5200000243</v>
      </c>
    </row>
    <row r="990" spans="1:6" x14ac:dyDescent="0.2">
      <c r="A990" s="74">
        <v>534949</v>
      </c>
      <c r="B990" s="75">
        <v>15.18</v>
      </c>
      <c r="C990" s="76"/>
      <c r="D990" s="76" t="s">
        <v>967</v>
      </c>
      <c r="E990" s="74"/>
      <c r="F990" s="74">
        <v>5200000243</v>
      </c>
    </row>
    <row r="991" spans="1:6" x14ac:dyDescent="0.2">
      <c r="A991" s="74">
        <v>534950</v>
      </c>
      <c r="B991" s="75">
        <v>39.04</v>
      </c>
      <c r="C991" s="76"/>
      <c r="D991" s="76" t="s">
        <v>968</v>
      </c>
      <c r="E991" s="74"/>
      <c r="F991" s="74">
        <v>5200000243</v>
      </c>
    </row>
    <row r="992" spans="1:6" x14ac:dyDescent="0.2">
      <c r="A992" s="74">
        <v>534952</v>
      </c>
      <c r="B992" s="75">
        <v>36.869999999999997</v>
      </c>
      <c r="C992" s="76"/>
      <c r="D992" s="76" t="s">
        <v>969</v>
      </c>
      <c r="E992" s="74"/>
      <c r="F992" s="74">
        <v>5200000243</v>
      </c>
    </row>
    <row r="993" spans="1:6" x14ac:dyDescent="0.2">
      <c r="A993" s="74">
        <v>534953</v>
      </c>
      <c r="B993" s="75">
        <v>19.52</v>
      </c>
      <c r="C993" s="76"/>
      <c r="D993" s="76" t="s">
        <v>970</v>
      </c>
      <c r="E993" s="74"/>
      <c r="F993" s="74">
        <v>5200000243</v>
      </c>
    </row>
    <row r="994" spans="1:6" x14ac:dyDescent="0.2">
      <c r="A994" s="74">
        <v>534954</v>
      </c>
      <c r="B994" s="75">
        <v>54.22</v>
      </c>
      <c r="C994" s="76"/>
      <c r="D994" s="76" t="s">
        <v>971</v>
      </c>
      <c r="E994" s="74"/>
      <c r="F994" s="74">
        <v>5200000243</v>
      </c>
    </row>
    <row r="995" spans="1:6" x14ac:dyDescent="0.2">
      <c r="A995" s="74">
        <v>534955</v>
      </c>
      <c r="B995" s="75">
        <v>47.71</v>
      </c>
      <c r="C995" s="76"/>
      <c r="D995" s="76" t="s">
        <v>972</v>
      </c>
      <c r="E995" s="74"/>
      <c r="F995" s="74">
        <v>5200000243</v>
      </c>
    </row>
    <row r="996" spans="1:6" x14ac:dyDescent="0.2">
      <c r="A996" s="74">
        <v>534956</v>
      </c>
      <c r="B996" s="75">
        <v>26.02</v>
      </c>
      <c r="C996" s="76"/>
      <c r="D996" s="76" t="s">
        <v>973</v>
      </c>
      <c r="E996" s="74"/>
      <c r="F996" s="74">
        <v>5200000243</v>
      </c>
    </row>
    <row r="997" spans="1:6" x14ac:dyDescent="0.2">
      <c r="A997" s="74">
        <v>534957</v>
      </c>
      <c r="B997" s="75">
        <v>71.569999999999993</v>
      </c>
      <c r="C997" s="76"/>
      <c r="D997" s="76" t="s">
        <v>974</v>
      </c>
      <c r="E997" s="74"/>
      <c r="F997" s="74">
        <v>5200000243</v>
      </c>
    </row>
    <row r="998" spans="1:6" x14ac:dyDescent="0.2">
      <c r="A998" s="74">
        <v>534958</v>
      </c>
      <c r="B998" s="75">
        <v>43.37</v>
      </c>
      <c r="C998" s="76"/>
      <c r="D998" s="76" t="s">
        <v>975</v>
      </c>
      <c r="E998" s="74"/>
      <c r="F998" s="74">
        <v>5200000243</v>
      </c>
    </row>
    <row r="999" spans="1:6" x14ac:dyDescent="0.2">
      <c r="A999" s="74">
        <v>534959</v>
      </c>
      <c r="B999" s="75">
        <v>41.2</v>
      </c>
      <c r="C999" s="76"/>
      <c r="D999" s="76" t="s">
        <v>976</v>
      </c>
      <c r="E999" s="74"/>
      <c r="F999" s="74">
        <v>5200000243</v>
      </c>
    </row>
    <row r="1000" spans="1:6" x14ac:dyDescent="0.2">
      <c r="A1000" s="74">
        <v>534960</v>
      </c>
      <c r="B1000" s="75">
        <v>36.869999999999997</v>
      </c>
      <c r="C1000" s="76"/>
      <c r="D1000" s="76" t="s">
        <v>977</v>
      </c>
      <c r="E1000" s="74"/>
      <c r="F1000" s="74">
        <v>5200000243</v>
      </c>
    </row>
    <row r="1001" spans="1:6" x14ac:dyDescent="0.2">
      <c r="A1001" s="74">
        <v>534961</v>
      </c>
      <c r="B1001" s="75">
        <v>34.700000000000003</v>
      </c>
      <c r="C1001" s="76"/>
      <c r="D1001" s="76" t="s">
        <v>978</v>
      </c>
      <c r="E1001" s="74"/>
      <c r="F1001" s="74">
        <v>5200000243</v>
      </c>
    </row>
    <row r="1002" spans="1:6" x14ac:dyDescent="0.2">
      <c r="A1002" s="74">
        <v>534963</v>
      </c>
      <c r="B1002" s="75">
        <v>30.36</v>
      </c>
      <c r="C1002" s="76"/>
      <c r="D1002" s="76" t="s">
        <v>979</v>
      </c>
      <c r="E1002" s="74"/>
      <c r="F1002" s="74">
        <v>5200000243</v>
      </c>
    </row>
    <row r="1003" spans="1:6" x14ac:dyDescent="0.2">
      <c r="A1003" s="74">
        <v>534964</v>
      </c>
      <c r="B1003" s="75">
        <v>17.350000000000001</v>
      </c>
      <c r="C1003" s="76"/>
      <c r="D1003" s="76" t="s">
        <v>980</v>
      </c>
      <c r="E1003" s="74"/>
      <c r="F1003" s="74">
        <v>5200000243</v>
      </c>
    </row>
    <row r="1004" spans="1:6" x14ac:dyDescent="0.2">
      <c r="A1004" s="74">
        <v>534965</v>
      </c>
      <c r="B1004" s="75">
        <v>45.54</v>
      </c>
      <c r="C1004" s="76"/>
      <c r="D1004" s="76" t="s">
        <v>981</v>
      </c>
      <c r="E1004" s="74"/>
      <c r="F1004" s="74">
        <v>5200000243</v>
      </c>
    </row>
    <row r="1005" spans="1:6" x14ac:dyDescent="0.2">
      <c r="A1005" s="74">
        <v>534966</v>
      </c>
      <c r="B1005" s="75">
        <v>39.04</v>
      </c>
      <c r="C1005" s="76"/>
      <c r="D1005" s="76" t="s">
        <v>982</v>
      </c>
      <c r="E1005" s="74"/>
      <c r="F1005" s="74">
        <v>5200000243</v>
      </c>
    </row>
    <row r="1006" spans="1:6" x14ac:dyDescent="0.2">
      <c r="A1006" s="74">
        <v>534967</v>
      </c>
      <c r="B1006" s="75">
        <v>21.69</v>
      </c>
      <c r="C1006" s="76"/>
      <c r="D1006" s="76" t="s">
        <v>983</v>
      </c>
      <c r="E1006" s="74"/>
      <c r="F1006" s="74">
        <v>5200000243</v>
      </c>
    </row>
    <row r="1007" spans="1:6" x14ac:dyDescent="0.2">
      <c r="A1007" s="74">
        <v>534968</v>
      </c>
      <c r="B1007" s="75">
        <v>58.55</v>
      </c>
      <c r="C1007" s="76"/>
      <c r="D1007" s="76" t="s">
        <v>984</v>
      </c>
      <c r="E1007" s="74"/>
      <c r="F1007" s="74">
        <v>5200000243</v>
      </c>
    </row>
    <row r="1008" spans="1:6" x14ac:dyDescent="0.2">
      <c r="A1008" s="74">
        <v>534969</v>
      </c>
      <c r="B1008" s="75">
        <v>39.04</v>
      </c>
      <c r="C1008" s="76"/>
      <c r="D1008" s="76" t="s">
        <v>985</v>
      </c>
      <c r="E1008" s="74"/>
      <c r="F1008" s="74">
        <v>5200000243</v>
      </c>
    </row>
    <row r="1009" spans="1:6" x14ac:dyDescent="0.2">
      <c r="A1009" s="74">
        <v>534970</v>
      </c>
      <c r="B1009" s="75">
        <v>21.69</v>
      </c>
      <c r="C1009" s="76"/>
      <c r="D1009" s="76" t="s">
        <v>986</v>
      </c>
      <c r="E1009" s="74"/>
      <c r="F1009" s="74">
        <v>5200000243</v>
      </c>
    </row>
    <row r="1010" spans="1:6" x14ac:dyDescent="0.2">
      <c r="A1010" s="74">
        <v>534971</v>
      </c>
      <c r="B1010" s="75">
        <v>58.55</v>
      </c>
      <c r="C1010" s="76"/>
      <c r="D1010" s="76" t="s">
        <v>987</v>
      </c>
      <c r="E1010" s="74"/>
      <c r="F1010" s="74">
        <v>5200000243</v>
      </c>
    </row>
    <row r="1011" spans="1:6" x14ac:dyDescent="0.2">
      <c r="A1011" s="74">
        <v>534972</v>
      </c>
      <c r="B1011" s="75">
        <v>32.53</v>
      </c>
      <c r="C1011" s="76"/>
      <c r="D1011" s="76" t="s">
        <v>988</v>
      </c>
      <c r="E1011" s="74"/>
      <c r="F1011" s="74">
        <v>5200000243</v>
      </c>
    </row>
    <row r="1012" spans="1:6" x14ac:dyDescent="0.2">
      <c r="A1012" s="74">
        <v>534974</v>
      </c>
      <c r="B1012" s="75">
        <v>17.350000000000001</v>
      </c>
      <c r="C1012" s="76"/>
      <c r="D1012" s="76" t="s">
        <v>989</v>
      </c>
      <c r="E1012" s="74"/>
      <c r="F1012" s="74">
        <v>5200000243</v>
      </c>
    </row>
    <row r="1013" spans="1:6" x14ac:dyDescent="0.2">
      <c r="A1013" s="74">
        <v>534975</v>
      </c>
      <c r="B1013" s="75">
        <v>47.71</v>
      </c>
      <c r="C1013" s="76"/>
      <c r="D1013" s="76" t="s">
        <v>990</v>
      </c>
      <c r="E1013" s="74"/>
      <c r="F1013" s="74">
        <v>5200000243</v>
      </c>
    </row>
    <row r="1014" spans="1:6" x14ac:dyDescent="0.2">
      <c r="A1014" s="74">
        <v>534976</v>
      </c>
      <c r="B1014" s="75">
        <v>26.02</v>
      </c>
      <c r="C1014" s="76"/>
      <c r="D1014" s="76" t="s">
        <v>991</v>
      </c>
      <c r="E1014" s="74"/>
      <c r="F1014" s="74">
        <v>5200000243</v>
      </c>
    </row>
    <row r="1015" spans="1:6" x14ac:dyDescent="0.2">
      <c r="A1015" s="74">
        <v>534977</v>
      </c>
      <c r="B1015" s="75">
        <v>15.18</v>
      </c>
      <c r="C1015" s="76"/>
      <c r="D1015" s="76" t="s">
        <v>992</v>
      </c>
      <c r="E1015" s="74"/>
      <c r="F1015" s="74">
        <v>5200000243</v>
      </c>
    </row>
    <row r="1016" spans="1:6" x14ac:dyDescent="0.2">
      <c r="A1016" s="74">
        <v>534978</v>
      </c>
      <c r="B1016" s="75">
        <v>39.04</v>
      </c>
      <c r="C1016" s="76"/>
      <c r="D1016" s="76" t="s">
        <v>993</v>
      </c>
      <c r="E1016" s="74"/>
      <c r="F1016" s="74">
        <v>5200000243</v>
      </c>
    </row>
    <row r="1017" spans="1:6" x14ac:dyDescent="0.2">
      <c r="A1017" s="74">
        <v>534979</v>
      </c>
      <c r="B1017" s="75">
        <v>34.700000000000003</v>
      </c>
      <c r="C1017" s="76"/>
      <c r="D1017" s="76" t="s">
        <v>994</v>
      </c>
      <c r="E1017" s="74"/>
      <c r="F1017" s="74">
        <v>5200000243</v>
      </c>
    </row>
    <row r="1018" spans="1:6" x14ac:dyDescent="0.2">
      <c r="A1018" s="74">
        <v>534980</v>
      </c>
      <c r="B1018" s="75">
        <v>19.52</v>
      </c>
      <c r="C1018" s="76"/>
      <c r="D1018" s="76" t="s">
        <v>995</v>
      </c>
      <c r="E1018" s="74"/>
      <c r="F1018" s="74">
        <v>5200000243</v>
      </c>
    </row>
    <row r="1019" spans="1:6" x14ac:dyDescent="0.2">
      <c r="A1019" s="74">
        <v>534981</v>
      </c>
      <c r="B1019" s="75">
        <v>52.05</v>
      </c>
      <c r="C1019" s="76"/>
      <c r="D1019" s="76" t="s">
        <v>996</v>
      </c>
      <c r="E1019" s="74"/>
      <c r="F1019" s="74">
        <v>5200000243</v>
      </c>
    </row>
    <row r="1020" spans="1:6" x14ac:dyDescent="0.2">
      <c r="A1020" s="74">
        <v>534982</v>
      </c>
      <c r="B1020" s="75">
        <v>39.04</v>
      </c>
      <c r="C1020" s="76"/>
      <c r="D1020" s="76" t="s">
        <v>997</v>
      </c>
      <c r="E1020" s="74"/>
      <c r="F1020" s="74">
        <v>5200000243</v>
      </c>
    </row>
    <row r="1021" spans="1:6" x14ac:dyDescent="0.2">
      <c r="A1021" s="74">
        <v>534983</v>
      </c>
      <c r="B1021" s="75">
        <v>21.69</v>
      </c>
      <c r="C1021" s="76"/>
      <c r="D1021" s="76" t="s">
        <v>998</v>
      </c>
      <c r="E1021" s="74"/>
      <c r="F1021" s="74">
        <v>5200000243</v>
      </c>
    </row>
    <row r="1022" spans="1:6" x14ac:dyDescent="0.2">
      <c r="A1022" s="74">
        <v>534985</v>
      </c>
      <c r="B1022" s="75">
        <v>58.55</v>
      </c>
      <c r="C1022" s="76"/>
      <c r="D1022" s="76" t="s">
        <v>999</v>
      </c>
      <c r="E1022" s="74"/>
      <c r="F1022" s="74">
        <v>5200000243</v>
      </c>
    </row>
    <row r="1023" spans="1:6" x14ac:dyDescent="0.2">
      <c r="A1023" s="74">
        <v>534986</v>
      </c>
      <c r="B1023" s="75">
        <v>26.02</v>
      </c>
      <c r="C1023" s="76"/>
      <c r="D1023" s="76" t="s">
        <v>1000</v>
      </c>
      <c r="E1023" s="74"/>
      <c r="F1023" s="74">
        <v>5200000243</v>
      </c>
    </row>
    <row r="1024" spans="1:6" x14ac:dyDescent="0.2">
      <c r="A1024" s="74">
        <v>534987</v>
      </c>
      <c r="B1024" s="75">
        <v>10.84</v>
      </c>
      <c r="C1024" s="76"/>
      <c r="D1024" s="76" t="s">
        <v>1001</v>
      </c>
      <c r="E1024" s="74"/>
      <c r="F1024" s="74">
        <v>5200000243</v>
      </c>
    </row>
    <row r="1025" spans="1:6" x14ac:dyDescent="0.2">
      <c r="A1025" s="74">
        <v>534988</v>
      </c>
      <c r="B1025" s="75">
        <v>28.19</v>
      </c>
      <c r="C1025" s="76"/>
      <c r="D1025" s="76" t="s">
        <v>1002</v>
      </c>
      <c r="E1025" s="74"/>
      <c r="F1025" s="74">
        <v>5200000243</v>
      </c>
    </row>
    <row r="1026" spans="1:6" x14ac:dyDescent="0.2">
      <c r="A1026" s="74">
        <v>534989</v>
      </c>
      <c r="B1026" s="75">
        <v>43.37</v>
      </c>
      <c r="C1026" s="76"/>
      <c r="D1026" s="76" t="s">
        <v>1003</v>
      </c>
      <c r="E1026" s="74"/>
      <c r="F1026" s="74">
        <v>5200000243</v>
      </c>
    </row>
    <row r="1027" spans="1:6" x14ac:dyDescent="0.2">
      <c r="A1027" s="74">
        <v>534990</v>
      </c>
      <c r="B1027" s="75">
        <v>26.02</v>
      </c>
      <c r="C1027" s="76"/>
      <c r="D1027" s="76" t="s">
        <v>1004</v>
      </c>
      <c r="E1027" s="74"/>
      <c r="F1027" s="74">
        <v>5200000243</v>
      </c>
    </row>
    <row r="1028" spans="1:6" x14ac:dyDescent="0.2">
      <c r="A1028" s="74">
        <v>534991</v>
      </c>
      <c r="B1028" s="75">
        <v>69.400000000000006</v>
      </c>
      <c r="C1028" s="76"/>
      <c r="D1028" s="76" t="s">
        <v>1005</v>
      </c>
      <c r="E1028" s="74"/>
      <c r="F1028" s="74">
        <v>5200000243</v>
      </c>
    </row>
    <row r="1029" spans="1:6" x14ac:dyDescent="0.2">
      <c r="A1029" s="74">
        <v>534992</v>
      </c>
      <c r="B1029" s="75">
        <v>15.18</v>
      </c>
      <c r="C1029" s="76"/>
      <c r="D1029" s="76" t="s">
        <v>1006</v>
      </c>
      <c r="E1029" s="74"/>
      <c r="F1029" s="74">
        <v>5200000243</v>
      </c>
    </row>
    <row r="1030" spans="1:6" x14ac:dyDescent="0.2">
      <c r="A1030" s="74">
        <v>534993</v>
      </c>
      <c r="B1030" s="75">
        <v>8.67</v>
      </c>
      <c r="C1030" s="76"/>
      <c r="D1030" s="76" t="s">
        <v>1007</v>
      </c>
      <c r="E1030" s="74"/>
      <c r="F1030" s="74">
        <v>5200000243</v>
      </c>
    </row>
    <row r="1031" spans="1:6" x14ac:dyDescent="0.2">
      <c r="A1031" s="74">
        <v>534994</v>
      </c>
      <c r="B1031" s="75">
        <v>21.69</v>
      </c>
      <c r="C1031" s="76"/>
      <c r="D1031" s="76" t="s">
        <v>1008</v>
      </c>
      <c r="E1031" s="74"/>
      <c r="F1031" s="74">
        <v>5200000243</v>
      </c>
    </row>
    <row r="1032" spans="1:6" x14ac:dyDescent="0.2">
      <c r="A1032" s="74">
        <v>534996</v>
      </c>
      <c r="B1032" s="75">
        <v>26.02</v>
      </c>
      <c r="C1032" s="76"/>
      <c r="D1032" s="76" t="s">
        <v>1009</v>
      </c>
      <c r="E1032" s="74"/>
      <c r="F1032" s="74">
        <v>5200000243</v>
      </c>
    </row>
    <row r="1033" spans="1:6" x14ac:dyDescent="0.2">
      <c r="A1033" s="74">
        <v>534997</v>
      </c>
      <c r="B1033" s="75">
        <v>15.18</v>
      </c>
      <c r="C1033" s="76"/>
      <c r="D1033" s="76" t="s">
        <v>1010</v>
      </c>
      <c r="E1033" s="74"/>
      <c r="F1033" s="74">
        <v>5200000243</v>
      </c>
    </row>
    <row r="1034" spans="1:6" x14ac:dyDescent="0.2">
      <c r="A1034" s="74">
        <v>534998</v>
      </c>
      <c r="B1034" s="75">
        <v>39.04</v>
      </c>
      <c r="C1034" s="76"/>
      <c r="D1034" s="76" t="s">
        <v>1011</v>
      </c>
      <c r="E1034" s="74"/>
      <c r="F1034" s="74">
        <v>5200000243</v>
      </c>
    </row>
    <row r="1035" spans="1:6" x14ac:dyDescent="0.2">
      <c r="A1035" s="74">
        <v>534999</v>
      </c>
      <c r="B1035" s="75">
        <v>32.53</v>
      </c>
      <c r="C1035" s="76"/>
      <c r="D1035" s="76" t="s">
        <v>1012</v>
      </c>
      <c r="E1035" s="74"/>
      <c r="F1035" s="74">
        <v>5200000243</v>
      </c>
    </row>
    <row r="1036" spans="1:6" x14ac:dyDescent="0.2">
      <c r="A1036" s="74">
        <v>535000</v>
      </c>
      <c r="B1036" s="75">
        <v>17.350000000000001</v>
      </c>
      <c r="C1036" s="76"/>
      <c r="D1036" s="76" t="s">
        <v>1013</v>
      </c>
      <c r="E1036" s="74"/>
      <c r="F1036" s="74">
        <v>5200000243</v>
      </c>
    </row>
    <row r="1037" spans="1:6" x14ac:dyDescent="0.2">
      <c r="A1037" s="74">
        <v>535001</v>
      </c>
      <c r="B1037" s="75">
        <v>47.71</v>
      </c>
      <c r="C1037" s="76"/>
      <c r="D1037" s="76" t="s">
        <v>1014</v>
      </c>
      <c r="E1037" s="74"/>
      <c r="F1037" s="74">
        <v>5200000243</v>
      </c>
    </row>
    <row r="1038" spans="1:6" x14ac:dyDescent="0.2">
      <c r="A1038" s="74">
        <v>535002</v>
      </c>
      <c r="B1038" s="75">
        <v>21.69</v>
      </c>
      <c r="C1038" s="76"/>
      <c r="D1038" s="76" t="s">
        <v>1015</v>
      </c>
      <c r="E1038" s="74"/>
      <c r="F1038" s="74">
        <v>5200000243</v>
      </c>
    </row>
    <row r="1039" spans="1:6" x14ac:dyDescent="0.2">
      <c r="A1039" s="74">
        <v>535003</v>
      </c>
      <c r="B1039" s="75">
        <v>13.01</v>
      </c>
      <c r="C1039" s="76"/>
      <c r="D1039" s="76" t="s">
        <v>1016</v>
      </c>
      <c r="E1039" s="74"/>
      <c r="F1039" s="74">
        <v>5200000243</v>
      </c>
    </row>
    <row r="1040" spans="1:6" x14ac:dyDescent="0.2">
      <c r="A1040" s="74">
        <v>535004</v>
      </c>
      <c r="B1040" s="75">
        <v>32.53</v>
      </c>
      <c r="C1040" s="76"/>
      <c r="D1040" s="76" t="s">
        <v>1017</v>
      </c>
      <c r="E1040" s="74"/>
      <c r="F1040" s="74">
        <v>5200000243</v>
      </c>
    </row>
    <row r="1041" spans="1:6" x14ac:dyDescent="0.2">
      <c r="A1041" s="74">
        <v>535005</v>
      </c>
      <c r="B1041" s="75">
        <v>32.53</v>
      </c>
      <c r="C1041" s="76"/>
      <c r="D1041" s="76" t="s">
        <v>1018</v>
      </c>
      <c r="E1041" s="74"/>
      <c r="F1041" s="74">
        <v>5200000243</v>
      </c>
    </row>
    <row r="1042" spans="1:6" x14ac:dyDescent="0.2">
      <c r="A1042" s="74">
        <v>535007</v>
      </c>
      <c r="B1042" s="75">
        <v>65.06</v>
      </c>
      <c r="C1042" s="76"/>
      <c r="D1042" s="76" t="s">
        <v>1019</v>
      </c>
      <c r="E1042" s="74"/>
      <c r="F1042" s="74">
        <v>5200000243</v>
      </c>
    </row>
    <row r="1043" spans="1:6" x14ac:dyDescent="0.2">
      <c r="A1043" s="74">
        <v>535008</v>
      </c>
      <c r="B1043" s="75">
        <v>86.75</v>
      </c>
      <c r="C1043" s="76"/>
      <c r="D1043" s="76" t="s">
        <v>1020</v>
      </c>
      <c r="E1043" s="74"/>
      <c r="F1043" s="74">
        <v>5200000243</v>
      </c>
    </row>
    <row r="1044" spans="1:6" x14ac:dyDescent="0.2">
      <c r="A1044" s="74">
        <v>535009</v>
      </c>
      <c r="B1044" s="75">
        <v>108.43</v>
      </c>
      <c r="C1044" s="76"/>
      <c r="D1044" s="76" t="s">
        <v>1021</v>
      </c>
      <c r="E1044" s="74"/>
      <c r="F1044" s="74">
        <v>5200000243</v>
      </c>
    </row>
    <row r="1045" spans="1:6" x14ac:dyDescent="0.2">
      <c r="A1045" s="74">
        <v>535010</v>
      </c>
      <c r="B1045" s="75">
        <v>2.17</v>
      </c>
      <c r="C1045" s="76"/>
      <c r="D1045" s="76" t="s">
        <v>1022</v>
      </c>
      <c r="E1045" s="74"/>
      <c r="F1045" s="74">
        <v>5200000243</v>
      </c>
    </row>
    <row r="1046" spans="1:6" x14ac:dyDescent="0.2">
      <c r="A1046" s="74">
        <v>535011</v>
      </c>
      <c r="B1046" s="75">
        <v>43.37</v>
      </c>
      <c r="C1046" s="76"/>
      <c r="D1046" s="76" t="s">
        <v>1023</v>
      </c>
      <c r="E1046" s="74"/>
      <c r="F1046" s="74">
        <v>5200000243</v>
      </c>
    </row>
    <row r="1047" spans="1:6" x14ac:dyDescent="0.2">
      <c r="A1047" s="74">
        <v>535012</v>
      </c>
      <c r="B1047" s="75">
        <v>119.28</v>
      </c>
      <c r="C1047" s="76"/>
      <c r="D1047" s="76" t="s">
        <v>1024</v>
      </c>
      <c r="E1047" s="74"/>
      <c r="F1047" s="74">
        <v>5200000243</v>
      </c>
    </row>
    <row r="1048" spans="1:6" x14ac:dyDescent="0.2">
      <c r="A1048" s="74">
        <v>535013</v>
      </c>
      <c r="B1048" s="75">
        <v>32.53</v>
      </c>
      <c r="C1048" s="76"/>
      <c r="D1048" s="76" t="s">
        <v>1025</v>
      </c>
      <c r="E1048" s="74"/>
      <c r="F1048" s="74">
        <v>5200000243</v>
      </c>
    </row>
    <row r="1049" spans="1:6" x14ac:dyDescent="0.2">
      <c r="A1049" s="74">
        <v>535014</v>
      </c>
      <c r="B1049" s="75">
        <v>151.81</v>
      </c>
      <c r="C1049" s="76"/>
      <c r="D1049" s="76" t="s">
        <v>1026</v>
      </c>
      <c r="E1049" s="74"/>
      <c r="F1049" s="74">
        <v>5200000243</v>
      </c>
    </row>
    <row r="1050" spans="1:6" x14ac:dyDescent="0.2">
      <c r="A1050" s="74">
        <v>535015</v>
      </c>
      <c r="B1050" s="75">
        <v>151.81</v>
      </c>
      <c r="C1050" s="76"/>
      <c r="D1050" s="76" t="s">
        <v>1027</v>
      </c>
      <c r="E1050" s="74"/>
      <c r="F1050" s="74">
        <v>5200000243</v>
      </c>
    </row>
    <row r="1051" spans="1:6" x14ac:dyDescent="0.2">
      <c r="A1051" s="74">
        <v>535016</v>
      </c>
      <c r="B1051" s="75">
        <v>43.37</v>
      </c>
      <c r="C1051" s="76"/>
      <c r="D1051" s="76" t="s">
        <v>1028</v>
      </c>
      <c r="E1051" s="74"/>
      <c r="F1051" s="74">
        <v>5200000243</v>
      </c>
    </row>
    <row r="1052" spans="1:6" x14ac:dyDescent="0.2">
      <c r="A1052" s="74">
        <v>535018</v>
      </c>
      <c r="B1052" s="75">
        <v>151.81</v>
      </c>
      <c r="C1052" s="76"/>
      <c r="D1052" s="76" t="s">
        <v>1029</v>
      </c>
      <c r="E1052" s="74"/>
      <c r="F1052" s="74">
        <v>5200000243</v>
      </c>
    </row>
    <row r="1053" spans="1:6" x14ac:dyDescent="0.2">
      <c r="A1053" s="74">
        <v>535019</v>
      </c>
      <c r="B1053" s="75">
        <v>10.84</v>
      </c>
      <c r="C1053" s="76"/>
      <c r="D1053" s="76" t="s">
        <v>1030</v>
      </c>
      <c r="E1053" s="74"/>
      <c r="F1053" s="74">
        <v>5200000243</v>
      </c>
    </row>
    <row r="1054" spans="1:6" x14ac:dyDescent="0.2">
      <c r="A1054" s="74">
        <v>535020</v>
      </c>
      <c r="B1054" s="75">
        <v>21.69</v>
      </c>
      <c r="C1054" s="76"/>
      <c r="D1054" s="76" t="s">
        <v>1031</v>
      </c>
      <c r="E1054" s="74"/>
      <c r="F1054" s="74">
        <v>5200000243</v>
      </c>
    </row>
    <row r="1055" spans="1:6" x14ac:dyDescent="0.2">
      <c r="A1055" s="74">
        <v>535021</v>
      </c>
      <c r="B1055" s="75">
        <v>21.69</v>
      </c>
      <c r="C1055" s="76"/>
      <c r="D1055" s="76" t="s">
        <v>1032</v>
      </c>
      <c r="E1055" s="74"/>
      <c r="F1055" s="74">
        <v>5200000243</v>
      </c>
    </row>
    <row r="1056" spans="1:6" x14ac:dyDescent="0.2">
      <c r="A1056" s="74">
        <v>535022</v>
      </c>
      <c r="B1056" s="75">
        <v>173.49</v>
      </c>
      <c r="C1056" s="76"/>
      <c r="D1056" s="76" t="s">
        <v>1033</v>
      </c>
      <c r="E1056" s="74"/>
      <c r="F1056" s="74">
        <v>5200000243</v>
      </c>
    </row>
    <row r="1057" spans="1:6" x14ac:dyDescent="0.2">
      <c r="A1057" s="74">
        <v>535023</v>
      </c>
      <c r="B1057" s="75">
        <v>45.54</v>
      </c>
      <c r="C1057" s="76"/>
      <c r="D1057" s="76" t="s">
        <v>1034</v>
      </c>
      <c r="E1057" s="74"/>
      <c r="F1057" s="74">
        <v>5200000243</v>
      </c>
    </row>
    <row r="1058" spans="1:6" x14ac:dyDescent="0.2">
      <c r="A1058" s="74">
        <v>535024</v>
      </c>
      <c r="B1058" s="75">
        <v>216.87</v>
      </c>
      <c r="C1058" s="76"/>
      <c r="D1058" s="76" t="s">
        <v>1035</v>
      </c>
      <c r="E1058" s="74"/>
      <c r="F1058" s="74">
        <v>5200000243</v>
      </c>
    </row>
    <row r="1059" spans="1:6" x14ac:dyDescent="0.2">
      <c r="A1059" s="74">
        <v>535025</v>
      </c>
      <c r="B1059" s="75">
        <v>238.55</v>
      </c>
      <c r="C1059" s="76"/>
      <c r="D1059" s="76" t="s">
        <v>1036</v>
      </c>
      <c r="E1059" s="74"/>
      <c r="F1059" s="74">
        <v>5200000243</v>
      </c>
    </row>
    <row r="1060" spans="1:6" x14ac:dyDescent="0.2">
      <c r="A1060" s="74">
        <v>535026</v>
      </c>
      <c r="B1060" s="75">
        <v>56.39</v>
      </c>
      <c r="C1060" s="76"/>
      <c r="D1060" s="76" t="s">
        <v>1037</v>
      </c>
      <c r="E1060" s="74"/>
      <c r="F1060" s="74">
        <v>5200000243</v>
      </c>
    </row>
    <row r="1061" spans="1:6" x14ac:dyDescent="0.2">
      <c r="A1061" s="74">
        <v>535027</v>
      </c>
      <c r="B1061" s="75">
        <v>295.17</v>
      </c>
      <c r="C1061" s="76"/>
      <c r="D1061" s="76" t="s">
        <v>1038</v>
      </c>
      <c r="E1061" s="74"/>
      <c r="F1061" s="74">
        <v>5200000243</v>
      </c>
    </row>
    <row r="1062" spans="1:6" x14ac:dyDescent="0.2">
      <c r="A1062" s="74">
        <v>535030</v>
      </c>
      <c r="B1062" s="75">
        <v>1.73</v>
      </c>
      <c r="C1062" s="76"/>
      <c r="D1062" s="76" t="s">
        <v>1039</v>
      </c>
      <c r="E1062" s="74"/>
      <c r="F1062" s="74">
        <v>5200000243</v>
      </c>
    </row>
    <row r="1063" spans="1:6" x14ac:dyDescent="0.2">
      <c r="A1063" s="74">
        <v>535031</v>
      </c>
      <c r="B1063" s="75">
        <v>2.17</v>
      </c>
      <c r="C1063" s="76"/>
      <c r="D1063" s="76" t="s">
        <v>1040</v>
      </c>
      <c r="E1063" s="74"/>
      <c r="F1063" s="74">
        <v>5200000243</v>
      </c>
    </row>
    <row r="1064" spans="1:6" x14ac:dyDescent="0.2">
      <c r="A1064" s="74">
        <v>535032</v>
      </c>
      <c r="B1064" s="75">
        <v>13.01</v>
      </c>
      <c r="C1064" s="76"/>
      <c r="D1064" s="76" t="s">
        <v>1041</v>
      </c>
      <c r="E1064" s="74"/>
      <c r="F1064" s="74">
        <v>5200000243</v>
      </c>
    </row>
    <row r="1065" spans="1:6" x14ac:dyDescent="0.2">
      <c r="A1065" s="74">
        <v>535033</v>
      </c>
      <c r="B1065" s="75">
        <v>4.34</v>
      </c>
      <c r="C1065" s="76"/>
      <c r="D1065" s="76" t="s">
        <v>1042</v>
      </c>
      <c r="E1065" s="74"/>
      <c r="F1065" s="74">
        <v>5200000243</v>
      </c>
    </row>
    <row r="1066" spans="1:6" x14ac:dyDescent="0.2">
      <c r="A1066" s="74">
        <v>535034</v>
      </c>
      <c r="B1066" s="75">
        <v>10.84</v>
      </c>
      <c r="C1066" s="76"/>
      <c r="D1066" s="76" t="s">
        <v>1043</v>
      </c>
      <c r="E1066" s="74"/>
      <c r="F1066" s="74">
        <v>5200000243</v>
      </c>
    </row>
    <row r="1067" spans="1:6" x14ac:dyDescent="0.2">
      <c r="A1067" s="74">
        <v>535035</v>
      </c>
      <c r="B1067" s="75">
        <v>28.19</v>
      </c>
      <c r="C1067" s="76"/>
      <c r="D1067" s="76" t="s">
        <v>1044</v>
      </c>
      <c r="E1067" s="74"/>
      <c r="F1067" s="74">
        <v>5200000243</v>
      </c>
    </row>
    <row r="1068" spans="1:6" x14ac:dyDescent="0.2">
      <c r="A1068" s="74">
        <v>535036</v>
      </c>
      <c r="B1068" s="75">
        <v>95.42</v>
      </c>
      <c r="C1068" s="76"/>
      <c r="D1068" s="76" t="s">
        <v>1045</v>
      </c>
      <c r="E1068" s="74"/>
      <c r="F1068" s="74">
        <v>5200000243</v>
      </c>
    </row>
    <row r="1069" spans="1:6" x14ac:dyDescent="0.2">
      <c r="A1069" s="74">
        <v>535037</v>
      </c>
      <c r="B1069" s="75">
        <v>65.06</v>
      </c>
      <c r="C1069" s="76"/>
      <c r="D1069" s="76" t="s">
        <v>1046</v>
      </c>
      <c r="E1069" s="74"/>
      <c r="F1069" s="74">
        <v>5200000243</v>
      </c>
    </row>
    <row r="1070" spans="1:6" x14ac:dyDescent="0.2">
      <c r="A1070" s="74">
        <v>535038</v>
      </c>
      <c r="B1070" s="75">
        <v>28.19</v>
      </c>
      <c r="C1070" s="76"/>
      <c r="D1070" s="76" t="s">
        <v>1047</v>
      </c>
      <c r="E1070" s="74"/>
      <c r="F1070" s="74">
        <v>5200000243</v>
      </c>
    </row>
    <row r="1071" spans="1:6" x14ac:dyDescent="0.2">
      <c r="A1071" s="74">
        <v>535039</v>
      </c>
      <c r="B1071" s="75">
        <v>4.34</v>
      </c>
      <c r="C1071" s="76"/>
      <c r="D1071" s="76" t="s">
        <v>1048</v>
      </c>
      <c r="E1071" s="74"/>
      <c r="F1071" s="74">
        <v>5200000243</v>
      </c>
    </row>
    <row r="1072" spans="1:6" x14ac:dyDescent="0.2">
      <c r="A1072" s="74">
        <v>535041</v>
      </c>
      <c r="B1072" s="75">
        <v>32.53</v>
      </c>
      <c r="C1072" s="76"/>
      <c r="D1072" s="76" t="s">
        <v>1049</v>
      </c>
      <c r="E1072" s="74"/>
      <c r="F1072" s="74">
        <v>5200000243</v>
      </c>
    </row>
    <row r="1073" spans="1:6" x14ac:dyDescent="0.2">
      <c r="A1073" s="74">
        <v>535042</v>
      </c>
      <c r="B1073" s="75">
        <v>21.69</v>
      </c>
      <c r="C1073" s="76"/>
      <c r="D1073" s="76" t="s">
        <v>1050</v>
      </c>
      <c r="E1073" s="74"/>
      <c r="F1073" s="74">
        <v>5200000243</v>
      </c>
    </row>
    <row r="1074" spans="1:6" x14ac:dyDescent="0.2">
      <c r="A1074" s="74">
        <v>535043</v>
      </c>
      <c r="B1074" s="75">
        <v>3.43</v>
      </c>
      <c r="C1074" s="76"/>
      <c r="D1074" s="76" t="s">
        <v>1051</v>
      </c>
      <c r="E1074" s="74"/>
      <c r="F1074" s="74">
        <v>5200000243</v>
      </c>
    </row>
    <row r="1075" spans="1:6" x14ac:dyDescent="0.2">
      <c r="A1075" s="74">
        <v>535044</v>
      </c>
      <c r="B1075" s="75">
        <v>5.81</v>
      </c>
      <c r="C1075" s="76"/>
      <c r="D1075" s="76" t="s">
        <v>1052</v>
      </c>
      <c r="E1075" s="74"/>
      <c r="F1075" s="74">
        <v>5200000243</v>
      </c>
    </row>
    <row r="1076" spans="1:6" x14ac:dyDescent="0.2">
      <c r="A1076" s="74">
        <v>535045</v>
      </c>
      <c r="B1076" s="75">
        <v>6.65</v>
      </c>
      <c r="C1076" s="76"/>
      <c r="D1076" s="76" t="s">
        <v>1053</v>
      </c>
      <c r="E1076" s="74"/>
      <c r="F1076" s="74">
        <v>5200000243</v>
      </c>
    </row>
    <row r="1077" spans="1:6" x14ac:dyDescent="0.2">
      <c r="A1077" s="74">
        <v>535046</v>
      </c>
      <c r="B1077" s="75">
        <v>14.61</v>
      </c>
      <c r="C1077" s="76"/>
      <c r="D1077" s="76" t="s">
        <v>1054</v>
      </c>
      <c r="E1077" s="74"/>
      <c r="F1077" s="74">
        <v>5200000243</v>
      </c>
    </row>
    <row r="1078" spans="1:6" x14ac:dyDescent="0.2">
      <c r="A1078" s="74">
        <v>535047</v>
      </c>
      <c r="B1078" s="75">
        <v>10.84</v>
      </c>
      <c r="C1078" s="76"/>
      <c r="D1078" s="76" t="s">
        <v>1055</v>
      </c>
      <c r="E1078" s="74"/>
      <c r="F1078" s="74">
        <v>5200000243</v>
      </c>
    </row>
    <row r="1079" spans="1:6" x14ac:dyDescent="0.2">
      <c r="A1079" s="74">
        <v>535048</v>
      </c>
      <c r="B1079" s="75">
        <v>6.51</v>
      </c>
      <c r="C1079" s="76"/>
      <c r="D1079" s="76" t="s">
        <v>1056</v>
      </c>
      <c r="E1079" s="74"/>
      <c r="F1079" s="74">
        <v>5200000243</v>
      </c>
    </row>
    <row r="1080" spans="1:6" x14ac:dyDescent="0.2">
      <c r="A1080" s="74">
        <v>535049</v>
      </c>
      <c r="B1080" s="75">
        <v>8.67</v>
      </c>
      <c r="C1080" s="76"/>
      <c r="D1080" s="76" t="s">
        <v>1057</v>
      </c>
      <c r="E1080" s="74"/>
      <c r="F1080" s="74">
        <v>5200000243</v>
      </c>
    </row>
    <row r="1081" spans="1:6" x14ac:dyDescent="0.2">
      <c r="A1081" s="74">
        <v>535050</v>
      </c>
      <c r="B1081" s="75">
        <v>4.34</v>
      </c>
      <c r="C1081" s="76"/>
      <c r="D1081" s="76" t="s">
        <v>1058</v>
      </c>
      <c r="E1081" s="74"/>
      <c r="F1081" s="74">
        <v>5200000243</v>
      </c>
    </row>
    <row r="1082" spans="1:6" x14ac:dyDescent="0.2">
      <c r="A1082" s="74">
        <v>535052</v>
      </c>
      <c r="B1082" s="75">
        <v>6.51</v>
      </c>
      <c r="C1082" s="76"/>
      <c r="D1082" s="76" t="s">
        <v>1059</v>
      </c>
      <c r="E1082" s="74"/>
      <c r="F1082" s="74">
        <v>5200000243</v>
      </c>
    </row>
    <row r="1083" spans="1:6" x14ac:dyDescent="0.2">
      <c r="A1083" s="74">
        <v>535053</v>
      </c>
      <c r="B1083" s="75">
        <v>10.84</v>
      </c>
      <c r="C1083" s="76"/>
      <c r="D1083" s="76" t="s">
        <v>1060</v>
      </c>
      <c r="E1083" s="74"/>
      <c r="F1083" s="74">
        <v>5200000243</v>
      </c>
    </row>
    <row r="1084" spans="1:6" x14ac:dyDescent="0.2">
      <c r="A1084" s="74">
        <v>535054</v>
      </c>
      <c r="B1084" s="75">
        <v>17.350000000000001</v>
      </c>
      <c r="C1084" s="76"/>
      <c r="D1084" s="76" t="s">
        <v>1061</v>
      </c>
      <c r="E1084" s="74"/>
      <c r="F1084" s="74">
        <v>5200000243</v>
      </c>
    </row>
    <row r="1085" spans="1:6" x14ac:dyDescent="0.2">
      <c r="A1085" s="74">
        <v>535055</v>
      </c>
      <c r="B1085" s="75">
        <v>15.18</v>
      </c>
      <c r="C1085" s="76"/>
      <c r="D1085" s="76" t="s">
        <v>1062</v>
      </c>
      <c r="E1085" s="74"/>
      <c r="F1085" s="74">
        <v>5200000243</v>
      </c>
    </row>
    <row r="1086" spans="1:6" x14ac:dyDescent="0.2">
      <c r="A1086" s="74">
        <v>535056</v>
      </c>
      <c r="B1086" s="75">
        <v>32.53</v>
      </c>
      <c r="C1086" s="76"/>
      <c r="D1086" s="76" t="s">
        <v>1063</v>
      </c>
      <c r="E1086" s="74"/>
      <c r="F1086" s="74">
        <v>5200000243</v>
      </c>
    </row>
    <row r="1087" spans="1:6" x14ac:dyDescent="0.2">
      <c r="A1087" s="74">
        <v>535057</v>
      </c>
      <c r="B1087" s="75">
        <v>19.52</v>
      </c>
      <c r="C1087" s="76"/>
      <c r="D1087" s="76" t="s">
        <v>1064</v>
      </c>
      <c r="E1087" s="74"/>
      <c r="F1087" s="74">
        <v>5200000243</v>
      </c>
    </row>
    <row r="1088" spans="1:6" x14ac:dyDescent="0.2">
      <c r="A1088" s="74">
        <v>535058</v>
      </c>
      <c r="B1088" s="75">
        <v>15.18</v>
      </c>
      <c r="C1088" s="76"/>
      <c r="D1088" s="76" t="s">
        <v>1065</v>
      </c>
      <c r="E1088" s="74"/>
      <c r="F1088" s="74">
        <v>5200000243</v>
      </c>
    </row>
    <row r="1089" spans="1:6" x14ac:dyDescent="0.2">
      <c r="A1089" s="74">
        <v>535059</v>
      </c>
      <c r="B1089" s="75">
        <v>34.700000000000003</v>
      </c>
      <c r="C1089" s="76"/>
      <c r="D1089" s="76" t="s">
        <v>1066</v>
      </c>
      <c r="E1089" s="74"/>
      <c r="F1089" s="74">
        <v>5200000243</v>
      </c>
    </row>
    <row r="1090" spans="1:6" x14ac:dyDescent="0.2">
      <c r="A1090" s="74">
        <v>535060</v>
      </c>
      <c r="B1090" s="75">
        <v>6.51</v>
      </c>
      <c r="C1090" s="76"/>
      <c r="D1090" s="76" t="s">
        <v>1067</v>
      </c>
      <c r="E1090" s="74"/>
      <c r="F1090" s="74">
        <v>5200000243</v>
      </c>
    </row>
    <row r="1091" spans="1:6" x14ac:dyDescent="0.2">
      <c r="A1091" s="74">
        <v>535061</v>
      </c>
      <c r="B1091" s="75">
        <v>4.34</v>
      </c>
      <c r="C1091" s="76"/>
      <c r="D1091" s="76" t="s">
        <v>1068</v>
      </c>
      <c r="E1091" s="74"/>
      <c r="F1091" s="74">
        <v>5200000243</v>
      </c>
    </row>
    <row r="1092" spans="1:6" x14ac:dyDescent="0.2">
      <c r="A1092" s="74">
        <v>535063</v>
      </c>
      <c r="B1092" s="75">
        <v>7.56</v>
      </c>
      <c r="C1092" s="76"/>
      <c r="D1092" s="76" t="s">
        <v>1069</v>
      </c>
      <c r="E1092" s="74"/>
      <c r="F1092" s="74">
        <v>5200000243</v>
      </c>
    </row>
    <row r="1093" spans="1:6" x14ac:dyDescent="0.2">
      <c r="A1093" s="74">
        <v>535064</v>
      </c>
      <c r="B1093" s="75">
        <v>4.34</v>
      </c>
      <c r="C1093" s="76"/>
      <c r="D1093" s="76" t="s">
        <v>1070</v>
      </c>
      <c r="E1093" s="74"/>
      <c r="F1093" s="74">
        <v>5200000243</v>
      </c>
    </row>
    <row r="1094" spans="1:6" x14ac:dyDescent="0.2">
      <c r="A1094" s="74">
        <v>535065</v>
      </c>
      <c r="B1094" s="75">
        <v>43.37</v>
      </c>
      <c r="C1094" s="76"/>
      <c r="D1094" s="76" t="s">
        <v>1071</v>
      </c>
      <c r="E1094" s="74"/>
      <c r="F1094" s="74">
        <v>5200000243</v>
      </c>
    </row>
    <row r="1095" spans="1:6" x14ac:dyDescent="0.2">
      <c r="A1095" s="74">
        <v>535066</v>
      </c>
      <c r="B1095" s="75">
        <v>86.75</v>
      </c>
      <c r="C1095" s="76"/>
      <c r="D1095" s="76" t="s">
        <v>1072</v>
      </c>
      <c r="E1095" s="74"/>
      <c r="F1095" s="74">
        <v>5200000243</v>
      </c>
    </row>
    <row r="1096" spans="1:6" x14ac:dyDescent="0.2">
      <c r="A1096" s="74">
        <v>535067</v>
      </c>
      <c r="B1096" s="75">
        <v>65.06</v>
      </c>
      <c r="C1096" s="76"/>
      <c r="D1096" s="76" t="s">
        <v>1073</v>
      </c>
      <c r="E1096" s="74"/>
      <c r="F1096" s="74">
        <v>5200000243</v>
      </c>
    </row>
    <row r="1097" spans="1:6" x14ac:dyDescent="0.2">
      <c r="A1097" s="74">
        <v>535068</v>
      </c>
      <c r="B1097" s="75">
        <v>97.59</v>
      </c>
      <c r="C1097" s="76"/>
      <c r="D1097" s="76" t="s">
        <v>1074</v>
      </c>
      <c r="E1097" s="74"/>
      <c r="F1097" s="74">
        <v>5200000243</v>
      </c>
    </row>
    <row r="1098" spans="1:6" x14ac:dyDescent="0.2">
      <c r="A1098" s="74">
        <v>535069</v>
      </c>
      <c r="B1098" s="75">
        <v>5.42</v>
      </c>
      <c r="C1098" s="76"/>
      <c r="D1098" s="76" t="s">
        <v>1075</v>
      </c>
      <c r="E1098" s="74"/>
      <c r="F1098" s="74">
        <v>5200000243</v>
      </c>
    </row>
    <row r="1099" spans="1:6" x14ac:dyDescent="0.2">
      <c r="A1099" s="74">
        <v>535070</v>
      </c>
      <c r="B1099" s="75">
        <v>32.53</v>
      </c>
      <c r="C1099" s="76"/>
      <c r="D1099" s="76" t="s">
        <v>1076</v>
      </c>
      <c r="E1099" s="74"/>
      <c r="F1099" s="74">
        <v>5200000243</v>
      </c>
    </row>
    <row r="1100" spans="1:6" x14ac:dyDescent="0.2">
      <c r="A1100" s="74">
        <v>535071</v>
      </c>
      <c r="B1100" s="75">
        <v>21.69</v>
      </c>
      <c r="C1100" s="76"/>
      <c r="D1100" s="76" t="s">
        <v>1077</v>
      </c>
      <c r="E1100" s="74"/>
      <c r="F1100" s="74">
        <v>5200000243</v>
      </c>
    </row>
    <row r="1101" spans="1:6" x14ac:dyDescent="0.2">
      <c r="A1101" s="74">
        <v>535072</v>
      </c>
      <c r="B1101" s="75">
        <v>10.84</v>
      </c>
      <c r="C1101" s="76"/>
      <c r="D1101" s="76" t="s">
        <v>1078</v>
      </c>
      <c r="E1101" s="74"/>
      <c r="F1101" s="74">
        <v>5200000243</v>
      </c>
    </row>
    <row r="1102" spans="1:6" x14ac:dyDescent="0.2">
      <c r="A1102" s="74">
        <v>535074</v>
      </c>
      <c r="B1102" s="75">
        <v>8.67</v>
      </c>
      <c r="C1102" s="76"/>
      <c r="D1102" s="76" t="s">
        <v>1079</v>
      </c>
      <c r="E1102" s="74"/>
      <c r="F1102" s="74">
        <v>5200000243</v>
      </c>
    </row>
    <row r="1103" spans="1:6" x14ac:dyDescent="0.2">
      <c r="A1103" s="74">
        <v>535075</v>
      </c>
      <c r="B1103" s="75">
        <v>19.52</v>
      </c>
      <c r="C1103" s="76"/>
      <c r="D1103" s="76" t="s">
        <v>1080</v>
      </c>
      <c r="E1103" s="74"/>
      <c r="F1103" s="74">
        <v>5200000243</v>
      </c>
    </row>
    <row r="1104" spans="1:6" x14ac:dyDescent="0.2">
      <c r="A1104" s="74">
        <v>535076</v>
      </c>
      <c r="B1104" s="75">
        <v>10.84</v>
      </c>
      <c r="C1104" s="76"/>
      <c r="D1104" s="76" t="s">
        <v>1081</v>
      </c>
      <c r="E1104" s="74"/>
      <c r="F1104" s="74">
        <v>5200000243</v>
      </c>
    </row>
    <row r="1105" spans="1:6" x14ac:dyDescent="0.2">
      <c r="A1105" s="74">
        <v>535077</v>
      </c>
      <c r="B1105" s="75">
        <v>5.8</v>
      </c>
      <c r="C1105" s="76"/>
      <c r="D1105" s="76" t="s">
        <v>1082</v>
      </c>
      <c r="E1105" s="74"/>
      <c r="F1105" s="74">
        <v>5200000243</v>
      </c>
    </row>
    <row r="1106" spans="1:6" x14ac:dyDescent="0.2">
      <c r="A1106" s="74">
        <v>535078</v>
      </c>
      <c r="B1106" s="75">
        <v>3.45</v>
      </c>
      <c r="C1106" s="76"/>
      <c r="D1106" s="76" t="s">
        <v>1083</v>
      </c>
      <c r="E1106" s="74"/>
      <c r="F1106" s="74">
        <v>5200000243</v>
      </c>
    </row>
    <row r="1107" spans="1:6" x14ac:dyDescent="0.2">
      <c r="A1107" s="74">
        <v>535079</v>
      </c>
      <c r="B1107" s="75">
        <v>9.25</v>
      </c>
      <c r="C1107" s="76"/>
      <c r="D1107" s="76" t="s">
        <v>1084</v>
      </c>
      <c r="E1107" s="74"/>
      <c r="F1107" s="74">
        <v>5200000243</v>
      </c>
    </row>
    <row r="1108" spans="1:6" x14ac:dyDescent="0.2">
      <c r="A1108" s="74">
        <v>535080</v>
      </c>
      <c r="B1108" s="75">
        <v>34.46</v>
      </c>
      <c r="C1108" s="76"/>
      <c r="D1108" s="76" t="s">
        <v>1085</v>
      </c>
      <c r="E1108" s="74"/>
      <c r="F1108" s="74">
        <v>5200000243</v>
      </c>
    </row>
    <row r="1109" spans="1:6" x14ac:dyDescent="0.2">
      <c r="A1109" s="74">
        <v>535081</v>
      </c>
      <c r="B1109" s="75">
        <v>23.64</v>
      </c>
      <c r="C1109" s="76"/>
      <c r="D1109" s="76" t="s">
        <v>1086</v>
      </c>
      <c r="E1109" s="74"/>
      <c r="F1109" s="74">
        <v>5200000243</v>
      </c>
    </row>
    <row r="1110" spans="1:6" x14ac:dyDescent="0.2">
      <c r="A1110" s="74">
        <v>535082</v>
      </c>
      <c r="B1110" s="75">
        <v>58.11</v>
      </c>
      <c r="C1110" s="76"/>
      <c r="D1110" s="76" t="s">
        <v>1087</v>
      </c>
      <c r="E1110" s="74"/>
      <c r="F1110" s="74">
        <v>5200000243</v>
      </c>
    </row>
    <row r="1111" spans="1:6" x14ac:dyDescent="0.2">
      <c r="A1111" s="74">
        <v>535084</v>
      </c>
      <c r="B1111" s="75">
        <v>2.36</v>
      </c>
      <c r="C1111" s="76"/>
      <c r="D1111" s="76" t="s">
        <v>1088</v>
      </c>
      <c r="E1111" s="74"/>
      <c r="F1111" s="74">
        <v>5200000243</v>
      </c>
    </row>
    <row r="1112" spans="1:6" x14ac:dyDescent="0.2">
      <c r="A1112" s="74">
        <v>535085</v>
      </c>
      <c r="B1112" s="75">
        <v>1.0900000000000001</v>
      </c>
      <c r="C1112" s="76"/>
      <c r="D1112" s="76" t="s">
        <v>1089</v>
      </c>
      <c r="E1112" s="74"/>
      <c r="F1112" s="74">
        <v>5200000243</v>
      </c>
    </row>
    <row r="1113" spans="1:6" x14ac:dyDescent="0.2">
      <c r="A1113" s="74">
        <v>535086</v>
      </c>
      <c r="B1113" s="75">
        <v>3.45</v>
      </c>
      <c r="C1113" s="76"/>
      <c r="D1113" s="76" t="s">
        <v>810</v>
      </c>
      <c r="E1113" s="74"/>
      <c r="F1113" s="74">
        <v>5200000243</v>
      </c>
    </row>
    <row r="1114" spans="1:6" x14ac:dyDescent="0.2">
      <c r="A1114" s="74">
        <v>535087</v>
      </c>
      <c r="B1114" s="75">
        <v>5.87</v>
      </c>
      <c r="C1114" s="76"/>
      <c r="D1114" s="76" t="s">
        <v>1090</v>
      </c>
      <c r="E1114" s="74"/>
      <c r="F1114" s="74">
        <v>5200000243</v>
      </c>
    </row>
    <row r="1115" spans="1:6" x14ac:dyDescent="0.2">
      <c r="A1115" s="74">
        <v>535088</v>
      </c>
      <c r="B1115" s="75">
        <v>3.45</v>
      </c>
      <c r="C1115" s="76"/>
      <c r="D1115" s="76" t="s">
        <v>1091</v>
      </c>
      <c r="E1115" s="74"/>
      <c r="F1115" s="74">
        <v>5200000243</v>
      </c>
    </row>
    <row r="1116" spans="1:6" x14ac:dyDescent="0.2">
      <c r="A1116" s="74">
        <v>535089</v>
      </c>
      <c r="B1116" s="75">
        <v>9.31</v>
      </c>
      <c r="C1116" s="76"/>
      <c r="D1116" s="76" t="s">
        <v>1092</v>
      </c>
      <c r="E1116" s="74"/>
      <c r="F1116" s="74">
        <v>5200000243</v>
      </c>
    </row>
    <row r="1117" spans="1:6" x14ac:dyDescent="0.2">
      <c r="A1117" s="74">
        <v>535090</v>
      </c>
      <c r="B1117" s="75">
        <v>9.01</v>
      </c>
      <c r="C1117" s="76"/>
      <c r="D1117" s="76" t="s">
        <v>1093</v>
      </c>
      <c r="E1117" s="74"/>
      <c r="F1117" s="74">
        <v>5200000243</v>
      </c>
    </row>
    <row r="1118" spans="1:6" x14ac:dyDescent="0.2">
      <c r="A1118" s="74">
        <v>535091</v>
      </c>
      <c r="B1118" s="75">
        <v>15.6</v>
      </c>
      <c r="C1118" s="76"/>
      <c r="D1118" s="76" t="s">
        <v>1094</v>
      </c>
      <c r="E1118" s="74"/>
      <c r="F1118" s="74">
        <v>5200000243</v>
      </c>
    </row>
    <row r="1119" spans="1:6" x14ac:dyDescent="0.2">
      <c r="A1119" s="74">
        <v>535092</v>
      </c>
      <c r="B1119" s="75">
        <v>103.64</v>
      </c>
      <c r="C1119" s="76"/>
      <c r="D1119" s="76" t="s">
        <v>1095</v>
      </c>
      <c r="E1119" s="74"/>
      <c r="F1119" s="74">
        <v>5200000243</v>
      </c>
    </row>
    <row r="1120" spans="1:6" x14ac:dyDescent="0.2">
      <c r="A1120" s="74">
        <v>535093</v>
      </c>
      <c r="B1120" s="75">
        <v>155.63999999999999</v>
      </c>
      <c r="C1120" s="76"/>
      <c r="D1120" s="76" t="s">
        <v>1096</v>
      </c>
      <c r="E1120" s="74"/>
      <c r="F1120" s="74">
        <v>5200000243</v>
      </c>
    </row>
    <row r="1121" spans="1:6" x14ac:dyDescent="0.2">
      <c r="A1121" s="74">
        <v>535095</v>
      </c>
      <c r="B1121" s="75">
        <v>47.46</v>
      </c>
      <c r="C1121" s="76"/>
      <c r="D1121" s="76" t="s">
        <v>1097</v>
      </c>
      <c r="E1121" s="74"/>
      <c r="F1121" s="74">
        <v>5200000243</v>
      </c>
    </row>
    <row r="1122" spans="1:6" x14ac:dyDescent="0.2">
      <c r="A1122" s="74">
        <v>535096</v>
      </c>
      <c r="B1122" s="75">
        <v>26</v>
      </c>
      <c r="C1122" s="76"/>
      <c r="D1122" s="76" t="s">
        <v>1098</v>
      </c>
      <c r="E1122" s="74"/>
      <c r="F1122" s="74">
        <v>5200000243</v>
      </c>
    </row>
    <row r="1123" spans="1:6" x14ac:dyDescent="0.2">
      <c r="A1123" s="74">
        <v>535097</v>
      </c>
      <c r="B1123" s="75">
        <v>73.459999999999994</v>
      </c>
      <c r="C1123" s="76"/>
      <c r="D1123" s="76" t="s">
        <v>1099</v>
      </c>
      <c r="E1123" s="74"/>
      <c r="F1123" s="74">
        <v>5200000243</v>
      </c>
    </row>
    <row r="1124" spans="1:6" x14ac:dyDescent="0.2">
      <c r="A1124" s="74">
        <v>535098</v>
      </c>
      <c r="B1124" s="75">
        <v>58.95</v>
      </c>
      <c r="C1124" s="76"/>
      <c r="D1124" s="76" t="s">
        <v>1100</v>
      </c>
      <c r="E1124" s="74"/>
      <c r="F1124" s="74">
        <v>5200000243</v>
      </c>
    </row>
    <row r="1125" spans="1:6" x14ac:dyDescent="0.2">
      <c r="A1125" s="74">
        <v>535099</v>
      </c>
      <c r="B1125" s="75">
        <v>79.39</v>
      </c>
      <c r="C1125" s="76"/>
      <c r="D1125" s="76" t="s">
        <v>1101</v>
      </c>
      <c r="E1125" s="74"/>
      <c r="F1125" s="74">
        <v>5200000243</v>
      </c>
    </row>
    <row r="1126" spans="1:6" x14ac:dyDescent="0.2">
      <c r="A1126" s="74">
        <v>535100</v>
      </c>
      <c r="B1126" s="75">
        <v>176.31</v>
      </c>
      <c r="C1126" s="76"/>
      <c r="D1126" s="76" t="s">
        <v>1102</v>
      </c>
      <c r="E1126" s="74"/>
      <c r="F1126" s="74">
        <v>5200000243</v>
      </c>
    </row>
    <row r="1127" spans="1:6" x14ac:dyDescent="0.2">
      <c r="A1127" s="74">
        <v>535101</v>
      </c>
      <c r="B1127" s="75">
        <v>88.45</v>
      </c>
      <c r="C1127" s="76"/>
      <c r="D1127" s="76" t="s">
        <v>1103</v>
      </c>
      <c r="E1127" s="74"/>
      <c r="F1127" s="74">
        <v>5200000243</v>
      </c>
    </row>
    <row r="1128" spans="1:6" x14ac:dyDescent="0.2">
      <c r="A1128" s="74">
        <v>535102</v>
      </c>
      <c r="B1128" s="75">
        <v>264.76</v>
      </c>
      <c r="C1128" s="76"/>
      <c r="D1128" s="76" t="s">
        <v>1104</v>
      </c>
      <c r="E1128" s="74"/>
      <c r="F1128" s="74">
        <v>5200000243</v>
      </c>
    </row>
    <row r="1129" spans="1:6" x14ac:dyDescent="0.2">
      <c r="A1129" s="74">
        <v>535103</v>
      </c>
      <c r="B1129" s="75">
        <v>58.95</v>
      </c>
      <c r="C1129" s="76"/>
      <c r="D1129" s="76" t="s">
        <v>1105</v>
      </c>
      <c r="E1129" s="74"/>
      <c r="F1129" s="74">
        <v>5200000243</v>
      </c>
    </row>
    <row r="1130" spans="1:6" x14ac:dyDescent="0.2">
      <c r="A1130" s="74">
        <v>535104</v>
      </c>
      <c r="B1130" s="75">
        <v>40.81</v>
      </c>
      <c r="C1130" s="76"/>
      <c r="D1130" s="76" t="s">
        <v>1106</v>
      </c>
      <c r="E1130" s="74"/>
      <c r="F1130" s="74">
        <v>5200000243</v>
      </c>
    </row>
    <row r="1131" spans="1:6" x14ac:dyDescent="0.2">
      <c r="A1131" s="74">
        <v>535106</v>
      </c>
      <c r="B1131" s="75">
        <v>99.77</v>
      </c>
      <c r="C1131" s="76"/>
      <c r="D1131" s="76" t="s">
        <v>1107</v>
      </c>
      <c r="E1131" s="74"/>
      <c r="F1131" s="74">
        <v>5200000243</v>
      </c>
    </row>
    <row r="1132" spans="1:6" x14ac:dyDescent="0.2">
      <c r="A1132" s="74">
        <v>535107</v>
      </c>
      <c r="B1132" s="75">
        <v>264.17</v>
      </c>
      <c r="C1132" s="76"/>
      <c r="D1132" s="76" t="s">
        <v>1108</v>
      </c>
      <c r="E1132" s="74"/>
      <c r="F1132" s="74">
        <v>5200000243</v>
      </c>
    </row>
    <row r="1133" spans="1:6" x14ac:dyDescent="0.2">
      <c r="A1133" s="74">
        <v>535108</v>
      </c>
      <c r="B1133" s="75">
        <v>143.6</v>
      </c>
      <c r="C1133" s="76"/>
      <c r="D1133" s="76" t="s">
        <v>1109</v>
      </c>
      <c r="E1133" s="74"/>
      <c r="F1133" s="74">
        <v>5200000243</v>
      </c>
    </row>
    <row r="1134" spans="1:6" x14ac:dyDescent="0.2">
      <c r="A1134" s="74">
        <v>535109</v>
      </c>
      <c r="B1134" s="75">
        <v>407.77</v>
      </c>
      <c r="C1134" s="76"/>
      <c r="D1134" s="76" t="s">
        <v>1110</v>
      </c>
      <c r="E1134" s="74"/>
      <c r="F1134" s="74">
        <v>5200000243</v>
      </c>
    </row>
    <row r="1135" spans="1:6" x14ac:dyDescent="0.2">
      <c r="A1135" s="74">
        <v>535110</v>
      </c>
      <c r="B1135" s="75">
        <v>349.4</v>
      </c>
      <c r="C1135" s="76"/>
      <c r="D1135" s="76" t="s">
        <v>1111</v>
      </c>
      <c r="E1135" s="74"/>
      <c r="F1135" s="74">
        <v>5200000243</v>
      </c>
    </row>
    <row r="1136" spans="1:6" x14ac:dyDescent="0.2">
      <c r="A1136" s="74">
        <v>535111</v>
      </c>
      <c r="B1136" s="75">
        <v>189.94</v>
      </c>
      <c r="C1136" s="76"/>
      <c r="D1136" s="76" t="s">
        <v>1112</v>
      </c>
      <c r="E1136" s="74"/>
      <c r="F1136" s="74">
        <v>5200000243</v>
      </c>
    </row>
    <row r="1137" spans="1:6" x14ac:dyDescent="0.2">
      <c r="A1137" s="74">
        <v>535112</v>
      </c>
      <c r="B1137" s="75">
        <v>539.34</v>
      </c>
      <c r="C1137" s="76"/>
      <c r="D1137" s="76" t="s">
        <v>1113</v>
      </c>
      <c r="E1137" s="74"/>
      <c r="F1137" s="74">
        <v>5200000243</v>
      </c>
    </row>
    <row r="1138" spans="1:6" x14ac:dyDescent="0.2">
      <c r="A1138" s="74">
        <v>535113</v>
      </c>
      <c r="B1138" s="75">
        <v>275.11</v>
      </c>
      <c r="C1138" s="76"/>
      <c r="D1138" s="76" t="s">
        <v>1114</v>
      </c>
      <c r="E1138" s="74"/>
      <c r="F1138" s="74">
        <v>5200000243</v>
      </c>
    </row>
    <row r="1139" spans="1:6" x14ac:dyDescent="0.2">
      <c r="A1139" s="74">
        <v>535114</v>
      </c>
      <c r="B1139" s="75">
        <v>79.150000000000006</v>
      </c>
      <c r="C1139" s="76"/>
      <c r="D1139" s="76" t="s">
        <v>1115</v>
      </c>
      <c r="E1139" s="74"/>
      <c r="F1139" s="74">
        <v>5200000243</v>
      </c>
    </row>
    <row r="1140" spans="1:6" x14ac:dyDescent="0.2">
      <c r="A1140" s="74">
        <v>535115</v>
      </c>
      <c r="B1140" s="75">
        <v>354.26</v>
      </c>
      <c r="C1140" s="76"/>
      <c r="D1140" s="76" t="s">
        <v>1116</v>
      </c>
      <c r="E1140" s="74"/>
      <c r="F1140" s="74">
        <v>5200000243</v>
      </c>
    </row>
    <row r="1141" spans="1:6" x14ac:dyDescent="0.2">
      <c r="A1141" s="74">
        <v>535117</v>
      </c>
      <c r="B1141" s="75">
        <v>93.48</v>
      </c>
      <c r="C1141" s="76"/>
      <c r="D1141" s="76" t="s">
        <v>1117</v>
      </c>
      <c r="E1141" s="74"/>
      <c r="F1141" s="74">
        <v>5200000243</v>
      </c>
    </row>
    <row r="1142" spans="1:6" x14ac:dyDescent="0.2">
      <c r="A1142" s="74">
        <v>535118</v>
      </c>
      <c r="B1142" s="75">
        <v>52.6</v>
      </c>
      <c r="C1142" s="76"/>
      <c r="D1142" s="76" t="s">
        <v>1118</v>
      </c>
      <c r="E1142" s="74"/>
      <c r="F1142" s="74">
        <v>5200000243</v>
      </c>
    </row>
    <row r="1143" spans="1:6" x14ac:dyDescent="0.2">
      <c r="A1143" s="74">
        <v>535119</v>
      </c>
      <c r="B1143" s="75">
        <v>158.16999999999999</v>
      </c>
      <c r="C1143" s="76"/>
      <c r="D1143" s="76" t="s">
        <v>1119</v>
      </c>
      <c r="E1143" s="74"/>
      <c r="F1143" s="74">
        <v>5200000243</v>
      </c>
    </row>
    <row r="1144" spans="1:6" x14ac:dyDescent="0.2">
      <c r="A1144" s="74">
        <v>535120</v>
      </c>
      <c r="B1144" s="75">
        <v>77.27</v>
      </c>
      <c r="C1144" s="76"/>
      <c r="D1144" s="76" t="s">
        <v>1120</v>
      </c>
      <c r="E1144" s="74"/>
      <c r="F1144" s="74">
        <v>5200000243</v>
      </c>
    </row>
    <row r="1145" spans="1:6" x14ac:dyDescent="0.2">
      <c r="A1145" s="74">
        <v>535121</v>
      </c>
      <c r="B1145" s="75">
        <v>73.89</v>
      </c>
      <c r="C1145" s="76"/>
      <c r="D1145" s="76" t="s">
        <v>1121</v>
      </c>
      <c r="E1145" s="74"/>
      <c r="F1145" s="74">
        <v>5200000243</v>
      </c>
    </row>
    <row r="1146" spans="1:6" x14ac:dyDescent="0.2">
      <c r="A1146" s="74">
        <v>535122</v>
      </c>
      <c r="B1146" s="75">
        <v>151.16</v>
      </c>
      <c r="C1146" s="76"/>
      <c r="D1146" s="76" t="s">
        <v>1122</v>
      </c>
      <c r="E1146" s="74"/>
      <c r="F1146" s="74">
        <v>5200000243</v>
      </c>
    </row>
    <row r="1147" spans="1:6" x14ac:dyDescent="0.2">
      <c r="A1147" s="74">
        <v>535123</v>
      </c>
      <c r="B1147" s="75">
        <v>12.33</v>
      </c>
      <c r="C1147" s="76"/>
      <c r="D1147" s="76" t="s">
        <v>1123</v>
      </c>
      <c r="E1147" s="74"/>
      <c r="F1147" s="74">
        <v>5200000243</v>
      </c>
    </row>
    <row r="1148" spans="1:6" x14ac:dyDescent="0.2">
      <c r="A1148" s="74">
        <v>535124</v>
      </c>
      <c r="B1148" s="75">
        <v>31.2</v>
      </c>
      <c r="C1148" s="76"/>
      <c r="D1148" s="76" t="s">
        <v>1124</v>
      </c>
      <c r="E1148" s="74"/>
      <c r="F1148" s="74">
        <v>5200000243</v>
      </c>
    </row>
    <row r="1149" spans="1:6" x14ac:dyDescent="0.2">
      <c r="A1149" s="74">
        <v>535125</v>
      </c>
      <c r="B1149" s="75">
        <v>130</v>
      </c>
      <c r="C1149" s="76"/>
      <c r="D1149" s="76" t="s">
        <v>1125</v>
      </c>
      <c r="E1149" s="74"/>
      <c r="F1149" s="74">
        <v>5200000243</v>
      </c>
    </row>
    <row r="1150" spans="1:6" x14ac:dyDescent="0.2">
      <c r="A1150" s="74">
        <v>535126</v>
      </c>
      <c r="B1150" s="75">
        <v>107.75</v>
      </c>
      <c r="C1150" s="76"/>
      <c r="D1150" s="76" t="s">
        <v>1126</v>
      </c>
      <c r="E1150" s="74"/>
      <c r="F1150" s="74">
        <v>5200000243</v>
      </c>
    </row>
    <row r="1151" spans="1:6" x14ac:dyDescent="0.2">
      <c r="A1151" s="74">
        <v>535128</v>
      </c>
      <c r="B1151" s="75">
        <v>237.02</v>
      </c>
      <c r="C1151" s="76"/>
      <c r="D1151" s="76" t="s">
        <v>1127</v>
      </c>
      <c r="E1151" s="74"/>
      <c r="F1151" s="74">
        <v>5200000243</v>
      </c>
    </row>
    <row r="1152" spans="1:6" x14ac:dyDescent="0.2">
      <c r="A1152" s="74">
        <v>535129</v>
      </c>
      <c r="B1152" s="75">
        <v>215.25</v>
      </c>
      <c r="C1152" s="76"/>
      <c r="D1152" s="76" t="s">
        <v>1128</v>
      </c>
      <c r="E1152" s="74"/>
      <c r="F1152" s="74">
        <v>5200000243</v>
      </c>
    </row>
    <row r="1153" spans="1:6" x14ac:dyDescent="0.2">
      <c r="A1153" s="74">
        <v>535130</v>
      </c>
      <c r="B1153" s="75">
        <v>23.28</v>
      </c>
      <c r="C1153" s="76"/>
      <c r="D1153" s="76" t="s">
        <v>1129</v>
      </c>
      <c r="E1153" s="74"/>
      <c r="F1153" s="74">
        <v>5200000243</v>
      </c>
    </row>
    <row r="1154" spans="1:6" x14ac:dyDescent="0.2">
      <c r="A1154" s="74">
        <v>535131</v>
      </c>
      <c r="B1154" s="75">
        <v>17.23</v>
      </c>
      <c r="C1154" s="76"/>
      <c r="D1154" s="76" t="s">
        <v>1130</v>
      </c>
      <c r="E1154" s="74"/>
      <c r="F1154" s="74">
        <v>5200000243</v>
      </c>
    </row>
    <row r="1155" spans="1:6" x14ac:dyDescent="0.2">
      <c r="A1155" s="74">
        <v>535132</v>
      </c>
      <c r="B1155" s="75">
        <v>40.51</v>
      </c>
      <c r="C1155" s="76"/>
      <c r="D1155" s="76" t="s">
        <v>1131</v>
      </c>
      <c r="E1155" s="74"/>
      <c r="F1155" s="74">
        <v>5200000243</v>
      </c>
    </row>
    <row r="1156" spans="1:6" x14ac:dyDescent="0.2">
      <c r="A1156" s="74">
        <v>535133</v>
      </c>
      <c r="B1156" s="75">
        <v>17.53</v>
      </c>
      <c r="C1156" s="76"/>
      <c r="D1156" s="76" t="s">
        <v>1132</v>
      </c>
      <c r="E1156" s="74"/>
      <c r="F1156" s="74">
        <v>5200000243</v>
      </c>
    </row>
    <row r="1157" spans="1:6" x14ac:dyDescent="0.2">
      <c r="A1157" s="74">
        <v>535134</v>
      </c>
      <c r="B1157" s="75">
        <v>10.34</v>
      </c>
      <c r="C1157" s="76"/>
      <c r="D1157" s="76" t="s">
        <v>1133</v>
      </c>
      <c r="E1157" s="74"/>
      <c r="F1157" s="74">
        <v>5200000243</v>
      </c>
    </row>
    <row r="1158" spans="1:6" x14ac:dyDescent="0.2">
      <c r="A1158" s="74">
        <v>535135</v>
      </c>
      <c r="B1158" s="75">
        <v>27.87</v>
      </c>
      <c r="C1158" s="76"/>
      <c r="D1158" s="76" t="s">
        <v>1134</v>
      </c>
      <c r="E1158" s="74"/>
      <c r="F1158" s="74">
        <v>5200000243</v>
      </c>
    </row>
    <row r="1159" spans="1:6" x14ac:dyDescent="0.2">
      <c r="A1159" s="74">
        <v>535136</v>
      </c>
      <c r="B1159" s="75">
        <v>25.7</v>
      </c>
      <c r="C1159" s="76"/>
      <c r="D1159" s="76" t="s">
        <v>1135</v>
      </c>
      <c r="E1159" s="74"/>
      <c r="F1159" s="74">
        <v>5200000243</v>
      </c>
    </row>
    <row r="1160" spans="1:6" x14ac:dyDescent="0.2">
      <c r="A1160" s="74">
        <v>535137</v>
      </c>
      <c r="B1160" s="75">
        <v>21.1</v>
      </c>
      <c r="C1160" s="76"/>
      <c r="D1160" s="76" t="s">
        <v>1136</v>
      </c>
      <c r="E1160" s="74"/>
      <c r="F1160" s="74">
        <v>5200000243</v>
      </c>
    </row>
    <row r="1161" spans="1:6" x14ac:dyDescent="0.2">
      <c r="A1161" s="74">
        <v>535140</v>
      </c>
      <c r="B1161" s="75">
        <v>46.8</v>
      </c>
      <c r="C1161" s="76"/>
      <c r="D1161" s="76" t="s">
        <v>1137</v>
      </c>
      <c r="E1161" s="74"/>
      <c r="F1161" s="74">
        <v>5200000243</v>
      </c>
    </row>
    <row r="1162" spans="1:6" x14ac:dyDescent="0.2">
      <c r="A1162" s="74">
        <v>535141</v>
      </c>
      <c r="B1162" s="75">
        <v>11.55</v>
      </c>
      <c r="C1162" s="76"/>
      <c r="D1162" s="76" t="s">
        <v>1138</v>
      </c>
      <c r="E1162" s="74"/>
      <c r="F1162" s="74">
        <v>5200000243</v>
      </c>
    </row>
    <row r="1163" spans="1:6" x14ac:dyDescent="0.2">
      <c r="A1163" s="74">
        <v>535142</v>
      </c>
      <c r="B1163" s="75">
        <v>5.5</v>
      </c>
      <c r="C1163" s="76"/>
      <c r="D1163" s="76" t="s">
        <v>1139</v>
      </c>
      <c r="E1163" s="74"/>
      <c r="F1163" s="74">
        <v>5200000243</v>
      </c>
    </row>
    <row r="1164" spans="1:6" x14ac:dyDescent="0.2">
      <c r="A1164" s="74">
        <v>535143</v>
      </c>
      <c r="B1164" s="75">
        <v>17.05</v>
      </c>
      <c r="C1164" s="76"/>
      <c r="D1164" s="76" t="s">
        <v>1140</v>
      </c>
      <c r="E1164" s="74"/>
      <c r="F1164" s="74">
        <v>5200000243</v>
      </c>
    </row>
    <row r="1165" spans="1:6" x14ac:dyDescent="0.2">
      <c r="A1165" s="74">
        <v>535144</v>
      </c>
      <c r="B1165" s="75">
        <v>27.39</v>
      </c>
      <c r="C1165" s="76"/>
      <c r="D1165" s="76" t="s">
        <v>1141</v>
      </c>
      <c r="E1165" s="74"/>
      <c r="F1165" s="74">
        <v>5200000243</v>
      </c>
    </row>
    <row r="1166" spans="1:6" x14ac:dyDescent="0.2">
      <c r="A1166" s="74">
        <v>535145</v>
      </c>
      <c r="B1166" s="75">
        <v>15.72</v>
      </c>
      <c r="C1166" s="76"/>
      <c r="D1166" s="76" t="s">
        <v>1142</v>
      </c>
      <c r="E1166" s="74"/>
      <c r="F1166" s="74">
        <v>5200000243</v>
      </c>
    </row>
    <row r="1167" spans="1:6" x14ac:dyDescent="0.2">
      <c r="A1167" s="74">
        <v>535146</v>
      </c>
      <c r="B1167" s="75">
        <v>9.07</v>
      </c>
      <c r="C1167" s="76"/>
      <c r="D1167" s="76" t="s">
        <v>1143</v>
      </c>
      <c r="E1167" s="74"/>
      <c r="F1167" s="74">
        <v>5200000243</v>
      </c>
    </row>
    <row r="1168" spans="1:6" x14ac:dyDescent="0.2">
      <c r="A1168" s="74">
        <v>535147</v>
      </c>
      <c r="B1168" s="75">
        <v>24.25</v>
      </c>
      <c r="C1168" s="76"/>
      <c r="D1168" s="76" t="s">
        <v>1144</v>
      </c>
      <c r="E1168" s="74"/>
      <c r="F1168" s="74">
        <v>5200000243</v>
      </c>
    </row>
    <row r="1169" spans="1:6" x14ac:dyDescent="0.2">
      <c r="A1169" s="74">
        <v>535148</v>
      </c>
      <c r="B1169" s="75">
        <v>77.7</v>
      </c>
      <c r="C1169" s="76"/>
      <c r="D1169" s="76" t="s">
        <v>1145</v>
      </c>
      <c r="E1169" s="74"/>
      <c r="F1169" s="74">
        <v>5200000243</v>
      </c>
    </row>
    <row r="1170" spans="1:6" x14ac:dyDescent="0.2">
      <c r="A1170" s="74">
        <v>535149</v>
      </c>
      <c r="B1170" s="75">
        <v>103.29</v>
      </c>
      <c r="C1170" s="76"/>
      <c r="D1170" s="76" t="s">
        <v>1146</v>
      </c>
      <c r="E1170" s="74"/>
      <c r="F1170" s="74">
        <v>5200000243</v>
      </c>
    </row>
    <row r="1171" spans="1:6" x14ac:dyDescent="0.2">
      <c r="A1171" s="74">
        <v>535151</v>
      </c>
      <c r="B1171" s="75">
        <v>103.29</v>
      </c>
      <c r="C1171" s="76"/>
      <c r="D1171" s="76" t="s">
        <v>1147</v>
      </c>
      <c r="E1171" s="74"/>
      <c r="F1171" s="74">
        <v>5200000243</v>
      </c>
    </row>
    <row r="1172" spans="1:6" x14ac:dyDescent="0.2">
      <c r="A1172" s="74">
        <v>535152</v>
      </c>
      <c r="B1172" s="75">
        <v>103.29</v>
      </c>
      <c r="C1172" s="76"/>
      <c r="D1172" s="76" t="s">
        <v>1148</v>
      </c>
      <c r="E1172" s="74"/>
      <c r="F1172" s="74">
        <v>5200000243</v>
      </c>
    </row>
    <row r="1173" spans="1:6" x14ac:dyDescent="0.2">
      <c r="A1173" s="74">
        <v>535153</v>
      </c>
      <c r="B1173" s="75">
        <v>77.7</v>
      </c>
      <c r="C1173" s="76"/>
      <c r="D1173" s="76" t="s">
        <v>1149</v>
      </c>
      <c r="E1173" s="74"/>
      <c r="F1173" s="74">
        <v>5200000243</v>
      </c>
    </row>
    <row r="1174" spans="1:6" x14ac:dyDescent="0.2">
      <c r="A1174" s="74">
        <v>535154</v>
      </c>
      <c r="B1174" s="75">
        <v>103.29</v>
      </c>
      <c r="C1174" s="76"/>
      <c r="D1174" s="76" t="s">
        <v>1150</v>
      </c>
      <c r="E1174" s="74"/>
      <c r="F1174" s="74">
        <v>5200000243</v>
      </c>
    </row>
    <row r="1175" spans="1:6" x14ac:dyDescent="0.2">
      <c r="A1175" s="74">
        <v>535155</v>
      </c>
      <c r="B1175" s="75">
        <v>128.49</v>
      </c>
      <c r="C1175" s="76"/>
      <c r="D1175" s="76" t="s">
        <v>1151</v>
      </c>
      <c r="E1175" s="74"/>
      <c r="F1175" s="74">
        <v>5200000243</v>
      </c>
    </row>
    <row r="1176" spans="1:6" x14ac:dyDescent="0.2">
      <c r="A1176" s="74">
        <v>535156</v>
      </c>
      <c r="B1176" s="75">
        <v>76.08</v>
      </c>
      <c r="C1176" s="76"/>
      <c r="D1176" s="76" t="s">
        <v>1152</v>
      </c>
      <c r="E1176" s="74"/>
      <c r="F1176" s="74">
        <v>5200000243</v>
      </c>
    </row>
    <row r="1177" spans="1:6" x14ac:dyDescent="0.2">
      <c r="A1177" s="74">
        <v>535157</v>
      </c>
      <c r="B1177" s="75">
        <v>128.49</v>
      </c>
      <c r="C1177" s="76"/>
      <c r="D1177" s="76" t="s">
        <v>1153</v>
      </c>
      <c r="E1177" s="74"/>
      <c r="F1177" s="74">
        <v>5200000243</v>
      </c>
    </row>
    <row r="1178" spans="1:6" x14ac:dyDescent="0.2">
      <c r="A1178" s="74">
        <v>535158</v>
      </c>
      <c r="B1178" s="75">
        <v>749.51</v>
      </c>
      <c r="C1178" s="76"/>
      <c r="D1178" s="76" t="s">
        <v>1154</v>
      </c>
      <c r="E1178" s="74"/>
      <c r="F1178" s="74">
        <v>5200000243</v>
      </c>
    </row>
    <row r="1179" spans="1:6" x14ac:dyDescent="0.2">
      <c r="A1179" s="74">
        <v>535159</v>
      </c>
      <c r="B1179" s="75">
        <v>179.88</v>
      </c>
      <c r="C1179" s="76"/>
      <c r="D1179" s="76" t="s">
        <v>1155</v>
      </c>
      <c r="E1179" s="74"/>
      <c r="F1179" s="74">
        <v>5200000243</v>
      </c>
    </row>
    <row r="1180" spans="1:6" x14ac:dyDescent="0.2">
      <c r="A1180" s="74">
        <v>535160</v>
      </c>
      <c r="B1180" s="75">
        <v>556.94000000000005</v>
      </c>
      <c r="C1180" s="76"/>
      <c r="D1180" s="76" t="s">
        <v>1156</v>
      </c>
      <c r="E1180" s="74"/>
      <c r="F1180" s="74">
        <v>5200000243</v>
      </c>
    </row>
    <row r="1181" spans="1:6" x14ac:dyDescent="0.2">
      <c r="A1181" s="74">
        <v>535162</v>
      </c>
      <c r="B1181" s="75">
        <v>78.599999999999994</v>
      </c>
      <c r="C1181" s="76"/>
      <c r="D1181" s="76" t="s">
        <v>1157</v>
      </c>
      <c r="E1181" s="74"/>
      <c r="F1181" s="74">
        <v>5200000243</v>
      </c>
    </row>
    <row r="1182" spans="1:6" x14ac:dyDescent="0.2">
      <c r="A1182" s="74">
        <v>535163</v>
      </c>
      <c r="B1182" s="75">
        <v>288.48</v>
      </c>
      <c r="C1182" s="76"/>
      <c r="D1182" s="76" t="s">
        <v>1158</v>
      </c>
      <c r="E1182" s="74"/>
      <c r="F1182" s="74">
        <v>5200000243</v>
      </c>
    </row>
    <row r="1183" spans="1:6" x14ac:dyDescent="0.2">
      <c r="A1183" s="74">
        <v>535164</v>
      </c>
      <c r="B1183" s="75">
        <v>39.299999999999997</v>
      </c>
      <c r="C1183" s="76"/>
      <c r="D1183" s="76" t="s">
        <v>1159</v>
      </c>
      <c r="E1183" s="74"/>
      <c r="F1183" s="74">
        <v>5200000243</v>
      </c>
    </row>
    <row r="1184" spans="1:6" x14ac:dyDescent="0.2">
      <c r="A1184" s="74">
        <v>535165</v>
      </c>
      <c r="B1184" s="75">
        <v>59.8</v>
      </c>
      <c r="C1184" s="76"/>
      <c r="D1184" s="76" t="s">
        <v>1160</v>
      </c>
      <c r="E1184" s="74"/>
      <c r="F1184" s="74">
        <v>5200000243</v>
      </c>
    </row>
    <row r="1185" spans="1:6" x14ac:dyDescent="0.2">
      <c r="A1185" s="74">
        <v>535166</v>
      </c>
      <c r="B1185" s="75">
        <v>77.11</v>
      </c>
      <c r="C1185" s="76"/>
      <c r="D1185" s="76" t="s">
        <v>1161</v>
      </c>
      <c r="E1185" s="74"/>
      <c r="F1185" s="74">
        <v>5200000243</v>
      </c>
    </row>
    <row r="1186" spans="1:6" x14ac:dyDescent="0.2">
      <c r="A1186" s="74">
        <v>535167</v>
      </c>
      <c r="B1186" s="75">
        <v>35.93</v>
      </c>
      <c r="C1186" s="76"/>
      <c r="D1186" s="76" t="s">
        <v>1162</v>
      </c>
      <c r="E1186" s="74"/>
      <c r="F1186" s="74">
        <v>5200000243</v>
      </c>
    </row>
    <row r="1187" spans="1:6" x14ac:dyDescent="0.2">
      <c r="A1187" s="74">
        <v>534340</v>
      </c>
      <c r="B1187" s="75">
        <v>16.149999999999999</v>
      </c>
      <c r="C1187" s="76"/>
      <c r="D1187" s="76" t="s">
        <v>1163</v>
      </c>
      <c r="E1187" s="74"/>
      <c r="F1187" s="74">
        <v>5200000243</v>
      </c>
    </row>
    <row r="1188" spans="1:6" x14ac:dyDescent="0.2">
      <c r="A1188" s="74">
        <v>534354</v>
      </c>
      <c r="B1188" s="75">
        <v>21.12</v>
      </c>
      <c r="C1188" s="76"/>
      <c r="D1188" s="76" t="s">
        <v>1164</v>
      </c>
      <c r="E1188" s="74"/>
      <c r="F1188" s="74">
        <v>5200000243</v>
      </c>
    </row>
    <row r="1189" spans="1:6" x14ac:dyDescent="0.2">
      <c r="A1189" s="74">
        <v>534400</v>
      </c>
      <c r="B1189" s="75">
        <v>17.77</v>
      </c>
      <c r="C1189" s="76"/>
      <c r="D1189" s="76" t="s">
        <v>1165</v>
      </c>
      <c r="E1189" s="74"/>
      <c r="F1189" s="74">
        <v>5200000243</v>
      </c>
    </row>
    <row r="1190" spans="1:6" x14ac:dyDescent="0.2">
      <c r="A1190" s="74">
        <v>534414</v>
      </c>
      <c r="B1190" s="75">
        <v>23.23</v>
      </c>
      <c r="C1190" s="76"/>
      <c r="D1190" s="76" t="s">
        <v>1166</v>
      </c>
      <c r="E1190" s="74"/>
      <c r="F1190" s="74">
        <v>5200000243</v>
      </c>
    </row>
    <row r="1191" spans="1:6" x14ac:dyDescent="0.2">
      <c r="A1191" s="74">
        <v>534561</v>
      </c>
      <c r="B1191" s="75">
        <v>16.829999999999998</v>
      </c>
      <c r="C1191" s="76"/>
      <c r="D1191" s="76" t="s">
        <v>1167</v>
      </c>
      <c r="E1191" s="74"/>
      <c r="F1191" s="74">
        <v>5200000243</v>
      </c>
    </row>
    <row r="1192" spans="1:6" x14ac:dyDescent="0.2">
      <c r="A1192" s="74">
        <v>534563</v>
      </c>
      <c r="B1192" s="75">
        <v>28.05</v>
      </c>
      <c r="C1192" s="76"/>
      <c r="D1192" s="76" t="s">
        <v>1168</v>
      </c>
      <c r="E1192" s="74"/>
      <c r="F1192" s="74">
        <v>5200000243</v>
      </c>
    </row>
    <row r="1193" spans="1:6" x14ac:dyDescent="0.2">
      <c r="A1193" s="74">
        <v>534564</v>
      </c>
      <c r="B1193" s="75">
        <v>28.05</v>
      </c>
      <c r="C1193" s="76"/>
      <c r="D1193" s="76" t="s">
        <v>1169</v>
      </c>
      <c r="E1193" s="74"/>
      <c r="F1193" s="74">
        <v>5200000243</v>
      </c>
    </row>
    <row r="1194" spans="1:6" x14ac:dyDescent="0.2">
      <c r="A1194" s="74">
        <v>534451</v>
      </c>
      <c r="B1194" s="75">
        <v>12.16</v>
      </c>
      <c r="C1194" s="76"/>
      <c r="D1194" s="76" t="s">
        <v>1170</v>
      </c>
      <c r="E1194" s="74"/>
      <c r="F1194" s="74">
        <v>5200000243</v>
      </c>
    </row>
    <row r="1195" spans="1:6" x14ac:dyDescent="0.2">
      <c r="A1195" s="74">
        <v>534457</v>
      </c>
      <c r="B1195" s="75">
        <v>15.52</v>
      </c>
      <c r="C1195" s="76"/>
      <c r="D1195" s="76" t="s">
        <v>1171</v>
      </c>
      <c r="E1195" s="74"/>
      <c r="F1195" s="74">
        <v>5200000243</v>
      </c>
    </row>
    <row r="1196" spans="1:6" x14ac:dyDescent="0.2">
      <c r="A1196" s="74">
        <v>534562</v>
      </c>
      <c r="B1196" s="75">
        <v>16.829999999999998</v>
      </c>
      <c r="C1196" s="76"/>
      <c r="D1196" s="76" t="s">
        <v>1172</v>
      </c>
      <c r="E1196" s="74"/>
      <c r="F1196" s="74">
        <v>5200000243</v>
      </c>
    </row>
    <row r="1197" spans="1:6" x14ac:dyDescent="0.2">
      <c r="A1197" s="74">
        <v>534202</v>
      </c>
      <c r="B1197" s="75">
        <v>28.7</v>
      </c>
      <c r="C1197" s="76"/>
      <c r="D1197" s="76" t="s">
        <v>1173</v>
      </c>
      <c r="E1197" s="74"/>
      <c r="F1197" s="74">
        <v>5200000243</v>
      </c>
    </row>
    <row r="1198" spans="1:6" x14ac:dyDescent="0.2">
      <c r="A1198" s="74">
        <v>534204</v>
      </c>
      <c r="B1198" s="75">
        <v>21.09</v>
      </c>
      <c r="C1198" s="76"/>
      <c r="D1198" s="76" t="s">
        <v>1174</v>
      </c>
      <c r="E1198" s="74"/>
      <c r="F1198" s="74">
        <v>5200000243</v>
      </c>
    </row>
    <row r="1199" spans="1:6" x14ac:dyDescent="0.2">
      <c r="A1199" s="74">
        <v>534399</v>
      </c>
      <c r="B1199" s="75">
        <v>10.29</v>
      </c>
      <c r="C1199" s="76"/>
      <c r="D1199" s="76" t="s">
        <v>1175</v>
      </c>
      <c r="E1199" s="74"/>
      <c r="F1199" s="74">
        <v>5200000243</v>
      </c>
    </row>
    <row r="1200" spans="1:6" x14ac:dyDescent="0.2">
      <c r="A1200" s="74">
        <v>534401</v>
      </c>
      <c r="B1200" s="75">
        <v>12.16</v>
      </c>
      <c r="C1200" s="76"/>
      <c r="D1200" s="76" t="s">
        <v>1176</v>
      </c>
      <c r="E1200" s="74"/>
      <c r="F1200" s="74">
        <v>5200000243</v>
      </c>
    </row>
    <row r="1201" spans="1:6" x14ac:dyDescent="0.2">
      <c r="A1201" s="74">
        <v>534403</v>
      </c>
      <c r="B1201" s="75">
        <v>5.89</v>
      </c>
      <c r="C1201" s="76"/>
      <c r="D1201" s="76" t="s">
        <v>1177</v>
      </c>
      <c r="E1201" s="74"/>
      <c r="F1201" s="74">
        <v>5200000243</v>
      </c>
    </row>
    <row r="1202" spans="1:6" x14ac:dyDescent="0.2">
      <c r="A1202" s="74">
        <v>534408</v>
      </c>
      <c r="B1202" s="75">
        <v>20.34</v>
      </c>
      <c r="C1202" s="76"/>
      <c r="D1202" s="76" t="s">
        <v>1178</v>
      </c>
      <c r="E1202" s="74"/>
      <c r="F1202" s="74">
        <v>5200000243</v>
      </c>
    </row>
    <row r="1203" spans="1:6" x14ac:dyDescent="0.2">
      <c r="A1203" s="74">
        <v>534447</v>
      </c>
      <c r="B1203" s="75">
        <v>11.31</v>
      </c>
      <c r="C1203" s="76"/>
      <c r="D1203" s="76" t="s">
        <v>1179</v>
      </c>
      <c r="E1203" s="74"/>
      <c r="F1203" s="74">
        <v>5200000243</v>
      </c>
    </row>
    <row r="1204" spans="1:6" x14ac:dyDescent="0.2">
      <c r="A1204" s="74">
        <v>534448</v>
      </c>
      <c r="B1204" s="75">
        <v>19.54</v>
      </c>
      <c r="C1204" s="76"/>
      <c r="D1204" s="76" t="s">
        <v>1180</v>
      </c>
      <c r="E1204" s="74"/>
      <c r="F1204" s="74">
        <v>5200000243</v>
      </c>
    </row>
    <row r="1205" spans="1:6" x14ac:dyDescent="0.2">
      <c r="A1205" s="74">
        <v>534453</v>
      </c>
      <c r="B1205" s="75">
        <v>5.89</v>
      </c>
      <c r="C1205" s="76"/>
      <c r="D1205" s="76" t="s">
        <v>1181</v>
      </c>
      <c r="E1205" s="74"/>
      <c r="F1205" s="74">
        <v>5200000243</v>
      </c>
    </row>
    <row r="1206" spans="1:6" x14ac:dyDescent="0.2">
      <c r="A1206" s="74">
        <v>534460</v>
      </c>
      <c r="B1206" s="75">
        <v>21.36</v>
      </c>
      <c r="C1206" s="76"/>
      <c r="D1206" s="76" t="s">
        <v>1182</v>
      </c>
      <c r="E1206" s="74"/>
      <c r="F1206" s="74">
        <v>5200000243</v>
      </c>
    </row>
    <row r="1207" spans="1:6" x14ac:dyDescent="0.2">
      <c r="A1207" s="74">
        <v>534559</v>
      </c>
      <c r="B1207" s="75">
        <v>6.55</v>
      </c>
      <c r="C1207" s="76"/>
      <c r="D1207" s="76" t="s">
        <v>1183</v>
      </c>
      <c r="E1207" s="74"/>
      <c r="F1207" s="74">
        <v>5200000243</v>
      </c>
    </row>
    <row r="1208" spans="1:6" x14ac:dyDescent="0.2">
      <c r="A1208" s="74">
        <v>534339</v>
      </c>
      <c r="B1208" s="75">
        <v>9.35</v>
      </c>
      <c r="C1208" s="76"/>
      <c r="D1208" s="76" t="s">
        <v>1184</v>
      </c>
      <c r="E1208" s="74"/>
      <c r="F1208" s="74">
        <v>5200000243</v>
      </c>
    </row>
    <row r="1209" spans="1:6" x14ac:dyDescent="0.2">
      <c r="A1209" s="74">
        <v>534341</v>
      </c>
      <c r="B1209" s="75">
        <v>11.05</v>
      </c>
      <c r="C1209" s="76"/>
      <c r="D1209" s="76" t="s">
        <v>1185</v>
      </c>
      <c r="E1209" s="74"/>
      <c r="F1209" s="74">
        <v>5200000243</v>
      </c>
    </row>
    <row r="1210" spans="1:6" x14ac:dyDescent="0.2">
      <c r="A1210" s="74">
        <v>534343</v>
      </c>
      <c r="B1210" s="75">
        <v>5.36</v>
      </c>
      <c r="C1210" s="76"/>
      <c r="D1210" s="76" t="s">
        <v>1186</v>
      </c>
      <c r="E1210" s="74"/>
      <c r="F1210" s="74">
        <v>5200000243</v>
      </c>
    </row>
    <row r="1211" spans="1:6" x14ac:dyDescent="0.2">
      <c r="A1211" s="74">
        <v>534348</v>
      </c>
      <c r="B1211" s="75">
        <v>18.489999999999998</v>
      </c>
      <c r="C1211" s="76"/>
      <c r="D1211" s="76" t="s">
        <v>1187</v>
      </c>
      <c r="E1211" s="74"/>
      <c r="F1211" s="74">
        <v>5200000243</v>
      </c>
    </row>
    <row r="1212" spans="1:6" x14ac:dyDescent="0.2">
      <c r="A1212" s="74">
        <v>535333</v>
      </c>
      <c r="B1212" s="75">
        <v>27.57</v>
      </c>
      <c r="C1212" s="76"/>
      <c r="D1212" s="76" t="s">
        <v>1188</v>
      </c>
      <c r="E1212" s="74"/>
      <c r="F1212" s="74">
        <v>5200000243</v>
      </c>
    </row>
    <row r="1213" spans="1:6" x14ac:dyDescent="0.2">
      <c r="A1213" s="74">
        <v>538851</v>
      </c>
      <c r="B1213" s="75">
        <v>0.45</v>
      </c>
      <c r="C1213" s="76"/>
      <c r="D1213" s="76" t="s">
        <v>1189</v>
      </c>
      <c r="E1213" s="74"/>
      <c r="F1213" s="74">
        <v>5200000243</v>
      </c>
    </row>
    <row r="1214" spans="1:6" x14ac:dyDescent="0.2">
      <c r="A1214" s="74">
        <v>534033</v>
      </c>
      <c r="B1214" s="75">
        <v>3.76</v>
      </c>
      <c r="C1214" s="76"/>
      <c r="D1214" s="76" t="s">
        <v>1190</v>
      </c>
      <c r="E1214" s="74"/>
      <c r="F1214" s="74">
        <v>5200000243</v>
      </c>
    </row>
    <row r="1215" spans="1:6" x14ac:dyDescent="0.2">
      <c r="A1215" s="74">
        <v>534165</v>
      </c>
      <c r="B1215" s="75">
        <v>21.09</v>
      </c>
      <c r="C1215" s="76"/>
      <c r="D1215" s="76" t="s">
        <v>1174</v>
      </c>
      <c r="E1215" s="74"/>
      <c r="F1215" s="74">
        <v>5200000243</v>
      </c>
    </row>
    <row r="1216" spans="1:6" x14ac:dyDescent="0.2">
      <c r="A1216" s="74">
        <v>549930</v>
      </c>
      <c r="B1216" s="75">
        <v>1</v>
      </c>
      <c r="C1216" s="76"/>
      <c r="D1216" s="76" t="s">
        <v>1191</v>
      </c>
      <c r="E1216" s="74"/>
      <c r="F1216" s="74">
        <v>5200000243</v>
      </c>
    </row>
    <row r="1217" spans="1:6" x14ac:dyDescent="0.2">
      <c r="A1217" s="74">
        <v>535168</v>
      </c>
      <c r="B1217" s="75">
        <v>1418.9</v>
      </c>
      <c r="C1217" s="76"/>
      <c r="D1217" s="76" t="s">
        <v>1192</v>
      </c>
      <c r="E1217" s="74"/>
      <c r="F1217" s="74">
        <v>5200000245</v>
      </c>
    </row>
    <row r="1218" spans="1:6" x14ac:dyDescent="0.2">
      <c r="A1218" s="74">
        <v>535169</v>
      </c>
      <c r="B1218" s="75">
        <v>232.57</v>
      </c>
      <c r="C1218" s="76"/>
      <c r="D1218" s="76" t="s">
        <v>1193</v>
      </c>
      <c r="E1218" s="74"/>
      <c r="F1218" s="74">
        <v>5200000245</v>
      </c>
    </row>
    <row r="1219" spans="1:6" x14ac:dyDescent="0.2">
      <c r="A1219" s="74">
        <v>535170</v>
      </c>
      <c r="B1219" s="75">
        <v>1511.61</v>
      </c>
      <c r="C1219" s="76"/>
      <c r="D1219" s="76" t="s">
        <v>1194</v>
      </c>
      <c r="E1219" s="74"/>
      <c r="F1219" s="74">
        <v>5200000245</v>
      </c>
    </row>
    <row r="1220" spans="1:6" x14ac:dyDescent="0.2">
      <c r="A1220" s="74">
        <v>535171</v>
      </c>
      <c r="B1220" s="75">
        <v>3901.76</v>
      </c>
      <c r="C1220" s="76"/>
      <c r="D1220" s="76" t="s">
        <v>1195</v>
      </c>
      <c r="E1220" s="74"/>
      <c r="F1220" s="74">
        <v>5200000245</v>
      </c>
    </row>
    <row r="1221" spans="1:6" x14ac:dyDescent="0.2">
      <c r="A1221" s="74">
        <v>535173</v>
      </c>
      <c r="B1221" s="75">
        <v>2418.58</v>
      </c>
      <c r="C1221" s="76"/>
      <c r="D1221" s="76" t="s">
        <v>1196</v>
      </c>
      <c r="E1221" s="74"/>
      <c r="F1221" s="74">
        <v>5200000245</v>
      </c>
    </row>
    <row r="1222" spans="1:6" x14ac:dyDescent="0.2">
      <c r="A1222" s="74">
        <v>535174</v>
      </c>
      <c r="B1222" s="75">
        <v>4.6900000000000004</v>
      </c>
      <c r="C1222" s="76"/>
      <c r="D1222" s="76" t="s">
        <v>802</v>
      </c>
      <c r="E1222" s="74"/>
      <c r="F1222" s="74">
        <v>5200000245</v>
      </c>
    </row>
    <row r="1223" spans="1:6" x14ac:dyDescent="0.2">
      <c r="A1223" s="74">
        <v>535175</v>
      </c>
      <c r="B1223" s="75">
        <v>58.45</v>
      </c>
      <c r="C1223" s="76"/>
      <c r="D1223" s="76" t="s">
        <v>1197</v>
      </c>
      <c r="E1223" s="74"/>
      <c r="F1223" s="74">
        <v>5200000245</v>
      </c>
    </row>
    <row r="1224" spans="1:6" x14ac:dyDescent="0.2">
      <c r="A1224" s="74">
        <v>535176</v>
      </c>
      <c r="B1224" s="75">
        <v>4.6900000000000004</v>
      </c>
      <c r="C1224" s="76"/>
      <c r="D1224" s="76" t="s">
        <v>1198</v>
      </c>
      <c r="E1224" s="74"/>
      <c r="F1224" s="74">
        <v>5200000245</v>
      </c>
    </row>
    <row r="1225" spans="1:6" x14ac:dyDescent="0.2">
      <c r="A1225" s="74">
        <v>535177</v>
      </c>
      <c r="B1225" s="75">
        <v>56.81</v>
      </c>
      <c r="C1225" s="76"/>
      <c r="D1225" s="76" t="s">
        <v>789</v>
      </c>
      <c r="E1225" s="74"/>
      <c r="F1225" s="74">
        <v>5200000245</v>
      </c>
    </row>
    <row r="1226" spans="1:6" x14ac:dyDescent="0.2">
      <c r="A1226" s="74">
        <v>535178</v>
      </c>
      <c r="B1226" s="75">
        <v>201.55</v>
      </c>
      <c r="C1226" s="76"/>
      <c r="D1226" s="76" t="s">
        <v>1199</v>
      </c>
      <c r="E1226" s="74"/>
      <c r="F1226" s="74">
        <v>5200000245</v>
      </c>
    </row>
    <row r="1227" spans="1:6" x14ac:dyDescent="0.2">
      <c r="A1227" s="74">
        <v>535179</v>
      </c>
      <c r="B1227" s="75">
        <v>14.11</v>
      </c>
      <c r="C1227" s="76"/>
      <c r="D1227" s="76" t="s">
        <v>1200</v>
      </c>
      <c r="E1227" s="74"/>
      <c r="F1227" s="74">
        <v>5200000245</v>
      </c>
    </row>
    <row r="1228" spans="1:6" x14ac:dyDescent="0.2">
      <c r="A1228" s="74">
        <v>535180</v>
      </c>
      <c r="B1228" s="75">
        <v>46.02</v>
      </c>
      <c r="C1228" s="76"/>
      <c r="D1228" s="76" t="s">
        <v>1201</v>
      </c>
      <c r="E1228" s="74"/>
      <c r="F1228" s="74">
        <v>5200000245</v>
      </c>
    </row>
    <row r="1229" spans="1:6" x14ac:dyDescent="0.2">
      <c r="A1229" s="74">
        <v>535181</v>
      </c>
      <c r="B1229" s="75">
        <v>25.22</v>
      </c>
      <c r="C1229" s="76"/>
      <c r="D1229" s="76" t="s">
        <v>1202</v>
      </c>
      <c r="E1229" s="74"/>
      <c r="F1229" s="74">
        <v>5200000245</v>
      </c>
    </row>
    <row r="1230" spans="1:6" x14ac:dyDescent="0.2">
      <c r="A1230" s="74">
        <v>535182</v>
      </c>
      <c r="B1230" s="75">
        <v>36.450000000000003</v>
      </c>
      <c r="C1230" s="76"/>
      <c r="D1230" s="76" t="s">
        <v>1203</v>
      </c>
      <c r="E1230" s="74"/>
      <c r="F1230" s="74">
        <v>5200000245</v>
      </c>
    </row>
    <row r="1231" spans="1:6" x14ac:dyDescent="0.2">
      <c r="A1231" s="74">
        <v>535184</v>
      </c>
      <c r="B1231" s="75">
        <v>22.17</v>
      </c>
      <c r="C1231" s="76"/>
      <c r="D1231" s="76" t="s">
        <v>1204</v>
      </c>
      <c r="E1231" s="74"/>
      <c r="F1231" s="74">
        <v>5200000245</v>
      </c>
    </row>
    <row r="1232" spans="1:6" x14ac:dyDescent="0.2">
      <c r="A1232" s="74">
        <v>535185</v>
      </c>
      <c r="B1232" s="75">
        <v>90.7</v>
      </c>
      <c r="C1232" s="76"/>
      <c r="D1232" s="76" t="s">
        <v>1205</v>
      </c>
      <c r="E1232" s="74"/>
      <c r="F1232" s="74">
        <v>5200000245</v>
      </c>
    </row>
    <row r="1233" spans="1:6" x14ac:dyDescent="0.2">
      <c r="A1233" s="74">
        <v>535186</v>
      </c>
      <c r="B1233" s="75">
        <v>12.6</v>
      </c>
      <c r="C1233" s="76"/>
      <c r="D1233" s="76" t="s">
        <v>1206</v>
      </c>
      <c r="E1233" s="74"/>
      <c r="F1233" s="74">
        <v>5200000245</v>
      </c>
    </row>
    <row r="1234" spans="1:6" x14ac:dyDescent="0.2">
      <c r="A1234" s="74">
        <v>535187</v>
      </c>
      <c r="B1234" s="75">
        <v>12.6</v>
      </c>
      <c r="C1234" s="76"/>
      <c r="D1234" s="76" t="s">
        <v>1207</v>
      </c>
      <c r="E1234" s="74"/>
      <c r="F1234" s="74">
        <v>5200000245</v>
      </c>
    </row>
    <row r="1235" spans="1:6" x14ac:dyDescent="0.2">
      <c r="A1235" s="74">
        <v>535188</v>
      </c>
      <c r="B1235" s="75">
        <v>117.61</v>
      </c>
      <c r="C1235" s="76"/>
      <c r="D1235" s="76" t="s">
        <v>1208</v>
      </c>
      <c r="E1235" s="74"/>
      <c r="F1235" s="74">
        <v>5200000245</v>
      </c>
    </row>
    <row r="1236" spans="1:6" x14ac:dyDescent="0.2">
      <c r="A1236" s="74">
        <v>535189</v>
      </c>
      <c r="B1236" s="75">
        <v>288.47000000000003</v>
      </c>
      <c r="C1236" s="76"/>
      <c r="D1236" s="76" t="s">
        <v>1209</v>
      </c>
      <c r="E1236" s="74"/>
      <c r="F1236" s="74">
        <v>5200000245</v>
      </c>
    </row>
    <row r="1237" spans="1:6" x14ac:dyDescent="0.2">
      <c r="A1237" s="74">
        <v>535190</v>
      </c>
      <c r="B1237" s="75">
        <v>57.99</v>
      </c>
      <c r="C1237" s="76"/>
      <c r="D1237" s="76" t="s">
        <v>1210</v>
      </c>
      <c r="E1237" s="74"/>
      <c r="F1237" s="74">
        <v>5200000245</v>
      </c>
    </row>
    <row r="1238" spans="1:6" x14ac:dyDescent="0.2">
      <c r="A1238" s="74">
        <v>535191</v>
      </c>
      <c r="B1238" s="75">
        <v>95.42</v>
      </c>
      <c r="C1238" s="76"/>
      <c r="D1238" s="76" t="s">
        <v>1211</v>
      </c>
      <c r="E1238" s="74"/>
      <c r="F1238" s="74">
        <v>5200000245</v>
      </c>
    </row>
    <row r="1239" spans="1:6" x14ac:dyDescent="0.2">
      <c r="A1239" s="74">
        <v>535192</v>
      </c>
      <c r="B1239" s="75">
        <v>235.68</v>
      </c>
      <c r="C1239" s="76"/>
      <c r="D1239" s="76" t="s">
        <v>1212</v>
      </c>
      <c r="E1239" s="74"/>
      <c r="F1239" s="74">
        <v>5200000245</v>
      </c>
    </row>
    <row r="1240" spans="1:6" x14ac:dyDescent="0.2">
      <c r="A1240" s="74">
        <v>535193</v>
      </c>
      <c r="B1240" s="75">
        <v>192.49</v>
      </c>
      <c r="C1240" s="76"/>
      <c r="D1240" s="76" t="s">
        <v>1213</v>
      </c>
      <c r="E1240" s="74"/>
      <c r="F1240" s="74">
        <v>5200000245</v>
      </c>
    </row>
    <row r="1241" spans="1:6" x14ac:dyDescent="0.2">
      <c r="A1241" s="74">
        <v>535195</v>
      </c>
      <c r="B1241" s="75">
        <v>4.03</v>
      </c>
      <c r="C1241" s="76"/>
      <c r="D1241" s="76" t="s">
        <v>800</v>
      </c>
      <c r="E1241" s="74"/>
      <c r="F1241" s="74">
        <v>5200000245</v>
      </c>
    </row>
    <row r="1242" spans="1:6" x14ac:dyDescent="0.2">
      <c r="A1242" s="74">
        <v>535196</v>
      </c>
      <c r="B1242" s="75">
        <v>15.12</v>
      </c>
      <c r="C1242" s="76"/>
      <c r="D1242" s="76" t="s">
        <v>806</v>
      </c>
      <c r="E1242" s="74"/>
      <c r="F1242" s="74">
        <v>5200000245</v>
      </c>
    </row>
    <row r="1243" spans="1:6" x14ac:dyDescent="0.2">
      <c r="A1243" s="74">
        <v>535197</v>
      </c>
      <c r="B1243" s="75">
        <v>1170.3499999999999</v>
      </c>
      <c r="C1243" s="76"/>
      <c r="D1243" s="76" t="s">
        <v>1214</v>
      </c>
      <c r="E1243" s="74"/>
      <c r="F1243" s="74">
        <v>5200000245</v>
      </c>
    </row>
    <row r="1244" spans="1:6" x14ac:dyDescent="0.2">
      <c r="A1244" s="74">
        <v>535198</v>
      </c>
      <c r="B1244" s="75">
        <v>473.87</v>
      </c>
      <c r="C1244" s="76"/>
      <c r="D1244" s="76" t="s">
        <v>1215</v>
      </c>
      <c r="E1244" s="74"/>
      <c r="F1244" s="74">
        <v>5200000245</v>
      </c>
    </row>
    <row r="1245" spans="1:6" x14ac:dyDescent="0.2">
      <c r="A1245" s="74">
        <v>535199</v>
      </c>
      <c r="B1245" s="75">
        <v>622.29</v>
      </c>
      <c r="C1245" s="76"/>
      <c r="D1245" s="76" t="s">
        <v>1216</v>
      </c>
      <c r="E1245" s="74"/>
      <c r="F1245" s="74">
        <v>5200000245</v>
      </c>
    </row>
    <row r="1246" spans="1:6" x14ac:dyDescent="0.2">
      <c r="A1246" s="74">
        <v>535200</v>
      </c>
      <c r="B1246" s="75">
        <v>680.66</v>
      </c>
      <c r="C1246" s="76"/>
      <c r="D1246" s="76" t="s">
        <v>1217</v>
      </c>
      <c r="E1246" s="74"/>
      <c r="F1246" s="74">
        <v>5200000245</v>
      </c>
    </row>
    <row r="1247" spans="1:6" x14ac:dyDescent="0.2">
      <c r="A1247" s="74">
        <v>535201</v>
      </c>
      <c r="B1247" s="75">
        <v>8.48</v>
      </c>
      <c r="C1247" s="76"/>
      <c r="D1247" s="76" t="s">
        <v>1218</v>
      </c>
      <c r="E1247" s="74"/>
      <c r="F1247" s="74">
        <v>5200000245</v>
      </c>
    </row>
    <row r="1248" spans="1:6" x14ac:dyDescent="0.2">
      <c r="A1248" s="74">
        <v>535202</v>
      </c>
      <c r="B1248" s="75">
        <v>13.69</v>
      </c>
      <c r="C1248" s="76"/>
      <c r="D1248" s="76" t="s">
        <v>1219</v>
      </c>
      <c r="E1248" s="74"/>
      <c r="F1248" s="74">
        <v>5200000245</v>
      </c>
    </row>
    <row r="1249" spans="1:6" x14ac:dyDescent="0.2">
      <c r="A1249" s="74">
        <v>535203</v>
      </c>
      <c r="B1249" s="75">
        <v>559.54</v>
      </c>
      <c r="C1249" s="76"/>
      <c r="D1249" s="76" t="s">
        <v>1220</v>
      </c>
      <c r="E1249" s="74"/>
      <c r="F1249" s="74">
        <v>5200000245</v>
      </c>
    </row>
    <row r="1250" spans="1:6" x14ac:dyDescent="0.2">
      <c r="A1250" s="74">
        <v>535204</v>
      </c>
      <c r="B1250" s="75">
        <v>4.34</v>
      </c>
      <c r="C1250" s="76"/>
      <c r="D1250" s="76" t="s">
        <v>1221</v>
      </c>
      <c r="E1250" s="74"/>
      <c r="F1250" s="74">
        <v>5200000245</v>
      </c>
    </row>
    <row r="1251" spans="1:6" x14ac:dyDescent="0.2">
      <c r="A1251" s="74">
        <v>535206</v>
      </c>
      <c r="B1251" s="75">
        <v>99.97</v>
      </c>
      <c r="C1251" s="76"/>
      <c r="D1251" s="76" t="s">
        <v>1222</v>
      </c>
      <c r="E1251" s="74"/>
      <c r="F1251" s="74">
        <v>5200000245</v>
      </c>
    </row>
    <row r="1252" spans="1:6" x14ac:dyDescent="0.2">
      <c r="A1252" s="74">
        <v>535207</v>
      </c>
      <c r="B1252" s="75">
        <v>39.9</v>
      </c>
      <c r="C1252" s="76"/>
      <c r="D1252" s="76" t="s">
        <v>1223</v>
      </c>
      <c r="E1252" s="74"/>
      <c r="F1252" s="74">
        <v>5200000245</v>
      </c>
    </row>
    <row r="1253" spans="1:6" x14ac:dyDescent="0.2">
      <c r="A1253" s="74">
        <v>535208</v>
      </c>
      <c r="B1253" s="75">
        <v>29.83</v>
      </c>
      <c r="C1253" s="76"/>
      <c r="D1253" s="76" t="s">
        <v>1224</v>
      </c>
      <c r="E1253" s="74"/>
      <c r="F1253" s="74">
        <v>5200000245</v>
      </c>
    </row>
    <row r="1254" spans="1:6" x14ac:dyDescent="0.2">
      <c r="A1254" s="74">
        <v>535209</v>
      </c>
      <c r="B1254" s="75">
        <v>25.95</v>
      </c>
      <c r="C1254" s="76"/>
      <c r="D1254" s="76" t="s">
        <v>1225</v>
      </c>
      <c r="E1254" s="74"/>
      <c r="F1254" s="74">
        <v>5200000245</v>
      </c>
    </row>
    <row r="1255" spans="1:6" x14ac:dyDescent="0.2">
      <c r="A1255" s="74">
        <v>535210</v>
      </c>
      <c r="B1255" s="75">
        <v>106.82</v>
      </c>
      <c r="C1255" s="76"/>
      <c r="D1255" s="76" t="s">
        <v>1226</v>
      </c>
      <c r="E1255" s="74"/>
      <c r="F1255" s="74">
        <v>5200000245</v>
      </c>
    </row>
    <row r="1256" spans="1:6" x14ac:dyDescent="0.2">
      <c r="A1256" s="74">
        <v>535211</v>
      </c>
      <c r="B1256" s="75">
        <v>71.55</v>
      </c>
      <c r="C1256" s="76"/>
      <c r="D1256" s="76" t="s">
        <v>1227</v>
      </c>
      <c r="E1256" s="74"/>
      <c r="F1256" s="74">
        <v>5200000245</v>
      </c>
    </row>
    <row r="1257" spans="1:6" x14ac:dyDescent="0.2">
      <c r="A1257" s="74">
        <v>535212</v>
      </c>
      <c r="B1257" s="75">
        <v>47.36</v>
      </c>
      <c r="C1257" s="76"/>
      <c r="D1257" s="76" t="s">
        <v>1228</v>
      </c>
      <c r="E1257" s="74"/>
      <c r="F1257" s="74">
        <v>5200000245</v>
      </c>
    </row>
    <row r="1258" spans="1:6" x14ac:dyDescent="0.2">
      <c r="A1258" s="74">
        <v>535213</v>
      </c>
      <c r="B1258" s="75">
        <v>32.25</v>
      </c>
      <c r="C1258" s="76"/>
      <c r="D1258" s="76" t="s">
        <v>1229</v>
      </c>
      <c r="E1258" s="74"/>
      <c r="F1258" s="74">
        <v>5200000245</v>
      </c>
    </row>
    <row r="1259" spans="1:6" x14ac:dyDescent="0.2">
      <c r="A1259" s="74">
        <v>535214</v>
      </c>
      <c r="B1259" s="75">
        <v>48.29</v>
      </c>
      <c r="C1259" s="76"/>
      <c r="D1259" s="76" t="s">
        <v>1230</v>
      </c>
      <c r="E1259" s="74"/>
      <c r="F1259" s="74">
        <v>5200000245</v>
      </c>
    </row>
    <row r="1260" spans="1:6" x14ac:dyDescent="0.2">
      <c r="A1260" s="74">
        <v>535215</v>
      </c>
      <c r="B1260" s="75">
        <v>40.229999999999997</v>
      </c>
      <c r="C1260" s="76"/>
      <c r="D1260" s="76" t="s">
        <v>1231</v>
      </c>
      <c r="E1260" s="74"/>
      <c r="F1260" s="74">
        <v>5200000245</v>
      </c>
    </row>
    <row r="1261" spans="1:6" x14ac:dyDescent="0.2">
      <c r="A1261" s="74">
        <v>535217</v>
      </c>
      <c r="B1261" s="75">
        <v>196.16</v>
      </c>
      <c r="C1261" s="76"/>
      <c r="D1261" s="76" t="s">
        <v>1232</v>
      </c>
      <c r="E1261" s="74"/>
      <c r="F1261" s="74">
        <v>5200000245</v>
      </c>
    </row>
    <row r="1262" spans="1:6" x14ac:dyDescent="0.2">
      <c r="A1262" s="74">
        <v>535218</v>
      </c>
      <c r="B1262" s="75">
        <v>37.78</v>
      </c>
      <c r="C1262" s="76"/>
      <c r="D1262" s="76" t="s">
        <v>1233</v>
      </c>
      <c r="E1262" s="74"/>
      <c r="F1262" s="74">
        <v>5200000245</v>
      </c>
    </row>
    <row r="1263" spans="1:6" x14ac:dyDescent="0.2">
      <c r="A1263" s="74">
        <v>535219</v>
      </c>
      <c r="B1263" s="75">
        <v>33.46</v>
      </c>
      <c r="C1263" s="76"/>
      <c r="D1263" s="76" t="s">
        <v>1234</v>
      </c>
      <c r="E1263" s="74"/>
      <c r="F1263" s="74">
        <v>5200000245</v>
      </c>
    </row>
    <row r="1264" spans="1:6" x14ac:dyDescent="0.2">
      <c r="A1264" s="74">
        <v>535220</v>
      </c>
      <c r="B1264" s="75">
        <v>24.48</v>
      </c>
      <c r="C1264" s="76"/>
      <c r="D1264" s="76" t="s">
        <v>1235</v>
      </c>
      <c r="E1264" s="74"/>
      <c r="F1264" s="74">
        <v>5200000245</v>
      </c>
    </row>
    <row r="1265" spans="1:6" x14ac:dyDescent="0.2">
      <c r="A1265" s="74">
        <v>535221</v>
      </c>
      <c r="B1265" s="75">
        <v>35.78</v>
      </c>
      <c r="C1265" s="76"/>
      <c r="D1265" s="76" t="s">
        <v>1236</v>
      </c>
      <c r="E1265" s="74"/>
      <c r="F1265" s="74">
        <v>5200000245</v>
      </c>
    </row>
    <row r="1266" spans="1:6" x14ac:dyDescent="0.2">
      <c r="A1266" s="74">
        <v>535222</v>
      </c>
      <c r="B1266" s="75">
        <v>23.16</v>
      </c>
      <c r="C1266" s="76"/>
      <c r="D1266" s="76" t="s">
        <v>1237</v>
      </c>
      <c r="E1266" s="74"/>
      <c r="F1266" s="74">
        <v>5200000245</v>
      </c>
    </row>
    <row r="1267" spans="1:6" x14ac:dyDescent="0.2">
      <c r="A1267" s="74">
        <v>535223</v>
      </c>
      <c r="B1267" s="75">
        <v>20.61</v>
      </c>
      <c r="C1267" s="76"/>
      <c r="D1267" s="76" t="s">
        <v>1238</v>
      </c>
      <c r="E1267" s="74"/>
      <c r="F1267" s="74">
        <v>5200000245</v>
      </c>
    </row>
    <row r="1268" spans="1:6" x14ac:dyDescent="0.2">
      <c r="A1268" s="74">
        <v>535224</v>
      </c>
      <c r="B1268" s="75">
        <v>13.73</v>
      </c>
      <c r="C1268" s="76"/>
      <c r="D1268" s="76" t="s">
        <v>804</v>
      </c>
      <c r="E1268" s="74"/>
      <c r="F1268" s="74">
        <v>5200000245</v>
      </c>
    </row>
    <row r="1269" spans="1:6" x14ac:dyDescent="0.2">
      <c r="A1269" s="74">
        <v>535225</v>
      </c>
      <c r="B1269" s="75">
        <v>11.94</v>
      </c>
      <c r="C1269" s="76"/>
      <c r="D1269" s="76" t="s">
        <v>1239</v>
      </c>
      <c r="E1269" s="74"/>
      <c r="F1269" s="74">
        <v>5200000245</v>
      </c>
    </row>
    <row r="1270" spans="1:6" x14ac:dyDescent="0.2">
      <c r="A1270" s="74">
        <v>535226</v>
      </c>
      <c r="B1270" s="75">
        <v>10.02</v>
      </c>
      <c r="C1270" s="76"/>
      <c r="D1270" s="76" t="s">
        <v>1240</v>
      </c>
      <c r="E1270" s="74"/>
      <c r="F1270" s="74">
        <v>5200000245</v>
      </c>
    </row>
    <row r="1271" spans="1:6" x14ac:dyDescent="0.2">
      <c r="A1271" s="74">
        <v>535228</v>
      </c>
      <c r="B1271" s="75">
        <v>470.95</v>
      </c>
      <c r="C1271" s="76"/>
      <c r="D1271" s="76" t="s">
        <v>1241</v>
      </c>
      <c r="E1271" s="74"/>
      <c r="F1271" s="74">
        <v>5200000245</v>
      </c>
    </row>
    <row r="1272" spans="1:6" x14ac:dyDescent="0.2">
      <c r="A1272" s="74">
        <v>535229</v>
      </c>
      <c r="B1272" s="75">
        <v>1266.98</v>
      </c>
      <c r="C1272" s="76"/>
      <c r="D1272" s="76" t="s">
        <v>1242</v>
      </c>
      <c r="E1272" s="74"/>
      <c r="F1272" s="74">
        <v>5200000245</v>
      </c>
    </row>
    <row r="1273" spans="1:6" x14ac:dyDescent="0.2">
      <c r="A1273" s="74">
        <v>535230</v>
      </c>
      <c r="B1273" s="75">
        <v>1112.82</v>
      </c>
      <c r="C1273" s="76"/>
      <c r="D1273" s="76" t="s">
        <v>1243</v>
      </c>
      <c r="E1273" s="74"/>
      <c r="F1273" s="74">
        <v>5200000245</v>
      </c>
    </row>
    <row r="1274" spans="1:6" x14ac:dyDescent="0.2">
      <c r="A1274" s="74">
        <v>535231</v>
      </c>
      <c r="B1274" s="75">
        <v>20.149999999999999</v>
      </c>
      <c r="C1274" s="76"/>
      <c r="D1274" s="76" t="s">
        <v>805</v>
      </c>
      <c r="E1274" s="74"/>
      <c r="F1274" s="74">
        <v>5200000245</v>
      </c>
    </row>
    <row r="1275" spans="1:6" x14ac:dyDescent="0.2">
      <c r="A1275" s="74">
        <v>535232</v>
      </c>
      <c r="B1275" s="75">
        <v>126.31</v>
      </c>
      <c r="C1275" s="76"/>
      <c r="D1275" s="76" t="s">
        <v>1244</v>
      </c>
      <c r="E1275" s="74"/>
      <c r="F1275" s="74">
        <v>5200000245</v>
      </c>
    </row>
    <row r="1276" spans="1:6" x14ac:dyDescent="0.2">
      <c r="A1276" s="74">
        <v>535233</v>
      </c>
      <c r="B1276" s="75">
        <v>329.83</v>
      </c>
      <c r="C1276" s="76"/>
      <c r="D1276" s="76" t="s">
        <v>1245</v>
      </c>
      <c r="E1276" s="74"/>
      <c r="F1276" s="74">
        <v>5200000245</v>
      </c>
    </row>
    <row r="1277" spans="1:6" x14ac:dyDescent="0.2">
      <c r="A1277" s="74">
        <v>535234</v>
      </c>
      <c r="B1277" s="75">
        <v>46.98</v>
      </c>
      <c r="C1277" s="76"/>
      <c r="D1277" s="76" t="s">
        <v>1246</v>
      </c>
      <c r="E1277" s="74"/>
      <c r="F1277" s="74">
        <v>5200000245</v>
      </c>
    </row>
    <row r="1278" spans="1:6" x14ac:dyDescent="0.2">
      <c r="A1278" s="74">
        <v>535235</v>
      </c>
      <c r="B1278" s="75">
        <v>231.38</v>
      </c>
      <c r="C1278" s="76"/>
      <c r="D1278" s="76" t="s">
        <v>1247</v>
      </c>
      <c r="E1278" s="74"/>
      <c r="F1278" s="74">
        <v>5200000245</v>
      </c>
    </row>
    <row r="1279" spans="1:6" x14ac:dyDescent="0.2">
      <c r="A1279" s="74">
        <v>535236</v>
      </c>
      <c r="B1279" s="75">
        <v>890.11</v>
      </c>
      <c r="C1279" s="76"/>
      <c r="D1279" s="76" t="s">
        <v>1248</v>
      </c>
      <c r="E1279" s="74"/>
      <c r="F1279" s="74">
        <v>5200000245</v>
      </c>
    </row>
    <row r="1280" spans="1:6" x14ac:dyDescent="0.2">
      <c r="A1280" s="74">
        <v>535237</v>
      </c>
      <c r="B1280" s="75">
        <v>236.4</v>
      </c>
      <c r="C1280" s="76"/>
      <c r="D1280" s="76" t="s">
        <v>1249</v>
      </c>
      <c r="E1280" s="74"/>
      <c r="F1280" s="74">
        <v>5200000245</v>
      </c>
    </row>
    <row r="1281" spans="1:6" x14ac:dyDescent="0.2">
      <c r="A1281" s="74">
        <v>535239</v>
      </c>
      <c r="B1281" s="75">
        <v>252.66</v>
      </c>
      <c r="C1281" s="76"/>
      <c r="D1281" s="76" t="s">
        <v>1250</v>
      </c>
      <c r="E1281" s="74"/>
      <c r="F1281" s="74">
        <v>5200000245</v>
      </c>
    </row>
    <row r="1282" spans="1:6" x14ac:dyDescent="0.2">
      <c r="A1282" s="74">
        <v>535240</v>
      </c>
      <c r="B1282" s="75">
        <v>254.47</v>
      </c>
      <c r="C1282" s="76"/>
      <c r="D1282" s="76" t="s">
        <v>1251</v>
      </c>
      <c r="E1282" s="74"/>
      <c r="F1282" s="74">
        <v>5200000245</v>
      </c>
    </row>
    <row r="1283" spans="1:6" x14ac:dyDescent="0.2">
      <c r="A1283" s="74">
        <v>535241</v>
      </c>
      <c r="B1283" s="75">
        <v>306.66000000000003</v>
      </c>
      <c r="C1283" s="76"/>
      <c r="D1283" s="76" t="s">
        <v>1252</v>
      </c>
      <c r="E1283" s="74"/>
      <c r="F1283" s="74">
        <v>5200000245</v>
      </c>
    </row>
    <row r="1284" spans="1:6" x14ac:dyDescent="0.2">
      <c r="A1284" s="74">
        <v>535242</v>
      </c>
      <c r="B1284" s="75">
        <v>49.37</v>
      </c>
      <c r="C1284" s="76"/>
      <c r="D1284" s="76" t="s">
        <v>1253</v>
      </c>
      <c r="E1284" s="74"/>
      <c r="F1284" s="74">
        <v>5200000245</v>
      </c>
    </row>
    <row r="1285" spans="1:6" x14ac:dyDescent="0.2">
      <c r="A1285" s="74">
        <v>535243</v>
      </c>
      <c r="B1285" s="75">
        <v>4.3099999999999996</v>
      </c>
      <c r="C1285" s="76"/>
      <c r="D1285" s="76" t="s">
        <v>1254</v>
      </c>
      <c r="E1285" s="74"/>
      <c r="F1285" s="74">
        <v>5200000245</v>
      </c>
    </row>
    <row r="1286" spans="1:6" x14ac:dyDescent="0.2">
      <c r="A1286" s="74">
        <v>535244</v>
      </c>
      <c r="B1286" s="75">
        <v>396.25</v>
      </c>
      <c r="C1286" s="76"/>
      <c r="D1286" s="76" t="s">
        <v>1255</v>
      </c>
      <c r="E1286" s="74"/>
      <c r="F1286" s="74">
        <v>5200000245</v>
      </c>
    </row>
    <row r="1287" spans="1:6" x14ac:dyDescent="0.2">
      <c r="A1287" s="74">
        <v>535245</v>
      </c>
      <c r="B1287" s="75">
        <v>301.85000000000002</v>
      </c>
      <c r="C1287" s="76"/>
      <c r="D1287" s="76" t="s">
        <v>1256</v>
      </c>
      <c r="E1287" s="74"/>
      <c r="F1287" s="74">
        <v>5200000245</v>
      </c>
    </row>
    <row r="1288" spans="1:6" x14ac:dyDescent="0.2">
      <c r="A1288" s="74">
        <v>535246</v>
      </c>
      <c r="B1288" s="75">
        <v>1397.19</v>
      </c>
      <c r="C1288" s="76"/>
      <c r="D1288" s="76" t="s">
        <v>1257</v>
      </c>
      <c r="E1288" s="74"/>
      <c r="F1288" s="74">
        <v>5200000245</v>
      </c>
    </row>
    <row r="1289" spans="1:6" x14ac:dyDescent="0.2">
      <c r="A1289" s="74">
        <v>535247</v>
      </c>
      <c r="B1289" s="75">
        <v>301.85000000000002</v>
      </c>
      <c r="C1289" s="76"/>
      <c r="D1289" s="76" t="s">
        <v>1258</v>
      </c>
      <c r="E1289" s="74"/>
      <c r="F1289" s="74">
        <v>5200000245</v>
      </c>
    </row>
    <row r="1290" spans="1:6" x14ac:dyDescent="0.2">
      <c r="A1290" s="74">
        <v>535248</v>
      </c>
      <c r="B1290" s="75">
        <v>530.24</v>
      </c>
      <c r="C1290" s="76"/>
      <c r="D1290" s="76" t="s">
        <v>1259</v>
      </c>
      <c r="E1290" s="74"/>
      <c r="F1290" s="74">
        <v>5200000245</v>
      </c>
    </row>
    <row r="1291" spans="1:6" x14ac:dyDescent="0.2">
      <c r="A1291" s="74">
        <v>535251</v>
      </c>
      <c r="B1291" s="75">
        <v>321.88</v>
      </c>
      <c r="C1291" s="76"/>
      <c r="D1291" s="76" t="s">
        <v>1260</v>
      </c>
      <c r="E1291" s="74"/>
      <c r="F1291" s="74">
        <v>5200000245</v>
      </c>
    </row>
    <row r="1292" spans="1:6" x14ac:dyDescent="0.2">
      <c r="A1292" s="74">
        <v>535252</v>
      </c>
      <c r="B1292" s="75">
        <v>4.3099999999999996</v>
      </c>
      <c r="C1292" s="76"/>
      <c r="D1292" s="76" t="s">
        <v>1261</v>
      </c>
      <c r="E1292" s="74"/>
      <c r="F1292" s="74">
        <v>5200000245</v>
      </c>
    </row>
    <row r="1293" spans="1:6" x14ac:dyDescent="0.2">
      <c r="A1293" s="74">
        <v>535253</v>
      </c>
      <c r="B1293" s="75">
        <v>30.69</v>
      </c>
      <c r="C1293" s="76"/>
      <c r="D1293" s="76" t="s">
        <v>1262</v>
      </c>
      <c r="E1293" s="74"/>
      <c r="F1293" s="74">
        <v>5200000245</v>
      </c>
    </row>
    <row r="1294" spans="1:6" x14ac:dyDescent="0.2">
      <c r="A1294" s="74">
        <v>535254</v>
      </c>
      <c r="B1294" s="75">
        <v>3527.09</v>
      </c>
      <c r="C1294" s="76"/>
      <c r="D1294" s="76" t="s">
        <v>1263</v>
      </c>
      <c r="E1294" s="74"/>
      <c r="F1294" s="74">
        <v>5200000245</v>
      </c>
    </row>
    <row r="1295" spans="1:6" x14ac:dyDescent="0.2">
      <c r="A1295" s="74">
        <v>535255</v>
      </c>
      <c r="B1295" s="75">
        <v>105.36</v>
      </c>
      <c r="C1295" s="76"/>
      <c r="D1295" s="76" t="s">
        <v>1264</v>
      </c>
      <c r="E1295" s="74"/>
      <c r="F1295" s="74">
        <v>5200000245</v>
      </c>
    </row>
    <row r="1296" spans="1:6" x14ac:dyDescent="0.2">
      <c r="A1296" s="74">
        <v>535256</v>
      </c>
      <c r="B1296" s="75">
        <v>232.36</v>
      </c>
      <c r="C1296" s="76"/>
      <c r="D1296" s="76" t="s">
        <v>1265</v>
      </c>
      <c r="E1296" s="74"/>
      <c r="F1296" s="74">
        <v>5200000245</v>
      </c>
    </row>
    <row r="1297" spans="1:6" x14ac:dyDescent="0.2">
      <c r="A1297" s="74">
        <v>535257</v>
      </c>
      <c r="B1297" s="75">
        <v>200.74</v>
      </c>
      <c r="C1297" s="76"/>
      <c r="D1297" s="76" t="s">
        <v>1266</v>
      </c>
      <c r="E1297" s="74"/>
      <c r="F1297" s="74">
        <v>5200000245</v>
      </c>
    </row>
    <row r="1298" spans="1:6" x14ac:dyDescent="0.2">
      <c r="A1298" s="74">
        <v>535258</v>
      </c>
      <c r="B1298" s="75">
        <v>84.61</v>
      </c>
      <c r="C1298" s="76"/>
      <c r="D1298" s="76" t="s">
        <v>1267</v>
      </c>
      <c r="E1298" s="74"/>
      <c r="F1298" s="74">
        <v>5200000245</v>
      </c>
    </row>
    <row r="1299" spans="1:6" x14ac:dyDescent="0.2">
      <c r="A1299" s="74">
        <v>535259</v>
      </c>
      <c r="B1299" s="75">
        <v>65.3</v>
      </c>
      <c r="C1299" s="76"/>
      <c r="D1299" s="76" t="s">
        <v>1268</v>
      </c>
      <c r="E1299" s="74"/>
      <c r="F1299" s="74">
        <v>5200000245</v>
      </c>
    </row>
    <row r="1300" spans="1:6" x14ac:dyDescent="0.2">
      <c r="A1300" s="74">
        <v>535260</v>
      </c>
      <c r="B1300" s="75">
        <v>47.47</v>
      </c>
      <c r="C1300" s="76"/>
      <c r="D1300" s="76" t="s">
        <v>1269</v>
      </c>
      <c r="E1300" s="74"/>
      <c r="F1300" s="74">
        <v>5200000245</v>
      </c>
    </row>
    <row r="1301" spans="1:6" x14ac:dyDescent="0.2">
      <c r="A1301" s="74">
        <v>535262</v>
      </c>
      <c r="B1301" s="75">
        <v>824.69</v>
      </c>
      <c r="C1301" s="76"/>
      <c r="D1301" s="76" t="s">
        <v>1270</v>
      </c>
      <c r="E1301" s="74"/>
      <c r="F1301" s="74">
        <v>5200000245</v>
      </c>
    </row>
    <row r="1302" spans="1:6" x14ac:dyDescent="0.2">
      <c r="A1302" s="74">
        <v>535263</v>
      </c>
      <c r="B1302" s="75">
        <v>446</v>
      </c>
      <c r="C1302" s="76"/>
      <c r="D1302" s="76" t="s">
        <v>1271</v>
      </c>
      <c r="E1302" s="74"/>
      <c r="F1302" s="74">
        <v>5200000245</v>
      </c>
    </row>
    <row r="1303" spans="1:6" x14ac:dyDescent="0.2">
      <c r="A1303" s="74">
        <v>535264</v>
      </c>
      <c r="B1303" s="75">
        <v>761.11</v>
      </c>
      <c r="C1303" s="76"/>
      <c r="D1303" s="76" t="s">
        <v>1272</v>
      </c>
      <c r="E1303" s="74"/>
      <c r="F1303" s="74">
        <v>5200000245</v>
      </c>
    </row>
    <row r="1304" spans="1:6" x14ac:dyDescent="0.2">
      <c r="A1304" s="74">
        <v>535265</v>
      </c>
      <c r="B1304" s="75">
        <v>63.75</v>
      </c>
      <c r="C1304" s="76"/>
      <c r="D1304" s="76" t="s">
        <v>1273</v>
      </c>
      <c r="E1304" s="74"/>
      <c r="F1304" s="74">
        <v>5200000245</v>
      </c>
    </row>
    <row r="1305" spans="1:6" x14ac:dyDescent="0.2">
      <c r="A1305" s="74">
        <v>535266</v>
      </c>
      <c r="B1305" s="75">
        <v>55.01</v>
      </c>
      <c r="C1305" s="76"/>
      <c r="D1305" s="76" t="s">
        <v>1274</v>
      </c>
      <c r="E1305" s="74"/>
      <c r="F1305" s="74">
        <v>5200000245</v>
      </c>
    </row>
    <row r="1306" spans="1:6" x14ac:dyDescent="0.2">
      <c r="A1306" s="74">
        <v>535267</v>
      </c>
      <c r="B1306" s="75">
        <v>472.63</v>
      </c>
      <c r="C1306" s="76"/>
      <c r="D1306" s="76" t="s">
        <v>1275</v>
      </c>
      <c r="E1306" s="74"/>
      <c r="F1306" s="74">
        <v>5200000245</v>
      </c>
    </row>
    <row r="1307" spans="1:6" x14ac:dyDescent="0.2">
      <c r="A1307" s="74">
        <v>535268</v>
      </c>
      <c r="B1307" s="75">
        <v>295.27</v>
      </c>
      <c r="C1307" s="76"/>
      <c r="D1307" s="76" t="s">
        <v>793</v>
      </c>
      <c r="E1307" s="74"/>
      <c r="F1307" s="74">
        <v>5200000245</v>
      </c>
    </row>
    <row r="1308" spans="1:6" x14ac:dyDescent="0.2">
      <c r="A1308" s="74">
        <v>535269</v>
      </c>
      <c r="B1308" s="75">
        <v>28.22</v>
      </c>
      <c r="C1308" s="76"/>
      <c r="D1308" s="76" t="s">
        <v>1276</v>
      </c>
      <c r="E1308" s="74"/>
      <c r="F1308" s="74">
        <v>5200000245</v>
      </c>
    </row>
    <row r="1309" spans="1:6" x14ac:dyDescent="0.2">
      <c r="A1309" s="74">
        <v>535270</v>
      </c>
      <c r="B1309" s="75">
        <v>336.48</v>
      </c>
      <c r="C1309" s="76"/>
      <c r="D1309" s="76" t="s">
        <v>1277</v>
      </c>
      <c r="E1309" s="74"/>
      <c r="F1309" s="74">
        <v>5200000245</v>
      </c>
    </row>
    <row r="1310" spans="1:6" x14ac:dyDescent="0.2">
      <c r="A1310" s="74">
        <v>535271</v>
      </c>
      <c r="B1310" s="75">
        <v>70.540000000000006</v>
      </c>
      <c r="C1310" s="76"/>
      <c r="D1310" s="76" t="s">
        <v>1278</v>
      </c>
      <c r="E1310" s="74"/>
      <c r="F1310" s="74">
        <v>5200000245</v>
      </c>
    </row>
    <row r="1311" spans="1:6" x14ac:dyDescent="0.2">
      <c r="A1311" s="74">
        <v>535273</v>
      </c>
      <c r="B1311" s="75">
        <v>70.540000000000006</v>
      </c>
      <c r="C1311" s="76"/>
      <c r="D1311" s="76" t="s">
        <v>1279</v>
      </c>
      <c r="E1311" s="74"/>
      <c r="F1311" s="74">
        <v>5200000245</v>
      </c>
    </row>
    <row r="1312" spans="1:6" x14ac:dyDescent="0.2">
      <c r="A1312" s="74">
        <v>535274</v>
      </c>
      <c r="B1312" s="75">
        <v>82.63</v>
      </c>
      <c r="C1312" s="76"/>
      <c r="D1312" s="76" t="s">
        <v>1280</v>
      </c>
      <c r="E1312" s="74"/>
      <c r="F1312" s="74">
        <v>5200000245</v>
      </c>
    </row>
    <row r="1313" spans="1:6" x14ac:dyDescent="0.2">
      <c r="A1313" s="74">
        <v>535275</v>
      </c>
      <c r="B1313" s="75">
        <v>117.91</v>
      </c>
      <c r="C1313" s="76"/>
      <c r="D1313" s="76" t="s">
        <v>1281</v>
      </c>
      <c r="E1313" s="74"/>
      <c r="F1313" s="74">
        <v>5200000245</v>
      </c>
    </row>
    <row r="1314" spans="1:6" x14ac:dyDescent="0.2">
      <c r="A1314" s="74">
        <v>535276</v>
      </c>
      <c r="B1314" s="75">
        <v>82.63</v>
      </c>
      <c r="C1314" s="76"/>
      <c r="D1314" s="76" t="s">
        <v>1282</v>
      </c>
      <c r="E1314" s="74"/>
      <c r="F1314" s="74">
        <v>5200000245</v>
      </c>
    </row>
    <row r="1315" spans="1:6" x14ac:dyDescent="0.2">
      <c r="A1315" s="74">
        <v>535277</v>
      </c>
      <c r="B1315" s="75">
        <v>45.58</v>
      </c>
      <c r="C1315" s="76"/>
      <c r="D1315" s="76" t="s">
        <v>1283</v>
      </c>
      <c r="E1315" s="74"/>
      <c r="F1315" s="74">
        <v>5200000245</v>
      </c>
    </row>
    <row r="1316" spans="1:6" x14ac:dyDescent="0.2">
      <c r="A1316" s="74">
        <v>535278</v>
      </c>
      <c r="B1316" s="75">
        <v>37.979999999999997</v>
      </c>
      <c r="C1316" s="76"/>
      <c r="D1316" s="76" t="s">
        <v>1284</v>
      </c>
      <c r="E1316" s="74"/>
      <c r="F1316" s="74">
        <v>5200000245</v>
      </c>
    </row>
    <row r="1317" spans="1:6" x14ac:dyDescent="0.2">
      <c r="A1317" s="74">
        <v>535279</v>
      </c>
      <c r="B1317" s="75">
        <v>16.61</v>
      </c>
      <c r="C1317" s="76"/>
      <c r="D1317" s="76" t="s">
        <v>1285</v>
      </c>
      <c r="E1317" s="74"/>
      <c r="F1317" s="74">
        <v>5200000245</v>
      </c>
    </row>
    <row r="1318" spans="1:6" x14ac:dyDescent="0.2">
      <c r="A1318" s="74">
        <v>535280</v>
      </c>
      <c r="B1318" s="75">
        <v>10.5</v>
      </c>
      <c r="C1318" s="76"/>
      <c r="D1318" s="76" t="s">
        <v>1286</v>
      </c>
      <c r="E1318" s="74"/>
      <c r="F1318" s="74">
        <v>5200000245</v>
      </c>
    </row>
    <row r="1319" spans="1:6" x14ac:dyDescent="0.2">
      <c r="A1319" s="74">
        <v>535281</v>
      </c>
      <c r="B1319" s="75">
        <v>6.53</v>
      </c>
      <c r="C1319" s="76"/>
      <c r="D1319" s="76" t="s">
        <v>1287</v>
      </c>
      <c r="E1319" s="74"/>
      <c r="F1319" s="74">
        <v>5200000245</v>
      </c>
    </row>
    <row r="1320" spans="1:6" x14ac:dyDescent="0.2">
      <c r="A1320" s="74">
        <v>535282</v>
      </c>
      <c r="B1320" s="75">
        <v>217.16</v>
      </c>
      <c r="C1320" s="76"/>
      <c r="D1320" s="76" t="s">
        <v>1288</v>
      </c>
      <c r="E1320" s="74"/>
      <c r="F1320" s="74">
        <v>5200000245</v>
      </c>
    </row>
    <row r="1321" spans="1:6" x14ac:dyDescent="0.2">
      <c r="A1321" s="74">
        <v>535284</v>
      </c>
      <c r="B1321" s="75">
        <v>482.59</v>
      </c>
      <c r="C1321" s="76"/>
      <c r="D1321" s="76" t="s">
        <v>1289</v>
      </c>
      <c r="E1321" s="74"/>
      <c r="F1321" s="74">
        <v>5200000245</v>
      </c>
    </row>
    <row r="1322" spans="1:6" x14ac:dyDescent="0.2">
      <c r="A1322" s="74">
        <v>535285</v>
      </c>
      <c r="B1322" s="75">
        <v>6328.97</v>
      </c>
      <c r="C1322" s="76"/>
      <c r="D1322" s="76" t="s">
        <v>1290</v>
      </c>
      <c r="E1322" s="74"/>
      <c r="F1322" s="74">
        <v>5200000245</v>
      </c>
    </row>
    <row r="1323" spans="1:6" x14ac:dyDescent="0.2">
      <c r="A1323" s="74">
        <v>535286</v>
      </c>
      <c r="B1323" s="75">
        <v>1418.9</v>
      </c>
      <c r="C1323" s="76"/>
      <c r="D1323" s="76" t="s">
        <v>1291</v>
      </c>
      <c r="E1323" s="74"/>
      <c r="F1323" s="74">
        <v>5200000245</v>
      </c>
    </row>
    <row r="1324" spans="1:6" x14ac:dyDescent="0.2">
      <c r="A1324" s="74">
        <v>535287</v>
      </c>
      <c r="B1324" s="75">
        <v>1183.0899999999999</v>
      </c>
      <c r="C1324" s="76"/>
      <c r="D1324" s="76" t="s">
        <v>1292</v>
      </c>
      <c r="E1324" s="74"/>
      <c r="F1324" s="74">
        <v>5200000245</v>
      </c>
    </row>
    <row r="1325" spans="1:6" x14ac:dyDescent="0.2">
      <c r="A1325" s="74">
        <v>535288</v>
      </c>
      <c r="B1325" s="75">
        <v>1183.0899999999999</v>
      </c>
      <c r="C1325" s="76"/>
      <c r="D1325" s="76" t="s">
        <v>1293</v>
      </c>
      <c r="E1325" s="74"/>
      <c r="F1325" s="74">
        <v>5200000245</v>
      </c>
    </row>
    <row r="1326" spans="1:6" x14ac:dyDescent="0.2">
      <c r="A1326" s="74">
        <v>535289</v>
      </c>
      <c r="B1326" s="75">
        <v>2366.17</v>
      </c>
      <c r="C1326" s="76"/>
      <c r="D1326" s="76" t="s">
        <v>1294</v>
      </c>
      <c r="E1326" s="74"/>
      <c r="F1326" s="74">
        <v>5200000245</v>
      </c>
    </row>
    <row r="1327" spans="1:6" x14ac:dyDescent="0.2">
      <c r="A1327" s="74">
        <v>535290</v>
      </c>
      <c r="B1327" s="75">
        <v>709.45</v>
      </c>
      <c r="C1327" s="76"/>
      <c r="D1327" s="76" t="s">
        <v>1295</v>
      </c>
      <c r="E1327" s="74"/>
      <c r="F1327" s="74">
        <v>5200000245</v>
      </c>
    </row>
    <row r="1328" spans="1:6" x14ac:dyDescent="0.2">
      <c r="A1328" s="74">
        <v>535291</v>
      </c>
      <c r="B1328" s="75">
        <v>2366.17</v>
      </c>
      <c r="C1328" s="76"/>
      <c r="D1328" s="76" t="s">
        <v>1296</v>
      </c>
      <c r="E1328" s="74"/>
      <c r="F1328" s="74">
        <v>5200000245</v>
      </c>
    </row>
    <row r="1329" spans="1:6" x14ac:dyDescent="0.2">
      <c r="A1329" s="74">
        <v>535292</v>
      </c>
      <c r="B1329" s="75">
        <v>117.91</v>
      </c>
      <c r="C1329" s="76"/>
      <c r="D1329" s="76" t="s">
        <v>1297</v>
      </c>
      <c r="E1329" s="74"/>
      <c r="F1329" s="74">
        <v>5200000245</v>
      </c>
    </row>
    <row r="1330" spans="1:6" x14ac:dyDescent="0.2">
      <c r="A1330" s="74">
        <v>535293</v>
      </c>
      <c r="B1330" s="75">
        <v>117.91</v>
      </c>
      <c r="C1330" s="76"/>
      <c r="D1330" s="76" t="s">
        <v>1298</v>
      </c>
      <c r="E1330" s="74"/>
      <c r="F1330" s="74">
        <v>5200000245</v>
      </c>
    </row>
    <row r="1331" spans="1:6" x14ac:dyDescent="0.2">
      <c r="A1331" s="74">
        <v>535295</v>
      </c>
      <c r="B1331" s="75">
        <v>1074.25</v>
      </c>
      <c r="C1331" s="76"/>
      <c r="D1331" s="76" t="s">
        <v>1299</v>
      </c>
      <c r="E1331" s="74"/>
      <c r="F1331" s="74">
        <v>5200000245</v>
      </c>
    </row>
    <row r="1332" spans="1:6" x14ac:dyDescent="0.2">
      <c r="A1332" s="74">
        <v>535296</v>
      </c>
      <c r="B1332" s="75">
        <v>354.95</v>
      </c>
      <c r="C1332" s="76"/>
      <c r="D1332" s="76" t="s">
        <v>1300</v>
      </c>
      <c r="E1332" s="74"/>
      <c r="F1332" s="74">
        <v>5200000245</v>
      </c>
    </row>
    <row r="1333" spans="1:6" x14ac:dyDescent="0.2">
      <c r="A1333" s="74">
        <v>535297</v>
      </c>
      <c r="B1333" s="75">
        <v>15.85</v>
      </c>
      <c r="C1333" s="76"/>
      <c r="D1333" s="76" t="s">
        <v>1301</v>
      </c>
      <c r="E1333" s="74"/>
      <c r="F1333" s="74">
        <v>5200000245</v>
      </c>
    </row>
    <row r="1334" spans="1:6" x14ac:dyDescent="0.2">
      <c r="A1334" s="74">
        <v>535298</v>
      </c>
      <c r="B1334" s="75">
        <v>0.37</v>
      </c>
      <c r="C1334" s="76"/>
      <c r="D1334" s="76" t="s">
        <v>1302</v>
      </c>
      <c r="E1334" s="74"/>
      <c r="F1334" s="74">
        <v>5200000245</v>
      </c>
    </row>
    <row r="1335" spans="1:6" x14ac:dyDescent="0.2">
      <c r="A1335" s="74">
        <v>535299</v>
      </c>
      <c r="B1335" s="75">
        <v>22.47</v>
      </c>
      <c r="C1335" s="76"/>
      <c r="D1335" s="76" t="s">
        <v>1303</v>
      </c>
      <c r="E1335" s="74"/>
      <c r="F1335" s="74">
        <v>5200000245</v>
      </c>
    </row>
    <row r="1336" spans="1:6" x14ac:dyDescent="0.2">
      <c r="A1336" s="74">
        <v>535300</v>
      </c>
      <c r="B1336" s="75">
        <v>42.99</v>
      </c>
      <c r="C1336" s="76"/>
      <c r="D1336" s="76" t="s">
        <v>1304</v>
      </c>
      <c r="E1336" s="74"/>
      <c r="F1336" s="74">
        <v>5200000245</v>
      </c>
    </row>
    <row r="1337" spans="1:6" x14ac:dyDescent="0.2">
      <c r="A1337" s="74">
        <v>535301</v>
      </c>
      <c r="B1337" s="75">
        <v>78.569999999999993</v>
      </c>
      <c r="C1337" s="76"/>
      <c r="D1337" s="76" t="s">
        <v>1305</v>
      </c>
      <c r="E1337" s="74"/>
      <c r="F1337" s="74">
        <v>5200000245</v>
      </c>
    </row>
    <row r="1338" spans="1:6" x14ac:dyDescent="0.2">
      <c r="A1338" s="74">
        <v>535302</v>
      </c>
      <c r="B1338" s="75">
        <v>61.11</v>
      </c>
      <c r="C1338" s="76"/>
      <c r="D1338" s="76" t="s">
        <v>1306</v>
      </c>
      <c r="E1338" s="74"/>
      <c r="F1338" s="74">
        <v>5200000245</v>
      </c>
    </row>
    <row r="1339" spans="1:6" x14ac:dyDescent="0.2">
      <c r="A1339" s="74">
        <v>535303</v>
      </c>
      <c r="B1339" s="75">
        <v>3.89</v>
      </c>
      <c r="C1339" s="76"/>
      <c r="D1339" s="76" t="s">
        <v>1307</v>
      </c>
      <c r="E1339" s="74"/>
      <c r="F1339" s="74">
        <v>5200000245</v>
      </c>
    </row>
    <row r="1340" spans="1:6" x14ac:dyDescent="0.2">
      <c r="A1340" s="74">
        <v>535304</v>
      </c>
      <c r="B1340" s="75">
        <v>161.19999999999999</v>
      </c>
      <c r="C1340" s="76"/>
      <c r="D1340" s="76" t="s">
        <v>1308</v>
      </c>
      <c r="E1340" s="74"/>
      <c r="F1340" s="74">
        <v>5200000245</v>
      </c>
    </row>
    <row r="1341" spans="1:6" x14ac:dyDescent="0.2">
      <c r="A1341" s="74">
        <v>535306</v>
      </c>
      <c r="B1341" s="75">
        <v>161.19999999999999</v>
      </c>
      <c r="C1341" s="76"/>
      <c r="D1341" s="76" t="s">
        <v>1309</v>
      </c>
      <c r="E1341" s="74"/>
      <c r="F1341" s="74">
        <v>5200000245</v>
      </c>
    </row>
    <row r="1342" spans="1:6" x14ac:dyDescent="0.2">
      <c r="A1342" s="74">
        <v>535307</v>
      </c>
      <c r="B1342" s="75">
        <v>15.72</v>
      </c>
      <c r="C1342" s="76"/>
      <c r="D1342" s="76" t="s">
        <v>1310</v>
      </c>
      <c r="E1342" s="74"/>
      <c r="F1342" s="74">
        <v>5200000245</v>
      </c>
    </row>
    <row r="1343" spans="1:6" x14ac:dyDescent="0.2">
      <c r="A1343" s="74">
        <v>535308</v>
      </c>
      <c r="B1343" s="75">
        <v>25.59</v>
      </c>
      <c r="C1343" s="76"/>
      <c r="D1343" s="76" t="s">
        <v>1311</v>
      </c>
      <c r="E1343" s="74"/>
      <c r="F1343" s="74">
        <v>5200000245</v>
      </c>
    </row>
    <row r="1344" spans="1:6" x14ac:dyDescent="0.2">
      <c r="A1344" s="74">
        <v>535309</v>
      </c>
      <c r="B1344" s="75">
        <v>118.96</v>
      </c>
      <c r="C1344" s="76"/>
      <c r="D1344" s="76" t="s">
        <v>1312</v>
      </c>
      <c r="E1344" s="74"/>
      <c r="F1344" s="74">
        <v>5200000245</v>
      </c>
    </row>
    <row r="1345" spans="1:6" x14ac:dyDescent="0.2">
      <c r="A1345" s="74">
        <v>535310</v>
      </c>
      <c r="B1345" s="75">
        <v>21.7</v>
      </c>
      <c r="C1345" s="76"/>
      <c r="D1345" s="76" t="s">
        <v>1313</v>
      </c>
      <c r="E1345" s="74"/>
      <c r="F1345" s="74">
        <v>5200000245</v>
      </c>
    </row>
    <row r="1346" spans="1:6" x14ac:dyDescent="0.2">
      <c r="A1346" s="74">
        <v>535311</v>
      </c>
      <c r="B1346" s="75">
        <v>33.53</v>
      </c>
      <c r="C1346" s="76"/>
      <c r="D1346" s="76" t="s">
        <v>1314</v>
      </c>
      <c r="E1346" s="74"/>
      <c r="F1346" s="74">
        <v>5200000245</v>
      </c>
    </row>
    <row r="1347" spans="1:6" x14ac:dyDescent="0.2">
      <c r="A1347" s="74">
        <v>535312</v>
      </c>
      <c r="B1347" s="75">
        <v>5.76</v>
      </c>
      <c r="C1347" s="76"/>
      <c r="D1347" s="76" t="s">
        <v>1315</v>
      </c>
      <c r="E1347" s="74"/>
      <c r="F1347" s="74">
        <v>5200000245</v>
      </c>
    </row>
    <row r="1348" spans="1:6" x14ac:dyDescent="0.2">
      <c r="A1348" s="74">
        <v>535313</v>
      </c>
      <c r="B1348" s="75">
        <v>154.61000000000001</v>
      </c>
      <c r="C1348" s="76"/>
      <c r="D1348" s="76" t="s">
        <v>1316</v>
      </c>
      <c r="E1348" s="74"/>
      <c r="F1348" s="74">
        <v>5200000245</v>
      </c>
    </row>
    <row r="1349" spans="1:6" x14ac:dyDescent="0.2">
      <c r="A1349" s="74">
        <v>535314</v>
      </c>
      <c r="B1349" s="75">
        <v>3.86</v>
      </c>
      <c r="C1349" s="76"/>
      <c r="D1349" s="76" t="s">
        <v>1317</v>
      </c>
      <c r="E1349" s="74"/>
      <c r="F1349" s="74">
        <v>5200000245</v>
      </c>
    </row>
    <row r="1350" spans="1:6" x14ac:dyDescent="0.2">
      <c r="A1350" s="74">
        <v>535315</v>
      </c>
      <c r="B1350" s="75">
        <v>80.62</v>
      </c>
      <c r="C1350" s="76"/>
      <c r="D1350" s="76" t="s">
        <v>1318</v>
      </c>
      <c r="E1350" s="74"/>
      <c r="F1350" s="74">
        <v>5200000245</v>
      </c>
    </row>
    <row r="1351" spans="1:6" x14ac:dyDescent="0.2">
      <c r="A1351" s="74">
        <v>535317</v>
      </c>
      <c r="B1351" s="75">
        <v>23.32</v>
      </c>
      <c r="C1351" s="76"/>
      <c r="D1351" s="76" t="s">
        <v>1319</v>
      </c>
      <c r="E1351" s="74"/>
      <c r="F1351" s="74">
        <v>5200000245</v>
      </c>
    </row>
    <row r="1352" spans="1:6" x14ac:dyDescent="0.2">
      <c r="A1352" s="74">
        <v>535318</v>
      </c>
      <c r="B1352" s="75">
        <v>3.89</v>
      </c>
      <c r="C1352" s="76"/>
      <c r="D1352" s="76" t="s">
        <v>798</v>
      </c>
      <c r="E1352" s="74"/>
      <c r="F1352" s="74">
        <v>5200000245</v>
      </c>
    </row>
    <row r="1353" spans="1:6" x14ac:dyDescent="0.2">
      <c r="A1353" s="74">
        <v>535319</v>
      </c>
      <c r="B1353" s="75">
        <v>10.039999999999999</v>
      </c>
      <c r="C1353" s="76"/>
      <c r="D1353" s="76" t="s">
        <v>1320</v>
      </c>
      <c r="E1353" s="74"/>
      <c r="F1353" s="74">
        <v>5200000245</v>
      </c>
    </row>
    <row r="1354" spans="1:6" x14ac:dyDescent="0.2">
      <c r="A1354" s="74">
        <v>535320</v>
      </c>
      <c r="B1354" s="75">
        <v>161.19999999999999</v>
      </c>
      <c r="C1354" s="76"/>
      <c r="D1354" s="76" t="s">
        <v>1321</v>
      </c>
      <c r="E1354" s="74"/>
      <c r="F1354" s="74">
        <v>5200000245</v>
      </c>
    </row>
    <row r="1355" spans="1:6" x14ac:dyDescent="0.2">
      <c r="A1355" s="74">
        <v>535321</v>
      </c>
      <c r="B1355" s="75">
        <v>15.72</v>
      </c>
      <c r="C1355" s="76"/>
      <c r="D1355" s="76" t="s">
        <v>1322</v>
      </c>
      <c r="E1355" s="74"/>
      <c r="F1355" s="74">
        <v>5200000245</v>
      </c>
    </row>
    <row r="1356" spans="1:6" x14ac:dyDescent="0.2">
      <c r="A1356" s="74">
        <v>535322</v>
      </c>
      <c r="B1356" s="75">
        <v>20.67</v>
      </c>
      <c r="C1356" s="76"/>
      <c r="D1356" s="76" t="s">
        <v>1323</v>
      </c>
      <c r="E1356" s="74"/>
      <c r="F1356" s="74">
        <v>5200000245</v>
      </c>
    </row>
    <row r="1357" spans="1:6" x14ac:dyDescent="0.2">
      <c r="A1357" s="74">
        <v>535323</v>
      </c>
      <c r="B1357" s="75">
        <v>188.45</v>
      </c>
      <c r="C1357" s="76"/>
      <c r="D1357" s="76" t="s">
        <v>1324</v>
      </c>
      <c r="E1357" s="74"/>
      <c r="F1357" s="74">
        <v>5200000245</v>
      </c>
    </row>
    <row r="1358" spans="1:6" x14ac:dyDescent="0.2">
      <c r="A1358" s="74">
        <v>535324</v>
      </c>
      <c r="B1358" s="75">
        <v>35.020000000000003</v>
      </c>
      <c r="C1358" s="76"/>
      <c r="D1358" s="76" t="s">
        <v>1325</v>
      </c>
      <c r="E1358" s="74"/>
      <c r="F1358" s="74">
        <v>5200000245</v>
      </c>
    </row>
    <row r="1359" spans="1:6" x14ac:dyDescent="0.2">
      <c r="A1359" s="74">
        <v>535325</v>
      </c>
      <c r="B1359" s="75">
        <v>18.97</v>
      </c>
      <c r="C1359" s="76"/>
      <c r="D1359" s="76" t="s">
        <v>1326</v>
      </c>
      <c r="E1359" s="74"/>
      <c r="F1359" s="74">
        <v>5200000245</v>
      </c>
    </row>
    <row r="1360" spans="1:6" x14ac:dyDescent="0.2">
      <c r="A1360" s="74">
        <v>535326</v>
      </c>
      <c r="B1360" s="75">
        <v>23.18</v>
      </c>
      <c r="C1360" s="76"/>
      <c r="D1360" s="76" t="s">
        <v>1327</v>
      </c>
      <c r="E1360" s="74"/>
      <c r="F1360" s="74">
        <v>5200000245</v>
      </c>
    </row>
    <row r="1361" spans="1:6" x14ac:dyDescent="0.2">
      <c r="A1361" s="74">
        <v>535328</v>
      </c>
      <c r="B1361" s="75">
        <v>46.98</v>
      </c>
      <c r="C1361" s="76"/>
      <c r="D1361" s="76" t="s">
        <v>1328</v>
      </c>
      <c r="E1361" s="74"/>
      <c r="F1361" s="74">
        <v>5200000245</v>
      </c>
    </row>
    <row r="1362" spans="1:6" x14ac:dyDescent="0.2">
      <c r="A1362" s="74">
        <v>535329</v>
      </c>
      <c r="B1362" s="75">
        <v>28.3</v>
      </c>
      <c r="C1362" s="76"/>
      <c r="D1362" s="76" t="s">
        <v>1329</v>
      </c>
      <c r="E1362" s="74"/>
      <c r="F1362" s="74">
        <v>5200000245</v>
      </c>
    </row>
    <row r="1363" spans="1:6" x14ac:dyDescent="0.2">
      <c r="A1363" s="74">
        <v>535330</v>
      </c>
      <c r="B1363" s="75">
        <v>23.15</v>
      </c>
      <c r="C1363" s="76"/>
      <c r="D1363" s="76" t="s">
        <v>1330</v>
      </c>
      <c r="E1363" s="74"/>
      <c r="F1363" s="74">
        <v>5200000245</v>
      </c>
    </row>
    <row r="1364" spans="1:6" x14ac:dyDescent="0.2">
      <c r="A1364" s="74">
        <v>535331</v>
      </c>
      <c r="B1364" s="75">
        <v>27.44</v>
      </c>
      <c r="C1364" s="76"/>
      <c r="D1364" s="76" t="s">
        <v>1331</v>
      </c>
      <c r="E1364" s="74"/>
      <c r="F1364" s="74">
        <v>5200000245</v>
      </c>
    </row>
    <row r="1365" spans="1:6" x14ac:dyDescent="0.2">
      <c r="A1365" s="74">
        <v>535332</v>
      </c>
      <c r="B1365" s="75">
        <v>20.63</v>
      </c>
      <c r="C1365" s="76"/>
      <c r="D1365" s="76" t="s">
        <v>1332</v>
      </c>
      <c r="E1365" s="74"/>
      <c r="F1365" s="74">
        <v>5200000245</v>
      </c>
    </row>
    <row r="1366" spans="1:6" x14ac:dyDescent="0.2">
      <c r="A1366" s="74">
        <v>535333</v>
      </c>
      <c r="B1366" s="75">
        <v>27.57</v>
      </c>
      <c r="C1366" s="76"/>
      <c r="D1366" s="76" t="s">
        <v>1188</v>
      </c>
      <c r="E1366" s="74"/>
      <c r="F1366" s="74">
        <v>5200000245</v>
      </c>
    </row>
    <row r="1367" spans="1:6" x14ac:dyDescent="0.2">
      <c r="A1367" s="74">
        <v>535334</v>
      </c>
      <c r="B1367" s="75">
        <v>9.84</v>
      </c>
      <c r="C1367" s="76"/>
      <c r="D1367" s="76" t="s">
        <v>783</v>
      </c>
      <c r="E1367" s="74"/>
      <c r="F1367" s="74">
        <v>5200000245</v>
      </c>
    </row>
    <row r="1368" spans="1:6" x14ac:dyDescent="0.2">
      <c r="A1368" s="74">
        <v>535335</v>
      </c>
      <c r="B1368" s="75">
        <v>8.09</v>
      </c>
      <c r="C1368" s="76"/>
      <c r="D1368" s="76" t="s">
        <v>1333</v>
      </c>
      <c r="E1368" s="74"/>
      <c r="F1368" s="74">
        <v>5200000245</v>
      </c>
    </row>
    <row r="1369" spans="1:6" x14ac:dyDescent="0.2">
      <c r="A1369" s="74">
        <v>535336</v>
      </c>
      <c r="B1369" s="75">
        <v>9.6300000000000008</v>
      </c>
      <c r="C1369" s="76"/>
      <c r="D1369" s="76" t="s">
        <v>1334</v>
      </c>
      <c r="E1369" s="74"/>
      <c r="F1369" s="74">
        <v>5200000245</v>
      </c>
    </row>
    <row r="1370" spans="1:6" x14ac:dyDescent="0.2">
      <c r="A1370" s="74">
        <v>535337</v>
      </c>
      <c r="B1370" s="75">
        <v>19.440000000000001</v>
      </c>
      <c r="C1370" s="76"/>
      <c r="D1370" s="76" t="s">
        <v>1335</v>
      </c>
      <c r="E1370" s="74"/>
      <c r="F1370" s="74">
        <v>5200000245</v>
      </c>
    </row>
    <row r="1371" spans="1:6" x14ac:dyDescent="0.2">
      <c r="A1371" s="74">
        <v>535339</v>
      </c>
      <c r="B1371" s="75">
        <v>15.6</v>
      </c>
      <c r="C1371" s="76"/>
      <c r="D1371" s="76" t="s">
        <v>1336</v>
      </c>
      <c r="E1371" s="74"/>
      <c r="F1371" s="74">
        <v>5200000245</v>
      </c>
    </row>
    <row r="1372" spans="1:6" x14ac:dyDescent="0.2">
      <c r="A1372" s="74">
        <v>535340</v>
      </c>
      <c r="B1372" s="75">
        <v>3.5</v>
      </c>
      <c r="C1372" s="76"/>
      <c r="D1372" s="76" t="s">
        <v>1337</v>
      </c>
      <c r="E1372" s="74"/>
      <c r="F1372" s="74">
        <v>5200000245</v>
      </c>
    </row>
    <row r="1373" spans="1:6" x14ac:dyDescent="0.2">
      <c r="A1373" s="74">
        <v>535341</v>
      </c>
      <c r="B1373" s="75">
        <v>17.66</v>
      </c>
      <c r="C1373" s="76"/>
      <c r="D1373" s="76" t="s">
        <v>1338</v>
      </c>
      <c r="E1373" s="74"/>
      <c r="F1373" s="74">
        <v>5200000245</v>
      </c>
    </row>
    <row r="1374" spans="1:6" x14ac:dyDescent="0.2">
      <c r="A1374" s="74">
        <v>535342</v>
      </c>
      <c r="B1374" s="75">
        <v>10.61</v>
      </c>
      <c r="C1374" s="76"/>
      <c r="D1374" s="76" t="s">
        <v>1339</v>
      </c>
      <c r="E1374" s="74"/>
      <c r="F1374" s="74">
        <v>5200000245</v>
      </c>
    </row>
    <row r="1375" spans="1:6" x14ac:dyDescent="0.2">
      <c r="A1375" s="74">
        <v>535343</v>
      </c>
      <c r="B1375" s="75">
        <v>8.99</v>
      </c>
      <c r="C1375" s="76"/>
      <c r="D1375" s="76" t="s">
        <v>1340</v>
      </c>
      <c r="E1375" s="74"/>
      <c r="F1375" s="74">
        <v>5200000245</v>
      </c>
    </row>
    <row r="1376" spans="1:6" x14ac:dyDescent="0.2">
      <c r="A1376" s="74">
        <v>535344</v>
      </c>
      <c r="B1376" s="75">
        <v>4.68</v>
      </c>
      <c r="C1376" s="76"/>
      <c r="D1376" s="76" t="s">
        <v>803</v>
      </c>
      <c r="E1376" s="74"/>
      <c r="F1376" s="74">
        <v>5200000245</v>
      </c>
    </row>
    <row r="1377" spans="1:6" x14ac:dyDescent="0.2">
      <c r="A1377" s="74">
        <v>535345</v>
      </c>
      <c r="B1377" s="75">
        <v>12.03</v>
      </c>
      <c r="C1377" s="76"/>
      <c r="D1377" s="76" t="s">
        <v>1341</v>
      </c>
      <c r="E1377" s="74"/>
      <c r="F1377" s="74">
        <v>5200000245</v>
      </c>
    </row>
    <row r="1378" spans="1:6" x14ac:dyDescent="0.2">
      <c r="A1378" s="74">
        <v>535346</v>
      </c>
      <c r="B1378" s="75">
        <v>17.72</v>
      </c>
      <c r="C1378" s="76"/>
      <c r="D1378" s="76" t="s">
        <v>1342</v>
      </c>
      <c r="E1378" s="74"/>
      <c r="F1378" s="74">
        <v>5200000245</v>
      </c>
    </row>
    <row r="1379" spans="1:6" x14ac:dyDescent="0.2">
      <c r="A1379" s="74">
        <v>535347</v>
      </c>
      <c r="B1379" s="75">
        <v>288.18</v>
      </c>
      <c r="C1379" s="76"/>
      <c r="D1379" s="76" t="s">
        <v>1343</v>
      </c>
      <c r="E1379" s="74"/>
      <c r="F1379" s="74">
        <v>5200000245</v>
      </c>
    </row>
    <row r="1380" spans="1:6" x14ac:dyDescent="0.2">
      <c r="A1380" s="74">
        <v>535348</v>
      </c>
      <c r="B1380" s="75">
        <v>411.69</v>
      </c>
      <c r="C1380" s="76"/>
      <c r="D1380" s="76" t="s">
        <v>1344</v>
      </c>
      <c r="E1380" s="74"/>
      <c r="F1380" s="74">
        <v>5200000245</v>
      </c>
    </row>
    <row r="1381" spans="1:6" x14ac:dyDescent="0.2">
      <c r="A1381" s="74">
        <v>535350</v>
      </c>
      <c r="B1381" s="75">
        <v>197.98</v>
      </c>
      <c r="C1381" s="76"/>
      <c r="D1381" s="76" t="s">
        <v>1345</v>
      </c>
      <c r="E1381" s="74"/>
      <c r="F1381" s="74">
        <v>5200000245</v>
      </c>
    </row>
    <row r="1382" spans="1:6" x14ac:dyDescent="0.2">
      <c r="A1382" s="74">
        <v>535351</v>
      </c>
      <c r="B1382" s="75">
        <v>98.99</v>
      </c>
      <c r="C1382" s="76"/>
      <c r="D1382" s="76" t="s">
        <v>1346</v>
      </c>
      <c r="E1382" s="74"/>
      <c r="F1382" s="74">
        <v>5200000245</v>
      </c>
    </row>
    <row r="1383" spans="1:6" x14ac:dyDescent="0.2">
      <c r="A1383" s="74">
        <v>535352</v>
      </c>
      <c r="B1383" s="75">
        <v>22.87</v>
      </c>
      <c r="C1383" s="76"/>
      <c r="D1383" s="76" t="s">
        <v>1347</v>
      </c>
      <c r="E1383" s="74"/>
      <c r="F1383" s="74">
        <v>5200000245</v>
      </c>
    </row>
    <row r="1384" spans="1:6" x14ac:dyDescent="0.2">
      <c r="A1384" s="74">
        <v>535353</v>
      </c>
      <c r="B1384" s="75">
        <v>1.66</v>
      </c>
      <c r="C1384" s="76"/>
      <c r="D1384" s="76" t="s">
        <v>1348</v>
      </c>
      <c r="E1384" s="74"/>
      <c r="F1384" s="74">
        <v>5200000245</v>
      </c>
    </row>
    <row r="1385" spans="1:6" x14ac:dyDescent="0.2">
      <c r="A1385" s="74">
        <v>535354</v>
      </c>
      <c r="B1385" s="75">
        <v>5.04</v>
      </c>
      <c r="C1385" s="76"/>
      <c r="D1385" s="76" t="s">
        <v>1349</v>
      </c>
      <c r="E1385" s="74"/>
      <c r="F1385" s="74">
        <v>5200000245</v>
      </c>
    </row>
    <row r="1386" spans="1:6" x14ac:dyDescent="0.2">
      <c r="A1386" s="74">
        <v>535355</v>
      </c>
      <c r="B1386" s="75">
        <v>5.04</v>
      </c>
      <c r="C1386" s="76"/>
      <c r="D1386" s="76" t="s">
        <v>1350</v>
      </c>
      <c r="E1386" s="74"/>
      <c r="F1386" s="74">
        <v>5200000245</v>
      </c>
    </row>
    <row r="1387" spans="1:6" x14ac:dyDescent="0.2">
      <c r="A1387" s="74">
        <v>535356</v>
      </c>
      <c r="B1387" s="75">
        <v>57.77</v>
      </c>
      <c r="C1387" s="76"/>
      <c r="D1387" s="76" t="s">
        <v>1351</v>
      </c>
      <c r="E1387" s="74"/>
      <c r="F1387" s="74">
        <v>5200000245</v>
      </c>
    </row>
    <row r="1388" spans="1:6" x14ac:dyDescent="0.2">
      <c r="A1388" s="74">
        <v>535357</v>
      </c>
      <c r="B1388" s="75">
        <v>3.9</v>
      </c>
      <c r="C1388" s="76"/>
      <c r="D1388" s="76" t="s">
        <v>799</v>
      </c>
      <c r="E1388" s="74"/>
      <c r="F1388" s="74">
        <v>5200000245</v>
      </c>
    </row>
    <row r="1389" spans="1:6" x14ac:dyDescent="0.2">
      <c r="A1389" s="74">
        <v>535358</v>
      </c>
      <c r="B1389" s="75">
        <v>739.74</v>
      </c>
      <c r="C1389" s="76"/>
      <c r="D1389" s="76" t="s">
        <v>1352</v>
      </c>
      <c r="E1389" s="74"/>
      <c r="F1389" s="74">
        <v>5200000245</v>
      </c>
    </row>
    <row r="1390" spans="1:6" x14ac:dyDescent="0.2">
      <c r="A1390" s="74">
        <v>535359</v>
      </c>
      <c r="B1390" s="75">
        <v>1093.78</v>
      </c>
      <c r="C1390" s="76"/>
      <c r="D1390" s="76" t="s">
        <v>1353</v>
      </c>
      <c r="E1390" s="74"/>
      <c r="F1390" s="74">
        <v>5200000245</v>
      </c>
    </row>
    <row r="1391" spans="1:6" x14ac:dyDescent="0.2">
      <c r="A1391" s="74">
        <v>535362</v>
      </c>
      <c r="B1391" s="75">
        <v>1093.78</v>
      </c>
      <c r="C1391" s="76"/>
      <c r="D1391" s="76" t="s">
        <v>1354</v>
      </c>
      <c r="E1391" s="74"/>
      <c r="F1391" s="74">
        <v>5200000245</v>
      </c>
    </row>
    <row r="1392" spans="1:6" x14ac:dyDescent="0.2">
      <c r="A1392" s="74">
        <v>535363</v>
      </c>
      <c r="B1392" s="75">
        <v>34.31</v>
      </c>
      <c r="C1392" s="76"/>
      <c r="D1392" s="76" t="s">
        <v>1355</v>
      </c>
      <c r="E1392" s="74"/>
      <c r="F1392" s="74">
        <v>5200000245</v>
      </c>
    </row>
    <row r="1393" spans="1:6" x14ac:dyDescent="0.2">
      <c r="A1393" s="74">
        <v>535364</v>
      </c>
      <c r="B1393" s="75">
        <v>383.2</v>
      </c>
      <c r="C1393" s="76"/>
      <c r="D1393" s="76" t="s">
        <v>1356</v>
      </c>
      <c r="E1393" s="74"/>
      <c r="F1393" s="74">
        <v>5200000245</v>
      </c>
    </row>
    <row r="1394" spans="1:6" x14ac:dyDescent="0.2">
      <c r="A1394" s="74">
        <v>535365</v>
      </c>
      <c r="B1394" s="75">
        <v>127.73</v>
      </c>
      <c r="C1394" s="76"/>
      <c r="D1394" s="76" t="s">
        <v>1357</v>
      </c>
      <c r="E1394" s="74"/>
      <c r="F1394" s="74">
        <v>5200000245</v>
      </c>
    </row>
    <row r="1395" spans="1:6" x14ac:dyDescent="0.2">
      <c r="A1395" s="74">
        <v>535366</v>
      </c>
      <c r="B1395" s="75">
        <v>18.62</v>
      </c>
      <c r="C1395" s="76"/>
      <c r="D1395" s="76" t="s">
        <v>1358</v>
      </c>
      <c r="E1395" s="74"/>
      <c r="F1395" s="74">
        <v>5200000245</v>
      </c>
    </row>
    <row r="1396" spans="1:6" x14ac:dyDescent="0.2">
      <c r="A1396" s="74">
        <v>535367</v>
      </c>
      <c r="B1396" s="75">
        <v>57.99</v>
      </c>
      <c r="C1396" s="76"/>
      <c r="D1396" s="76" t="s">
        <v>801</v>
      </c>
      <c r="E1396" s="74"/>
      <c r="F1396" s="74">
        <v>5200000245</v>
      </c>
    </row>
    <row r="1397" spans="1:6" x14ac:dyDescent="0.2">
      <c r="A1397" s="74">
        <v>535368</v>
      </c>
      <c r="B1397" s="75">
        <v>81.99</v>
      </c>
      <c r="C1397" s="76"/>
      <c r="D1397" s="76" t="s">
        <v>1359</v>
      </c>
      <c r="E1397" s="74"/>
      <c r="F1397" s="74">
        <v>5200000245</v>
      </c>
    </row>
    <row r="1398" spans="1:6" x14ac:dyDescent="0.2">
      <c r="A1398" s="74">
        <v>535369</v>
      </c>
      <c r="B1398" s="75">
        <v>31.79</v>
      </c>
      <c r="C1398" s="76"/>
      <c r="D1398" s="76" t="s">
        <v>1360</v>
      </c>
      <c r="E1398" s="74"/>
      <c r="F1398" s="74">
        <v>5200000245</v>
      </c>
    </row>
    <row r="1399" spans="1:6" x14ac:dyDescent="0.2">
      <c r="A1399" s="74">
        <v>535370</v>
      </c>
      <c r="B1399" s="75">
        <v>37.47</v>
      </c>
      <c r="C1399" s="76"/>
      <c r="D1399" s="76" t="s">
        <v>1361</v>
      </c>
      <c r="E1399" s="74"/>
      <c r="F1399" s="74">
        <v>5200000245</v>
      </c>
    </row>
    <row r="1400" spans="1:6" x14ac:dyDescent="0.2">
      <c r="A1400" s="74">
        <v>535371</v>
      </c>
      <c r="B1400" s="75">
        <v>31.97</v>
      </c>
      <c r="C1400" s="76"/>
      <c r="D1400" s="76" t="s">
        <v>1362</v>
      </c>
      <c r="E1400" s="74"/>
      <c r="F1400" s="74">
        <v>5200000245</v>
      </c>
    </row>
    <row r="1401" spans="1:6" x14ac:dyDescent="0.2">
      <c r="A1401" s="74">
        <v>535373</v>
      </c>
      <c r="B1401" s="75">
        <v>41.02</v>
      </c>
      <c r="C1401" s="76"/>
      <c r="D1401" s="76" t="s">
        <v>1363</v>
      </c>
      <c r="E1401" s="74"/>
      <c r="F1401" s="74">
        <v>5200000245</v>
      </c>
    </row>
    <row r="1402" spans="1:6" x14ac:dyDescent="0.2">
      <c r="A1402" s="74">
        <v>535374</v>
      </c>
      <c r="B1402" s="75">
        <v>11.16</v>
      </c>
      <c r="C1402" s="76"/>
      <c r="D1402" s="76" t="s">
        <v>1364</v>
      </c>
      <c r="E1402" s="74"/>
      <c r="F1402" s="74">
        <v>5200000245</v>
      </c>
    </row>
    <row r="1403" spans="1:6" x14ac:dyDescent="0.2">
      <c r="A1403" s="74">
        <v>535375</v>
      </c>
      <c r="B1403" s="75">
        <v>252.07</v>
      </c>
      <c r="C1403" s="76"/>
      <c r="D1403" s="76" t="s">
        <v>1365</v>
      </c>
      <c r="E1403" s="74"/>
      <c r="F1403" s="74">
        <v>5200000245</v>
      </c>
    </row>
    <row r="1404" spans="1:6" x14ac:dyDescent="0.2">
      <c r="A1404" s="74">
        <v>535376</v>
      </c>
      <c r="B1404" s="75">
        <v>354.03</v>
      </c>
      <c r="C1404" s="76"/>
      <c r="D1404" s="76" t="s">
        <v>1366</v>
      </c>
      <c r="E1404" s="74"/>
      <c r="F1404" s="74">
        <v>5200000245</v>
      </c>
    </row>
    <row r="1405" spans="1:6" x14ac:dyDescent="0.2">
      <c r="A1405" s="74">
        <v>535377</v>
      </c>
      <c r="B1405" s="75">
        <v>252.53</v>
      </c>
      <c r="C1405" s="76"/>
      <c r="D1405" s="76" t="s">
        <v>1367</v>
      </c>
      <c r="E1405" s="74"/>
      <c r="F1405" s="74">
        <v>5200000245</v>
      </c>
    </row>
    <row r="1406" spans="1:6" x14ac:dyDescent="0.2">
      <c r="A1406" s="74">
        <v>535378</v>
      </c>
      <c r="B1406" s="75">
        <v>99.85</v>
      </c>
      <c r="C1406" s="76"/>
      <c r="D1406" s="76" t="s">
        <v>785</v>
      </c>
      <c r="E1406" s="74"/>
      <c r="F1406" s="74">
        <v>5200000245</v>
      </c>
    </row>
    <row r="1407" spans="1:6" x14ac:dyDescent="0.2">
      <c r="A1407" s="74">
        <v>535379</v>
      </c>
      <c r="B1407" s="75">
        <v>77.760000000000005</v>
      </c>
      <c r="C1407" s="76"/>
      <c r="D1407" s="76" t="s">
        <v>1368</v>
      </c>
      <c r="E1407" s="74"/>
      <c r="F1407" s="74">
        <v>5200000245</v>
      </c>
    </row>
    <row r="1408" spans="1:6" x14ac:dyDescent="0.2">
      <c r="A1408" s="74">
        <v>535380</v>
      </c>
      <c r="B1408" s="75">
        <v>393.02</v>
      </c>
      <c r="C1408" s="76"/>
      <c r="D1408" s="76" t="s">
        <v>1369</v>
      </c>
      <c r="E1408" s="74"/>
      <c r="F1408" s="74">
        <v>5200000245</v>
      </c>
    </row>
    <row r="1409" spans="1:6" x14ac:dyDescent="0.2">
      <c r="A1409" s="74">
        <v>535381</v>
      </c>
      <c r="B1409" s="75">
        <v>56.68</v>
      </c>
      <c r="C1409" s="76"/>
      <c r="D1409" s="76" t="s">
        <v>1370</v>
      </c>
      <c r="E1409" s="74"/>
      <c r="F1409" s="74">
        <v>5200000245</v>
      </c>
    </row>
    <row r="1410" spans="1:6" x14ac:dyDescent="0.2">
      <c r="A1410" s="74">
        <v>535382</v>
      </c>
      <c r="B1410" s="75">
        <v>529.37</v>
      </c>
      <c r="C1410" s="76"/>
      <c r="D1410" s="76" t="s">
        <v>1371</v>
      </c>
      <c r="E1410" s="74"/>
      <c r="F1410" s="74">
        <v>5200000245</v>
      </c>
    </row>
    <row r="1411" spans="1:6" x14ac:dyDescent="0.2">
      <c r="A1411" s="74">
        <v>535384</v>
      </c>
      <c r="B1411" s="75">
        <v>917.04</v>
      </c>
      <c r="C1411" s="76"/>
      <c r="D1411" s="76" t="s">
        <v>1372</v>
      </c>
      <c r="E1411" s="74"/>
      <c r="F1411" s="74">
        <v>5200000245</v>
      </c>
    </row>
    <row r="1412" spans="1:6" x14ac:dyDescent="0.2">
      <c r="A1412" s="74">
        <v>535385</v>
      </c>
      <c r="B1412" s="75">
        <v>977.51</v>
      </c>
      <c r="C1412" s="76"/>
      <c r="D1412" s="76" t="s">
        <v>1373</v>
      </c>
      <c r="E1412" s="74"/>
      <c r="F1412" s="74">
        <v>5200000245</v>
      </c>
    </row>
    <row r="1413" spans="1:6" x14ac:dyDescent="0.2">
      <c r="A1413" s="74">
        <v>535386</v>
      </c>
      <c r="B1413" s="75">
        <v>769.79</v>
      </c>
      <c r="C1413" s="76"/>
      <c r="D1413" s="76" t="s">
        <v>1374</v>
      </c>
      <c r="E1413" s="74"/>
      <c r="F1413" s="74">
        <v>5200000245</v>
      </c>
    </row>
    <row r="1414" spans="1:6" x14ac:dyDescent="0.2">
      <c r="A1414" s="74">
        <v>535387</v>
      </c>
      <c r="B1414" s="75">
        <v>758.83</v>
      </c>
      <c r="C1414" s="76"/>
      <c r="D1414" s="76" t="s">
        <v>1375</v>
      </c>
      <c r="E1414" s="74"/>
      <c r="F1414" s="74">
        <v>5200000245</v>
      </c>
    </row>
    <row r="1415" spans="1:6" x14ac:dyDescent="0.2">
      <c r="A1415" s="74">
        <v>535388</v>
      </c>
      <c r="B1415" s="75">
        <v>936.77</v>
      </c>
      <c r="C1415" s="76"/>
      <c r="D1415" s="76" t="s">
        <v>1376</v>
      </c>
      <c r="E1415" s="74"/>
      <c r="F1415" s="74">
        <v>5200000245</v>
      </c>
    </row>
    <row r="1416" spans="1:6" x14ac:dyDescent="0.2">
      <c r="A1416" s="74">
        <v>535389</v>
      </c>
      <c r="B1416" s="75">
        <v>672.16</v>
      </c>
      <c r="C1416" s="76"/>
      <c r="D1416" s="76" t="s">
        <v>1377</v>
      </c>
      <c r="E1416" s="74"/>
      <c r="F1416" s="74">
        <v>5200000245</v>
      </c>
    </row>
    <row r="1417" spans="1:6" x14ac:dyDescent="0.2">
      <c r="A1417" s="74">
        <v>535390</v>
      </c>
      <c r="B1417" s="75">
        <v>95.74</v>
      </c>
      <c r="C1417" s="76"/>
      <c r="D1417" s="76" t="s">
        <v>1378</v>
      </c>
      <c r="E1417" s="74"/>
      <c r="F1417" s="74">
        <v>5200000245</v>
      </c>
    </row>
    <row r="1418" spans="1:6" x14ac:dyDescent="0.2">
      <c r="A1418" s="74">
        <v>535391</v>
      </c>
      <c r="B1418" s="75">
        <v>189.19</v>
      </c>
      <c r="C1418" s="76"/>
      <c r="D1418" s="76" t="s">
        <v>1379</v>
      </c>
      <c r="E1418" s="74"/>
      <c r="F1418" s="74">
        <v>5200000245</v>
      </c>
    </row>
    <row r="1419" spans="1:6" x14ac:dyDescent="0.2">
      <c r="A1419" s="74">
        <v>535392</v>
      </c>
      <c r="B1419" s="75">
        <v>383.98</v>
      </c>
      <c r="C1419" s="76"/>
      <c r="D1419" s="76" t="s">
        <v>1380</v>
      </c>
      <c r="E1419" s="74"/>
      <c r="F1419" s="74">
        <v>5200000245</v>
      </c>
    </row>
    <row r="1420" spans="1:6" x14ac:dyDescent="0.2">
      <c r="A1420" s="74">
        <v>535393</v>
      </c>
      <c r="B1420" s="75">
        <v>511.97</v>
      </c>
      <c r="C1420" s="76"/>
      <c r="D1420" s="76" t="s">
        <v>1377</v>
      </c>
      <c r="E1420" s="74"/>
      <c r="F1420" s="74">
        <v>5200000245</v>
      </c>
    </row>
    <row r="1421" spans="1:6" x14ac:dyDescent="0.2">
      <c r="A1421" s="74">
        <v>535395</v>
      </c>
      <c r="B1421" s="75">
        <v>639.97</v>
      </c>
      <c r="C1421" s="76"/>
      <c r="D1421" s="76" t="s">
        <v>1381</v>
      </c>
      <c r="E1421" s="74"/>
      <c r="F1421" s="74">
        <v>5200000245</v>
      </c>
    </row>
    <row r="1422" spans="1:6" x14ac:dyDescent="0.2">
      <c r="A1422" s="74">
        <v>535396</v>
      </c>
      <c r="B1422" s="75">
        <v>584.49</v>
      </c>
      <c r="C1422" s="76"/>
      <c r="D1422" s="76" t="s">
        <v>1382</v>
      </c>
      <c r="E1422" s="74"/>
      <c r="F1422" s="74">
        <v>5200000245</v>
      </c>
    </row>
    <row r="1423" spans="1:6" x14ac:dyDescent="0.2">
      <c r="A1423" s="74">
        <v>535397</v>
      </c>
      <c r="B1423" s="75">
        <v>767.96</v>
      </c>
      <c r="C1423" s="76"/>
      <c r="D1423" s="76" t="s">
        <v>1383</v>
      </c>
      <c r="E1423" s="74"/>
      <c r="F1423" s="74">
        <v>5200000245</v>
      </c>
    </row>
    <row r="1424" spans="1:6" x14ac:dyDescent="0.2">
      <c r="A1424" s="74">
        <v>535398</v>
      </c>
      <c r="B1424" s="75">
        <v>42.67</v>
      </c>
      <c r="C1424" s="76"/>
      <c r="D1424" s="76" t="s">
        <v>1384</v>
      </c>
      <c r="E1424" s="74"/>
      <c r="F1424" s="74">
        <v>5200000245</v>
      </c>
    </row>
    <row r="1425" spans="1:6" x14ac:dyDescent="0.2">
      <c r="A1425" s="74">
        <v>535399</v>
      </c>
      <c r="B1425" s="75">
        <v>255.99</v>
      </c>
      <c r="C1425" s="76"/>
      <c r="D1425" s="76" t="s">
        <v>1385</v>
      </c>
      <c r="E1425" s="74"/>
      <c r="F1425" s="74">
        <v>5200000245</v>
      </c>
    </row>
    <row r="1426" spans="1:6" x14ac:dyDescent="0.2">
      <c r="A1426" s="74">
        <v>535400</v>
      </c>
      <c r="B1426" s="75">
        <v>496.31</v>
      </c>
      <c r="C1426" s="76"/>
      <c r="D1426" s="76" t="s">
        <v>1386</v>
      </c>
      <c r="E1426" s="74"/>
      <c r="F1426" s="74">
        <v>5200000245</v>
      </c>
    </row>
    <row r="1427" spans="1:6" x14ac:dyDescent="0.2">
      <c r="A1427" s="74">
        <v>535401</v>
      </c>
      <c r="B1427" s="75">
        <v>179.19</v>
      </c>
      <c r="C1427" s="76"/>
      <c r="D1427" s="76" t="s">
        <v>784</v>
      </c>
      <c r="E1427" s="74"/>
      <c r="F1427" s="74">
        <v>5200000245</v>
      </c>
    </row>
    <row r="1428" spans="1:6" x14ac:dyDescent="0.2">
      <c r="A1428" s="74">
        <v>535402</v>
      </c>
      <c r="B1428" s="75">
        <v>317.62</v>
      </c>
      <c r="C1428" s="76"/>
      <c r="D1428" s="76" t="s">
        <v>1387</v>
      </c>
      <c r="E1428" s="74"/>
      <c r="F1428" s="74">
        <v>5200000245</v>
      </c>
    </row>
    <row r="1429" spans="1:6" x14ac:dyDescent="0.2">
      <c r="A1429" s="74">
        <v>535403</v>
      </c>
      <c r="B1429" s="75">
        <v>550.23</v>
      </c>
      <c r="C1429" s="76"/>
      <c r="D1429" s="76" t="s">
        <v>1388</v>
      </c>
      <c r="E1429" s="74"/>
      <c r="F1429" s="74">
        <v>5200000245</v>
      </c>
    </row>
    <row r="1430" spans="1:6" x14ac:dyDescent="0.2">
      <c r="A1430" s="74">
        <v>535404</v>
      </c>
      <c r="B1430" s="75">
        <v>586.5</v>
      </c>
      <c r="C1430" s="76"/>
      <c r="D1430" s="76" t="s">
        <v>1389</v>
      </c>
      <c r="E1430" s="74"/>
      <c r="F1430" s="74">
        <v>5200000245</v>
      </c>
    </row>
    <row r="1431" spans="1:6" x14ac:dyDescent="0.2">
      <c r="A1431" s="74">
        <v>535406</v>
      </c>
      <c r="B1431" s="75">
        <v>461.88</v>
      </c>
      <c r="C1431" s="76"/>
      <c r="D1431" s="76" t="s">
        <v>1390</v>
      </c>
      <c r="E1431" s="74"/>
      <c r="F1431" s="74">
        <v>5200000245</v>
      </c>
    </row>
    <row r="1432" spans="1:6" x14ac:dyDescent="0.2">
      <c r="A1432" s="74">
        <v>535407</v>
      </c>
      <c r="B1432" s="75">
        <v>455.3</v>
      </c>
      <c r="C1432" s="76"/>
      <c r="D1432" s="76" t="s">
        <v>1391</v>
      </c>
      <c r="E1432" s="74"/>
      <c r="F1432" s="74">
        <v>5200000245</v>
      </c>
    </row>
    <row r="1433" spans="1:6" x14ac:dyDescent="0.2">
      <c r="A1433" s="74">
        <v>535408</v>
      </c>
      <c r="B1433" s="75">
        <v>562.05999999999995</v>
      </c>
      <c r="C1433" s="76"/>
      <c r="D1433" s="76" t="s">
        <v>1392</v>
      </c>
      <c r="E1433" s="74"/>
      <c r="F1433" s="74">
        <v>5200000245</v>
      </c>
    </row>
    <row r="1434" spans="1:6" x14ac:dyDescent="0.2">
      <c r="A1434" s="74">
        <v>535409</v>
      </c>
      <c r="B1434" s="75">
        <v>403.3</v>
      </c>
      <c r="C1434" s="76"/>
      <c r="D1434" s="76" t="s">
        <v>1393</v>
      </c>
      <c r="E1434" s="74"/>
      <c r="F1434" s="74">
        <v>5200000245</v>
      </c>
    </row>
    <row r="1435" spans="1:6" x14ac:dyDescent="0.2">
      <c r="A1435" s="74">
        <v>535410</v>
      </c>
      <c r="B1435" s="75">
        <v>82.36</v>
      </c>
      <c r="C1435" s="76"/>
      <c r="D1435" s="76" t="s">
        <v>1394</v>
      </c>
      <c r="E1435" s="74"/>
      <c r="F1435" s="74">
        <v>5200000245</v>
      </c>
    </row>
    <row r="1436" spans="1:6" x14ac:dyDescent="0.2">
      <c r="A1436" s="74">
        <v>535411</v>
      </c>
      <c r="B1436" s="75">
        <v>123.53</v>
      </c>
      <c r="C1436" s="76"/>
      <c r="D1436" s="76" t="s">
        <v>1395</v>
      </c>
      <c r="E1436" s="74"/>
      <c r="F1436" s="74">
        <v>5200000245</v>
      </c>
    </row>
    <row r="1437" spans="1:6" x14ac:dyDescent="0.2">
      <c r="A1437" s="74">
        <v>535412</v>
      </c>
      <c r="B1437" s="75">
        <v>54.54</v>
      </c>
      <c r="C1437" s="76"/>
      <c r="D1437" s="76" t="s">
        <v>1396</v>
      </c>
      <c r="E1437" s="74"/>
      <c r="F1437" s="74">
        <v>5200000245</v>
      </c>
    </row>
    <row r="1438" spans="1:6" x14ac:dyDescent="0.2">
      <c r="A1438" s="74">
        <v>535413</v>
      </c>
      <c r="B1438" s="75">
        <v>11.35</v>
      </c>
      <c r="C1438" s="76"/>
      <c r="D1438" s="76" t="s">
        <v>1397</v>
      </c>
      <c r="E1438" s="74"/>
      <c r="F1438" s="74">
        <v>5200000245</v>
      </c>
    </row>
    <row r="1439" spans="1:6" x14ac:dyDescent="0.2">
      <c r="A1439" s="74">
        <v>535414</v>
      </c>
      <c r="B1439" s="75">
        <v>18.920000000000002</v>
      </c>
      <c r="C1439" s="76"/>
      <c r="D1439" s="76" t="s">
        <v>1398</v>
      </c>
      <c r="E1439" s="74"/>
      <c r="F1439" s="74">
        <v>5200000245</v>
      </c>
    </row>
    <row r="1440" spans="1:6" x14ac:dyDescent="0.2">
      <c r="A1440" s="74">
        <v>535415</v>
      </c>
      <c r="B1440" s="75">
        <v>127.99</v>
      </c>
      <c r="C1440" s="76"/>
      <c r="D1440" s="76" t="s">
        <v>1399</v>
      </c>
      <c r="E1440" s="74"/>
      <c r="F1440" s="74">
        <v>5200000245</v>
      </c>
    </row>
    <row r="1441" spans="1:6" x14ac:dyDescent="0.2">
      <c r="A1441" s="74">
        <v>535417</v>
      </c>
      <c r="B1441" s="75">
        <v>5.12</v>
      </c>
      <c r="C1441" s="76"/>
      <c r="D1441" s="76" t="s">
        <v>807</v>
      </c>
      <c r="E1441" s="74"/>
      <c r="F1441" s="74">
        <v>5200000245</v>
      </c>
    </row>
    <row r="1442" spans="1:6" x14ac:dyDescent="0.2">
      <c r="A1442" s="74">
        <v>535418</v>
      </c>
      <c r="B1442" s="75">
        <v>5.67</v>
      </c>
      <c r="C1442" s="76"/>
      <c r="D1442" s="76" t="s">
        <v>1400</v>
      </c>
      <c r="E1442" s="74"/>
      <c r="F1442" s="74">
        <v>5200000245</v>
      </c>
    </row>
    <row r="1443" spans="1:6" x14ac:dyDescent="0.2">
      <c r="A1443" s="74">
        <v>535419</v>
      </c>
      <c r="B1443" s="75">
        <v>1041.45</v>
      </c>
      <c r="C1443" s="76"/>
      <c r="D1443" s="76" t="s">
        <v>1401</v>
      </c>
      <c r="E1443" s="74"/>
      <c r="F1443" s="74">
        <v>5200000245</v>
      </c>
    </row>
    <row r="1444" spans="1:6" x14ac:dyDescent="0.2">
      <c r="A1444" s="74">
        <v>535420</v>
      </c>
      <c r="B1444" s="75">
        <v>433.93</v>
      </c>
      <c r="C1444" s="76"/>
      <c r="D1444" s="76" t="s">
        <v>1402</v>
      </c>
      <c r="E1444" s="74"/>
      <c r="F1444" s="74">
        <v>5200000245</v>
      </c>
    </row>
    <row r="1445" spans="1:6" x14ac:dyDescent="0.2">
      <c r="A1445" s="74">
        <v>535421</v>
      </c>
      <c r="B1445" s="75">
        <v>243.29</v>
      </c>
      <c r="C1445" s="76"/>
      <c r="D1445" s="76" t="s">
        <v>1403</v>
      </c>
      <c r="E1445" s="74"/>
      <c r="F1445" s="74">
        <v>5200000245</v>
      </c>
    </row>
    <row r="1446" spans="1:6" x14ac:dyDescent="0.2">
      <c r="A1446" s="74">
        <v>535422</v>
      </c>
      <c r="B1446" s="75">
        <v>1085.28</v>
      </c>
      <c r="C1446" s="76"/>
      <c r="D1446" s="76" t="s">
        <v>1404</v>
      </c>
      <c r="E1446" s="74"/>
      <c r="F1446" s="74">
        <v>5200000245</v>
      </c>
    </row>
    <row r="1447" spans="1:6" x14ac:dyDescent="0.2">
      <c r="A1447" s="74">
        <v>535423</v>
      </c>
      <c r="B1447" s="75">
        <v>280.35000000000002</v>
      </c>
      <c r="C1447" s="76"/>
      <c r="D1447" s="76" t="s">
        <v>1405</v>
      </c>
      <c r="E1447" s="74"/>
      <c r="F1447" s="74">
        <v>5200000245</v>
      </c>
    </row>
    <row r="1448" spans="1:6" x14ac:dyDescent="0.2">
      <c r="A1448" s="74">
        <v>535424</v>
      </c>
      <c r="B1448" s="75">
        <v>513.95000000000005</v>
      </c>
      <c r="C1448" s="76"/>
      <c r="D1448" s="76" t="s">
        <v>1406</v>
      </c>
      <c r="E1448" s="74"/>
      <c r="F1448" s="74">
        <v>5200000245</v>
      </c>
    </row>
    <row r="1449" spans="1:6" x14ac:dyDescent="0.2">
      <c r="A1449" s="74">
        <v>535425</v>
      </c>
      <c r="B1449" s="75">
        <v>438.97</v>
      </c>
      <c r="C1449" s="76"/>
      <c r="D1449" s="76" t="s">
        <v>1407</v>
      </c>
      <c r="E1449" s="74"/>
      <c r="F1449" s="74">
        <v>5200000245</v>
      </c>
    </row>
    <row r="1450" spans="1:6" x14ac:dyDescent="0.2">
      <c r="A1450" s="74">
        <v>535426</v>
      </c>
      <c r="B1450" s="75">
        <v>347.15</v>
      </c>
      <c r="C1450" s="76"/>
      <c r="D1450" s="76" t="s">
        <v>1408</v>
      </c>
      <c r="E1450" s="74"/>
      <c r="F1450" s="74">
        <v>5200000245</v>
      </c>
    </row>
    <row r="1451" spans="1:6" x14ac:dyDescent="0.2">
      <c r="A1451" s="74">
        <v>535428</v>
      </c>
      <c r="B1451" s="75">
        <v>827.89</v>
      </c>
      <c r="C1451" s="76"/>
      <c r="D1451" s="76" t="s">
        <v>1409</v>
      </c>
      <c r="E1451" s="74"/>
      <c r="F1451" s="74">
        <v>5200000245</v>
      </c>
    </row>
    <row r="1452" spans="1:6" x14ac:dyDescent="0.2">
      <c r="A1452" s="74">
        <v>535429</v>
      </c>
      <c r="B1452" s="75">
        <v>832.39</v>
      </c>
      <c r="C1452" s="76"/>
      <c r="D1452" s="76" t="s">
        <v>1410</v>
      </c>
      <c r="E1452" s="74"/>
      <c r="F1452" s="74">
        <v>5200000245</v>
      </c>
    </row>
    <row r="1453" spans="1:6" x14ac:dyDescent="0.2">
      <c r="A1453" s="74">
        <v>535430</v>
      </c>
      <c r="B1453" s="75">
        <v>71.239999999999995</v>
      </c>
      <c r="C1453" s="76"/>
      <c r="D1453" s="76" t="s">
        <v>1411</v>
      </c>
      <c r="E1453" s="74"/>
      <c r="F1453" s="74">
        <v>5200000245</v>
      </c>
    </row>
    <row r="1454" spans="1:6" x14ac:dyDescent="0.2">
      <c r="A1454" s="74">
        <v>535431</v>
      </c>
      <c r="B1454" s="75">
        <v>81.31</v>
      </c>
      <c r="C1454" s="76"/>
      <c r="D1454" s="76" t="s">
        <v>1412</v>
      </c>
      <c r="E1454" s="74"/>
      <c r="F1454" s="74">
        <v>5200000245</v>
      </c>
    </row>
    <row r="1455" spans="1:6" x14ac:dyDescent="0.2">
      <c r="A1455" s="74">
        <v>535432</v>
      </c>
      <c r="B1455" s="75">
        <v>721.11</v>
      </c>
      <c r="C1455" s="76"/>
      <c r="D1455" s="76" t="s">
        <v>1413</v>
      </c>
      <c r="E1455" s="74"/>
      <c r="F1455" s="74">
        <v>5200000245</v>
      </c>
    </row>
    <row r="1456" spans="1:6" x14ac:dyDescent="0.2">
      <c r="A1456" s="74">
        <v>535433</v>
      </c>
      <c r="B1456" s="75">
        <v>83.11</v>
      </c>
      <c r="C1456" s="76"/>
      <c r="D1456" s="76" t="s">
        <v>1414</v>
      </c>
      <c r="E1456" s="74"/>
      <c r="F1456" s="74">
        <v>5200000245</v>
      </c>
    </row>
    <row r="1457" spans="1:6" x14ac:dyDescent="0.2">
      <c r="A1457" s="74">
        <v>535434</v>
      </c>
      <c r="B1457" s="75">
        <v>118.72</v>
      </c>
      <c r="C1457" s="76"/>
      <c r="D1457" s="76" t="s">
        <v>1415</v>
      </c>
      <c r="E1457" s="74"/>
      <c r="F1457" s="74">
        <v>5200000245</v>
      </c>
    </row>
    <row r="1458" spans="1:6" x14ac:dyDescent="0.2">
      <c r="A1458" s="74">
        <v>535435</v>
      </c>
      <c r="B1458" s="75">
        <v>283.79000000000002</v>
      </c>
      <c r="C1458" s="76"/>
      <c r="D1458" s="76" t="s">
        <v>1416</v>
      </c>
      <c r="E1458" s="74"/>
      <c r="F1458" s="74">
        <v>5200000245</v>
      </c>
    </row>
    <row r="1459" spans="1:6" x14ac:dyDescent="0.2">
      <c r="A1459" s="74">
        <v>535436</v>
      </c>
      <c r="B1459" s="75">
        <v>383.34</v>
      </c>
      <c r="C1459" s="76"/>
      <c r="D1459" s="76" t="s">
        <v>1417</v>
      </c>
      <c r="E1459" s="74"/>
      <c r="F1459" s="74">
        <v>5200000245</v>
      </c>
    </row>
    <row r="1460" spans="1:6" x14ac:dyDescent="0.2">
      <c r="A1460" s="74">
        <v>535437</v>
      </c>
      <c r="B1460" s="75">
        <v>1376.93</v>
      </c>
      <c r="C1460" s="76"/>
      <c r="D1460" s="76" t="s">
        <v>1418</v>
      </c>
      <c r="E1460" s="74"/>
      <c r="F1460" s="74">
        <v>5200000245</v>
      </c>
    </row>
    <row r="1461" spans="1:6" x14ac:dyDescent="0.2">
      <c r="A1461" s="74">
        <v>535439</v>
      </c>
      <c r="B1461" s="75">
        <v>1204.81</v>
      </c>
      <c r="C1461" s="76"/>
      <c r="D1461" s="76" t="s">
        <v>1419</v>
      </c>
      <c r="E1461" s="74"/>
      <c r="F1461" s="74">
        <v>5200000245</v>
      </c>
    </row>
    <row r="1462" spans="1:6" x14ac:dyDescent="0.2">
      <c r="A1462" s="74">
        <v>535440</v>
      </c>
      <c r="B1462" s="75">
        <v>567.58000000000004</v>
      </c>
      <c r="C1462" s="76"/>
      <c r="D1462" s="76" t="s">
        <v>1420</v>
      </c>
      <c r="E1462" s="74"/>
      <c r="F1462" s="74">
        <v>5200000245</v>
      </c>
    </row>
    <row r="1463" spans="1:6" x14ac:dyDescent="0.2">
      <c r="A1463" s="74">
        <v>535441</v>
      </c>
      <c r="B1463" s="75">
        <v>624.79999999999995</v>
      </c>
      <c r="C1463" s="76"/>
      <c r="D1463" s="76" t="s">
        <v>1421</v>
      </c>
      <c r="E1463" s="74"/>
      <c r="F1463" s="74">
        <v>5200000245</v>
      </c>
    </row>
    <row r="1464" spans="1:6" x14ac:dyDescent="0.2">
      <c r="A1464" s="74">
        <v>535442</v>
      </c>
      <c r="B1464" s="75">
        <v>709.87</v>
      </c>
      <c r="C1464" s="76"/>
      <c r="D1464" s="76" t="s">
        <v>1422</v>
      </c>
      <c r="E1464" s="74"/>
      <c r="F1464" s="74">
        <v>5200000245</v>
      </c>
    </row>
    <row r="1465" spans="1:6" x14ac:dyDescent="0.2">
      <c r="A1465" s="74">
        <v>535443</v>
      </c>
      <c r="B1465" s="75">
        <v>222.59</v>
      </c>
      <c r="C1465" s="76"/>
      <c r="D1465" s="76" t="s">
        <v>1423</v>
      </c>
      <c r="E1465" s="74"/>
      <c r="F1465" s="74">
        <v>5200000245</v>
      </c>
    </row>
    <row r="1466" spans="1:6" x14ac:dyDescent="0.2">
      <c r="A1466" s="74">
        <v>535444</v>
      </c>
      <c r="B1466" s="75">
        <v>199.03</v>
      </c>
      <c r="C1466" s="76"/>
      <c r="D1466" s="76" t="s">
        <v>1424</v>
      </c>
      <c r="E1466" s="74"/>
      <c r="F1466" s="74">
        <v>5200000245</v>
      </c>
    </row>
    <row r="1467" spans="1:6" x14ac:dyDescent="0.2">
      <c r="A1467" s="74">
        <v>535445</v>
      </c>
      <c r="B1467" s="75">
        <v>640.41999999999996</v>
      </c>
      <c r="C1467" s="76"/>
      <c r="D1467" s="76" t="s">
        <v>1425</v>
      </c>
      <c r="E1467" s="74"/>
      <c r="F1467" s="74">
        <v>5200000245</v>
      </c>
    </row>
    <row r="1468" spans="1:6" x14ac:dyDescent="0.2">
      <c r="A1468" s="74">
        <v>535446</v>
      </c>
      <c r="B1468" s="75">
        <v>667.77</v>
      </c>
      <c r="C1468" s="76"/>
      <c r="D1468" s="76" t="s">
        <v>1426</v>
      </c>
      <c r="E1468" s="74"/>
      <c r="F1468" s="74">
        <v>5200000245</v>
      </c>
    </row>
    <row r="1469" spans="1:6" x14ac:dyDescent="0.2">
      <c r="A1469" s="74">
        <v>535447</v>
      </c>
      <c r="B1469" s="75">
        <v>353.21</v>
      </c>
      <c r="C1469" s="76"/>
      <c r="D1469" s="76" t="s">
        <v>1427</v>
      </c>
      <c r="E1469" s="74"/>
      <c r="F1469" s="74">
        <v>5200000245</v>
      </c>
    </row>
    <row r="1470" spans="1:6" x14ac:dyDescent="0.2">
      <c r="A1470" s="74">
        <v>535448</v>
      </c>
      <c r="B1470" s="75">
        <v>403.1</v>
      </c>
      <c r="C1470" s="76"/>
      <c r="D1470" s="76" t="s">
        <v>1428</v>
      </c>
      <c r="E1470" s="74"/>
      <c r="F1470" s="74">
        <v>5200000245</v>
      </c>
    </row>
    <row r="1471" spans="1:6" x14ac:dyDescent="0.2">
      <c r="A1471" s="74">
        <v>535450</v>
      </c>
      <c r="B1471" s="75">
        <v>274.52</v>
      </c>
      <c r="C1471" s="76"/>
      <c r="D1471" s="76" t="s">
        <v>1429</v>
      </c>
      <c r="E1471" s="74"/>
      <c r="F1471" s="74">
        <v>5200000245</v>
      </c>
    </row>
    <row r="1472" spans="1:6" x14ac:dyDescent="0.2">
      <c r="A1472" s="74">
        <v>535451</v>
      </c>
      <c r="B1472" s="75">
        <v>2409.62</v>
      </c>
      <c r="C1472" s="76"/>
      <c r="D1472" s="76" t="s">
        <v>1430</v>
      </c>
      <c r="E1472" s="74"/>
      <c r="F1472" s="74">
        <v>5200000245</v>
      </c>
    </row>
    <row r="1473" spans="1:6" x14ac:dyDescent="0.2">
      <c r="A1473" s="74">
        <v>535452</v>
      </c>
      <c r="B1473" s="75">
        <v>567.58000000000004</v>
      </c>
      <c r="C1473" s="76"/>
      <c r="D1473" s="76" t="s">
        <v>808</v>
      </c>
      <c r="E1473" s="74"/>
      <c r="F1473" s="74">
        <v>5200000245</v>
      </c>
    </row>
    <row r="1474" spans="1:6" x14ac:dyDescent="0.2">
      <c r="A1474" s="74">
        <v>535453</v>
      </c>
      <c r="B1474" s="75">
        <v>378.39</v>
      </c>
      <c r="C1474" s="76"/>
      <c r="D1474" s="76" t="s">
        <v>1431</v>
      </c>
      <c r="E1474" s="74"/>
      <c r="F1474" s="74">
        <v>5200000245</v>
      </c>
    </row>
    <row r="1475" spans="1:6" x14ac:dyDescent="0.2">
      <c r="A1475" s="74">
        <v>535454</v>
      </c>
      <c r="B1475" s="75">
        <v>3169.3</v>
      </c>
      <c r="C1475" s="76"/>
      <c r="D1475" s="76" t="s">
        <v>1432</v>
      </c>
      <c r="E1475" s="74"/>
      <c r="F1475" s="74">
        <v>5200000245</v>
      </c>
    </row>
    <row r="1476" spans="1:6" x14ac:dyDescent="0.2">
      <c r="A1476" s="74">
        <v>535455</v>
      </c>
      <c r="B1476" s="75">
        <v>1023.94</v>
      </c>
      <c r="C1476" s="76"/>
      <c r="D1476" s="76" t="s">
        <v>809</v>
      </c>
      <c r="E1476" s="74"/>
      <c r="F1476" s="74">
        <v>5200000245</v>
      </c>
    </row>
    <row r="1477" spans="1:6" x14ac:dyDescent="0.2">
      <c r="A1477" s="74">
        <v>535456</v>
      </c>
      <c r="B1477" s="75">
        <v>94.6</v>
      </c>
      <c r="C1477" s="76"/>
      <c r="D1477" s="76" t="s">
        <v>1433</v>
      </c>
      <c r="E1477" s="74"/>
      <c r="F1477" s="74">
        <v>5200000245</v>
      </c>
    </row>
    <row r="1478" spans="1:6" x14ac:dyDescent="0.2">
      <c r="A1478" s="74">
        <v>535457</v>
      </c>
      <c r="B1478" s="75">
        <v>251.43</v>
      </c>
      <c r="C1478" s="76"/>
      <c r="D1478" s="76" t="s">
        <v>1434</v>
      </c>
      <c r="E1478" s="74"/>
      <c r="F1478" s="74">
        <v>5200000245</v>
      </c>
    </row>
    <row r="1479" spans="1:6" x14ac:dyDescent="0.2">
      <c r="A1479" s="74">
        <v>535458</v>
      </c>
      <c r="B1479" s="75">
        <v>77.900000000000006</v>
      </c>
      <c r="C1479" s="76"/>
      <c r="D1479" s="76" t="s">
        <v>1435</v>
      </c>
      <c r="E1479" s="74"/>
      <c r="F1479" s="74">
        <v>5200000245</v>
      </c>
    </row>
    <row r="1480" spans="1:6" x14ac:dyDescent="0.2">
      <c r="A1480" s="74">
        <v>535459</v>
      </c>
      <c r="B1480" s="75">
        <v>201.55</v>
      </c>
      <c r="C1480" s="76"/>
      <c r="D1480" s="76" t="s">
        <v>1436</v>
      </c>
      <c r="E1480" s="74"/>
      <c r="F1480" s="74">
        <v>5200000245</v>
      </c>
    </row>
    <row r="1481" spans="1:6" x14ac:dyDescent="0.2">
      <c r="A1481" s="74">
        <v>535461</v>
      </c>
      <c r="B1481" s="75">
        <v>178.09</v>
      </c>
      <c r="C1481" s="76"/>
      <c r="D1481" s="76" t="s">
        <v>1437</v>
      </c>
      <c r="E1481" s="74"/>
      <c r="F1481" s="74">
        <v>5200000245</v>
      </c>
    </row>
    <row r="1482" spans="1:6" x14ac:dyDescent="0.2">
      <c r="A1482" s="74">
        <v>535462</v>
      </c>
      <c r="B1482" s="75">
        <v>189.19</v>
      </c>
      <c r="C1482" s="76"/>
      <c r="D1482" s="76" t="s">
        <v>1438</v>
      </c>
      <c r="E1482" s="74"/>
      <c r="F1482" s="74">
        <v>5200000245</v>
      </c>
    </row>
    <row r="1483" spans="1:6" x14ac:dyDescent="0.2">
      <c r="A1483" s="74">
        <v>535463</v>
      </c>
      <c r="B1483" s="75">
        <v>378.39</v>
      </c>
      <c r="C1483" s="76"/>
      <c r="D1483" s="76" t="s">
        <v>1439</v>
      </c>
      <c r="E1483" s="74"/>
      <c r="F1483" s="74">
        <v>5200000245</v>
      </c>
    </row>
    <row r="1484" spans="1:6" x14ac:dyDescent="0.2">
      <c r="A1484" s="74">
        <v>535464</v>
      </c>
      <c r="B1484" s="75">
        <v>756.76</v>
      </c>
      <c r="C1484" s="76"/>
      <c r="D1484" s="76" t="s">
        <v>1440</v>
      </c>
      <c r="E1484" s="74"/>
      <c r="F1484" s="74">
        <v>5200000245</v>
      </c>
    </row>
    <row r="1485" spans="1:6" x14ac:dyDescent="0.2">
      <c r="A1485" s="74">
        <v>535465</v>
      </c>
      <c r="B1485" s="75">
        <v>338.4</v>
      </c>
      <c r="C1485" s="76"/>
      <c r="D1485" s="76" t="s">
        <v>1441</v>
      </c>
      <c r="E1485" s="74"/>
      <c r="F1485" s="74">
        <v>5200000245</v>
      </c>
    </row>
    <row r="1486" spans="1:6" x14ac:dyDescent="0.2">
      <c r="A1486" s="74">
        <v>535466</v>
      </c>
      <c r="B1486" s="75">
        <v>577.23</v>
      </c>
      <c r="C1486" s="76"/>
      <c r="D1486" s="76" t="s">
        <v>1442</v>
      </c>
      <c r="E1486" s="74"/>
      <c r="F1486" s="74">
        <v>5200000245</v>
      </c>
    </row>
    <row r="1487" spans="1:6" x14ac:dyDescent="0.2">
      <c r="A1487" s="74">
        <v>535467</v>
      </c>
      <c r="B1487" s="75">
        <v>472.98</v>
      </c>
      <c r="C1487" s="76"/>
      <c r="D1487" s="76" t="s">
        <v>1443</v>
      </c>
      <c r="E1487" s="74"/>
      <c r="F1487" s="74">
        <v>5200000245</v>
      </c>
    </row>
    <row r="1488" spans="1:6" x14ac:dyDescent="0.2">
      <c r="A1488" s="74">
        <v>535468</v>
      </c>
      <c r="B1488" s="75">
        <v>289.62</v>
      </c>
      <c r="C1488" s="76"/>
      <c r="D1488" s="76" t="s">
        <v>790</v>
      </c>
      <c r="E1488" s="74"/>
      <c r="F1488" s="74">
        <v>5200000245</v>
      </c>
    </row>
    <row r="1489" spans="1:6" x14ac:dyDescent="0.2">
      <c r="A1489" s="74">
        <v>535469</v>
      </c>
      <c r="B1489" s="75">
        <v>662.18</v>
      </c>
      <c r="C1489" s="76"/>
      <c r="D1489" s="76" t="s">
        <v>1444</v>
      </c>
      <c r="E1489" s="74"/>
      <c r="F1489" s="74">
        <v>5200000245</v>
      </c>
    </row>
    <row r="1490" spans="1:6" x14ac:dyDescent="0.2">
      <c r="A1490" s="74">
        <v>535470</v>
      </c>
      <c r="B1490" s="75">
        <v>472.98</v>
      </c>
      <c r="C1490" s="76"/>
      <c r="D1490" s="76" t="s">
        <v>1445</v>
      </c>
      <c r="E1490" s="74"/>
      <c r="F1490" s="74">
        <v>5200000245</v>
      </c>
    </row>
    <row r="1491" spans="1:6" x14ac:dyDescent="0.2">
      <c r="A1491" s="74">
        <v>535473</v>
      </c>
      <c r="B1491" s="75">
        <v>389.49</v>
      </c>
      <c r="C1491" s="76"/>
      <c r="D1491" s="76" t="s">
        <v>1446</v>
      </c>
      <c r="E1491" s="74"/>
      <c r="F1491" s="74">
        <v>5200000245</v>
      </c>
    </row>
    <row r="1492" spans="1:6" x14ac:dyDescent="0.2">
      <c r="A1492" s="74">
        <v>535474</v>
      </c>
      <c r="B1492" s="75">
        <v>433.33</v>
      </c>
      <c r="C1492" s="76"/>
      <c r="D1492" s="76" t="s">
        <v>1447</v>
      </c>
      <c r="E1492" s="74"/>
      <c r="F1492" s="74">
        <v>5200000245</v>
      </c>
    </row>
    <row r="1493" spans="1:6" x14ac:dyDescent="0.2">
      <c r="A1493" s="74">
        <v>535475</v>
      </c>
      <c r="B1493" s="75">
        <v>90.91</v>
      </c>
      <c r="C1493" s="76"/>
      <c r="D1493" s="76" t="s">
        <v>1448</v>
      </c>
      <c r="E1493" s="74"/>
      <c r="F1493" s="74">
        <v>5200000245</v>
      </c>
    </row>
    <row r="1494" spans="1:6" x14ac:dyDescent="0.2">
      <c r="A1494" s="74">
        <v>535476</v>
      </c>
      <c r="B1494" s="75">
        <v>137.26</v>
      </c>
      <c r="C1494" s="76"/>
      <c r="D1494" s="76" t="s">
        <v>1449</v>
      </c>
      <c r="E1494" s="74"/>
      <c r="F1494" s="74">
        <v>5200000245</v>
      </c>
    </row>
    <row r="1495" spans="1:6" x14ac:dyDescent="0.2">
      <c r="A1495" s="74">
        <v>535477</v>
      </c>
      <c r="B1495" s="75">
        <v>205.89</v>
      </c>
      <c r="C1495" s="76"/>
      <c r="D1495" s="76" t="s">
        <v>1450</v>
      </c>
      <c r="E1495" s="74"/>
      <c r="F1495" s="74">
        <v>5200000245</v>
      </c>
    </row>
    <row r="1496" spans="1:6" x14ac:dyDescent="0.2">
      <c r="A1496" s="74">
        <v>535478</v>
      </c>
      <c r="B1496" s="75">
        <v>235.81</v>
      </c>
      <c r="C1496" s="76"/>
      <c r="D1496" s="76" t="s">
        <v>1451</v>
      </c>
      <c r="E1496" s="74"/>
      <c r="F1496" s="74">
        <v>5200000245</v>
      </c>
    </row>
    <row r="1497" spans="1:6" x14ac:dyDescent="0.2">
      <c r="A1497" s="74">
        <v>535479</v>
      </c>
      <c r="B1497" s="75">
        <v>229.76</v>
      </c>
      <c r="C1497" s="76"/>
      <c r="D1497" s="76" t="s">
        <v>1452</v>
      </c>
      <c r="E1497" s="74"/>
      <c r="F1497" s="74">
        <v>5200000245</v>
      </c>
    </row>
    <row r="1498" spans="1:6" x14ac:dyDescent="0.2">
      <c r="A1498" s="74">
        <v>535480</v>
      </c>
      <c r="B1498" s="75">
        <v>720.53</v>
      </c>
      <c r="C1498" s="76"/>
      <c r="D1498" s="76" t="s">
        <v>1453</v>
      </c>
      <c r="E1498" s="74"/>
      <c r="F1498" s="74">
        <v>5200000245</v>
      </c>
    </row>
    <row r="1499" spans="1:6" x14ac:dyDescent="0.2">
      <c r="A1499" s="74">
        <v>535481</v>
      </c>
      <c r="B1499" s="75">
        <v>352.71</v>
      </c>
      <c r="C1499" s="76"/>
      <c r="D1499" s="76" t="s">
        <v>1454</v>
      </c>
      <c r="E1499" s="74"/>
      <c r="F1499" s="74">
        <v>5200000245</v>
      </c>
    </row>
    <row r="1500" spans="1:6" x14ac:dyDescent="0.2">
      <c r="A1500" s="74">
        <v>535482</v>
      </c>
      <c r="B1500" s="75">
        <v>413.17</v>
      </c>
      <c r="C1500" s="76"/>
      <c r="D1500" s="76" t="s">
        <v>1455</v>
      </c>
      <c r="E1500" s="74"/>
      <c r="F1500" s="74">
        <v>5200000245</v>
      </c>
    </row>
    <row r="1501" spans="1:6" x14ac:dyDescent="0.2">
      <c r="A1501" s="74">
        <v>535484</v>
      </c>
      <c r="B1501" s="75">
        <v>510.14</v>
      </c>
      <c r="C1501" s="76"/>
      <c r="D1501" s="76" t="s">
        <v>1456</v>
      </c>
      <c r="E1501" s="74"/>
      <c r="F1501" s="74">
        <v>5200000245</v>
      </c>
    </row>
    <row r="1502" spans="1:6" x14ac:dyDescent="0.2">
      <c r="A1502" s="74">
        <v>535485</v>
      </c>
      <c r="B1502" s="75">
        <v>463.56</v>
      </c>
      <c r="C1502" s="76"/>
      <c r="D1502" s="76" t="s">
        <v>1457</v>
      </c>
      <c r="E1502" s="74"/>
      <c r="F1502" s="74">
        <v>5200000245</v>
      </c>
    </row>
    <row r="1503" spans="1:6" x14ac:dyDescent="0.2">
      <c r="A1503" s="74">
        <v>535486</v>
      </c>
      <c r="B1503" s="75">
        <v>408.1</v>
      </c>
      <c r="C1503" s="76"/>
      <c r="D1503" s="76" t="s">
        <v>1458</v>
      </c>
      <c r="E1503" s="74"/>
      <c r="F1503" s="74">
        <v>5200000245</v>
      </c>
    </row>
    <row r="1504" spans="1:6" x14ac:dyDescent="0.2">
      <c r="A1504" s="74">
        <v>535487</v>
      </c>
      <c r="B1504" s="75">
        <v>860.01</v>
      </c>
      <c r="C1504" s="76"/>
      <c r="D1504" s="76" t="s">
        <v>1459</v>
      </c>
      <c r="E1504" s="74"/>
      <c r="F1504" s="74">
        <v>5200000245</v>
      </c>
    </row>
    <row r="1505" spans="1:6" x14ac:dyDescent="0.2">
      <c r="A1505" s="74">
        <v>535488</v>
      </c>
      <c r="B1505" s="75">
        <v>354.94</v>
      </c>
      <c r="C1505" s="76"/>
      <c r="D1505" s="76" t="s">
        <v>1460</v>
      </c>
      <c r="E1505" s="74"/>
      <c r="F1505" s="74">
        <v>5200000245</v>
      </c>
    </row>
    <row r="1506" spans="1:6" x14ac:dyDescent="0.2">
      <c r="A1506" s="74">
        <v>535489</v>
      </c>
      <c r="B1506" s="75">
        <v>426.65</v>
      </c>
      <c r="C1506" s="76"/>
      <c r="D1506" s="76" t="s">
        <v>1461</v>
      </c>
      <c r="E1506" s="74"/>
      <c r="F1506" s="74">
        <v>5200000245</v>
      </c>
    </row>
    <row r="1507" spans="1:6" x14ac:dyDescent="0.2">
      <c r="A1507" s="74">
        <v>535490</v>
      </c>
      <c r="B1507" s="75">
        <v>1.25</v>
      </c>
      <c r="C1507" s="76"/>
      <c r="D1507" s="76" t="s">
        <v>1462</v>
      </c>
      <c r="E1507" s="74"/>
      <c r="F1507" s="74">
        <v>5200000245</v>
      </c>
    </row>
    <row r="1508" spans="1:6" x14ac:dyDescent="0.2">
      <c r="A1508" s="74">
        <v>535491</v>
      </c>
      <c r="B1508" s="75">
        <v>5723.96</v>
      </c>
      <c r="C1508" s="76"/>
      <c r="D1508" s="76" t="s">
        <v>1463</v>
      </c>
      <c r="E1508" s="74"/>
      <c r="F1508" s="74">
        <v>5200000245</v>
      </c>
    </row>
    <row r="1509" spans="1:6" x14ac:dyDescent="0.2">
      <c r="A1509" s="74">
        <v>535492</v>
      </c>
      <c r="B1509" s="75">
        <v>7628.59</v>
      </c>
      <c r="C1509" s="76"/>
      <c r="D1509" s="76" t="s">
        <v>1464</v>
      </c>
      <c r="E1509" s="74"/>
      <c r="F1509" s="74">
        <v>5200000245</v>
      </c>
    </row>
    <row r="1510" spans="1:6" x14ac:dyDescent="0.2">
      <c r="A1510" s="74">
        <v>535493</v>
      </c>
      <c r="B1510" s="75">
        <v>11175.84</v>
      </c>
      <c r="C1510" s="76"/>
      <c r="D1510" s="76" t="s">
        <v>1465</v>
      </c>
      <c r="E1510" s="74"/>
      <c r="F1510" s="74">
        <v>5200000245</v>
      </c>
    </row>
    <row r="1511" spans="1:6" x14ac:dyDescent="0.2">
      <c r="A1511" s="74">
        <v>535495</v>
      </c>
      <c r="B1511" s="75">
        <v>2741.05</v>
      </c>
      <c r="C1511" s="76"/>
      <c r="D1511" s="76" t="s">
        <v>1466</v>
      </c>
      <c r="E1511" s="74"/>
      <c r="F1511" s="74">
        <v>5200000245</v>
      </c>
    </row>
    <row r="1512" spans="1:6" x14ac:dyDescent="0.2">
      <c r="A1512" s="74">
        <v>535496</v>
      </c>
      <c r="B1512" s="75">
        <v>4101.5</v>
      </c>
      <c r="C1512" s="76"/>
      <c r="D1512" s="76" t="s">
        <v>1467</v>
      </c>
      <c r="E1512" s="74"/>
      <c r="F1512" s="74">
        <v>5200000245</v>
      </c>
    </row>
    <row r="1513" spans="1:6" x14ac:dyDescent="0.2">
      <c r="A1513" s="74">
        <v>535497</v>
      </c>
      <c r="B1513" s="75">
        <v>6076.67</v>
      </c>
      <c r="C1513" s="76"/>
      <c r="D1513" s="76" t="s">
        <v>1468</v>
      </c>
      <c r="E1513" s="74"/>
      <c r="F1513" s="74">
        <v>5200000245</v>
      </c>
    </row>
    <row r="1514" spans="1:6" x14ac:dyDescent="0.2">
      <c r="A1514" s="74">
        <v>535498</v>
      </c>
      <c r="B1514" s="75">
        <v>1259.68</v>
      </c>
      <c r="C1514" s="76"/>
      <c r="D1514" s="76" t="s">
        <v>1469</v>
      </c>
      <c r="E1514" s="74"/>
      <c r="F1514" s="74">
        <v>5200000245</v>
      </c>
    </row>
    <row r="1515" spans="1:6" x14ac:dyDescent="0.2">
      <c r="A1515" s="74">
        <v>535499</v>
      </c>
      <c r="B1515" s="75">
        <v>9140.2000000000007</v>
      </c>
      <c r="C1515" s="76"/>
      <c r="D1515" s="76" t="s">
        <v>1470</v>
      </c>
      <c r="E1515" s="74"/>
      <c r="F1515" s="74">
        <v>5200000245</v>
      </c>
    </row>
    <row r="1516" spans="1:6" x14ac:dyDescent="0.2">
      <c r="A1516" s="74">
        <v>535500</v>
      </c>
      <c r="B1516" s="75">
        <v>13060.31</v>
      </c>
      <c r="C1516" s="76"/>
      <c r="D1516" s="76" t="s">
        <v>1471</v>
      </c>
      <c r="E1516" s="74"/>
      <c r="F1516" s="74">
        <v>5200000245</v>
      </c>
    </row>
    <row r="1517" spans="1:6" x14ac:dyDescent="0.2">
      <c r="A1517" s="74">
        <v>535501</v>
      </c>
      <c r="B1517" s="75">
        <v>16123.84</v>
      </c>
      <c r="C1517" s="76"/>
      <c r="D1517" s="76" t="s">
        <v>1472</v>
      </c>
      <c r="E1517" s="74"/>
      <c r="F1517" s="74">
        <v>5200000245</v>
      </c>
    </row>
    <row r="1518" spans="1:6" x14ac:dyDescent="0.2">
      <c r="A1518" s="74">
        <v>535502</v>
      </c>
      <c r="B1518" s="75">
        <v>3819.33</v>
      </c>
      <c r="C1518" s="76"/>
      <c r="D1518" s="76" t="s">
        <v>1473</v>
      </c>
      <c r="E1518" s="74"/>
      <c r="F1518" s="74">
        <v>5200000245</v>
      </c>
    </row>
    <row r="1519" spans="1:6" x14ac:dyDescent="0.2">
      <c r="A1519" s="74">
        <v>535503</v>
      </c>
      <c r="B1519" s="75">
        <v>8868.11</v>
      </c>
      <c r="C1519" s="76"/>
      <c r="D1519" s="76" t="s">
        <v>1474</v>
      </c>
      <c r="E1519" s="74"/>
      <c r="F1519" s="74">
        <v>5200000245</v>
      </c>
    </row>
    <row r="1520" spans="1:6" x14ac:dyDescent="0.2">
      <c r="A1520" s="74">
        <v>535504</v>
      </c>
      <c r="B1520" s="75">
        <v>11689.78</v>
      </c>
      <c r="C1520" s="76"/>
      <c r="D1520" s="76" t="s">
        <v>1475</v>
      </c>
      <c r="E1520" s="74"/>
      <c r="F1520" s="74">
        <v>5200000245</v>
      </c>
    </row>
    <row r="1521" spans="1:6" x14ac:dyDescent="0.2">
      <c r="A1521" s="74">
        <v>535506</v>
      </c>
      <c r="B1521" s="75">
        <v>1703.08</v>
      </c>
      <c r="C1521" s="76"/>
      <c r="D1521" s="76" t="s">
        <v>1476</v>
      </c>
      <c r="E1521" s="74"/>
      <c r="F1521" s="74">
        <v>5200000245</v>
      </c>
    </row>
    <row r="1522" spans="1:6" x14ac:dyDescent="0.2">
      <c r="A1522" s="74">
        <v>535507</v>
      </c>
      <c r="B1522" s="75">
        <v>1017.82</v>
      </c>
      <c r="C1522" s="76"/>
      <c r="D1522" s="76" t="s">
        <v>1477</v>
      </c>
      <c r="E1522" s="74"/>
      <c r="F1522" s="74">
        <v>5200000245</v>
      </c>
    </row>
    <row r="1523" spans="1:6" x14ac:dyDescent="0.2">
      <c r="A1523" s="74">
        <v>535508</v>
      </c>
      <c r="B1523" s="75">
        <v>453.48</v>
      </c>
      <c r="C1523" s="76"/>
      <c r="D1523" s="76" t="s">
        <v>1478</v>
      </c>
      <c r="E1523" s="74"/>
      <c r="F1523" s="74">
        <v>5200000245</v>
      </c>
    </row>
    <row r="1524" spans="1:6" x14ac:dyDescent="0.2">
      <c r="A1524" s="74">
        <v>535509</v>
      </c>
      <c r="B1524" s="75">
        <v>115.89</v>
      </c>
      <c r="C1524" s="76"/>
      <c r="D1524" s="76" t="s">
        <v>1479</v>
      </c>
      <c r="E1524" s="74"/>
      <c r="F1524" s="74">
        <v>5200000245</v>
      </c>
    </row>
    <row r="1525" spans="1:6" x14ac:dyDescent="0.2">
      <c r="A1525" s="74">
        <v>535510</v>
      </c>
      <c r="B1525" s="75">
        <v>100.77</v>
      </c>
      <c r="C1525" s="76"/>
      <c r="D1525" s="76" t="s">
        <v>1480</v>
      </c>
      <c r="E1525" s="74"/>
      <c r="F1525" s="74">
        <v>5200000245</v>
      </c>
    </row>
    <row r="1526" spans="1:6" x14ac:dyDescent="0.2">
      <c r="A1526" s="74">
        <v>535511</v>
      </c>
      <c r="B1526" s="75">
        <v>70.540000000000006</v>
      </c>
      <c r="C1526" s="76"/>
      <c r="D1526" s="76" t="s">
        <v>1481</v>
      </c>
      <c r="E1526" s="74"/>
      <c r="F1526" s="74">
        <v>5200000245</v>
      </c>
    </row>
    <row r="1527" spans="1:6" x14ac:dyDescent="0.2">
      <c r="A1527" s="74">
        <v>535512</v>
      </c>
      <c r="B1527" s="75">
        <v>251.94</v>
      </c>
      <c r="C1527" s="76"/>
      <c r="D1527" s="76" t="s">
        <v>1482</v>
      </c>
      <c r="E1527" s="74"/>
      <c r="F1527" s="74">
        <v>5200000245</v>
      </c>
    </row>
    <row r="1528" spans="1:6" x14ac:dyDescent="0.2">
      <c r="A1528" s="74">
        <v>535513</v>
      </c>
      <c r="B1528" s="75">
        <v>503.87</v>
      </c>
      <c r="C1528" s="76"/>
      <c r="D1528" s="76" t="s">
        <v>1483</v>
      </c>
      <c r="E1528" s="74"/>
      <c r="F1528" s="74">
        <v>5200000245</v>
      </c>
    </row>
    <row r="1529" spans="1:6" x14ac:dyDescent="0.2">
      <c r="A1529" s="74">
        <v>535514</v>
      </c>
      <c r="B1529" s="75">
        <v>169.3</v>
      </c>
      <c r="C1529" s="76"/>
      <c r="D1529" s="76" t="s">
        <v>1484</v>
      </c>
      <c r="E1529" s="74"/>
      <c r="F1529" s="74">
        <v>5200000245</v>
      </c>
    </row>
    <row r="1530" spans="1:6" x14ac:dyDescent="0.2">
      <c r="A1530" s="74">
        <v>535515</v>
      </c>
      <c r="B1530" s="75">
        <v>3.22</v>
      </c>
      <c r="C1530" s="76"/>
      <c r="D1530" s="76" t="s">
        <v>791</v>
      </c>
      <c r="E1530" s="74"/>
      <c r="F1530" s="74">
        <v>5200000245</v>
      </c>
    </row>
    <row r="1531" spans="1:6" x14ac:dyDescent="0.2">
      <c r="A1531" s="74">
        <v>535517</v>
      </c>
      <c r="B1531" s="75">
        <v>36.28</v>
      </c>
      <c r="C1531" s="76"/>
      <c r="D1531" s="76" t="s">
        <v>792</v>
      </c>
      <c r="E1531" s="74"/>
      <c r="F1531" s="74">
        <v>5200000245</v>
      </c>
    </row>
    <row r="1532" spans="1:6" x14ac:dyDescent="0.2">
      <c r="A1532" s="74">
        <v>535518</v>
      </c>
      <c r="B1532" s="75">
        <v>37.29</v>
      </c>
      <c r="C1532" s="76"/>
      <c r="D1532" s="76" t="s">
        <v>786</v>
      </c>
      <c r="E1532" s="74"/>
      <c r="F1532" s="74">
        <v>5200000245</v>
      </c>
    </row>
    <row r="1533" spans="1:6" x14ac:dyDescent="0.2">
      <c r="A1533" s="74">
        <v>535519</v>
      </c>
      <c r="B1533" s="75">
        <v>79.61</v>
      </c>
      <c r="C1533" s="76"/>
      <c r="D1533" s="76" t="s">
        <v>1485</v>
      </c>
      <c r="E1533" s="74"/>
      <c r="F1533" s="74">
        <v>5200000245</v>
      </c>
    </row>
    <row r="1534" spans="1:6" x14ac:dyDescent="0.2">
      <c r="A1534" s="74">
        <v>535520</v>
      </c>
      <c r="B1534" s="75">
        <v>272.08999999999997</v>
      </c>
      <c r="C1534" s="76"/>
      <c r="D1534" s="76" t="s">
        <v>1486</v>
      </c>
      <c r="E1534" s="74"/>
      <c r="F1534" s="74">
        <v>5200000245</v>
      </c>
    </row>
    <row r="1535" spans="1:6" x14ac:dyDescent="0.2">
      <c r="A1535" s="74">
        <v>535521</v>
      </c>
      <c r="B1535" s="75">
        <v>156.19999999999999</v>
      </c>
      <c r="C1535" s="76"/>
      <c r="D1535" s="76" t="s">
        <v>1487</v>
      </c>
      <c r="E1535" s="74"/>
      <c r="F1535" s="74">
        <v>5200000245</v>
      </c>
    </row>
    <row r="1536" spans="1:6" x14ac:dyDescent="0.2">
      <c r="A1536" s="74">
        <v>535522</v>
      </c>
      <c r="B1536" s="75">
        <v>97.75</v>
      </c>
      <c r="C1536" s="76"/>
      <c r="D1536" s="76" t="s">
        <v>1488</v>
      </c>
      <c r="E1536" s="74"/>
      <c r="F1536" s="74">
        <v>5200000245</v>
      </c>
    </row>
    <row r="1537" spans="1:6" x14ac:dyDescent="0.2">
      <c r="A1537" s="74">
        <v>535523</v>
      </c>
      <c r="B1537" s="75">
        <v>246.9</v>
      </c>
      <c r="C1537" s="76"/>
      <c r="D1537" s="76" t="s">
        <v>1489</v>
      </c>
      <c r="E1537" s="74"/>
      <c r="F1537" s="74">
        <v>5200000245</v>
      </c>
    </row>
    <row r="1538" spans="1:6" x14ac:dyDescent="0.2">
      <c r="A1538" s="74">
        <v>535524</v>
      </c>
      <c r="B1538" s="75">
        <v>278.14</v>
      </c>
      <c r="C1538" s="76"/>
      <c r="D1538" s="76" t="s">
        <v>787</v>
      </c>
      <c r="E1538" s="74"/>
      <c r="F1538" s="74">
        <v>5200000245</v>
      </c>
    </row>
    <row r="1539" spans="1:6" x14ac:dyDescent="0.2">
      <c r="A1539" s="74">
        <v>535525</v>
      </c>
      <c r="B1539" s="75">
        <v>318.45</v>
      </c>
      <c r="C1539" s="76"/>
      <c r="D1539" s="76" t="s">
        <v>794</v>
      </c>
      <c r="E1539" s="74"/>
      <c r="F1539" s="74">
        <v>5200000245</v>
      </c>
    </row>
    <row r="1540" spans="1:6" x14ac:dyDescent="0.2">
      <c r="A1540" s="74">
        <v>535526</v>
      </c>
      <c r="B1540" s="75">
        <v>45.35</v>
      </c>
      <c r="C1540" s="76"/>
      <c r="D1540" s="76" t="s">
        <v>1490</v>
      </c>
      <c r="E1540" s="74"/>
      <c r="F1540" s="74">
        <v>5200000245</v>
      </c>
    </row>
    <row r="1541" spans="1:6" x14ac:dyDescent="0.2">
      <c r="A1541" s="74">
        <v>535528</v>
      </c>
      <c r="B1541" s="75">
        <v>62.48</v>
      </c>
      <c r="C1541" s="76"/>
      <c r="D1541" s="76" t="s">
        <v>1491</v>
      </c>
      <c r="E1541" s="74"/>
      <c r="F1541" s="74">
        <v>5200000245</v>
      </c>
    </row>
    <row r="1542" spans="1:6" x14ac:dyDescent="0.2">
      <c r="A1542" s="74">
        <v>535529</v>
      </c>
      <c r="B1542" s="75">
        <v>118.91</v>
      </c>
      <c r="C1542" s="76"/>
      <c r="D1542" s="76" t="s">
        <v>1492</v>
      </c>
      <c r="E1542" s="74"/>
      <c r="F1542" s="74">
        <v>5200000245</v>
      </c>
    </row>
    <row r="1543" spans="1:6" x14ac:dyDescent="0.2">
      <c r="A1543" s="74">
        <v>535530</v>
      </c>
      <c r="B1543" s="75">
        <v>1007.74</v>
      </c>
      <c r="C1543" s="76"/>
      <c r="D1543" s="76" t="s">
        <v>1493</v>
      </c>
      <c r="E1543" s="74"/>
      <c r="F1543" s="74">
        <v>5200000245</v>
      </c>
    </row>
    <row r="1544" spans="1:6" x14ac:dyDescent="0.2">
      <c r="A1544" s="74">
        <v>535531</v>
      </c>
      <c r="B1544" s="75">
        <v>2075.94</v>
      </c>
      <c r="C1544" s="76"/>
      <c r="D1544" s="76" t="s">
        <v>1494</v>
      </c>
      <c r="E1544" s="74"/>
      <c r="F1544" s="74">
        <v>5200000245</v>
      </c>
    </row>
    <row r="1545" spans="1:6" x14ac:dyDescent="0.2">
      <c r="A1545" s="74">
        <v>535532</v>
      </c>
      <c r="B1545" s="75">
        <v>44.34</v>
      </c>
      <c r="C1545" s="76"/>
      <c r="D1545" s="76" t="s">
        <v>795</v>
      </c>
      <c r="E1545" s="74"/>
      <c r="F1545" s="74">
        <v>5200000245</v>
      </c>
    </row>
    <row r="1546" spans="1:6" x14ac:dyDescent="0.2">
      <c r="A1546" s="74">
        <v>535533</v>
      </c>
      <c r="B1546" s="75">
        <v>62.48</v>
      </c>
      <c r="C1546" s="76"/>
      <c r="D1546" s="76" t="s">
        <v>1495</v>
      </c>
      <c r="E1546" s="74"/>
      <c r="F1546" s="74">
        <v>5200000245</v>
      </c>
    </row>
    <row r="1547" spans="1:6" x14ac:dyDescent="0.2">
      <c r="A1547" s="74">
        <v>535534</v>
      </c>
      <c r="B1547" s="75">
        <v>83.64</v>
      </c>
      <c r="C1547" s="76"/>
      <c r="D1547" s="76" t="s">
        <v>1496</v>
      </c>
      <c r="E1547" s="74"/>
      <c r="F1547" s="74">
        <v>5200000245</v>
      </c>
    </row>
    <row r="1548" spans="1:6" x14ac:dyDescent="0.2">
      <c r="A1548" s="74">
        <v>535535</v>
      </c>
      <c r="B1548" s="75">
        <v>63.49</v>
      </c>
      <c r="C1548" s="76"/>
      <c r="D1548" s="76" t="s">
        <v>1497</v>
      </c>
      <c r="E1548" s="74"/>
      <c r="F1548" s="74">
        <v>5200000245</v>
      </c>
    </row>
    <row r="1549" spans="1:6" x14ac:dyDescent="0.2">
      <c r="A1549" s="74">
        <v>535536</v>
      </c>
      <c r="B1549" s="75">
        <v>165.27</v>
      </c>
      <c r="C1549" s="76"/>
      <c r="D1549" s="76" t="s">
        <v>1498</v>
      </c>
      <c r="E1549" s="74"/>
      <c r="F1549" s="74">
        <v>5200000245</v>
      </c>
    </row>
    <row r="1550" spans="1:6" x14ac:dyDescent="0.2">
      <c r="A1550" s="74">
        <v>535537</v>
      </c>
      <c r="B1550" s="75">
        <v>51.39</v>
      </c>
      <c r="C1550" s="76"/>
      <c r="D1550" s="76" t="s">
        <v>1499</v>
      </c>
      <c r="E1550" s="74"/>
      <c r="F1550" s="74">
        <v>5200000245</v>
      </c>
    </row>
    <row r="1551" spans="1:6" x14ac:dyDescent="0.2">
      <c r="A1551" s="74">
        <v>535539</v>
      </c>
      <c r="B1551" s="75">
        <v>1612.38</v>
      </c>
      <c r="C1551" s="76"/>
      <c r="D1551" s="76" t="s">
        <v>1500</v>
      </c>
      <c r="E1551" s="74"/>
      <c r="F1551" s="74">
        <v>5200000245</v>
      </c>
    </row>
    <row r="1552" spans="1:6" x14ac:dyDescent="0.2">
      <c r="A1552" s="74">
        <v>535540</v>
      </c>
      <c r="B1552" s="75">
        <v>3768.95</v>
      </c>
      <c r="C1552" s="76"/>
      <c r="D1552" s="76" t="s">
        <v>1501</v>
      </c>
      <c r="E1552" s="74"/>
      <c r="F1552" s="74">
        <v>5200000245</v>
      </c>
    </row>
    <row r="1553" spans="1:6" x14ac:dyDescent="0.2">
      <c r="A1553" s="74">
        <v>535541</v>
      </c>
      <c r="B1553" s="75">
        <v>1375.57</v>
      </c>
      <c r="C1553" s="76"/>
      <c r="D1553" s="76" t="s">
        <v>1502</v>
      </c>
      <c r="E1553" s="74"/>
      <c r="F1553" s="74">
        <v>5200000245</v>
      </c>
    </row>
    <row r="1554" spans="1:6" x14ac:dyDescent="0.2">
      <c r="A1554" s="74">
        <v>535542</v>
      </c>
      <c r="B1554" s="75">
        <v>70.540000000000006</v>
      </c>
      <c r="C1554" s="76"/>
      <c r="D1554" s="76" t="s">
        <v>1503</v>
      </c>
      <c r="E1554" s="74"/>
      <c r="F1554" s="74">
        <v>5200000245</v>
      </c>
    </row>
    <row r="1555" spans="1:6" x14ac:dyDescent="0.2">
      <c r="A1555" s="74">
        <v>535543</v>
      </c>
      <c r="B1555" s="75">
        <v>513.95000000000005</v>
      </c>
      <c r="C1555" s="76"/>
      <c r="D1555" s="76" t="s">
        <v>1504</v>
      </c>
      <c r="E1555" s="74"/>
      <c r="F1555" s="74">
        <v>5200000245</v>
      </c>
    </row>
    <row r="1556" spans="1:6" x14ac:dyDescent="0.2">
      <c r="A1556" s="74">
        <v>535544</v>
      </c>
      <c r="B1556" s="75">
        <v>644.95000000000005</v>
      </c>
      <c r="C1556" s="76"/>
      <c r="D1556" s="76" t="s">
        <v>1505</v>
      </c>
      <c r="E1556" s="74"/>
      <c r="F1556" s="74">
        <v>5200000245</v>
      </c>
    </row>
    <row r="1557" spans="1:6" x14ac:dyDescent="0.2">
      <c r="A1557" s="74">
        <v>535545</v>
      </c>
      <c r="B1557" s="75">
        <v>322.48</v>
      </c>
      <c r="C1557" s="76"/>
      <c r="D1557" s="76" t="s">
        <v>1506</v>
      </c>
      <c r="E1557" s="74"/>
      <c r="F1557" s="74">
        <v>5200000245</v>
      </c>
    </row>
    <row r="1558" spans="1:6" x14ac:dyDescent="0.2">
      <c r="A1558" s="74">
        <v>535546</v>
      </c>
      <c r="B1558" s="75">
        <v>171.32</v>
      </c>
      <c r="C1558" s="76"/>
      <c r="D1558" s="76" t="s">
        <v>1507</v>
      </c>
      <c r="E1558" s="74"/>
      <c r="F1558" s="74">
        <v>5200000245</v>
      </c>
    </row>
    <row r="1559" spans="1:6" x14ac:dyDescent="0.2">
      <c r="A1559" s="74">
        <v>535547</v>
      </c>
      <c r="B1559" s="75">
        <v>614.72</v>
      </c>
      <c r="C1559" s="76"/>
      <c r="D1559" s="76" t="s">
        <v>1508</v>
      </c>
      <c r="E1559" s="74"/>
      <c r="F1559" s="74">
        <v>5200000245</v>
      </c>
    </row>
    <row r="1560" spans="1:6" x14ac:dyDescent="0.2">
      <c r="A1560" s="74">
        <v>535548</v>
      </c>
      <c r="B1560" s="75">
        <v>644.95000000000005</v>
      </c>
      <c r="C1560" s="76"/>
      <c r="D1560" s="76" t="s">
        <v>1509</v>
      </c>
      <c r="E1560" s="74"/>
      <c r="F1560" s="74">
        <v>5200000245</v>
      </c>
    </row>
    <row r="1561" spans="1:6" x14ac:dyDescent="0.2">
      <c r="A1561" s="74">
        <v>535550</v>
      </c>
      <c r="B1561" s="75">
        <v>6.14</v>
      </c>
      <c r="C1561" s="76"/>
      <c r="D1561" s="76" t="s">
        <v>698</v>
      </c>
      <c r="E1561" s="74"/>
      <c r="F1561" s="74">
        <v>5200000245</v>
      </c>
    </row>
    <row r="1562" spans="1:6" x14ac:dyDescent="0.2">
      <c r="A1562" s="74">
        <v>535551</v>
      </c>
      <c r="B1562" s="75">
        <v>5.22</v>
      </c>
      <c r="C1562" s="76"/>
      <c r="D1562" s="76" t="s">
        <v>699</v>
      </c>
      <c r="E1562" s="74"/>
      <c r="F1562" s="74">
        <v>5200000245</v>
      </c>
    </row>
    <row r="1563" spans="1:6" x14ac:dyDescent="0.2">
      <c r="A1563" s="74">
        <v>535552</v>
      </c>
      <c r="B1563" s="75">
        <v>11.22</v>
      </c>
      <c r="C1563" s="76"/>
      <c r="D1563" s="76" t="s">
        <v>700</v>
      </c>
      <c r="E1563" s="74"/>
      <c r="F1563" s="74">
        <v>5200000245</v>
      </c>
    </row>
    <row r="1564" spans="1:6" x14ac:dyDescent="0.2">
      <c r="A1564" s="74">
        <v>535553</v>
      </c>
      <c r="B1564" s="75">
        <v>7.36</v>
      </c>
      <c r="C1564" s="76"/>
      <c r="D1564" s="76" t="s">
        <v>701</v>
      </c>
      <c r="E1564" s="74"/>
      <c r="F1564" s="74">
        <v>5200000245</v>
      </c>
    </row>
    <row r="1565" spans="1:6" x14ac:dyDescent="0.2">
      <c r="A1565" s="74">
        <v>535554</v>
      </c>
      <c r="B1565" s="75">
        <v>31.61</v>
      </c>
      <c r="C1565" s="76"/>
      <c r="D1565" s="76" t="s">
        <v>702</v>
      </c>
      <c r="E1565" s="74"/>
      <c r="F1565" s="74">
        <v>5200000245</v>
      </c>
    </row>
    <row r="1566" spans="1:6" x14ac:dyDescent="0.2">
      <c r="A1566" s="74">
        <v>535555</v>
      </c>
      <c r="B1566" s="75">
        <v>8.69</v>
      </c>
      <c r="C1566" s="76"/>
      <c r="D1566" s="76" t="s">
        <v>703</v>
      </c>
      <c r="E1566" s="74"/>
      <c r="F1566" s="74">
        <v>5200000245</v>
      </c>
    </row>
    <row r="1567" spans="1:6" x14ac:dyDescent="0.2">
      <c r="A1567" s="74">
        <v>535556</v>
      </c>
      <c r="B1567" s="75">
        <v>28.64</v>
      </c>
      <c r="C1567" s="76"/>
      <c r="D1567" s="76" t="s">
        <v>704</v>
      </c>
      <c r="E1567" s="74"/>
      <c r="F1567" s="74">
        <v>5200000245</v>
      </c>
    </row>
    <row r="1568" spans="1:6" x14ac:dyDescent="0.2">
      <c r="A1568" s="74">
        <v>535557</v>
      </c>
      <c r="B1568" s="75">
        <v>10.89</v>
      </c>
      <c r="C1568" s="76"/>
      <c r="D1568" s="76" t="s">
        <v>705</v>
      </c>
      <c r="E1568" s="74"/>
      <c r="F1568" s="74">
        <v>5200000245</v>
      </c>
    </row>
    <row r="1569" spans="1:6" x14ac:dyDescent="0.2">
      <c r="A1569" s="74">
        <v>535558</v>
      </c>
      <c r="B1569" s="75">
        <v>13.89</v>
      </c>
      <c r="C1569" s="76"/>
      <c r="D1569" s="76" t="s">
        <v>706</v>
      </c>
      <c r="E1569" s="74"/>
      <c r="F1569" s="74">
        <v>5200000245</v>
      </c>
    </row>
    <row r="1570" spans="1:6" x14ac:dyDescent="0.2">
      <c r="A1570" s="74">
        <v>535559</v>
      </c>
      <c r="B1570" s="75">
        <v>304.14</v>
      </c>
      <c r="C1570" s="76"/>
      <c r="D1570" s="76" t="s">
        <v>707</v>
      </c>
      <c r="E1570" s="74"/>
      <c r="F1570" s="74">
        <v>5200000245</v>
      </c>
    </row>
    <row r="1571" spans="1:6" x14ac:dyDescent="0.2">
      <c r="A1571" s="74">
        <v>535561</v>
      </c>
      <c r="B1571" s="75">
        <v>10.08</v>
      </c>
      <c r="C1571" s="76"/>
      <c r="D1571" s="76" t="s">
        <v>708</v>
      </c>
      <c r="E1571" s="74"/>
      <c r="F1571" s="74">
        <v>5200000245</v>
      </c>
    </row>
    <row r="1572" spans="1:6" x14ac:dyDescent="0.2">
      <c r="A1572" s="74">
        <v>535562</v>
      </c>
      <c r="B1572" s="75">
        <v>8.4499999999999993</v>
      </c>
      <c r="C1572" s="76"/>
      <c r="D1572" s="76" t="s">
        <v>709</v>
      </c>
      <c r="E1572" s="74"/>
      <c r="F1572" s="74">
        <v>5200000245</v>
      </c>
    </row>
    <row r="1573" spans="1:6" x14ac:dyDescent="0.2">
      <c r="A1573" s="74">
        <v>535563</v>
      </c>
      <c r="B1573" s="75">
        <v>19.649999999999999</v>
      </c>
      <c r="C1573" s="76"/>
      <c r="D1573" s="76" t="s">
        <v>710</v>
      </c>
      <c r="E1573" s="74"/>
      <c r="F1573" s="74">
        <v>5200000245</v>
      </c>
    </row>
    <row r="1574" spans="1:6" x14ac:dyDescent="0.2">
      <c r="A1574" s="74">
        <v>535564</v>
      </c>
      <c r="B1574" s="75">
        <v>17.5</v>
      </c>
      <c r="C1574" s="76"/>
      <c r="D1574" s="76" t="s">
        <v>711</v>
      </c>
      <c r="E1574" s="74"/>
      <c r="F1574" s="74">
        <v>5200000245</v>
      </c>
    </row>
    <row r="1575" spans="1:6" x14ac:dyDescent="0.2">
      <c r="A1575" s="74">
        <v>535565</v>
      </c>
      <c r="B1575" s="75">
        <v>19.03</v>
      </c>
      <c r="C1575" s="76"/>
      <c r="D1575" s="76" t="s">
        <v>712</v>
      </c>
      <c r="E1575" s="74"/>
      <c r="F1575" s="74">
        <v>5200000245</v>
      </c>
    </row>
    <row r="1576" spans="1:6" x14ac:dyDescent="0.2">
      <c r="A1576" s="74">
        <v>535566</v>
      </c>
      <c r="B1576" s="75">
        <v>182.48</v>
      </c>
      <c r="C1576" s="76"/>
      <c r="D1576" s="76" t="s">
        <v>713</v>
      </c>
      <c r="E1576" s="74"/>
      <c r="F1576" s="74">
        <v>5200000245</v>
      </c>
    </row>
    <row r="1577" spans="1:6" x14ac:dyDescent="0.2">
      <c r="A1577" s="74">
        <v>535568</v>
      </c>
      <c r="B1577" s="75">
        <v>60.48</v>
      </c>
      <c r="C1577" s="76"/>
      <c r="D1577" s="76" t="s">
        <v>714</v>
      </c>
      <c r="E1577" s="74"/>
      <c r="F1577" s="74">
        <v>5200000245</v>
      </c>
    </row>
    <row r="1578" spans="1:6" x14ac:dyDescent="0.2">
      <c r="A1578" s="74">
        <v>535569</v>
      </c>
      <c r="B1578" s="75">
        <v>88.31</v>
      </c>
      <c r="C1578" s="76"/>
      <c r="D1578" s="76" t="s">
        <v>715</v>
      </c>
      <c r="E1578" s="74"/>
      <c r="F1578" s="74">
        <v>5200000245</v>
      </c>
    </row>
    <row r="1579" spans="1:6" x14ac:dyDescent="0.2">
      <c r="A1579" s="74">
        <v>535570</v>
      </c>
      <c r="B1579" s="75">
        <v>78.73</v>
      </c>
      <c r="C1579" s="76"/>
      <c r="D1579" s="76" t="s">
        <v>716</v>
      </c>
      <c r="E1579" s="74"/>
      <c r="F1579" s="74">
        <v>5200000245</v>
      </c>
    </row>
    <row r="1580" spans="1:6" x14ac:dyDescent="0.2">
      <c r="A1580" s="74">
        <v>535571</v>
      </c>
      <c r="B1580" s="75">
        <v>62.98</v>
      </c>
      <c r="C1580" s="76"/>
      <c r="D1580" s="76" t="s">
        <v>717</v>
      </c>
      <c r="E1580" s="74"/>
      <c r="F1580" s="74">
        <v>5200000245</v>
      </c>
    </row>
    <row r="1581" spans="1:6" x14ac:dyDescent="0.2">
      <c r="A1581" s="74">
        <v>535572</v>
      </c>
      <c r="B1581" s="75">
        <v>70.63</v>
      </c>
      <c r="C1581" s="76"/>
      <c r="D1581" s="76" t="s">
        <v>718</v>
      </c>
      <c r="E1581" s="74"/>
      <c r="F1581" s="74">
        <v>5200000245</v>
      </c>
    </row>
    <row r="1582" spans="1:6" x14ac:dyDescent="0.2">
      <c r="A1582" s="74">
        <v>535573</v>
      </c>
      <c r="B1582" s="75">
        <v>24.17</v>
      </c>
      <c r="C1582" s="76"/>
      <c r="D1582" s="76" t="s">
        <v>719</v>
      </c>
      <c r="E1582" s="74"/>
      <c r="F1582" s="74">
        <v>5200000245</v>
      </c>
    </row>
    <row r="1583" spans="1:6" x14ac:dyDescent="0.2">
      <c r="A1583" s="74">
        <v>535576</v>
      </c>
      <c r="B1583" s="75">
        <v>54.78</v>
      </c>
      <c r="C1583" s="76"/>
      <c r="D1583" s="76" t="s">
        <v>720</v>
      </c>
      <c r="E1583" s="74"/>
      <c r="F1583" s="74">
        <v>5200000245</v>
      </c>
    </row>
    <row r="1584" spans="1:6" x14ac:dyDescent="0.2">
      <c r="A1584" s="74">
        <v>535577</v>
      </c>
      <c r="B1584" s="75">
        <v>14.87</v>
      </c>
      <c r="C1584" s="76"/>
      <c r="D1584" s="76" t="s">
        <v>721</v>
      </c>
      <c r="E1584" s="74"/>
      <c r="F1584" s="74">
        <v>5200000245</v>
      </c>
    </row>
    <row r="1585" spans="1:6" x14ac:dyDescent="0.2">
      <c r="A1585" s="74">
        <v>535578</v>
      </c>
      <c r="B1585" s="75">
        <v>57.48</v>
      </c>
      <c r="C1585" s="76"/>
      <c r="D1585" s="76" t="s">
        <v>722</v>
      </c>
      <c r="E1585" s="74"/>
      <c r="F1585" s="74">
        <v>5200000245</v>
      </c>
    </row>
    <row r="1586" spans="1:6" x14ac:dyDescent="0.2">
      <c r="A1586" s="74">
        <v>535579</v>
      </c>
      <c r="B1586" s="75">
        <v>32.200000000000003</v>
      </c>
      <c r="C1586" s="76"/>
      <c r="D1586" s="76" t="s">
        <v>723</v>
      </c>
      <c r="E1586" s="74"/>
      <c r="F1586" s="74">
        <v>5200000245</v>
      </c>
    </row>
    <row r="1587" spans="1:6" x14ac:dyDescent="0.2">
      <c r="A1587" s="74">
        <v>535580</v>
      </c>
      <c r="B1587" s="75">
        <v>25.83</v>
      </c>
      <c r="C1587" s="76"/>
      <c r="D1587" s="76" t="s">
        <v>724</v>
      </c>
      <c r="E1587" s="74"/>
      <c r="F1587" s="74">
        <v>5200000245</v>
      </c>
    </row>
    <row r="1588" spans="1:6" x14ac:dyDescent="0.2">
      <c r="A1588" s="74">
        <v>535581</v>
      </c>
      <c r="B1588" s="75">
        <v>93.17</v>
      </c>
      <c r="C1588" s="76"/>
      <c r="D1588" s="76" t="s">
        <v>725</v>
      </c>
      <c r="E1588" s="74"/>
      <c r="F1588" s="74">
        <v>5200000245</v>
      </c>
    </row>
    <row r="1589" spans="1:6" x14ac:dyDescent="0.2">
      <c r="A1589" s="74">
        <v>535582</v>
      </c>
      <c r="B1589" s="75">
        <v>53.32</v>
      </c>
      <c r="C1589" s="76"/>
      <c r="D1589" s="76" t="s">
        <v>726</v>
      </c>
      <c r="E1589" s="74"/>
      <c r="F1589" s="74">
        <v>5200000245</v>
      </c>
    </row>
    <row r="1590" spans="1:6" x14ac:dyDescent="0.2">
      <c r="A1590" s="74">
        <v>535583</v>
      </c>
      <c r="B1590" s="75">
        <v>14.19</v>
      </c>
      <c r="C1590" s="76"/>
      <c r="D1590" s="76" t="s">
        <v>727</v>
      </c>
      <c r="E1590" s="74"/>
      <c r="F1590" s="74">
        <v>5200000245</v>
      </c>
    </row>
    <row r="1591" spans="1:6" x14ac:dyDescent="0.2">
      <c r="A1591" s="74">
        <v>535584</v>
      </c>
      <c r="B1591" s="75">
        <v>40.83</v>
      </c>
      <c r="C1591" s="76"/>
      <c r="D1591" s="76" t="s">
        <v>728</v>
      </c>
      <c r="E1591" s="74"/>
      <c r="F1591" s="74">
        <v>5200000245</v>
      </c>
    </row>
    <row r="1592" spans="1:6" x14ac:dyDescent="0.2">
      <c r="A1592" s="74">
        <v>535585</v>
      </c>
      <c r="B1592" s="75">
        <v>14.88</v>
      </c>
      <c r="C1592" s="76"/>
      <c r="D1592" s="76" t="s">
        <v>729</v>
      </c>
      <c r="E1592" s="74"/>
      <c r="F1592" s="74">
        <v>5200000245</v>
      </c>
    </row>
    <row r="1593" spans="1:6" x14ac:dyDescent="0.2">
      <c r="A1593" s="74">
        <v>535587</v>
      </c>
      <c r="B1593" s="75">
        <v>17.46</v>
      </c>
      <c r="C1593" s="76"/>
      <c r="D1593" s="76" t="s">
        <v>730</v>
      </c>
      <c r="E1593" s="74"/>
      <c r="F1593" s="74">
        <v>5200000245</v>
      </c>
    </row>
    <row r="1594" spans="1:6" x14ac:dyDescent="0.2">
      <c r="A1594" s="74">
        <v>535588</v>
      </c>
      <c r="B1594" s="75">
        <v>12.27</v>
      </c>
      <c r="C1594" s="76"/>
      <c r="D1594" s="76" t="s">
        <v>731</v>
      </c>
      <c r="E1594" s="74"/>
      <c r="F1594" s="74">
        <v>5200000245</v>
      </c>
    </row>
    <row r="1595" spans="1:6" x14ac:dyDescent="0.2">
      <c r="A1595" s="74">
        <v>535589</v>
      </c>
      <c r="B1595" s="75">
        <v>19.96</v>
      </c>
      <c r="C1595" s="76"/>
      <c r="D1595" s="76" t="s">
        <v>732</v>
      </c>
      <c r="E1595" s="74"/>
      <c r="F1595" s="74">
        <v>5200000245</v>
      </c>
    </row>
    <row r="1596" spans="1:6" x14ac:dyDescent="0.2">
      <c r="A1596" s="74">
        <v>535590</v>
      </c>
      <c r="B1596" s="75">
        <v>25.36</v>
      </c>
      <c r="C1596" s="76"/>
      <c r="D1596" s="76" t="s">
        <v>733</v>
      </c>
      <c r="E1596" s="74"/>
      <c r="F1596" s="74">
        <v>5200000245</v>
      </c>
    </row>
    <row r="1597" spans="1:6" x14ac:dyDescent="0.2">
      <c r="A1597" s="74">
        <v>535591</v>
      </c>
      <c r="B1597" s="75">
        <v>10.82</v>
      </c>
      <c r="C1597" s="76"/>
      <c r="D1597" s="76" t="s">
        <v>734</v>
      </c>
      <c r="E1597" s="74"/>
      <c r="F1597" s="74">
        <v>5200000245</v>
      </c>
    </row>
    <row r="1598" spans="1:6" x14ac:dyDescent="0.2">
      <c r="A1598" s="74">
        <v>535592</v>
      </c>
      <c r="B1598" s="75">
        <v>10.84</v>
      </c>
      <c r="C1598" s="76"/>
      <c r="D1598" s="76" t="s">
        <v>735</v>
      </c>
      <c r="E1598" s="74"/>
      <c r="F1598" s="74">
        <v>5200000245</v>
      </c>
    </row>
    <row r="1599" spans="1:6" x14ac:dyDescent="0.2">
      <c r="A1599" s="74">
        <v>535732</v>
      </c>
      <c r="B1599" s="75">
        <v>30.66</v>
      </c>
      <c r="C1599" s="76"/>
      <c r="D1599" s="76" t="s">
        <v>778</v>
      </c>
      <c r="E1599" s="74"/>
      <c r="F1599" s="74">
        <v>5200000245</v>
      </c>
    </row>
    <row r="1600" spans="1:6" x14ac:dyDescent="0.2">
      <c r="A1600" s="74">
        <v>535733</v>
      </c>
      <c r="B1600" s="75">
        <v>28.67</v>
      </c>
      <c r="C1600" s="76"/>
      <c r="D1600" s="76" t="s">
        <v>779</v>
      </c>
      <c r="E1600" s="74"/>
      <c r="F1600" s="74">
        <v>5200000245</v>
      </c>
    </row>
    <row r="1601" spans="1:6" x14ac:dyDescent="0.2">
      <c r="A1601" s="74">
        <v>535734</v>
      </c>
      <c r="B1601" s="75">
        <v>27.13</v>
      </c>
      <c r="C1601" s="76"/>
      <c r="D1601" s="76" t="s">
        <v>780</v>
      </c>
      <c r="E1601" s="74"/>
      <c r="F1601" s="74">
        <v>5200000245</v>
      </c>
    </row>
    <row r="1602" spans="1:6" x14ac:dyDescent="0.2">
      <c r="A1602" s="74">
        <v>535735</v>
      </c>
      <c r="B1602" s="75">
        <v>29.36</v>
      </c>
      <c r="C1602" s="76"/>
      <c r="D1602" s="76" t="s">
        <v>781</v>
      </c>
      <c r="E1602" s="74"/>
      <c r="F1602" s="74">
        <v>5200000245</v>
      </c>
    </row>
    <row r="1603" spans="1:6" x14ac:dyDescent="0.2">
      <c r="A1603" s="74">
        <v>535736</v>
      </c>
      <c r="B1603" s="75">
        <v>18.47</v>
      </c>
      <c r="C1603" s="76"/>
      <c r="D1603" s="76" t="s">
        <v>782</v>
      </c>
      <c r="E1603" s="74"/>
      <c r="F1603" s="74">
        <v>5200000245</v>
      </c>
    </row>
    <row r="1604" spans="1:6" x14ac:dyDescent="0.2">
      <c r="A1604" s="74">
        <v>534771</v>
      </c>
      <c r="B1604" s="75">
        <v>0.08</v>
      </c>
      <c r="C1604" s="76"/>
      <c r="D1604" s="76" t="s">
        <v>695</v>
      </c>
      <c r="E1604" s="74"/>
      <c r="F1604" s="74">
        <v>5200000245</v>
      </c>
    </row>
    <row r="1605" spans="1:6" x14ac:dyDescent="0.2">
      <c r="A1605" s="74">
        <v>534770</v>
      </c>
      <c r="B1605" s="75">
        <v>0.1</v>
      </c>
      <c r="C1605" s="76"/>
      <c r="D1605" s="76" t="s">
        <v>694</v>
      </c>
      <c r="E1605" s="74"/>
      <c r="F1605" s="74">
        <v>5200000245</v>
      </c>
    </row>
    <row r="1606" spans="1:6" x14ac:dyDescent="0.2">
      <c r="A1606" s="74">
        <v>534768</v>
      </c>
      <c r="B1606" s="75">
        <v>10.68</v>
      </c>
      <c r="C1606" s="76"/>
      <c r="D1606" s="76" t="s">
        <v>692</v>
      </c>
      <c r="E1606" s="74"/>
      <c r="F1606" s="74">
        <v>5200000245</v>
      </c>
    </row>
    <row r="1607" spans="1:6" x14ac:dyDescent="0.2">
      <c r="A1607" s="74">
        <v>534714</v>
      </c>
      <c r="B1607" s="75">
        <v>1.21</v>
      </c>
      <c r="C1607" s="76"/>
      <c r="D1607" s="76" t="s">
        <v>643</v>
      </c>
      <c r="E1607" s="74"/>
      <c r="F1607" s="74">
        <v>5200000245</v>
      </c>
    </row>
    <row r="1608" spans="1:6" x14ac:dyDescent="0.2">
      <c r="A1608" s="74">
        <v>534716</v>
      </c>
      <c r="B1608" s="75">
        <v>83.64</v>
      </c>
      <c r="C1608" s="76"/>
      <c r="D1608" s="76" t="s">
        <v>645</v>
      </c>
      <c r="E1608" s="74"/>
      <c r="F1608" s="74">
        <v>5200000245</v>
      </c>
    </row>
    <row r="1609" spans="1:6" x14ac:dyDescent="0.2">
      <c r="A1609" s="74">
        <v>535037</v>
      </c>
      <c r="B1609" s="75">
        <v>65.06</v>
      </c>
      <c r="C1609" s="76"/>
      <c r="D1609" s="76" t="s">
        <v>1046</v>
      </c>
      <c r="E1609" s="74"/>
      <c r="F1609" s="74">
        <v>5200000245</v>
      </c>
    </row>
    <row r="1610" spans="1:6" x14ac:dyDescent="0.2">
      <c r="A1610" s="74">
        <v>534715</v>
      </c>
      <c r="B1610" s="75">
        <v>1.1399999999999999</v>
      </c>
      <c r="C1610" s="76"/>
      <c r="D1610" s="76" t="s">
        <v>644</v>
      </c>
      <c r="E1610" s="74"/>
      <c r="F1610" s="74">
        <v>5200000245</v>
      </c>
    </row>
    <row r="1611" spans="1:6" x14ac:dyDescent="0.2">
      <c r="A1611" s="74">
        <v>534731</v>
      </c>
      <c r="B1611" s="75">
        <v>35.83</v>
      </c>
      <c r="C1611" s="76"/>
      <c r="D1611" s="76" t="s">
        <v>658</v>
      </c>
      <c r="E1611" s="74"/>
      <c r="F1611" s="74">
        <v>5200000245</v>
      </c>
    </row>
    <row r="1612" spans="1:6" x14ac:dyDescent="0.2">
      <c r="A1612" s="74">
        <v>535427</v>
      </c>
      <c r="B1612" s="75">
        <v>2361.98</v>
      </c>
      <c r="C1612" s="76"/>
      <c r="D1612" s="76" t="s">
        <v>603</v>
      </c>
      <c r="E1612" s="74"/>
      <c r="F1612" s="74">
        <v>5200000245</v>
      </c>
    </row>
    <row r="1613" spans="1:6" x14ac:dyDescent="0.2">
      <c r="A1613" s="74">
        <v>535549</v>
      </c>
      <c r="B1613" s="75">
        <v>7.63</v>
      </c>
      <c r="C1613" s="76"/>
      <c r="D1613" s="76" t="s">
        <v>614</v>
      </c>
      <c r="E1613" s="74"/>
      <c r="F1613" s="74">
        <v>5200000245</v>
      </c>
    </row>
    <row r="1614" spans="1:6" x14ac:dyDescent="0.2">
      <c r="A1614" s="74">
        <v>534701</v>
      </c>
      <c r="B1614" s="75">
        <v>20.48</v>
      </c>
      <c r="C1614" s="76"/>
      <c r="D1614" s="76" t="s">
        <v>631</v>
      </c>
      <c r="E1614" s="74"/>
      <c r="F1614" s="74">
        <v>5200000245</v>
      </c>
    </row>
    <row r="1615" spans="1:6" x14ac:dyDescent="0.2">
      <c r="A1615" s="74">
        <v>535567</v>
      </c>
      <c r="B1615" s="75">
        <v>1.59</v>
      </c>
      <c r="C1615" s="76"/>
      <c r="D1615" s="76" t="s">
        <v>616</v>
      </c>
      <c r="E1615" s="74"/>
      <c r="F1615" s="74">
        <v>5200000245</v>
      </c>
    </row>
    <row r="1616" spans="1:6" x14ac:dyDescent="0.2">
      <c r="A1616" s="74">
        <v>535575</v>
      </c>
      <c r="B1616" s="75">
        <v>165.46</v>
      </c>
      <c r="C1616" s="76"/>
      <c r="D1616" s="76" t="s">
        <v>617</v>
      </c>
      <c r="E1616" s="74"/>
      <c r="F1616" s="74">
        <v>5200000245</v>
      </c>
    </row>
    <row r="1617" spans="1:6" x14ac:dyDescent="0.2">
      <c r="A1617" s="74">
        <v>535449</v>
      </c>
      <c r="B1617" s="75">
        <v>2178.9899999999998</v>
      </c>
      <c r="C1617" s="76"/>
      <c r="D1617" s="76" t="s">
        <v>605</v>
      </c>
      <c r="E1617" s="74"/>
      <c r="F1617" s="74">
        <v>5200000245</v>
      </c>
    </row>
    <row r="1618" spans="1:6" x14ac:dyDescent="0.2">
      <c r="A1618" s="74">
        <v>535460</v>
      </c>
      <c r="B1618" s="75">
        <v>843.82</v>
      </c>
      <c r="C1618" s="76"/>
      <c r="D1618" s="76" t="s">
        <v>606</v>
      </c>
      <c r="E1618" s="74"/>
      <c r="F1618" s="74">
        <v>5200000245</v>
      </c>
    </row>
    <row r="1619" spans="1:6" x14ac:dyDescent="0.2">
      <c r="A1619" s="74">
        <v>535505</v>
      </c>
      <c r="B1619" s="75">
        <v>90.79</v>
      </c>
      <c r="C1619" s="76"/>
      <c r="D1619" s="76" t="s">
        <v>610</v>
      </c>
      <c r="E1619" s="74"/>
      <c r="F1619" s="74">
        <v>5200000245</v>
      </c>
    </row>
    <row r="1620" spans="1:6" x14ac:dyDescent="0.2">
      <c r="A1620" s="74">
        <v>534710</v>
      </c>
      <c r="B1620" s="75">
        <v>2.4</v>
      </c>
      <c r="C1620" s="76"/>
      <c r="D1620" s="76" t="s">
        <v>639</v>
      </c>
      <c r="E1620" s="74"/>
      <c r="F1620" s="74">
        <v>5200000245</v>
      </c>
    </row>
    <row r="1621" spans="1:6" x14ac:dyDescent="0.2">
      <c r="A1621" s="74">
        <v>534763</v>
      </c>
      <c r="B1621" s="75">
        <v>86.65</v>
      </c>
      <c r="C1621" s="76"/>
      <c r="D1621" s="76" t="s">
        <v>687</v>
      </c>
      <c r="E1621" s="74"/>
      <c r="F1621" s="74">
        <v>5200000245</v>
      </c>
    </row>
    <row r="1622" spans="1:6" x14ac:dyDescent="0.2">
      <c r="A1622" s="74">
        <v>534746</v>
      </c>
      <c r="B1622" s="75">
        <v>20.48</v>
      </c>
      <c r="C1622" s="76"/>
      <c r="D1622" s="76" t="s">
        <v>672</v>
      </c>
      <c r="E1622" s="74"/>
      <c r="F1622" s="74">
        <v>5200000245</v>
      </c>
    </row>
    <row r="1623" spans="1:6" x14ac:dyDescent="0.2">
      <c r="A1623" s="74">
        <v>534717</v>
      </c>
      <c r="B1623" s="75">
        <v>83.64</v>
      </c>
      <c r="C1623" s="76"/>
      <c r="D1623" s="76" t="s">
        <v>646</v>
      </c>
      <c r="E1623" s="74"/>
      <c r="F1623" s="74">
        <v>5200000245</v>
      </c>
    </row>
    <row r="1624" spans="1:6" x14ac:dyDescent="0.2">
      <c r="A1624" s="74">
        <v>534905</v>
      </c>
      <c r="B1624" s="75">
        <v>36.869999999999997</v>
      </c>
      <c r="C1624" s="76"/>
      <c r="D1624" s="76" t="s">
        <v>929</v>
      </c>
      <c r="E1624" s="74"/>
      <c r="F1624" s="74">
        <v>5200000245</v>
      </c>
    </row>
    <row r="1625" spans="1:6" x14ac:dyDescent="0.2">
      <c r="A1625" s="74">
        <v>535036</v>
      </c>
      <c r="B1625" s="75">
        <v>95.42</v>
      </c>
      <c r="C1625" s="76"/>
      <c r="D1625" s="76" t="s">
        <v>1045</v>
      </c>
      <c r="E1625" s="74"/>
      <c r="F1625" s="74">
        <v>5200000245</v>
      </c>
    </row>
    <row r="1626" spans="1:6" x14ac:dyDescent="0.2">
      <c r="A1626" s="74">
        <v>535059</v>
      </c>
      <c r="B1626" s="75">
        <v>34.700000000000003</v>
      </c>
      <c r="C1626" s="76"/>
      <c r="D1626" s="76" t="s">
        <v>1066</v>
      </c>
      <c r="E1626" s="74"/>
      <c r="F1626" s="74">
        <v>5200000245</v>
      </c>
    </row>
    <row r="1627" spans="1:6" x14ac:dyDescent="0.2">
      <c r="A1627" s="74">
        <v>535294</v>
      </c>
      <c r="B1627" s="75">
        <v>392.62</v>
      </c>
      <c r="C1627" s="76"/>
      <c r="D1627" s="76" t="s">
        <v>591</v>
      </c>
      <c r="E1627" s="74"/>
      <c r="F1627" s="74">
        <v>5200000245</v>
      </c>
    </row>
    <row r="1628" spans="1:6" x14ac:dyDescent="0.2">
      <c r="A1628" s="74">
        <v>534929</v>
      </c>
      <c r="B1628" s="75">
        <v>117.18</v>
      </c>
      <c r="C1628" s="76"/>
      <c r="D1628" s="76" t="s">
        <v>558</v>
      </c>
      <c r="E1628" s="74"/>
      <c r="F1628" s="74">
        <v>5200000245</v>
      </c>
    </row>
    <row r="1629" spans="1:6" x14ac:dyDescent="0.2">
      <c r="A1629" s="74">
        <v>539186</v>
      </c>
      <c r="B1629" s="75">
        <v>234.14</v>
      </c>
      <c r="C1629" s="76"/>
      <c r="D1629" s="76" t="s">
        <v>796</v>
      </c>
      <c r="E1629" s="74"/>
      <c r="F1629" s="74">
        <v>5200000245</v>
      </c>
    </row>
    <row r="1630" spans="1:6" x14ac:dyDescent="0.2">
      <c r="A1630" s="74">
        <v>541116</v>
      </c>
      <c r="B1630" s="75">
        <v>234.14</v>
      </c>
      <c r="C1630" s="76"/>
      <c r="D1630" s="76" t="s">
        <v>797</v>
      </c>
      <c r="E1630" s="74"/>
      <c r="F1630" s="74">
        <v>5200000245</v>
      </c>
    </row>
    <row r="1631" spans="1:6" x14ac:dyDescent="0.2">
      <c r="A1631" s="74">
        <v>534354</v>
      </c>
      <c r="B1631" s="75">
        <v>21.12</v>
      </c>
      <c r="C1631" s="76"/>
      <c r="D1631" s="76" t="s">
        <v>1164</v>
      </c>
      <c r="E1631" s="74"/>
      <c r="F1631" s="74">
        <v>5200000245</v>
      </c>
    </row>
    <row r="1632" spans="1:6" x14ac:dyDescent="0.2">
      <c r="A1632" s="74">
        <v>534340</v>
      </c>
      <c r="B1632" s="75">
        <v>16.149999999999999</v>
      </c>
      <c r="C1632" s="76"/>
      <c r="D1632" s="76" t="s">
        <v>1163</v>
      </c>
      <c r="E1632" s="74"/>
      <c r="F1632" s="74">
        <v>5200000245</v>
      </c>
    </row>
    <row r="1633" spans="1:6" x14ac:dyDescent="0.2">
      <c r="A1633" s="74">
        <v>534564</v>
      </c>
      <c r="B1633" s="75">
        <v>28.05</v>
      </c>
      <c r="C1633" s="76"/>
      <c r="D1633" s="76" t="s">
        <v>1169</v>
      </c>
      <c r="E1633" s="74"/>
      <c r="F1633" s="74">
        <v>5200000245</v>
      </c>
    </row>
    <row r="1634" spans="1:6" x14ac:dyDescent="0.2">
      <c r="A1634" s="74">
        <v>535057</v>
      </c>
      <c r="B1634" s="75">
        <v>19.52</v>
      </c>
      <c r="C1634" s="76"/>
      <c r="D1634" s="76" t="s">
        <v>1064</v>
      </c>
      <c r="E1634" s="74"/>
      <c r="F1634" s="74">
        <v>5200000245</v>
      </c>
    </row>
    <row r="1635" spans="1:6" x14ac:dyDescent="0.2">
      <c r="A1635" s="74">
        <v>535058</v>
      </c>
      <c r="B1635" s="75">
        <v>15.18</v>
      </c>
      <c r="C1635" s="76"/>
      <c r="D1635" s="76" t="s">
        <v>1065</v>
      </c>
      <c r="E1635" s="74"/>
      <c r="F1635" s="74">
        <v>5200000245</v>
      </c>
    </row>
    <row r="1636" spans="1:6" x14ac:dyDescent="0.2">
      <c r="A1636" s="74">
        <v>549930</v>
      </c>
      <c r="B1636" s="75">
        <v>1</v>
      </c>
      <c r="C1636" s="76"/>
      <c r="D1636" s="76" t="s">
        <v>1191</v>
      </c>
      <c r="E1636" s="74"/>
      <c r="F1636" s="74">
        <v>5200000245</v>
      </c>
    </row>
    <row r="1637" spans="1:6" x14ac:dyDescent="0.2">
      <c r="A1637" s="74">
        <v>534775</v>
      </c>
      <c r="B1637" s="75">
        <v>75.900000000000006</v>
      </c>
      <c r="C1637" s="76"/>
      <c r="D1637" s="76" t="s">
        <v>811</v>
      </c>
      <c r="E1637" s="74"/>
      <c r="F1637" s="74">
        <v>5200000249</v>
      </c>
    </row>
    <row r="1638" spans="1:6" x14ac:dyDescent="0.2">
      <c r="A1638" s="74">
        <v>534776</v>
      </c>
      <c r="B1638" s="75">
        <v>39.04</v>
      </c>
      <c r="C1638" s="76"/>
      <c r="D1638" s="76" t="s">
        <v>812</v>
      </c>
      <c r="E1638" s="74"/>
      <c r="F1638" s="74">
        <v>5200000249</v>
      </c>
    </row>
    <row r="1639" spans="1:6" x14ac:dyDescent="0.2">
      <c r="A1639" s="74">
        <v>534777</v>
      </c>
      <c r="B1639" s="75">
        <v>114.94</v>
      </c>
      <c r="C1639" s="76"/>
      <c r="D1639" s="76" t="s">
        <v>813</v>
      </c>
      <c r="E1639" s="74"/>
      <c r="F1639" s="74">
        <v>5200000249</v>
      </c>
    </row>
    <row r="1640" spans="1:6" x14ac:dyDescent="0.2">
      <c r="A1640" s="74">
        <v>534778</v>
      </c>
      <c r="B1640" s="75">
        <v>43.37</v>
      </c>
      <c r="C1640" s="76"/>
      <c r="D1640" s="76" t="s">
        <v>814</v>
      </c>
      <c r="E1640" s="74"/>
      <c r="F1640" s="74">
        <v>5200000249</v>
      </c>
    </row>
    <row r="1641" spans="1:6" x14ac:dyDescent="0.2">
      <c r="A1641" s="74">
        <v>534779</v>
      </c>
      <c r="B1641" s="75">
        <v>21.69</v>
      </c>
      <c r="C1641" s="76"/>
      <c r="D1641" s="76" t="s">
        <v>815</v>
      </c>
      <c r="E1641" s="74"/>
      <c r="F1641" s="74">
        <v>5200000249</v>
      </c>
    </row>
    <row r="1642" spans="1:6" x14ac:dyDescent="0.2">
      <c r="A1642" s="74">
        <v>534780</v>
      </c>
      <c r="B1642" s="75">
        <v>65.06</v>
      </c>
      <c r="C1642" s="76"/>
      <c r="D1642" s="76" t="s">
        <v>816</v>
      </c>
      <c r="E1642" s="74"/>
      <c r="F1642" s="74">
        <v>5200000249</v>
      </c>
    </row>
    <row r="1643" spans="1:6" x14ac:dyDescent="0.2">
      <c r="A1643" s="74">
        <v>534781</v>
      </c>
      <c r="B1643" s="75">
        <v>6.51</v>
      </c>
      <c r="C1643" s="76"/>
      <c r="D1643" s="76" t="s">
        <v>817</v>
      </c>
      <c r="E1643" s="74"/>
      <c r="F1643" s="74">
        <v>5200000249</v>
      </c>
    </row>
    <row r="1644" spans="1:6" x14ac:dyDescent="0.2">
      <c r="A1644" s="74">
        <v>534782</v>
      </c>
      <c r="B1644" s="75">
        <v>17.350000000000001</v>
      </c>
      <c r="C1644" s="76"/>
      <c r="D1644" s="76" t="s">
        <v>818</v>
      </c>
      <c r="E1644" s="74"/>
      <c r="F1644" s="74">
        <v>5200000249</v>
      </c>
    </row>
    <row r="1645" spans="1:6" x14ac:dyDescent="0.2">
      <c r="A1645" s="74">
        <v>534783</v>
      </c>
      <c r="B1645" s="75">
        <v>6.51</v>
      </c>
      <c r="C1645" s="76"/>
      <c r="D1645" s="76" t="s">
        <v>819</v>
      </c>
      <c r="E1645" s="74"/>
      <c r="F1645" s="74">
        <v>5200000249</v>
      </c>
    </row>
    <row r="1646" spans="1:6" x14ac:dyDescent="0.2">
      <c r="A1646" s="74">
        <v>534785</v>
      </c>
      <c r="B1646" s="75">
        <v>21.69</v>
      </c>
      <c r="C1646" s="76"/>
      <c r="D1646" s="76" t="s">
        <v>820</v>
      </c>
      <c r="E1646" s="74"/>
      <c r="F1646" s="74">
        <v>5200000249</v>
      </c>
    </row>
    <row r="1647" spans="1:6" x14ac:dyDescent="0.2">
      <c r="A1647" s="74">
        <v>534786</v>
      </c>
      <c r="B1647" s="75">
        <v>10.84</v>
      </c>
      <c r="C1647" s="76"/>
      <c r="D1647" s="76" t="s">
        <v>821</v>
      </c>
      <c r="E1647" s="74"/>
      <c r="F1647" s="74">
        <v>5200000249</v>
      </c>
    </row>
    <row r="1648" spans="1:6" x14ac:dyDescent="0.2">
      <c r="A1648" s="74">
        <v>534787</v>
      </c>
      <c r="B1648" s="75">
        <v>10.84</v>
      </c>
      <c r="C1648" s="76"/>
      <c r="D1648" s="76" t="s">
        <v>822</v>
      </c>
      <c r="E1648" s="74"/>
      <c r="F1648" s="74">
        <v>5200000249</v>
      </c>
    </row>
    <row r="1649" spans="1:6" x14ac:dyDescent="0.2">
      <c r="A1649" s="74">
        <v>534788</v>
      </c>
      <c r="B1649" s="75">
        <v>5.42</v>
      </c>
      <c r="C1649" s="76"/>
      <c r="D1649" s="76" t="s">
        <v>823</v>
      </c>
      <c r="E1649" s="74"/>
      <c r="F1649" s="74">
        <v>5200000249</v>
      </c>
    </row>
    <row r="1650" spans="1:6" x14ac:dyDescent="0.2">
      <c r="A1650" s="74">
        <v>534789</v>
      </c>
      <c r="B1650" s="75">
        <v>32.53</v>
      </c>
      <c r="C1650" s="76"/>
      <c r="D1650" s="76" t="s">
        <v>824</v>
      </c>
      <c r="E1650" s="74"/>
      <c r="F1650" s="74">
        <v>5200000249</v>
      </c>
    </row>
    <row r="1651" spans="1:6" x14ac:dyDescent="0.2">
      <c r="A1651" s="74">
        <v>534790</v>
      </c>
      <c r="B1651" s="75">
        <v>16.260000000000002</v>
      </c>
      <c r="C1651" s="76"/>
      <c r="D1651" s="76" t="s">
        <v>825</v>
      </c>
      <c r="E1651" s="74"/>
      <c r="F1651" s="74">
        <v>5200000249</v>
      </c>
    </row>
    <row r="1652" spans="1:6" x14ac:dyDescent="0.2">
      <c r="A1652" s="74">
        <v>534791</v>
      </c>
      <c r="B1652" s="75">
        <v>17.350000000000001</v>
      </c>
      <c r="C1652" s="76"/>
      <c r="D1652" s="76" t="s">
        <v>826</v>
      </c>
      <c r="E1652" s="74"/>
      <c r="F1652" s="74">
        <v>5200000249</v>
      </c>
    </row>
    <row r="1653" spans="1:6" x14ac:dyDescent="0.2">
      <c r="A1653" s="74">
        <v>534792</v>
      </c>
      <c r="B1653" s="75">
        <v>8.67</v>
      </c>
      <c r="C1653" s="76"/>
      <c r="D1653" s="76" t="s">
        <v>827</v>
      </c>
      <c r="E1653" s="74"/>
      <c r="F1653" s="74">
        <v>5200000249</v>
      </c>
    </row>
    <row r="1654" spans="1:6" x14ac:dyDescent="0.2">
      <c r="A1654" s="74">
        <v>534793</v>
      </c>
      <c r="B1654" s="75">
        <v>8.67</v>
      </c>
      <c r="C1654" s="76"/>
      <c r="D1654" s="76" t="s">
        <v>828</v>
      </c>
      <c r="E1654" s="74"/>
      <c r="F1654" s="74">
        <v>5200000249</v>
      </c>
    </row>
    <row r="1655" spans="1:6" x14ac:dyDescent="0.2">
      <c r="A1655" s="74">
        <v>534794</v>
      </c>
      <c r="B1655" s="75">
        <v>4.34</v>
      </c>
      <c r="C1655" s="76"/>
      <c r="D1655" s="76" t="s">
        <v>829</v>
      </c>
      <c r="E1655" s="74"/>
      <c r="F1655" s="74">
        <v>5200000249</v>
      </c>
    </row>
    <row r="1656" spans="1:6" x14ac:dyDescent="0.2">
      <c r="A1656" s="74">
        <v>534796</v>
      </c>
      <c r="B1656" s="75">
        <v>26.02</v>
      </c>
      <c r="C1656" s="76"/>
      <c r="D1656" s="76" t="s">
        <v>830</v>
      </c>
      <c r="E1656" s="74"/>
      <c r="F1656" s="74">
        <v>5200000249</v>
      </c>
    </row>
    <row r="1657" spans="1:6" x14ac:dyDescent="0.2">
      <c r="A1657" s="74">
        <v>534797</v>
      </c>
      <c r="B1657" s="75">
        <v>13.01</v>
      </c>
      <c r="C1657" s="76"/>
      <c r="D1657" s="76" t="s">
        <v>831</v>
      </c>
      <c r="E1657" s="74"/>
      <c r="F1657" s="74">
        <v>5200000249</v>
      </c>
    </row>
    <row r="1658" spans="1:6" x14ac:dyDescent="0.2">
      <c r="A1658" s="74">
        <v>534798</v>
      </c>
      <c r="B1658" s="75">
        <v>5.42</v>
      </c>
      <c r="C1658" s="76"/>
      <c r="D1658" s="76" t="s">
        <v>832</v>
      </c>
      <c r="E1658" s="74"/>
      <c r="F1658" s="74">
        <v>5200000249</v>
      </c>
    </row>
    <row r="1659" spans="1:6" x14ac:dyDescent="0.2">
      <c r="A1659" s="74">
        <v>534799</v>
      </c>
      <c r="B1659" s="75">
        <v>125.78</v>
      </c>
      <c r="C1659" s="76"/>
      <c r="D1659" s="76" t="s">
        <v>833</v>
      </c>
      <c r="E1659" s="74"/>
      <c r="F1659" s="74">
        <v>5200000249</v>
      </c>
    </row>
    <row r="1660" spans="1:6" x14ac:dyDescent="0.2">
      <c r="A1660" s="74">
        <v>534800</v>
      </c>
      <c r="B1660" s="75">
        <v>82.41</v>
      </c>
      <c r="C1660" s="76"/>
      <c r="D1660" s="76" t="s">
        <v>834</v>
      </c>
      <c r="E1660" s="74"/>
      <c r="F1660" s="74">
        <v>5200000249</v>
      </c>
    </row>
    <row r="1661" spans="1:6" x14ac:dyDescent="0.2">
      <c r="A1661" s="74">
        <v>534801</v>
      </c>
      <c r="B1661" s="75">
        <v>208.19</v>
      </c>
      <c r="C1661" s="76"/>
      <c r="D1661" s="76" t="s">
        <v>835</v>
      </c>
      <c r="E1661" s="74"/>
      <c r="F1661" s="74">
        <v>5200000249</v>
      </c>
    </row>
    <row r="1662" spans="1:6" x14ac:dyDescent="0.2">
      <c r="A1662" s="74">
        <v>534802</v>
      </c>
      <c r="B1662" s="75">
        <v>8.67</v>
      </c>
      <c r="C1662" s="76"/>
      <c r="D1662" s="76" t="s">
        <v>836</v>
      </c>
      <c r="E1662" s="74"/>
      <c r="F1662" s="74">
        <v>5200000249</v>
      </c>
    </row>
    <row r="1663" spans="1:6" x14ac:dyDescent="0.2">
      <c r="A1663" s="74">
        <v>534803</v>
      </c>
      <c r="B1663" s="75">
        <v>4.34</v>
      </c>
      <c r="C1663" s="76"/>
      <c r="D1663" s="76" t="s">
        <v>837</v>
      </c>
      <c r="E1663" s="74"/>
      <c r="F1663" s="74">
        <v>5200000249</v>
      </c>
    </row>
    <row r="1664" spans="1:6" x14ac:dyDescent="0.2">
      <c r="A1664" s="74">
        <v>534804</v>
      </c>
      <c r="B1664" s="75">
        <v>14.81</v>
      </c>
      <c r="C1664" s="76"/>
      <c r="D1664" s="76" t="s">
        <v>838</v>
      </c>
      <c r="E1664" s="74"/>
      <c r="F1664" s="74">
        <v>5200000249</v>
      </c>
    </row>
    <row r="1665" spans="1:6" x14ac:dyDescent="0.2">
      <c r="A1665" s="74">
        <v>534805</v>
      </c>
      <c r="B1665" s="75">
        <v>2.17</v>
      </c>
      <c r="C1665" s="76"/>
      <c r="D1665" s="76" t="s">
        <v>839</v>
      </c>
      <c r="E1665" s="74"/>
      <c r="F1665" s="74">
        <v>5200000249</v>
      </c>
    </row>
    <row r="1666" spans="1:6" x14ac:dyDescent="0.2">
      <c r="A1666" s="74">
        <v>534808</v>
      </c>
      <c r="B1666" s="75">
        <v>21.69</v>
      </c>
      <c r="C1666" s="76"/>
      <c r="D1666" s="76" t="s">
        <v>840</v>
      </c>
      <c r="E1666" s="74"/>
      <c r="F1666" s="74">
        <v>5200000249</v>
      </c>
    </row>
    <row r="1667" spans="1:6" x14ac:dyDescent="0.2">
      <c r="A1667" s="74">
        <v>534809</v>
      </c>
      <c r="B1667" s="75">
        <v>21.69</v>
      </c>
      <c r="C1667" s="76"/>
      <c r="D1667" s="76" t="s">
        <v>841</v>
      </c>
      <c r="E1667" s="74"/>
      <c r="F1667" s="74">
        <v>5200000249</v>
      </c>
    </row>
    <row r="1668" spans="1:6" x14ac:dyDescent="0.2">
      <c r="A1668" s="74">
        <v>534810</v>
      </c>
      <c r="B1668" s="75">
        <v>15.18</v>
      </c>
      <c r="C1668" s="76"/>
      <c r="D1668" s="76" t="s">
        <v>842</v>
      </c>
      <c r="E1668" s="74"/>
      <c r="F1668" s="74">
        <v>5200000249</v>
      </c>
    </row>
    <row r="1669" spans="1:6" x14ac:dyDescent="0.2">
      <c r="A1669" s="74">
        <v>534811</v>
      </c>
      <c r="B1669" s="75">
        <v>21.69</v>
      </c>
      <c r="C1669" s="76"/>
      <c r="D1669" s="76" t="s">
        <v>843</v>
      </c>
      <c r="E1669" s="74"/>
      <c r="F1669" s="74">
        <v>5200000249</v>
      </c>
    </row>
    <row r="1670" spans="1:6" x14ac:dyDescent="0.2">
      <c r="A1670" s="74">
        <v>534812</v>
      </c>
      <c r="B1670" s="75">
        <v>2.17</v>
      </c>
      <c r="C1670" s="76"/>
      <c r="D1670" s="76" t="s">
        <v>844</v>
      </c>
      <c r="E1670" s="74"/>
      <c r="F1670" s="74">
        <v>5200000249</v>
      </c>
    </row>
    <row r="1671" spans="1:6" x14ac:dyDescent="0.2">
      <c r="A1671" s="74">
        <v>534813</v>
      </c>
      <c r="B1671" s="75">
        <v>17.350000000000001</v>
      </c>
      <c r="C1671" s="76"/>
      <c r="D1671" s="76" t="s">
        <v>845</v>
      </c>
      <c r="E1671" s="74"/>
      <c r="F1671" s="74">
        <v>5200000249</v>
      </c>
    </row>
    <row r="1672" spans="1:6" x14ac:dyDescent="0.2">
      <c r="A1672" s="74">
        <v>534814</v>
      </c>
      <c r="B1672" s="75">
        <v>8.67</v>
      </c>
      <c r="C1672" s="76"/>
      <c r="D1672" s="76" t="s">
        <v>846</v>
      </c>
      <c r="E1672" s="74"/>
      <c r="F1672" s="74">
        <v>5200000249</v>
      </c>
    </row>
    <row r="1673" spans="1:6" x14ac:dyDescent="0.2">
      <c r="A1673" s="74">
        <v>534815</v>
      </c>
      <c r="B1673" s="75">
        <v>21.69</v>
      </c>
      <c r="C1673" s="76"/>
      <c r="D1673" s="76" t="s">
        <v>847</v>
      </c>
      <c r="E1673" s="74"/>
      <c r="F1673" s="74">
        <v>5200000249</v>
      </c>
    </row>
    <row r="1674" spans="1:6" x14ac:dyDescent="0.2">
      <c r="A1674" s="74">
        <v>534816</v>
      </c>
      <c r="B1674" s="75">
        <v>10.84</v>
      </c>
      <c r="C1674" s="76"/>
      <c r="D1674" s="76" t="s">
        <v>848</v>
      </c>
      <c r="E1674" s="74"/>
      <c r="F1674" s="74">
        <v>5200000249</v>
      </c>
    </row>
    <row r="1675" spans="1:6" x14ac:dyDescent="0.2">
      <c r="A1675" s="74">
        <v>534817</v>
      </c>
      <c r="B1675" s="75">
        <v>32.53</v>
      </c>
      <c r="C1675" s="76"/>
      <c r="D1675" s="76" t="s">
        <v>849</v>
      </c>
      <c r="E1675" s="74"/>
      <c r="F1675" s="74">
        <v>5200000249</v>
      </c>
    </row>
    <row r="1676" spans="1:6" x14ac:dyDescent="0.2">
      <c r="A1676" s="74">
        <v>534819</v>
      </c>
      <c r="B1676" s="75">
        <v>26.02</v>
      </c>
      <c r="C1676" s="76"/>
      <c r="D1676" s="76" t="s">
        <v>850</v>
      </c>
      <c r="E1676" s="74"/>
      <c r="F1676" s="74">
        <v>5200000249</v>
      </c>
    </row>
    <row r="1677" spans="1:6" x14ac:dyDescent="0.2">
      <c r="A1677" s="74">
        <v>534820</v>
      </c>
      <c r="B1677" s="75">
        <v>15.18</v>
      </c>
      <c r="C1677" s="76"/>
      <c r="D1677" s="76" t="s">
        <v>851</v>
      </c>
      <c r="E1677" s="74"/>
      <c r="F1677" s="74">
        <v>5200000249</v>
      </c>
    </row>
    <row r="1678" spans="1:6" x14ac:dyDescent="0.2">
      <c r="A1678" s="74">
        <v>534821</v>
      </c>
      <c r="B1678" s="75">
        <v>39.03</v>
      </c>
      <c r="C1678" s="76"/>
      <c r="D1678" s="76" t="s">
        <v>852</v>
      </c>
      <c r="E1678" s="74"/>
      <c r="F1678" s="74">
        <v>5200000249</v>
      </c>
    </row>
    <row r="1679" spans="1:6" x14ac:dyDescent="0.2">
      <c r="A1679" s="74">
        <v>534822</v>
      </c>
      <c r="B1679" s="75">
        <v>4.34</v>
      </c>
      <c r="C1679" s="76"/>
      <c r="D1679" s="76" t="s">
        <v>853</v>
      </c>
      <c r="E1679" s="74"/>
      <c r="F1679" s="74">
        <v>5200000249</v>
      </c>
    </row>
    <row r="1680" spans="1:6" x14ac:dyDescent="0.2">
      <c r="A1680" s="74">
        <v>534823</v>
      </c>
      <c r="B1680" s="75">
        <v>6.51</v>
      </c>
      <c r="C1680" s="76"/>
      <c r="D1680" s="76" t="s">
        <v>854</v>
      </c>
      <c r="E1680" s="74"/>
      <c r="F1680" s="74">
        <v>5200000249</v>
      </c>
    </row>
    <row r="1681" spans="1:6" x14ac:dyDescent="0.2">
      <c r="A1681" s="74">
        <v>534824</v>
      </c>
      <c r="B1681" s="75">
        <v>43.37</v>
      </c>
      <c r="C1681" s="76"/>
      <c r="D1681" s="76" t="s">
        <v>855</v>
      </c>
      <c r="E1681" s="74"/>
      <c r="F1681" s="74">
        <v>5200000249</v>
      </c>
    </row>
    <row r="1682" spans="1:6" x14ac:dyDescent="0.2">
      <c r="A1682" s="74">
        <v>534825</v>
      </c>
      <c r="B1682" s="75">
        <v>21.69</v>
      </c>
      <c r="C1682" s="76"/>
      <c r="D1682" s="76" t="s">
        <v>856</v>
      </c>
      <c r="E1682" s="74"/>
      <c r="F1682" s="74">
        <v>5200000249</v>
      </c>
    </row>
    <row r="1683" spans="1:6" x14ac:dyDescent="0.2">
      <c r="A1683" s="74">
        <v>534826</v>
      </c>
      <c r="B1683" s="75">
        <v>65.06</v>
      </c>
      <c r="C1683" s="76"/>
      <c r="D1683" s="76" t="s">
        <v>857</v>
      </c>
      <c r="E1683" s="74"/>
      <c r="F1683" s="74">
        <v>5200000249</v>
      </c>
    </row>
    <row r="1684" spans="1:6" x14ac:dyDescent="0.2">
      <c r="A1684" s="74">
        <v>534827</v>
      </c>
      <c r="B1684" s="75">
        <v>36.86</v>
      </c>
      <c r="C1684" s="76"/>
      <c r="D1684" s="76" t="s">
        <v>858</v>
      </c>
      <c r="E1684" s="74"/>
      <c r="F1684" s="74">
        <v>5200000249</v>
      </c>
    </row>
    <row r="1685" spans="1:6" x14ac:dyDescent="0.2">
      <c r="A1685" s="74">
        <v>534828</v>
      </c>
      <c r="B1685" s="75">
        <v>281.93</v>
      </c>
      <c r="C1685" s="76"/>
      <c r="D1685" s="76" t="s">
        <v>859</v>
      </c>
      <c r="E1685" s="74"/>
      <c r="F1685" s="74">
        <v>5200000249</v>
      </c>
    </row>
    <row r="1686" spans="1:6" x14ac:dyDescent="0.2">
      <c r="A1686" s="74">
        <v>534830</v>
      </c>
      <c r="B1686" s="75">
        <v>151.81</v>
      </c>
      <c r="C1686" s="76"/>
      <c r="D1686" s="76" t="s">
        <v>860</v>
      </c>
      <c r="E1686" s="74"/>
      <c r="F1686" s="74">
        <v>5200000249</v>
      </c>
    </row>
    <row r="1687" spans="1:6" x14ac:dyDescent="0.2">
      <c r="A1687" s="74">
        <v>534831</v>
      </c>
      <c r="B1687" s="75">
        <v>229.88</v>
      </c>
      <c r="C1687" s="76"/>
      <c r="D1687" s="76" t="s">
        <v>861</v>
      </c>
      <c r="E1687" s="74"/>
      <c r="F1687" s="74">
        <v>5200000249</v>
      </c>
    </row>
    <row r="1688" spans="1:6" x14ac:dyDescent="0.2">
      <c r="A1688" s="74">
        <v>534832</v>
      </c>
      <c r="B1688" s="75">
        <v>97.59</v>
      </c>
      <c r="C1688" s="76"/>
      <c r="D1688" s="76" t="s">
        <v>862</v>
      </c>
      <c r="E1688" s="74"/>
      <c r="F1688" s="74">
        <v>5200000249</v>
      </c>
    </row>
    <row r="1689" spans="1:6" x14ac:dyDescent="0.2">
      <c r="A1689" s="74">
        <v>534833</v>
      </c>
      <c r="B1689" s="75">
        <v>21.69</v>
      </c>
      <c r="C1689" s="76"/>
      <c r="D1689" s="76" t="s">
        <v>863</v>
      </c>
      <c r="E1689" s="74"/>
      <c r="F1689" s="74">
        <v>5200000249</v>
      </c>
    </row>
    <row r="1690" spans="1:6" x14ac:dyDescent="0.2">
      <c r="A1690" s="74">
        <v>534834</v>
      </c>
      <c r="B1690" s="75">
        <v>10.84</v>
      </c>
      <c r="C1690" s="76"/>
      <c r="D1690" s="76" t="s">
        <v>864</v>
      </c>
      <c r="E1690" s="74"/>
      <c r="F1690" s="74">
        <v>5200000249</v>
      </c>
    </row>
    <row r="1691" spans="1:6" x14ac:dyDescent="0.2">
      <c r="A1691" s="74">
        <v>534835</v>
      </c>
      <c r="B1691" s="75">
        <v>21.69</v>
      </c>
      <c r="C1691" s="76"/>
      <c r="D1691" s="76" t="s">
        <v>865</v>
      </c>
      <c r="E1691" s="74"/>
      <c r="F1691" s="74">
        <v>5200000249</v>
      </c>
    </row>
    <row r="1692" spans="1:6" x14ac:dyDescent="0.2">
      <c r="A1692" s="74">
        <v>534836</v>
      </c>
      <c r="B1692" s="75">
        <v>21.69</v>
      </c>
      <c r="C1692" s="76"/>
      <c r="D1692" s="76" t="s">
        <v>866</v>
      </c>
      <c r="E1692" s="74"/>
      <c r="F1692" s="74">
        <v>5200000249</v>
      </c>
    </row>
    <row r="1693" spans="1:6" x14ac:dyDescent="0.2">
      <c r="A1693" s="74">
        <v>534837</v>
      </c>
      <c r="B1693" s="75">
        <v>43.37</v>
      </c>
      <c r="C1693" s="76"/>
      <c r="D1693" s="76" t="s">
        <v>867</v>
      </c>
      <c r="E1693" s="74"/>
      <c r="F1693" s="74">
        <v>5200000249</v>
      </c>
    </row>
    <row r="1694" spans="1:6" x14ac:dyDescent="0.2">
      <c r="A1694" s="74">
        <v>534838</v>
      </c>
      <c r="B1694" s="75">
        <v>13.01</v>
      </c>
      <c r="C1694" s="76"/>
      <c r="D1694" s="76" t="s">
        <v>868</v>
      </c>
      <c r="E1694" s="74"/>
      <c r="F1694" s="74">
        <v>5200000249</v>
      </c>
    </row>
    <row r="1695" spans="1:6" x14ac:dyDescent="0.2">
      <c r="A1695" s="74">
        <v>534839</v>
      </c>
      <c r="B1695" s="75">
        <v>8.67</v>
      </c>
      <c r="C1695" s="76"/>
      <c r="D1695" s="76" t="s">
        <v>869</v>
      </c>
      <c r="E1695" s="74"/>
      <c r="F1695" s="74">
        <v>5200000249</v>
      </c>
    </row>
    <row r="1696" spans="1:6" x14ac:dyDescent="0.2">
      <c r="A1696" s="74">
        <v>534841</v>
      </c>
      <c r="B1696" s="75">
        <v>10.84</v>
      </c>
      <c r="C1696" s="76"/>
      <c r="D1696" s="76" t="s">
        <v>870</v>
      </c>
      <c r="E1696" s="74"/>
      <c r="F1696" s="74">
        <v>5200000249</v>
      </c>
    </row>
    <row r="1697" spans="1:6" x14ac:dyDescent="0.2">
      <c r="A1697" s="74">
        <v>534842</v>
      </c>
      <c r="B1697" s="75">
        <v>8.67</v>
      </c>
      <c r="C1697" s="76"/>
      <c r="D1697" s="76" t="s">
        <v>871</v>
      </c>
      <c r="E1697" s="74"/>
      <c r="F1697" s="74">
        <v>5200000249</v>
      </c>
    </row>
    <row r="1698" spans="1:6" x14ac:dyDescent="0.2">
      <c r="A1698" s="74">
        <v>534843</v>
      </c>
      <c r="B1698" s="75">
        <v>6.51</v>
      </c>
      <c r="C1698" s="76"/>
      <c r="D1698" s="76" t="s">
        <v>872</v>
      </c>
      <c r="E1698" s="74"/>
      <c r="F1698" s="74">
        <v>5200000249</v>
      </c>
    </row>
    <row r="1699" spans="1:6" x14ac:dyDescent="0.2">
      <c r="A1699" s="74">
        <v>534844</v>
      </c>
      <c r="B1699" s="75">
        <v>15.18</v>
      </c>
      <c r="C1699" s="76"/>
      <c r="D1699" s="76" t="s">
        <v>873</v>
      </c>
      <c r="E1699" s="74"/>
      <c r="F1699" s="74">
        <v>5200000249</v>
      </c>
    </row>
    <row r="1700" spans="1:6" x14ac:dyDescent="0.2">
      <c r="A1700" s="74">
        <v>534845</v>
      </c>
      <c r="B1700" s="75">
        <v>15.18</v>
      </c>
      <c r="C1700" s="76"/>
      <c r="D1700" s="76" t="s">
        <v>874</v>
      </c>
      <c r="E1700" s="74"/>
      <c r="F1700" s="74">
        <v>5200000249</v>
      </c>
    </row>
    <row r="1701" spans="1:6" x14ac:dyDescent="0.2">
      <c r="A1701" s="74">
        <v>534846</v>
      </c>
      <c r="B1701" s="75">
        <v>210.36</v>
      </c>
      <c r="C1701" s="76"/>
      <c r="D1701" s="76" t="s">
        <v>875</v>
      </c>
      <c r="E1701" s="74"/>
      <c r="F1701" s="74">
        <v>5200000249</v>
      </c>
    </row>
    <row r="1702" spans="1:6" x14ac:dyDescent="0.2">
      <c r="A1702" s="74">
        <v>534847</v>
      </c>
      <c r="B1702" s="75">
        <v>82.4</v>
      </c>
      <c r="C1702" s="76"/>
      <c r="D1702" s="76" t="s">
        <v>876</v>
      </c>
      <c r="E1702" s="74"/>
      <c r="F1702" s="74">
        <v>5200000249</v>
      </c>
    </row>
    <row r="1703" spans="1:6" x14ac:dyDescent="0.2">
      <c r="A1703" s="74">
        <v>534848</v>
      </c>
      <c r="B1703" s="75">
        <v>80.239999999999995</v>
      </c>
      <c r="C1703" s="76"/>
      <c r="D1703" s="76" t="s">
        <v>877</v>
      </c>
      <c r="E1703" s="74"/>
      <c r="F1703" s="74">
        <v>5200000249</v>
      </c>
    </row>
    <row r="1704" spans="1:6" x14ac:dyDescent="0.2">
      <c r="A1704" s="74">
        <v>534849</v>
      </c>
      <c r="B1704" s="75">
        <v>325.3</v>
      </c>
      <c r="C1704" s="76"/>
      <c r="D1704" s="76" t="s">
        <v>878</v>
      </c>
      <c r="E1704" s="74"/>
      <c r="F1704" s="74">
        <v>5200000249</v>
      </c>
    </row>
    <row r="1705" spans="1:6" x14ac:dyDescent="0.2">
      <c r="A1705" s="74">
        <v>534850</v>
      </c>
      <c r="B1705" s="75">
        <v>151.81</v>
      </c>
      <c r="C1705" s="76"/>
      <c r="D1705" s="76" t="s">
        <v>879</v>
      </c>
      <c r="E1705" s="74"/>
      <c r="F1705" s="74">
        <v>5200000249</v>
      </c>
    </row>
    <row r="1706" spans="1:6" x14ac:dyDescent="0.2">
      <c r="A1706" s="74">
        <v>534852</v>
      </c>
      <c r="B1706" s="75">
        <v>210.36</v>
      </c>
      <c r="C1706" s="76"/>
      <c r="D1706" s="76" t="s">
        <v>880</v>
      </c>
      <c r="E1706" s="74"/>
      <c r="F1706" s="74">
        <v>5200000249</v>
      </c>
    </row>
    <row r="1707" spans="1:6" x14ac:dyDescent="0.2">
      <c r="A1707" s="74">
        <v>534853</v>
      </c>
      <c r="B1707" s="75">
        <v>5.04</v>
      </c>
      <c r="C1707" s="76"/>
      <c r="D1707" s="76" t="s">
        <v>881</v>
      </c>
      <c r="E1707" s="74"/>
      <c r="F1707" s="74">
        <v>5200000249</v>
      </c>
    </row>
    <row r="1708" spans="1:6" x14ac:dyDescent="0.2">
      <c r="A1708" s="74">
        <v>534854</v>
      </c>
      <c r="B1708" s="75">
        <v>7.56</v>
      </c>
      <c r="C1708" s="76"/>
      <c r="D1708" s="76" t="s">
        <v>882</v>
      </c>
      <c r="E1708" s="74"/>
      <c r="F1708" s="74">
        <v>5200000249</v>
      </c>
    </row>
    <row r="1709" spans="1:6" x14ac:dyDescent="0.2">
      <c r="A1709" s="74">
        <v>534855</v>
      </c>
      <c r="B1709" s="75">
        <v>15.18</v>
      </c>
      <c r="C1709" s="76"/>
      <c r="D1709" s="76" t="s">
        <v>883</v>
      </c>
      <c r="E1709" s="74"/>
      <c r="F1709" s="74">
        <v>5200000249</v>
      </c>
    </row>
    <row r="1710" spans="1:6" x14ac:dyDescent="0.2">
      <c r="A1710" s="74">
        <v>534856</v>
      </c>
      <c r="B1710" s="75">
        <v>10.84</v>
      </c>
      <c r="C1710" s="76"/>
      <c r="D1710" s="76" t="s">
        <v>884</v>
      </c>
      <c r="E1710" s="74"/>
      <c r="F1710" s="74">
        <v>5200000249</v>
      </c>
    </row>
    <row r="1711" spans="1:6" x14ac:dyDescent="0.2">
      <c r="A1711" s="74">
        <v>534857</v>
      </c>
      <c r="B1711" s="75">
        <v>8.67</v>
      </c>
      <c r="C1711" s="76"/>
      <c r="D1711" s="76" t="s">
        <v>885</v>
      </c>
      <c r="E1711" s="74"/>
      <c r="F1711" s="74">
        <v>5200000249</v>
      </c>
    </row>
    <row r="1712" spans="1:6" x14ac:dyDescent="0.2">
      <c r="A1712" s="74">
        <v>534858</v>
      </c>
      <c r="B1712" s="75">
        <v>6.51</v>
      </c>
      <c r="C1712" s="76"/>
      <c r="D1712" s="76" t="s">
        <v>886</v>
      </c>
      <c r="E1712" s="74"/>
      <c r="F1712" s="74">
        <v>5200000249</v>
      </c>
    </row>
    <row r="1713" spans="1:6" x14ac:dyDescent="0.2">
      <c r="A1713" s="74">
        <v>534859</v>
      </c>
      <c r="B1713" s="75">
        <v>15.18</v>
      </c>
      <c r="C1713" s="76"/>
      <c r="D1713" s="76" t="s">
        <v>887</v>
      </c>
      <c r="E1713" s="74"/>
      <c r="F1713" s="74">
        <v>5200000249</v>
      </c>
    </row>
    <row r="1714" spans="1:6" x14ac:dyDescent="0.2">
      <c r="A1714" s="74">
        <v>534860</v>
      </c>
      <c r="B1714" s="75">
        <v>260.24</v>
      </c>
      <c r="C1714" s="76"/>
      <c r="D1714" s="76" t="s">
        <v>888</v>
      </c>
      <c r="E1714" s="74"/>
      <c r="F1714" s="74">
        <v>5200000249</v>
      </c>
    </row>
    <row r="1715" spans="1:6" x14ac:dyDescent="0.2">
      <c r="A1715" s="74">
        <v>534861</v>
      </c>
      <c r="B1715" s="75">
        <v>130.12</v>
      </c>
      <c r="C1715" s="76"/>
      <c r="D1715" s="76" t="s">
        <v>889</v>
      </c>
      <c r="E1715" s="74"/>
      <c r="F1715" s="74">
        <v>5200000249</v>
      </c>
    </row>
    <row r="1716" spans="1:6" x14ac:dyDescent="0.2">
      <c r="A1716" s="74">
        <v>534863</v>
      </c>
      <c r="B1716" s="75">
        <v>65.06</v>
      </c>
      <c r="C1716" s="76"/>
      <c r="D1716" s="76" t="s">
        <v>890</v>
      </c>
      <c r="E1716" s="74"/>
      <c r="F1716" s="74">
        <v>5200000249</v>
      </c>
    </row>
    <row r="1717" spans="1:6" x14ac:dyDescent="0.2">
      <c r="A1717" s="74">
        <v>534864</v>
      </c>
      <c r="B1717" s="75">
        <v>650.6</v>
      </c>
      <c r="C1717" s="76"/>
      <c r="D1717" s="76" t="s">
        <v>891</v>
      </c>
      <c r="E1717" s="74"/>
      <c r="F1717" s="74">
        <v>5200000249</v>
      </c>
    </row>
    <row r="1718" spans="1:6" x14ac:dyDescent="0.2">
      <c r="A1718" s="74">
        <v>534865</v>
      </c>
      <c r="B1718" s="75">
        <v>238.55</v>
      </c>
      <c r="C1718" s="76"/>
      <c r="D1718" s="76" t="s">
        <v>892</v>
      </c>
      <c r="E1718" s="74"/>
      <c r="F1718" s="74">
        <v>5200000249</v>
      </c>
    </row>
    <row r="1719" spans="1:6" x14ac:dyDescent="0.2">
      <c r="A1719" s="74">
        <v>534866</v>
      </c>
      <c r="B1719" s="75">
        <v>65.06</v>
      </c>
      <c r="C1719" s="76"/>
      <c r="D1719" s="76" t="s">
        <v>893</v>
      </c>
      <c r="E1719" s="74"/>
      <c r="F1719" s="74">
        <v>5200000249</v>
      </c>
    </row>
    <row r="1720" spans="1:6" x14ac:dyDescent="0.2">
      <c r="A1720" s="74">
        <v>534867</v>
      </c>
      <c r="B1720" s="75">
        <v>260.24</v>
      </c>
      <c r="C1720" s="76"/>
      <c r="D1720" s="76" t="s">
        <v>894</v>
      </c>
      <c r="E1720" s="74"/>
      <c r="F1720" s="74">
        <v>5200000249</v>
      </c>
    </row>
    <row r="1721" spans="1:6" x14ac:dyDescent="0.2">
      <c r="A1721" s="74">
        <v>534868</v>
      </c>
      <c r="B1721" s="75">
        <v>130.12</v>
      </c>
      <c r="C1721" s="76"/>
      <c r="D1721" s="76" t="s">
        <v>895</v>
      </c>
      <c r="E1721" s="74"/>
      <c r="F1721" s="74">
        <v>5200000249</v>
      </c>
    </row>
    <row r="1722" spans="1:6" x14ac:dyDescent="0.2">
      <c r="A1722" s="74">
        <v>534869</v>
      </c>
      <c r="B1722" s="75">
        <v>65.06</v>
      </c>
      <c r="C1722" s="76"/>
      <c r="D1722" s="76" t="s">
        <v>896</v>
      </c>
      <c r="E1722" s="74"/>
      <c r="F1722" s="74">
        <v>5200000249</v>
      </c>
    </row>
    <row r="1723" spans="1:6" x14ac:dyDescent="0.2">
      <c r="A1723" s="74">
        <v>534870</v>
      </c>
      <c r="B1723" s="75">
        <v>52.05</v>
      </c>
      <c r="C1723" s="76"/>
      <c r="D1723" s="76" t="s">
        <v>897</v>
      </c>
      <c r="E1723" s="74"/>
      <c r="F1723" s="74">
        <v>5200000249</v>
      </c>
    </row>
    <row r="1724" spans="1:6" x14ac:dyDescent="0.2">
      <c r="A1724" s="74">
        <v>534871</v>
      </c>
      <c r="B1724" s="75">
        <v>49.88</v>
      </c>
      <c r="C1724" s="76"/>
      <c r="D1724" s="76" t="s">
        <v>898</v>
      </c>
      <c r="E1724" s="74"/>
      <c r="F1724" s="74">
        <v>5200000249</v>
      </c>
    </row>
    <row r="1725" spans="1:6" x14ac:dyDescent="0.2">
      <c r="A1725" s="74">
        <v>534872</v>
      </c>
      <c r="B1725" s="75">
        <v>65.06</v>
      </c>
      <c r="C1725" s="76"/>
      <c r="D1725" s="76" t="s">
        <v>899</v>
      </c>
      <c r="E1725" s="74"/>
      <c r="F1725" s="74">
        <v>5200000249</v>
      </c>
    </row>
    <row r="1726" spans="1:6" x14ac:dyDescent="0.2">
      <c r="A1726" s="74">
        <v>534874</v>
      </c>
      <c r="B1726" s="75">
        <v>39.04</v>
      </c>
      <c r="C1726" s="76"/>
      <c r="D1726" s="76" t="s">
        <v>900</v>
      </c>
      <c r="E1726" s="74"/>
      <c r="F1726" s="74">
        <v>5200000249</v>
      </c>
    </row>
    <row r="1727" spans="1:6" x14ac:dyDescent="0.2">
      <c r="A1727" s="74">
        <v>534875</v>
      </c>
      <c r="B1727" s="75">
        <v>36.869999999999997</v>
      </c>
      <c r="C1727" s="76"/>
      <c r="D1727" s="76" t="s">
        <v>901</v>
      </c>
      <c r="E1727" s="74"/>
      <c r="F1727" s="74">
        <v>5200000249</v>
      </c>
    </row>
    <row r="1728" spans="1:6" x14ac:dyDescent="0.2">
      <c r="A1728" s="74">
        <v>534876</v>
      </c>
      <c r="B1728" s="75">
        <v>47.71</v>
      </c>
      <c r="C1728" s="76"/>
      <c r="D1728" s="76" t="s">
        <v>902</v>
      </c>
      <c r="E1728" s="74"/>
      <c r="F1728" s="74">
        <v>5200000249</v>
      </c>
    </row>
    <row r="1729" spans="1:6" x14ac:dyDescent="0.2">
      <c r="A1729" s="74">
        <v>534877</v>
      </c>
      <c r="B1729" s="75">
        <v>21.69</v>
      </c>
      <c r="C1729" s="76"/>
      <c r="D1729" s="76" t="s">
        <v>903</v>
      </c>
      <c r="E1729" s="74"/>
      <c r="F1729" s="74">
        <v>5200000249</v>
      </c>
    </row>
    <row r="1730" spans="1:6" x14ac:dyDescent="0.2">
      <c r="A1730" s="74">
        <v>534878</v>
      </c>
      <c r="B1730" s="75">
        <v>21.69</v>
      </c>
      <c r="C1730" s="76"/>
      <c r="D1730" s="76" t="s">
        <v>904</v>
      </c>
      <c r="E1730" s="74"/>
      <c r="F1730" s="74">
        <v>5200000249</v>
      </c>
    </row>
    <row r="1731" spans="1:6" x14ac:dyDescent="0.2">
      <c r="A1731" s="74">
        <v>534879</v>
      </c>
      <c r="B1731" s="75">
        <v>65.06</v>
      </c>
      <c r="C1731" s="76"/>
      <c r="D1731" s="76" t="s">
        <v>905</v>
      </c>
      <c r="E1731" s="74"/>
      <c r="F1731" s="74">
        <v>5200000249</v>
      </c>
    </row>
    <row r="1732" spans="1:6" x14ac:dyDescent="0.2">
      <c r="A1732" s="74">
        <v>534880</v>
      </c>
      <c r="B1732" s="75">
        <v>21.69</v>
      </c>
      <c r="C1732" s="76"/>
      <c r="D1732" s="76" t="s">
        <v>906</v>
      </c>
      <c r="E1732" s="74"/>
      <c r="F1732" s="74">
        <v>5200000249</v>
      </c>
    </row>
    <row r="1733" spans="1:6" x14ac:dyDescent="0.2">
      <c r="A1733" s="74">
        <v>534881</v>
      </c>
      <c r="B1733" s="75">
        <v>1.73</v>
      </c>
      <c r="C1733" s="76"/>
      <c r="D1733" s="76" t="s">
        <v>907</v>
      </c>
      <c r="E1733" s="74"/>
      <c r="F1733" s="74">
        <v>5200000249</v>
      </c>
    </row>
    <row r="1734" spans="1:6" x14ac:dyDescent="0.2">
      <c r="A1734" s="74">
        <v>534882</v>
      </c>
      <c r="B1734" s="75">
        <v>0.87</v>
      </c>
      <c r="C1734" s="76"/>
      <c r="D1734" s="76" t="s">
        <v>908</v>
      </c>
      <c r="E1734" s="74"/>
      <c r="F1734" s="74">
        <v>5200000249</v>
      </c>
    </row>
    <row r="1735" spans="1:6" x14ac:dyDescent="0.2">
      <c r="A1735" s="74">
        <v>534883</v>
      </c>
      <c r="B1735" s="75">
        <v>73.73</v>
      </c>
      <c r="C1735" s="76"/>
      <c r="D1735" s="76" t="s">
        <v>909</v>
      </c>
      <c r="E1735" s="74"/>
      <c r="F1735" s="74">
        <v>5200000249</v>
      </c>
    </row>
    <row r="1736" spans="1:6" x14ac:dyDescent="0.2">
      <c r="A1736" s="74">
        <v>534885</v>
      </c>
      <c r="B1736" s="75">
        <v>69.400000000000006</v>
      </c>
      <c r="C1736" s="76"/>
      <c r="D1736" s="76" t="s">
        <v>910</v>
      </c>
      <c r="E1736" s="74"/>
      <c r="F1736" s="74">
        <v>5200000249</v>
      </c>
    </row>
    <row r="1737" spans="1:6" x14ac:dyDescent="0.2">
      <c r="A1737" s="74">
        <v>534886</v>
      </c>
      <c r="B1737" s="75">
        <v>91.08</v>
      </c>
      <c r="C1737" s="76"/>
      <c r="D1737" s="76" t="s">
        <v>911</v>
      </c>
      <c r="E1737" s="74"/>
      <c r="F1737" s="74">
        <v>5200000249</v>
      </c>
    </row>
    <row r="1738" spans="1:6" x14ac:dyDescent="0.2">
      <c r="A1738" s="74">
        <v>534887</v>
      </c>
      <c r="B1738" s="75">
        <v>54.22</v>
      </c>
      <c r="C1738" s="76"/>
      <c r="D1738" s="76" t="s">
        <v>912</v>
      </c>
      <c r="E1738" s="74"/>
      <c r="F1738" s="74">
        <v>5200000249</v>
      </c>
    </row>
    <row r="1739" spans="1:6" x14ac:dyDescent="0.2">
      <c r="A1739" s="74">
        <v>534888</v>
      </c>
      <c r="B1739" s="75">
        <v>49.88</v>
      </c>
      <c r="C1739" s="76"/>
      <c r="D1739" s="76" t="s">
        <v>913</v>
      </c>
      <c r="E1739" s="74"/>
      <c r="F1739" s="74">
        <v>5200000249</v>
      </c>
    </row>
    <row r="1740" spans="1:6" x14ac:dyDescent="0.2">
      <c r="A1740" s="74">
        <v>534889</v>
      </c>
      <c r="B1740" s="75">
        <v>65.06</v>
      </c>
      <c r="C1740" s="76"/>
      <c r="D1740" s="76" t="s">
        <v>914</v>
      </c>
      <c r="E1740" s="74"/>
      <c r="F1740" s="74">
        <v>5200000249</v>
      </c>
    </row>
    <row r="1741" spans="1:6" x14ac:dyDescent="0.2">
      <c r="A1741" s="74">
        <v>534890</v>
      </c>
      <c r="B1741" s="75">
        <v>65.06</v>
      </c>
      <c r="C1741" s="76"/>
      <c r="D1741" s="76" t="s">
        <v>915</v>
      </c>
      <c r="E1741" s="74"/>
      <c r="F1741" s="74">
        <v>5200000249</v>
      </c>
    </row>
    <row r="1742" spans="1:6" x14ac:dyDescent="0.2">
      <c r="A1742" s="74">
        <v>534891</v>
      </c>
      <c r="B1742" s="75">
        <v>21.69</v>
      </c>
      <c r="C1742" s="76"/>
      <c r="D1742" s="76" t="s">
        <v>916</v>
      </c>
      <c r="E1742" s="74"/>
      <c r="F1742" s="74">
        <v>5200000249</v>
      </c>
    </row>
    <row r="1743" spans="1:6" x14ac:dyDescent="0.2">
      <c r="A1743" s="74">
        <v>534892</v>
      </c>
      <c r="B1743" s="75">
        <v>47.71</v>
      </c>
      <c r="C1743" s="76"/>
      <c r="D1743" s="76" t="s">
        <v>917</v>
      </c>
      <c r="E1743" s="74"/>
      <c r="F1743" s="74">
        <v>5200000249</v>
      </c>
    </row>
    <row r="1744" spans="1:6" x14ac:dyDescent="0.2">
      <c r="A1744" s="74">
        <v>534893</v>
      </c>
      <c r="B1744" s="75">
        <v>10.84</v>
      </c>
      <c r="C1744" s="76"/>
      <c r="D1744" s="76" t="s">
        <v>918</v>
      </c>
      <c r="E1744" s="74"/>
      <c r="F1744" s="74">
        <v>5200000249</v>
      </c>
    </row>
    <row r="1745" spans="1:6" x14ac:dyDescent="0.2">
      <c r="A1745" s="74">
        <v>534894</v>
      </c>
      <c r="B1745" s="75">
        <v>162.38999999999999</v>
      </c>
      <c r="C1745" s="76"/>
      <c r="D1745" s="76" t="s">
        <v>919</v>
      </c>
      <c r="E1745" s="74"/>
      <c r="F1745" s="74">
        <v>5200000249</v>
      </c>
    </row>
    <row r="1746" spans="1:6" x14ac:dyDescent="0.2">
      <c r="A1746" s="74">
        <v>534896</v>
      </c>
      <c r="B1746" s="75">
        <v>43.37</v>
      </c>
      <c r="C1746" s="76"/>
      <c r="D1746" s="76" t="s">
        <v>920</v>
      </c>
      <c r="E1746" s="74"/>
      <c r="F1746" s="74">
        <v>5200000249</v>
      </c>
    </row>
    <row r="1747" spans="1:6" x14ac:dyDescent="0.2">
      <c r="A1747" s="74">
        <v>534897</v>
      </c>
      <c r="B1747" s="75">
        <v>21.69</v>
      </c>
      <c r="C1747" s="76"/>
      <c r="D1747" s="76" t="s">
        <v>921</v>
      </c>
      <c r="E1747" s="74"/>
      <c r="F1747" s="74">
        <v>5200000249</v>
      </c>
    </row>
    <row r="1748" spans="1:6" x14ac:dyDescent="0.2">
      <c r="A1748" s="74">
        <v>534898</v>
      </c>
      <c r="B1748" s="75">
        <v>4.34</v>
      </c>
      <c r="C1748" s="76"/>
      <c r="D1748" s="76" t="s">
        <v>922</v>
      </c>
      <c r="E1748" s="74"/>
      <c r="F1748" s="74">
        <v>5200000249</v>
      </c>
    </row>
    <row r="1749" spans="1:6" x14ac:dyDescent="0.2">
      <c r="A1749" s="74">
        <v>534899</v>
      </c>
      <c r="B1749" s="75">
        <v>17.350000000000001</v>
      </c>
      <c r="C1749" s="76"/>
      <c r="D1749" s="76" t="s">
        <v>923</v>
      </c>
      <c r="E1749" s="74"/>
      <c r="F1749" s="74">
        <v>5200000249</v>
      </c>
    </row>
    <row r="1750" spans="1:6" x14ac:dyDescent="0.2">
      <c r="A1750" s="74">
        <v>534900</v>
      </c>
      <c r="B1750" s="75">
        <v>10.84</v>
      </c>
      <c r="C1750" s="76"/>
      <c r="D1750" s="76" t="s">
        <v>924</v>
      </c>
      <c r="E1750" s="74"/>
      <c r="F1750" s="74">
        <v>5200000249</v>
      </c>
    </row>
    <row r="1751" spans="1:6" x14ac:dyDescent="0.2">
      <c r="A1751" s="74">
        <v>534901</v>
      </c>
      <c r="B1751" s="75">
        <v>28.19</v>
      </c>
      <c r="C1751" s="76"/>
      <c r="D1751" s="76" t="s">
        <v>925</v>
      </c>
      <c r="E1751" s="74"/>
      <c r="F1751" s="74">
        <v>5200000249</v>
      </c>
    </row>
    <row r="1752" spans="1:6" x14ac:dyDescent="0.2">
      <c r="A1752" s="74">
        <v>534902</v>
      </c>
      <c r="B1752" s="75">
        <v>30.36</v>
      </c>
      <c r="C1752" s="76"/>
      <c r="D1752" s="76" t="s">
        <v>926</v>
      </c>
      <c r="E1752" s="74"/>
      <c r="F1752" s="74">
        <v>5200000249</v>
      </c>
    </row>
    <row r="1753" spans="1:6" x14ac:dyDescent="0.2">
      <c r="A1753" s="74">
        <v>534903</v>
      </c>
      <c r="B1753" s="75">
        <v>21.69</v>
      </c>
      <c r="C1753" s="76"/>
      <c r="D1753" s="76" t="s">
        <v>927</v>
      </c>
      <c r="E1753" s="74"/>
      <c r="F1753" s="74">
        <v>5200000249</v>
      </c>
    </row>
    <row r="1754" spans="1:6" x14ac:dyDescent="0.2">
      <c r="A1754" s="74">
        <v>534904</v>
      </c>
      <c r="B1754" s="75">
        <v>52.05</v>
      </c>
      <c r="C1754" s="76"/>
      <c r="D1754" s="76" t="s">
        <v>928</v>
      </c>
      <c r="E1754" s="74"/>
      <c r="F1754" s="74">
        <v>5200000249</v>
      </c>
    </row>
    <row r="1755" spans="1:6" x14ac:dyDescent="0.2">
      <c r="A1755" s="74">
        <v>534905</v>
      </c>
      <c r="B1755" s="75">
        <v>36.869999999999997</v>
      </c>
      <c r="C1755" s="76"/>
      <c r="D1755" s="76" t="s">
        <v>929</v>
      </c>
      <c r="E1755" s="74"/>
      <c r="F1755" s="74">
        <v>5200000249</v>
      </c>
    </row>
    <row r="1756" spans="1:6" x14ac:dyDescent="0.2">
      <c r="A1756" s="74">
        <v>534907</v>
      </c>
      <c r="B1756" s="75">
        <v>21.69</v>
      </c>
      <c r="C1756" s="76"/>
      <c r="D1756" s="76" t="s">
        <v>930</v>
      </c>
      <c r="E1756" s="74"/>
      <c r="F1756" s="74">
        <v>5200000249</v>
      </c>
    </row>
    <row r="1757" spans="1:6" x14ac:dyDescent="0.2">
      <c r="A1757" s="74">
        <v>534908</v>
      </c>
      <c r="B1757" s="75">
        <v>58.55</v>
      </c>
      <c r="C1757" s="76"/>
      <c r="D1757" s="76" t="s">
        <v>931</v>
      </c>
      <c r="E1757" s="74"/>
      <c r="F1757" s="74">
        <v>5200000249</v>
      </c>
    </row>
    <row r="1758" spans="1:6" x14ac:dyDescent="0.2">
      <c r="A1758" s="74">
        <v>534909</v>
      </c>
      <c r="B1758" s="75">
        <v>43.37</v>
      </c>
      <c r="C1758" s="76"/>
      <c r="D1758" s="76" t="s">
        <v>932</v>
      </c>
      <c r="E1758" s="74"/>
      <c r="F1758" s="74">
        <v>5200000249</v>
      </c>
    </row>
    <row r="1759" spans="1:6" x14ac:dyDescent="0.2">
      <c r="A1759" s="74">
        <v>534910</v>
      </c>
      <c r="B1759" s="75">
        <v>26.02</v>
      </c>
      <c r="C1759" s="76"/>
      <c r="D1759" s="76" t="s">
        <v>933</v>
      </c>
      <c r="E1759" s="74"/>
      <c r="F1759" s="74">
        <v>5200000249</v>
      </c>
    </row>
    <row r="1760" spans="1:6" x14ac:dyDescent="0.2">
      <c r="A1760" s="74">
        <v>534911</v>
      </c>
      <c r="B1760" s="75">
        <v>69.400000000000006</v>
      </c>
      <c r="C1760" s="76"/>
      <c r="D1760" s="76" t="s">
        <v>934</v>
      </c>
      <c r="E1760" s="74"/>
      <c r="F1760" s="74">
        <v>5200000249</v>
      </c>
    </row>
    <row r="1761" spans="1:6" x14ac:dyDescent="0.2">
      <c r="A1761" s="74">
        <v>534912</v>
      </c>
      <c r="B1761" s="75">
        <v>34.700000000000003</v>
      </c>
      <c r="C1761" s="76"/>
      <c r="D1761" s="76" t="s">
        <v>935</v>
      </c>
      <c r="E1761" s="74"/>
      <c r="F1761" s="74">
        <v>5200000249</v>
      </c>
    </row>
    <row r="1762" spans="1:6" x14ac:dyDescent="0.2">
      <c r="A1762" s="74">
        <v>534913</v>
      </c>
      <c r="B1762" s="75">
        <v>26.02</v>
      </c>
      <c r="C1762" s="76"/>
      <c r="D1762" s="76" t="s">
        <v>936</v>
      </c>
      <c r="E1762" s="74"/>
      <c r="F1762" s="74">
        <v>5200000249</v>
      </c>
    </row>
    <row r="1763" spans="1:6" x14ac:dyDescent="0.2">
      <c r="A1763" s="74">
        <v>534914</v>
      </c>
      <c r="B1763" s="75">
        <v>60.72</v>
      </c>
      <c r="C1763" s="76"/>
      <c r="D1763" s="76" t="s">
        <v>937</v>
      </c>
      <c r="E1763" s="74"/>
      <c r="F1763" s="74">
        <v>5200000249</v>
      </c>
    </row>
    <row r="1764" spans="1:6" x14ac:dyDescent="0.2">
      <c r="A1764" s="74">
        <v>534915</v>
      </c>
      <c r="B1764" s="75">
        <v>60.72</v>
      </c>
      <c r="C1764" s="76"/>
      <c r="D1764" s="76" t="s">
        <v>938</v>
      </c>
      <c r="E1764" s="74"/>
      <c r="F1764" s="74">
        <v>5200000249</v>
      </c>
    </row>
    <row r="1765" spans="1:6" x14ac:dyDescent="0.2">
      <c r="A1765" s="74">
        <v>534916</v>
      </c>
      <c r="B1765" s="75">
        <v>26.02</v>
      </c>
      <c r="C1765" s="76"/>
      <c r="D1765" s="76" t="s">
        <v>939</v>
      </c>
      <c r="E1765" s="74"/>
      <c r="F1765" s="74">
        <v>5200000249</v>
      </c>
    </row>
    <row r="1766" spans="1:6" x14ac:dyDescent="0.2">
      <c r="A1766" s="74">
        <v>534919</v>
      </c>
      <c r="B1766" s="75">
        <v>86.75</v>
      </c>
      <c r="C1766" s="76"/>
      <c r="D1766" s="76" t="s">
        <v>940</v>
      </c>
      <c r="E1766" s="74"/>
      <c r="F1766" s="74">
        <v>5200000249</v>
      </c>
    </row>
    <row r="1767" spans="1:6" x14ac:dyDescent="0.2">
      <c r="A1767" s="74">
        <v>534920</v>
      </c>
      <c r="B1767" s="75">
        <v>4.34</v>
      </c>
      <c r="C1767" s="76"/>
      <c r="D1767" s="76" t="s">
        <v>941</v>
      </c>
      <c r="E1767" s="74"/>
      <c r="F1767" s="74">
        <v>5200000249</v>
      </c>
    </row>
    <row r="1768" spans="1:6" x14ac:dyDescent="0.2">
      <c r="A1768" s="74">
        <v>534921</v>
      </c>
      <c r="B1768" s="75">
        <v>2.17</v>
      </c>
      <c r="C1768" s="76"/>
      <c r="D1768" s="76" t="s">
        <v>942</v>
      </c>
      <c r="E1768" s="74"/>
      <c r="F1768" s="74">
        <v>5200000249</v>
      </c>
    </row>
    <row r="1769" spans="1:6" x14ac:dyDescent="0.2">
      <c r="A1769" s="74">
        <v>534922</v>
      </c>
      <c r="B1769" s="75">
        <v>6.51</v>
      </c>
      <c r="C1769" s="76"/>
      <c r="D1769" s="76" t="s">
        <v>943</v>
      </c>
      <c r="E1769" s="74"/>
      <c r="F1769" s="74">
        <v>5200000249</v>
      </c>
    </row>
    <row r="1770" spans="1:6" x14ac:dyDescent="0.2">
      <c r="A1770" s="74">
        <v>534923</v>
      </c>
      <c r="B1770" s="75">
        <v>6.51</v>
      </c>
      <c r="C1770" s="76"/>
      <c r="D1770" s="76" t="s">
        <v>944</v>
      </c>
      <c r="E1770" s="74"/>
      <c r="F1770" s="74">
        <v>5200000249</v>
      </c>
    </row>
    <row r="1771" spans="1:6" x14ac:dyDescent="0.2">
      <c r="A1771" s="74">
        <v>534924</v>
      </c>
      <c r="B1771" s="75">
        <v>4.34</v>
      </c>
      <c r="C1771" s="76"/>
      <c r="D1771" s="76" t="s">
        <v>945</v>
      </c>
      <c r="E1771" s="74"/>
      <c r="F1771" s="74">
        <v>5200000249</v>
      </c>
    </row>
    <row r="1772" spans="1:6" x14ac:dyDescent="0.2">
      <c r="A1772" s="74">
        <v>534925</v>
      </c>
      <c r="B1772" s="75">
        <v>10.84</v>
      </c>
      <c r="C1772" s="76"/>
      <c r="D1772" s="76" t="s">
        <v>946</v>
      </c>
      <c r="E1772" s="74"/>
      <c r="F1772" s="74">
        <v>5200000249</v>
      </c>
    </row>
    <row r="1773" spans="1:6" x14ac:dyDescent="0.2">
      <c r="A1773" s="74">
        <v>534926</v>
      </c>
      <c r="B1773" s="75">
        <v>8.67</v>
      </c>
      <c r="C1773" s="76"/>
      <c r="D1773" s="76" t="s">
        <v>947</v>
      </c>
      <c r="E1773" s="74"/>
      <c r="F1773" s="74">
        <v>5200000249</v>
      </c>
    </row>
    <row r="1774" spans="1:6" x14ac:dyDescent="0.2">
      <c r="A1774" s="74">
        <v>534927</v>
      </c>
      <c r="B1774" s="75">
        <v>6.51</v>
      </c>
      <c r="C1774" s="76"/>
      <c r="D1774" s="76" t="s">
        <v>948</v>
      </c>
      <c r="E1774" s="74"/>
      <c r="F1774" s="74">
        <v>5200000249</v>
      </c>
    </row>
    <row r="1775" spans="1:6" x14ac:dyDescent="0.2">
      <c r="A1775" s="74">
        <v>534928</v>
      </c>
      <c r="B1775" s="75">
        <v>15.18</v>
      </c>
      <c r="C1775" s="76"/>
      <c r="D1775" s="76" t="s">
        <v>949</v>
      </c>
      <c r="E1775" s="74"/>
      <c r="F1775" s="74">
        <v>5200000249</v>
      </c>
    </row>
    <row r="1776" spans="1:6" x14ac:dyDescent="0.2">
      <c r="A1776" s="74">
        <v>534930</v>
      </c>
      <c r="B1776" s="75">
        <v>10.84</v>
      </c>
      <c r="C1776" s="76"/>
      <c r="D1776" s="76" t="s">
        <v>950</v>
      </c>
      <c r="E1776" s="74"/>
      <c r="F1776" s="74">
        <v>5200000249</v>
      </c>
    </row>
    <row r="1777" spans="1:6" x14ac:dyDescent="0.2">
      <c r="A1777" s="74">
        <v>534931</v>
      </c>
      <c r="B1777" s="75">
        <v>8.67</v>
      </c>
      <c r="C1777" s="76"/>
      <c r="D1777" s="76" t="s">
        <v>951</v>
      </c>
      <c r="E1777" s="74"/>
      <c r="F1777" s="74">
        <v>5200000249</v>
      </c>
    </row>
    <row r="1778" spans="1:6" x14ac:dyDescent="0.2">
      <c r="A1778" s="74">
        <v>534932</v>
      </c>
      <c r="B1778" s="75">
        <v>19.52</v>
      </c>
      <c r="C1778" s="76"/>
      <c r="D1778" s="76" t="s">
        <v>952</v>
      </c>
      <c r="E1778" s="74"/>
      <c r="F1778" s="74">
        <v>5200000249</v>
      </c>
    </row>
    <row r="1779" spans="1:6" x14ac:dyDescent="0.2">
      <c r="A1779" s="74">
        <v>534933</v>
      </c>
      <c r="B1779" s="75">
        <v>6.51</v>
      </c>
      <c r="C1779" s="76"/>
      <c r="D1779" s="76" t="s">
        <v>953</v>
      </c>
      <c r="E1779" s="74"/>
      <c r="F1779" s="74">
        <v>5200000249</v>
      </c>
    </row>
    <row r="1780" spans="1:6" x14ac:dyDescent="0.2">
      <c r="A1780" s="74">
        <v>534934</v>
      </c>
      <c r="B1780" s="75">
        <v>4.34</v>
      </c>
      <c r="C1780" s="76"/>
      <c r="D1780" s="76" t="s">
        <v>954</v>
      </c>
      <c r="E1780" s="74"/>
      <c r="F1780" s="74">
        <v>5200000249</v>
      </c>
    </row>
    <row r="1781" spans="1:6" x14ac:dyDescent="0.2">
      <c r="A1781" s="74">
        <v>534935</v>
      </c>
      <c r="B1781" s="75">
        <v>10.84</v>
      </c>
      <c r="C1781" s="76"/>
      <c r="D1781" s="76" t="s">
        <v>955</v>
      </c>
      <c r="E1781" s="74"/>
      <c r="F1781" s="74">
        <v>5200000249</v>
      </c>
    </row>
    <row r="1782" spans="1:6" x14ac:dyDescent="0.2">
      <c r="A1782" s="74">
        <v>534936</v>
      </c>
      <c r="B1782" s="75">
        <v>43.37</v>
      </c>
      <c r="C1782" s="76"/>
      <c r="D1782" s="76" t="s">
        <v>956</v>
      </c>
      <c r="E1782" s="74"/>
      <c r="F1782" s="74">
        <v>5200000249</v>
      </c>
    </row>
    <row r="1783" spans="1:6" x14ac:dyDescent="0.2">
      <c r="A1783" s="74">
        <v>534937</v>
      </c>
      <c r="B1783" s="75">
        <v>10.84</v>
      </c>
      <c r="C1783" s="76"/>
      <c r="D1783" s="76" t="s">
        <v>957</v>
      </c>
      <c r="E1783" s="74"/>
      <c r="F1783" s="74">
        <v>5200000249</v>
      </c>
    </row>
    <row r="1784" spans="1:6" x14ac:dyDescent="0.2">
      <c r="A1784" s="74">
        <v>534938</v>
      </c>
      <c r="B1784" s="75">
        <v>10.84</v>
      </c>
      <c r="C1784" s="76"/>
      <c r="D1784" s="76" t="s">
        <v>958</v>
      </c>
      <c r="E1784" s="74"/>
      <c r="F1784" s="74">
        <v>5200000249</v>
      </c>
    </row>
    <row r="1785" spans="1:6" x14ac:dyDescent="0.2">
      <c r="A1785" s="74">
        <v>534939</v>
      </c>
      <c r="B1785" s="75">
        <v>6.51</v>
      </c>
      <c r="C1785" s="76"/>
      <c r="D1785" s="76" t="s">
        <v>788</v>
      </c>
      <c r="E1785" s="74"/>
      <c r="F1785" s="74">
        <v>5200000249</v>
      </c>
    </row>
    <row r="1786" spans="1:6" x14ac:dyDescent="0.2">
      <c r="A1786" s="74">
        <v>534941</v>
      </c>
      <c r="B1786" s="75">
        <v>15.18</v>
      </c>
      <c r="C1786" s="76"/>
      <c r="D1786" s="76" t="s">
        <v>959</v>
      </c>
      <c r="E1786" s="74"/>
      <c r="F1786" s="74">
        <v>5200000249</v>
      </c>
    </row>
    <row r="1787" spans="1:6" x14ac:dyDescent="0.2">
      <c r="A1787" s="74">
        <v>534942</v>
      </c>
      <c r="B1787" s="75">
        <v>10.84</v>
      </c>
      <c r="C1787" s="76"/>
      <c r="D1787" s="76" t="s">
        <v>960</v>
      </c>
      <c r="E1787" s="74"/>
      <c r="F1787" s="74">
        <v>5200000249</v>
      </c>
    </row>
    <row r="1788" spans="1:6" x14ac:dyDescent="0.2">
      <c r="A1788" s="74">
        <v>534943</v>
      </c>
      <c r="B1788" s="75">
        <v>6.51</v>
      </c>
      <c r="C1788" s="76"/>
      <c r="D1788" s="76" t="s">
        <v>961</v>
      </c>
      <c r="E1788" s="74"/>
      <c r="F1788" s="74">
        <v>5200000249</v>
      </c>
    </row>
    <row r="1789" spans="1:6" x14ac:dyDescent="0.2">
      <c r="A1789" s="74">
        <v>534944</v>
      </c>
      <c r="B1789" s="75">
        <v>15.18</v>
      </c>
      <c r="C1789" s="76"/>
      <c r="D1789" s="76" t="s">
        <v>962</v>
      </c>
      <c r="E1789" s="74"/>
      <c r="F1789" s="74">
        <v>5200000249</v>
      </c>
    </row>
    <row r="1790" spans="1:6" x14ac:dyDescent="0.2">
      <c r="A1790" s="74">
        <v>534945</v>
      </c>
      <c r="B1790" s="75">
        <v>21.69</v>
      </c>
      <c r="C1790" s="76"/>
      <c r="D1790" s="76" t="s">
        <v>963</v>
      </c>
      <c r="E1790" s="74"/>
      <c r="F1790" s="74">
        <v>5200000249</v>
      </c>
    </row>
    <row r="1791" spans="1:6" x14ac:dyDescent="0.2">
      <c r="A1791" s="74">
        <v>534946</v>
      </c>
      <c r="B1791" s="75">
        <v>13.01</v>
      </c>
      <c r="C1791" s="76"/>
      <c r="D1791" s="76" t="s">
        <v>964</v>
      </c>
      <c r="E1791" s="74"/>
      <c r="F1791" s="74">
        <v>5200000249</v>
      </c>
    </row>
    <row r="1792" spans="1:6" x14ac:dyDescent="0.2">
      <c r="A1792" s="74">
        <v>534947</v>
      </c>
      <c r="B1792" s="75">
        <v>32.53</v>
      </c>
      <c r="C1792" s="76"/>
      <c r="D1792" s="76" t="s">
        <v>965</v>
      </c>
      <c r="E1792" s="74"/>
      <c r="F1792" s="74">
        <v>5200000249</v>
      </c>
    </row>
    <row r="1793" spans="1:6" x14ac:dyDescent="0.2">
      <c r="A1793" s="74">
        <v>534948</v>
      </c>
      <c r="B1793" s="75">
        <v>26.02</v>
      </c>
      <c r="C1793" s="76"/>
      <c r="D1793" s="76" t="s">
        <v>966</v>
      </c>
      <c r="E1793" s="74"/>
      <c r="F1793" s="74">
        <v>5200000249</v>
      </c>
    </row>
    <row r="1794" spans="1:6" x14ac:dyDescent="0.2">
      <c r="A1794" s="74">
        <v>534949</v>
      </c>
      <c r="B1794" s="75">
        <v>15.18</v>
      </c>
      <c r="C1794" s="76"/>
      <c r="D1794" s="76" t="s">
        <v>967</v>
      </c>
      <c r="E1794" s="74"/>
      <c r="F1794" s="74">
        <v>5200000249</v>
      </c>
    </row>
    <row r="1795" spans="1:6" x14ac:dyDescent="0.2">
      <c r="A1795" s="74">
        <v>534950</v>
      </c>
      <c r="B1795" s="75">
        <v>39.04</v>
      </c>
      <c r="C1795" s="76"/>
      <c r="D1795" s="76" t="s">
        <v>968</v>
      </c>
      <c r="E1795" s="74"/>
      <c r="F1795" s="74">
        <v>5200000249</v>
      </c>
    </row>
    <row r="1796" spans="1:6" x14ac:dyDescent="0.2">
      <c r="A1796" s="74">
        <v>534952</v>
      </c>
      <c r="B1796" s="75">
        <v>36.869999999999997</v>
      </c>
      <c r="C1796" s="76"/>
      <c r="D1796" s="76" t="s">
        <v>969</v>
      </c>
      <c r="E1796" s="74"/>
      <c r="F1796" s="74">
        <v>5200000249</v>
      </c>
    </row>
    <row r="1797" spans="1:6" x14ac:dyDescent="0.2">
      <c r="A1797" s="74">
        <v>534953</v>
      </c>
      <c r="B1797" s="75">
        <v>19.52</v>
      </c>
      <c r="C1797" s="76"/>
      <c r="D1797" s="76" t="s">
        <v>970</v>
      </c>
      <c r="E1797" s="74"/>
      <c r="F1797" s="74">
        <v>5200000249</v>
      </c>
    </row>
    <row r="1798" spans="1:6" x14ac:dyDescent="0.2">
      <c r="A1798" s="74">
        <v>534954</v>
      </c>
      <c r="B1798" s="75">
        <v>54.22</v>
      </c>
      <c r="C1798" s="76"/>
      <c r="D1798" s="76" t="s">
        <v>971</v>
      </c>
      <c r="E1798" s="74"/>
      <c r="F1798" s="74">
        <v>5200000249</v>
      </c>
    </row>
    <row r="1799" spans="1:6" x14ac:dyDescent="0.2">
      <c r="A1799" s="74">
        <v>534955</v>
      </c>
      <c r="B1799" s="75">
        <v>47.71</v>
      </c>
      <c r="C1799" s="76"/>
      <c r="D1799" s="76" t="s">
        <v>972</v>
      </c>
      <c r="E1799" s="74"/>
      <c r="F1799" s="74">
        <v>5200000249</v>
      </c>
    </row>
    <row r="1800" spans="1:6" x14ac:dyDescent="0.2">
      <c r="A1800" s="74">
        <v>534956</v>
      </c>
      <c r="B1800" s="75">
        <v>26.02</v>
      </c>
      <c r="C1800" s="76"/>
      <c r="D1800" s="76" t="s">
        <v>973</v>
      </c>
      <c r="E1800" s="74"/>
      <c r="F1800" s="74">
        <v>5200000249</v>
      </c>
    </row>
    <row r="1801" spans="1:6" x14ac:dyDescent="0.2">
      <c r="A1801" s="74">
        <v>534957</v>
      </c>
      <c r="B1801" s="75">
        <v>71.569999999999993</v>
      </c>
      <c r="C1801" s="76"/>
      <c r="D1801" s="76" t="s">
        <v>974</v>
      </c>
      <c r="E1801" s="74"/>
      <c r="F1801" s="74">
        <v>5200000249</v>
      </c>
    </row>
    <row r="1802" spans="1:6" x14ac:dyDescent="0.2">
      <c r="A1802" s="74">
        <v>534958</v>
      </c>
      <c r="B1802" s="75">
        <v>43.37</v>
      </c>
      <c r="C1802" s="76"/>
      <c r="D1802" s="76" t="s">
        <v>975</v>
      </c>
      <c r="E1802" s="74"/>
      <c r="F1802" s="74">
        <v>5200000249</v>
      </c>
    </row>
    <row r="1803" spans="1:6" x14ac:dyDescent="0.2">
      <c r="A1803" s="74">
        <v>534959</v>
      </c>
      <c r="B1803" s="75">
        <v>41.2</v>
      </c>
      <c r="C1803" s="76"/>
      <c r="D1803" s="76" t="s">
        <v>976</v>
      </c>
      <c r="E1803" s="74"/>
      <c r="F1803" s="74">
        <v>5200000249</v>
      </c>
    </row>
    <row r="1804" spans="1:6" x14ac:dyDescent="0.2">
      <c r="A1804" s="74">
        <v>534960</v>
      </c>
      <c r="B1804" s="75">
        <v>36.869999999999997</v>
      </c>
      <c r="C1804" s="76"/>
      <c r="D1804" s="76" t="s">
        <v>977</v>
      </c>
      <c r="E1804" s="74"/>
      <c r="F1804" s="74">
        <v>5200000249</v>
      </c>
    </row>
    <row r="1805" spans="1:6" x14ac:dyDescent="0.2">
      <c r="A1805" s="74">
        <v>534961</v>
      </c>
      <c r="B1805" s="75">
        <v>34.700000000000003</v>
      </c>
      <c r="C1805" s="76"/>
      <c r="D1805" s="76" t="s">
        <v>978</v>
      </c>
      <c r="E1805" s="74"/>
      <c r="F1805" s="74">
        <v>5200000249</v>
      </c>
    </row>
    <row r="1806" spans="1:6" x14ac:dyDescent="0.2">
      <c r="A1806" s="74">
        <v>534963</v>
      </c>
      <c r="B1806" s="75">
        <v>30.36</v>
      </c>
      <c r="C1806" s="76"/>
      <c r="D1806" s="76" t="s">
        <v>979</v>
      </c>
      <c r="E1806" s="74"/>
      <c r="F1806" s="74">
        <v>5200000249</v>
      </c>
    </row>
    <row r="1807" spans="1:6" x14ac:dyDescent="0.2">
      <c r="A1807" s="74">
        <v>534964</v>
      </c>
      <c r="B1807" s="75">
        <v>17.350000000000001</v>
      </c>
      <c r="C1807" s="76"/>
      <c r="D1807" s="76" t="s">
        <v>980</v>
      </c>
      <c r="E1807" s="74"/>
      <c r="F1807" s="74">
        <v>5200000249</v>
      </c>
    </row>
    <row r="1808" spans="1:6" x14ac:dyDescent="0.2">
      <c r="A1808" s="74">
        <v>534965</v>
      </c>
      <c r="B1808" s="75">
        <v>45.54</v>
      </c>
      <c r="C1808" s="76"/>
      <c r="D1808" s="76" t="s">
        <v>981</v>
      </c>
      <c r="E1808" s="74"/>
      <c r="F1808" s="74">
        <v>5200000249</v>
      </c>
    </row>
    <row r="1809" spans="1:6" x14ac:dyDescent="0.2">
      <c r="A1809" s="74">
        <v>534966</v>
      </c>
      <c r="B1809" s="75">
        <v>39.04</v>
      </c>
      <c r="C1809" s="76"/>
      <c r="D1809" s="76" t="s">
        <v>982</v>
      </c>
      <c r="E1809" s="74"/>
      <c r="F1809" s="74">
        <v>5200000249</v>
      </c>
    </row>
    <row r="1810" spans="1:6" x14ac:dyDescent="0.2">
      <c r="A1810" s="74">
        <v>534967</v>
      </c>
      <c r="B1810" s="75">
        <v>21.69</v>
      </c>
      <c r="C1810" s="76"/>
      <c r="D1810" s="76" t="s">
        <v>983</v>
      </c>
      <c r="E1810" s="74"/>
      <c r="F1810" s="74">
        <v>5200000249</v>
      </c>
    </row>
    <row r="1811" spans="1:6" x14ac:dyDescent="0.2">
      <c r="A1811" s="74">
        <v>534968</v>
      </c>
      <c r="B1811" s="75">
        <v>58.55</v>
      </c>
      <c r="C1811" s="76"/>
      <c r="D1811" s="76" t="s">
        <v>984</v>
      </c>
      <c r="E1811" s="74"/>
      <c r="F1811" s="74">
        <v>5200000249</v>
      </c>
    </row>
    <row r="1812" spans="1:6" x14ac:dyDescent="0.2">
      <c r="A1812" s="74">
        <v>534969</v>
      </c>
      <c r="B1812" s="75">
        <v>39.04</v>
      </c>
      <c r="C1812" s="76"/>
      <c r="D1812" s="76" t="s">
        <v>985</v>
      </c>
      <c r="E1812" s="74"/>
      <c r="F1812" s="74">
        <v>5200000249</v>
      </c>
    </row>
    <row r="1813" spans="1:6" x14ac:dyDescent="0.2">
      <c r="A1813" s="74">
        <v>534970</v>
      </c>
      <c r="B1813" s="75">
        <v>21.69</v>
      </c>
      <c r="C1813" s="76"/>
      <c r="D1813" s="76" t="s">
        <v>986</v>
      </c>
      <c r="E1813" s="74"/>
      <c r="F1813" s="74">
        <v>5200000249</v>
      </c>
    </row>
    <row r="1814" spans="1:6" x14ac:dyDescent="0.2">
      <c r="A1814" s="74">
        <v>534971</v>
      </c>
      <c r="B1814" s="75">
        <v>58.55</v>
      </c>
      <c r="C1814" s="76"/>
      <c r="D1814" s="76" t="s">
        <v>987</v>
      </c>
      <c r="E1814" s="74"/>
      <c r="F1814" s="74">
        <v>5200000249</v>
      </c>
    </row>
    <row r="1815" spans="1:6" x14ac:dyDescent="0.2">
      <c r="A1815" s="74">
        <v>534972</v>
      </c>
      <c r="B1815" s="75">
        <v>32.53</v>
      </c>
      <c r="C1815" s="76"/>
      <c r="D1815" s="76" t="s">
        <v>988</v>
      </c>
      <c r="E1815" s="74"/>
      <c r="F1815" s="74">
        <v>5200000249</v>
      </c>
    </row>
    <row r="1816" spans="1:6" x14ac:dyDescent="0.2">
      <c r="A1816" s="74">
        <v>534974</v>
      </c>
      <c r="B1816" s="75">
        <v>17.350000000000001</v>
      </c>
      <c r="C1816" s="76"/>
      <c r="D1816" s="76" t="s">
        <v>989</v>
      </c>
      <c r="E1816" s="74"/>
      <c r="F1816" s="74">
        <v>5200000249</v>
      </c>
    </row>
    <row r="1817" spans="1:6" x14ac:dyDescent="0.2">
      <c r="A1817" s="74">
        <v>534975</v>
      </c>
      <c r="B1817" s="75">
        <v>47.71</v>
      </c>
      <c r="C1817" s="76"/>
      <c r="D1817" s="76" t="s">
        <v>990</v>
      </c>
      <c r="E1817" s="74"/>
      <c r="F1817" s="74">
        <v>5200000249</v>
      </c>
    </row>
    <row r="1818" spans="1:6" x14ac:dyDescent="0.2">
      <c r="A1818" s="74">
        <v>534976</v>
      </c>
      <c r="B1818" s="75">
        <v>26.02</v>
      </c>
      <c r="C1818" s="76"/>
      <c r="D1818" s="76" t="s">
        <v>991</v>
      </c>
      <c r="E1818" s="74"/>
      <c r="F1818" s="74">
        <v>5200000249</v>
      </c>
    </row>
    <row r="1819" spans="1:6" x14ac:dyDescent="0.2">
      <c r="A1819" s="74">
        <v>534977</v>
      </c>
      <c r="B1819" s="75">
        <v>15.18</v>
      </c>
      <c r="C1819" s="76"/>
      <c r="D1819" s="76" t="s">
        <v>992</v>
      </c>
      <c r="E1819" s="74"/>
      <c r="F1819" s="74">
        <v>5200000249</v>
      </c>
    </row>
    <row r="1820" spans="1:6" x14ac:dyDescent="0.2">
      <c r="A1820" s="74">
        <v>534978</v>
      </c>
      <c r="B1820" s="75">
        <v>39.04</v>
      </c>
      <c r="C1820" s="76"/>
      <c r="D1820" s="76" t="s">
        <v>993</v>
      </c>
      <c r="E1820" s="74"/>
      <c r="F1820" s="74">
        <v>5200000249</v>
      </c>
    </row>
    <row r="1821" spans="1:6" x14ac:dyDescent="0.2">
      <c r="A1821" s="74">
        <v>534979</v>
      </c>
      <c r="B1821" s="75">
        <v>34.700000000000003</v>
      </c>
      <c r="C1821" s="76"/>
      <c r="D1821" s="76" t="s">
        <v>994</v>
      </c>
      <c r="E1821" s="74"/>
      <c r="F1821" s="74">
        <v>5200000249</v>
      </c>
    </row>
    <row r="1822" spans="1:6" x14ac:dyDescent="0.2">
      <c r="A1822" s="74">
        <v>534980</v>
      </c>
      <c r="B1822" s="75">
        <v>19.52</v>
      </c>
      <c r="C1822" s="76"/>
      <c r="D1822" s="76" t="s">
        <v>995</v>
      </c>
      <c r="E1822" s="74"/>
      <c r="F1822" s="74">
        <v>5200000249</v>
      </c>
    </row>
    <row r="1823" spans="1:6" x14ac:dyDescent="0.2">
      <c r="A1823" s="74">
        <v>534981</v>
      </c>
      <c r="B1823" s="75">
        <v>52.05</v>
      </c>
      <c r="C1823" s="76"/>
      <c r="D1823" s="76" t="s">
        <v>996</v>
      </c>
      <c r="E1823" s="74"/>
      <c r="F1823" s="74">
        <v>5200000249</v>
      </c>
    </row>
    <row r="1824" spans="1:6" x14ac:dyDescent="0.2">
      <c r="A1824" s="74">
        <v>534982</v>
      </c>
      <c r="B1824" s="75">
        <v>39.04</v>
      </c>
      <c r="C1824" s="76"/>
      <c r="D1824" s="76" t="s">
        <v>997</v>
      </c>
      <c r="E1824" s="74"/>
      <c r="F1824" s="74">
        <v>5200000249</v>
      </c>
    </row>
    <row r="1825" spans="1:6" x14ac:dyDescent="0.2">
      <c r="A1825" s="74">
        <v>534983</v>
      </c>
      <c r="B1825" s="75">
        <v>21.69</v>
      </c>
      <c r="C1825" s="76"/>
      <c r="D1825" s="76" t="s">
        <v>998</v>
      </c>
      <c r="E1825" s="74"/>
      <c r="F1825" s="74">
        <v>5200000249</v>
      </c>
    </row>
    <row r="1826" spans="1:6" x14ac:dyDescent="0.2">
      <c r="A1826" s="74">
        <v>534985</v>
      </c>
      <c r="B1826" s="75">
        <v>58.55</v>
      </c>
      <c r="C1826" s="76"/>
      <c r="D1826" s="76" t="s">
        <v>999</v>
      </c>
      <c r="E1826" s="74"/>
      <c r="F1826" s="74">
        <v>5200000249</v>
      </c>
    </row>
    <row r="1827" spans="1:6" x14ac:dyDescent="0.2">
      <c r="A1827" s="74">
        <v>534986</v>
      </c>
      <c r="B1827" s="75">
        <v>26.02</v>
      </c>
      <c r="C1827" s="76"/>
      <c r="D1827" s="76" t="s">
        <v>1000</v>
      </c>
      <c r="E1827" s="74"/>
      <c r="F1827" s="74">
        <v>5200000249</v>
      </c>
    </row>
    <row r="1828" spans="1:6" x14ac:dyDescent="0.2">
      <c r="A1828" s="74">
        <v>534987</v>
      </c>
      <c r="B1828" s="75">
        <v>10.84</v>
      </c>
      <c r="C1828" s="76"/>
      <c r="D1828" s="76" t="s">
        <v>1001</v>
      </c>
      <c r="E1828" s="74"/>
      <c r="F1828" s="74">
        <v>5200000249</v>
      </c>
    </row>
    <row r="1829" spans="1:6" x14ac:dyDescent="0.2">
      <c r="A1829" s="74">
        <v>534988</v>
      </c>
      <c r="B1829" s="75">
        <v>28.19</v>
      </c>
      <c r="C1829" s="76"/>
      <c r="D1829" s="76" t="s">
        <v>1002</v>
      </c>
      <c r="E1829" s="74"/>
      <c r="F1829" s="74">
        <v>5200000249</v>
      </c>
    </row>
    <row r="1830" spans="1:6" x14ac:dyDescent="0.2">
      <c r="A1830" s="74">
        <v>534989</v>
      </c>
      <c r="B1830" s="75">
        <v>43.37</v>
      </c>
      <c r="C1830" s="76"/>
      <c r="D1830" s="76" t="s">
        <v>1003</v>
      </c>
      <c r="E1830" s="74"/>
      <c r="F1830" s="74">
        <v>5200000249</v>
      </c>
    </row>
    <row r="1831" spans="1:6" x14ac:dyDescent="0.2">
      <c r="A1831" s="74">
        <v>534990</v>
      </c>
      <c r="B1831" s="75">
        <v>26.02</v>
      </c>
      <c r="C1831" s="76"/>
      <c r="D1831" s="76" t="s">
        <v>1004</v>
      </c>
      <c r="E1831" s="74"/>
      <c r="F1831" s="74">
        <v>5200000249</v>
      </c>
    </row>
    <row r="1832" spans="1:6" x14ac:dyDescent="0.2">
      <c r="A1832" s="74">
        <v>534991</v>
      </c>
      <c r="B1832" s="75">
        <v>69.400000000000006</v>
      </c>
      <c r="C1832" s="76"/>
      <c r="D1832" s="76" t="s">
        <v>1005</v>
      </c>
      <c r="E1832" s="74"/>
      <c r="F1832" s="74">
        <v>5200000249</v>
      </c>
    </row>
    <row r="1833" spans="1:6" x14ac:dyDescent="0.2">
      <c r="A1833" s="74">
        <v>534992</v>
      </c>
      <c r="B1833" s="75">
        <v>15.18</v>
      </c>
      <c r="C1833" s="76"/>
      <c r="D1833" s="76" t="s">
        <v>1006</v>
      </c>
      <c r="E1833" s="74"/>
      <c r="F1833" s="74">
        <v>5200000249</v>
      </c>
    </row>
    <row r="1834" spans="1:6" x14ac:dyDescent="0.2">
      <c r="A1834" s="74">
        <v>534993</v>
      </c>
      <c r="B1834" s="75">
        <v>8.67</v>
      </c>
      <c r="C1834" s="76"/>
      <c r="D1834" s="76" t="s">
        <v>1007</v>
      </c>
      <c r="E1834" s="74"/>
      <c r="F1834" s="74">
        <v>5200000249</v>
      </c>
    </row>
    <row r="1835" spans="1:6" x14ac:dyDescent="0.2">
      <c r="A1835" s="74">
        <v>534994</v>
      </c>
      <c r="B1835" s="75">
        <v>21.69</v>
      </c>
      <c r="C1835" s="76"/>
      <c r="D1835" s="76" t="s">
        <v>1008</v>
      </c>
      <c r="E1835" s="74"/>
      <c r="F1835" s="74">
        <v>5200000249</v>
      </c>
    </row>
    <row r="1836" spans="1:6" x14ac:dyDescent="0.2">
      <c r="A1836" s="74">
        <v>534996</v>
      </c>
      <c r="B1836" s="75">
        <v>26.02</v>
      </c>
      <c r="C1836" s="76"/>
      <c r="D1836" s="76" t="s">
        <v>1009</v>
      </c>
      <c r="E1836" s="74"/>
      <c r="F1836" s="74">
        <v>5200000249</v>
      </c>
    </row>
    <row r="1837" spans="1:6" x14ac:dyDescent="0.2">
      <c r="A1837" s="74">
        <v>534997</v>
      </c>
      <c r="B1837" s="75">
        <v>15.18</v>
      </c>
      <c r="C1837" s="76"/>
      <c r="D1837" s="76" t="s">
        <v>1010</v>
      </c>
      <c r="E1837" s="74"/>
      <c r="F1837" s="74">
        <v>5200000249</v>
      </c>
    </row>
    <row r="1838" spans="1:6" x14ac:dyDescent="0.2">
      <c r="A1838" s="74">
        <v>534998</v>
      </c>
      <c r="B1838" s="75">
        <v>39.04</v>
      </c>
      <c r="C1838" s="76"/>
      <c r="D1838" s="76" t="s">
        <v>1011</v>
      </c>
      <c r="E1838" s="74"/>
      <c r="F1838" s="74">
        <v>5200000249</v>
      </c>
    </row>
    <row r="1839" spans="1:6" x14ac:dyDescent="0.2">
      <c r="A1839" s="74">
        <v>534999</v>
      </c>
      <c r="B1839" s="75">
        <v>32.53</v>
      </c>
      <c r="C1839" s="76"/>
      <c r="D1839" s="76" t="s">
        <v>1012</v>
      </c>
      <c r="E1839" s="74"/>
      <c r="F1839" s="74">
        <v>5200000249</v>
      </c>
    </row>
    <row r="1840" spans="1:6" x14ac:dyDescent="0.2">
      <c r="A1840" s="74">
        <v>535000</v>
      </c>
      <c r="B1840" s="75">
        <v>17.350000000000001</v>
      </c>
      <c r="C1840" s="76"/>
      <c r="D1840" s="76" t="s">
        <v>1013</v>
      </c>
      <c r="E1840" s="74"/>
      <c r="F1840" s="74">
        <v>5200000249</v>
      </c>
    </row>
    <row r="1841" spans="1:6" x14ac:dyDescent="0.2">
      <c r="A1841" s="74">
        <v>535001</v>
      </c>
      <c r="B1841" s="75">
        <v>47.71</v>
      </c>
      <c r="C1841" s="76"/>
      <c r="D1841" s="76" t="s">
        <v>1014</v>
      </c>
      <c r="E1841" s="74"/>
      <c r="F1841" s="74">
        <v>5200000249</v>
      </c>
    </row>
    <row r="1842" spans="1:6" x14ac:dyDescent="0.2">
      <c r="A1842" s="74">
        <v>535002</v>
      </c>
      <c r="B1842" s="75">
        <v>21.69</v>
      </c>
      <c r="C1842" s="76"/>
      <c r="D1842" s="76" t="s">
        <v>1015</v>
      </c>
      <c r="E1842" s="74"/>
      <c r="F1842" s="74">
        <v>5200000249</v>
      </c>
    </row>
    <row r="1843" spans="1:6" x14ac:dyDescent="0.2">
      <c r="A1843" s="74">
        <v>535003</v>
      </c>
      <c r="B1843" s="75">
        <v>13.01</v>
      </c>
      <c r="C1843" s="76"/>
      <c r="D1843" s="76" t="s">
        <v>1016</v>
      </c>
      <c r="E1843" s="74"/>
      <c r="F1843" s="74">
        <v>5200000249</v>
      </c>
    </row>
    <row r="1844" spans="1:6" x14ac:dyDescent="0.2">
      <c r="A1844" s="74">
        <v>535004</v>
      </c>
      <c r="B1844" s="75">
        <v>32.53</v>
      </c>
      <c r="C1844" s="76"/>
      <c r="D1844" s="76" t="s">
        <v>1017</v>
      </c>
      <c r="E1844" s="74"/>
      <c r="F1844" s="74">
        <v>5200000249</v>
      </c>
    </row>
    <row r="1845" spans="1:6" x14ac:dyDescent="0.2">
      <c r="A1845" s="74">
        <v>535005</v>
      </c>
      <c r="B1845" s="75">
        <v>32.53</v>
      </c>
      <c r="C1845" s="76"/>
      <c r="D1845" s="76" t="s">
        <v>1018</v>
      </c>
      <c r="E1845" s="74"/>
      <c r="F1845" s="74">
        <v>5200000249</v>
      </c>
    </row>
    <row r="1846" spans="1:6" x14ac:dyDescent="0.2">
      <c r="A1846" s="74">
        <v>535007</v>
      </c>
      <c r="B1846" s="75">
        <v>65.06</v>
      </c>
      <c r="C1846" s="76"/>
      <c r="D1846" s="76" t="s">
        <v>1019</v>
      </c>
      <c r="E1846" s="74"/>
      <c r="F1846" s="74">
        <v>5200000249</v>
      </c>
    </row>
    <row r="1847" spans="1:6" x14ac:dyDescent="0.2">
      <c r="A1847" s="74">
        <v>535008</v>
      </c>
      <c r="B1847" s="75">
        <v>86.75</v>
      </c>
      <c r="C1847" s="76"/>
      <c r="D1847" s="76" t="s">
        <v>1020</v>
      </c>
      <c r="E1847" s="74"/>
      <c r="F1847" s="74">
        <v>5200000249</v>
      </c>
    </row>
    <row r="1848" spans="1:6" x14ac:dyDescent="0.2">
      <c r="A1848" s="74">
        <v>535009</v>
      </c>
      <c r="B1848" s="75">
        <v>108.43</v>
      </c>
      <c r="C1848" s="76"/>
      <c r="D1848" s="76" t="s">
        <v>1021</v>
      </c>
      <c r="E1848" s="74"/>
      <c r="F1848" s="74">
        <v>5200000249</v>
      </c>
    </row>
    <row r="1849" spans="1:6" x14ac:dyDescent="0.2">
      <c r="A1849" s="74">
        <v>535010</v>
      </c>
      <c r="B1849" s="75">
        <v>2.17</v>
      </c>
      <c r="C1849" s="76"/>
      <c r="D1849" s="76" t="s">
        <v>1022</v>
      </c>
      <c r="E1849" s="74"/>
      <c r="F1849" s="74">
        <v>5200000249</v>
      </c>
    </row>
    <row r="1850" spans="1:6" x14ac:dyDescent="0.2">
      <c r="A1850" s="74">
        <v>535011</v>
      </c>
      <c r="B1850" s="75">
        <v>43.37</v>
      </c>
      <c r="C1850" s="76"/>
      <c r="D1850" s="76" t="s">
        <v>1023</v>
      </c>
      <c r="E1850" s="74"/>
      <c r="F1850" s="74">
        <v>5200000249</v>
      </c>
    </row>
    <row r="1851" spans="1:6" x14ac:dyDescent="0.2">
      <c r="A1851" s="74">
        <v>535012</v>
      </c>
      <c r="B1851" s="75">
        <v>119.28</v>
      </c>
      <c r="C1851" s="76"/>
      <c r="D1851" s="76" t="s">
        <v>1024</v>
      </c>
      <c r="E1851" s="74"/>
      <c r="F1851" s="74">
        <v>5200000249</v>
      </c>
    </row>
    <row r="1852" spans="1:6" x14ac:dyDescent="0.2">
      <c r="A1852" s="74">
        <v>535013</v>
      </c>
      <c r="B1852" s="75">
        <v>32.53</v>
      </c>
      <c r="C1852" s="76"/>
      <c r="D1852" s="76" t="s">
        <v>1025</v>
      </c>
      <c r="E1852" s="74"/>
      <c r="F1852" s="74">
        <v>5200000249</v>
      </c>
    </row>
    <row r="1853" spans="1:6" x14ac:dyDescent="0.2">
      <c r="A1853" s="74">
        <v>535014</v>
      </c>
      <c r="B1853" s="75">
        <v>151.81</v>
      </c>
      <c r="C1853" s="76"/>
      <c r="D1853" s="76" t="s">
        <v>1026</v>
      </c>
      <c r="E1853" s="74"/>
      <c r="F1853" s="74">
        <v>5200000249</v>
      </c>
    </row>
    <row r="1854" spans="1:6" x14ac:dyDescent="0.2">
      <c r="A1854" s="74">
        <v>535015</v>
      </c>
      <c r="B1854" s="75">
        <v>151.81</v>
      </c>
      <c r="C1854" s="76"/>
      <c r="D1854" s="76" t="s">
        <v>1027</v>
      </c>
      <c r="E1854" s="74"/>
      <c r="F1854" s="74">
        <v>5200000249</v>
      </c>
    </row>
    <row r="1855" spans="1:6" x14ac:dyDescent="0.2">
      <c r="A1855" s="74">
        <v>535016</v>
      </c>
      <c r="B1855" s="75">
        <v>43.37</v>
      </c>
      <c r="C1855" s="76"/>
      <c r="D1855" s="76" t="s">
        <v>1028</v>
      </c>
      <c r="E1855" s="74"/>
      <c r="F1855" s="74">
        <v>5200000249</v>
      </c>
    </row>
    <row r="1856" spans="1:6" x14ac:dyDescent="0.2">
      <c r="A1856" s="74">
        <v>535018</v>
      </c>
      <c r="B1856" s="75">
        <v>151.81</v>
      </c>
      <c r="C1856" s="76"/>
      <c r="D1856" s="76" t="s">
        <v>1029</v>
      </c>
      <c r="E1856" s="74"/>
      <c r="F1856" s="74">
        <v>5200000249</v>
      </c>
    </row>
    <row r="1857" spans="1:6" x14ac:dyDescent="0.2">
      <c r="A1857" s="74">
        <v>535019</v>
      </c>
      <c r="B1857" s="75">
        <v>10.84</v>
      </c>
      <c r="C1857" s="76"/>
      <c r="D1857" s="76" t="s">
        <v>1030</v>
      </c>
      <c r="E1857" s="74"/>
      <c r="F1857" s="74">
        <v>5200000249</v>
      </c>
    </row>
    <row r="1858" spans="1:6" x14ac:dyDescent="0.2">
      <c r="A1858" s="74">
        <v>535020</v>
      </c>
      <c r="B1858" s="75">
        <v>21.69</v>
      </c>
      <c r="C1858" s="76"/>
      <c r="D1858" s="76" t="s">
        <v>1031</v>
      </c>
      <c r="E1858" s="74"/>
      <c r="F1858" s="74">
        <v>5200000249</v>
      </c>
    </row>
    <row r="1859" spans="1:6" x14ac:dyDescent="0.2">
      <c r="A1859" s="74">
        <v>535021</v>
      </c>
      <c r="B1859" s="75">
        <v>21.69</v>
      </c>
      <c r="C1859" s="76"/>
      <c r="D1859" s="76" t="s">
        <v>1032</v>
      </c>
      <c r="E1859" s="74"/>
      <c r="F1859" s="74">
        <v>5200000249</v>
      </c>
    </row>
    <row r="1860" spans="1:6" x14ac:dyDescent="0.2">
      <c r="A1860" s="74">
        <v>535022</v>
      </c>
      <c r="B1860" s="75">
        <v>173.49</v>
      </c>
      <c r="C1860" s="76"/>
      <c r="D1860" s="76" t="s">
        <v>1033</v>
      </c>
      <c r="E1860" s="74"/>
      <c r="F1860" s="74">
        <v>5200000249</v>
      </c>
    </row>
    <row r="1861" spans="1:6" x14ac:dyDescent="0.2">
      <c r="A1861" s="74">
        <v>535023</v>
      </c>
      <c r="B1861" s="75">
        <v>45.54</v>
      </c>
      <c r="C1861" s="76"/>
      <c r="D1861" s="76" t="s">
        <v>1034</v>
      </c>
      <c r="E1861" s="74"/>
      <c r="F1861" s="74">
        <v>5200000249</v>
      </c>
    </row>
    <row r="1862" spans="1:6" x14ac:dyDescent="0.2">
      <c r="A1862" s="74">
        <v>535024</v>
      </c>
      <c r="B1862" s="75">
        <v>216.87</v>
      </c>
      <c r="C1862" s="76"/>
      <c r="D1862" s="76" t="s">
        <v>1035</v>
      </c>
      <c r="E1862" s="74"/>
      <c r="F1862" s="74">
        <v>5200000249</v>
      </c>
    </row>
    <row r="1863" spans="1:6" x14ac:dyDescent="0.2">
      <c r="A1863" s="74">
        <v>535025</v>
      </c>
      <c r="B1863" s="75">
        <v>238.55</v>
      </c>
      <c r="C1863" s="76"/>
      <c r="D1863" s="76" t="s">
        <v>1036</v>
      </c>
      <c r="E1863" s="74"/>
      <c r="F1863" s="74">
        <v>5200000249</v>
      </c>
    </row>
    <row r="1864" spans="1:6" x14ac:dyDescent="0.2">
      <c r="A1864" s="74">
        <v>535026</v>
      </c>
      <c r="B1864" s="75">
        <v>56.39</v>
      </c>
      <c r="C1864" s="76"/>
      <c r="D1864" s="76" t="s">
        <v>1037</v>
      </c>
      <c r="E1864" s="74"/>
      <c r="F1864" s="74">
        <v>5200000249</v>
      </c>
    </row>
    <row r="1865" spans="1:6" x14ac:dyDescent="0.2">
      <c r="A1865" s="74">
        <v>535027</v>
      </c>
      <c r="B1865" s="75">
        <v>295.17</v>
      </c>
      <c r="C1865" s="76"/>
      <c r="D1865" s="76" t="s">
        <v>1038</v>
      </c>
      <c r="E1865" s="74"/>
      <c r="F1865" s="74">
        <v>5200000249</v>
      </c>
    </row>
    <row r="1866" spans="1:6" x14ac:dyDescent="0.2">
      <c r="A1866" s="74">
        <v>535030</v>
      </c>
      <c r="B1866" s="75">
        <v>1.73</v>
      </c>
      <c r="C1866" s="76"/>
      <c r="D1866" s="76" t="s">
        <v>1039</v>
      </c>
      <c r="E1866" s="74"/>
      <c r="F1866" s="74">
        <v>5200000249</v>
      </c>
    </row>
    <row r="1867" spans="1:6" x14ac:dyDescent="0.2">
      <c r="A1867" s="74">
        <v>535031</v>
      </c>
      <c r="B1867" s="75">
        <v>2.17</v>
      </c>
      <c r="C1867" s="76"/>
      <c r="D1867" s="76" t="s">
        <v>1040</v>
      </c>
      <c r="E1867" s="74"/>
      <c r="F1867" s="74">
        <v>5200000249</v>
      </c>
    </row>
    <row r="1868" spans="1:6" x14ac:dyDescent="0.2">
      <c r="A1868" s="74">
        <v>535032</v>
      </c>
      <c r="B1868" s="75">
        <v>13.01</v>
      </c>
      <c r="C1868" s="76"/>
      <c r="D1868" s="76" t="s">
        <v>1041</v>
      </c>
      <c r="E1868" s="74"/>
      <c r="F1868" s="74">
        <v>5200000249</v>
      </c>
    </row>
    <row r="1869" spans="1:6" x14ac:dyDescent="0.2">
      <c r="A1869" s="74">
        <v>535033</v>
      </c>
      <c r="B1869" s="75">
        <v>4.34</v>
      </c>
      <c r="C1869" s="76"/>
      <c r="D1869" s="76" t="s">
        <v>1042</v>
      </c>
      <c r="E1869" s="74"/>
      <c r="F1869" s="74">
        <v>5200000249</v>
      </c>
    </row>
    <row r="1870" spans="1:6" x14ac:dyDescent="0.2">
      <c r="A1870" s="74">
        <v>535034</v>
      </c>
      <c r="B1870" s="75">
        <v>10.84</v>
      </c>
      <c r="C1870" s="76"/>
      <c r="D1870" s="76" t="s">
        <v>1043</v>
      </c>
      <c r="E1870" s="74"/>
      <c r="F1870" s="74">
        <v>5200000249</v>
      </c>
    </row>
    <row r="1871" spans="1:6" x14ac:dyDescent="0.2">
      <c r="A1871" s="74">
        <v>535035</v>
      </c>
      <c r="B1871" s="75">
        <v>28.19</v>
      </c>
      <c r="C1871" s="76"/>
      <c r="D1871" s="76" t="s">
        <v>1044</v>
      </c>
      <c r="E1871" s="74"/>
      <c r="F1871" s="74">
        <v>5200000249</v>
      </c>
    </row>
    <row r="1872" spans="1:6" x14ac:dyDescent="0.2">
      <c r="A1872" s="74">
        <v>535036</v>
      </c>
      <c r="B1872" s="75">
        <v>95.42</v>
      </c>
      <c r="C1872" s="76"/>
      <c r="D1872" s="76" t="s">
        <v>1045</v>
      </c>
      <c r="E1872" s="74"/>
      <c r="F1872" s="74">
        <v>5200000249</v>
      </c>
    </row>
    <row r="1873" spans="1:6" x14ac:dyDescent="0.2">
      <c r="A1873" s="74">
        <v>535037</v>
      </c>
      <c r="B1873" s="75">
        <v>65.06</v>
      </c>
      <c r="C1873" s="76"/>
      <c r="D1873" s="76" t="s">
        <v>1046</v>
      </c>
      <c r="E1873" s="74"/>
      <c r="F1873" s="74">
        <v>5200000249</v>
      </c>
    </row>
    <row r="1874" spans="1:6" x14ac:dyDescent="0.2">
      <c r="A1874" s="74">
        <v>535038</v>
      </c>
      <c r="B1874" s="75">
        <v>28.19</v>
      </c>
      <c r="C1874" s="76"/>
      <c r="D1874" s="76" t="s">
        <v>1047</v>
      </c>
      <c r="E1874" s="74"/>
      <c r="F1874" s="74">
        <v>5200000249</v>
      </c>
    </row>
    <row r="1875" spans="1:6" x14ac:dyDescent="0.2">
      <c r="A1875" s="74">
        <v>535039</v>
      </c>
      <c r="B1875" s="75">
        <v>4.34</v>
      </c>
      <c r="C1875" s="76"/>
      <c r="D1875" s="76" t="s">
        <v>1048</v>
      </c>
      <c r="E1875" s="74"/>
      <c r="F1875" s="74">
        <v>5200000249</v>
      </c>
    </row>
    <row r="1876" spans="1:6" x14ac:dyDescent="0.2">
      <c r="A1876" s="74">
        <v>535041</v>
      </c>
      <c r="B1876" s="75">
        <v>32.53</v>
      </c>
      <c r="C1876" s="76"/>
      <c r="D1876" s="76" t="s">
        <v>1049</v>
      </c>
      <c r="E1876" s="74"/>
      <c r="F1876" s="74">
        <v>5200000249</v>
      </c>
    </row>
    <row r="1877" spans="1:6" x14ac:dyDescent="0.2">
      <c r="A1877" s="74">
        <v>535042</v>
      </c>
      <c r="B1877" s="75">
        <v>21.69</v>
      </c>
      <c r="C1877" s="76"/>
      <c r="D1877" s="76" t="s">
        <v>1050</v>
      </c>
      <c r="E1877" s="74"/>
      <c r="F1877" s="74">
        <v>5200000249</v>
      </c>
    </row>
    <row r="1878" spans="1:6" x14ac:dyDescent="0.2">
      <c r="A1878" s="74">
        <v>535043</v>
      </c>
      <c r="B1878" s="75">
        <v>3.43</v>
      </c>
      <c r="C1878" s="76"/>
      <c r="D1878" s="76" t="s">
        <v>1051</v>
      </c>
      <c r="E1878" s="74"/>
      <c r="F1878" s="74">
        <v>5200000249</v>
      </c>
    </row>
    <row r="1879" spans="1:6" x14ac:dyDescent="0.2">
      <c r="A1879" s="74">
        <v>535044</v>
      </c>
      <c r="B1879" s="75">
        <v>5.81</v>
      </c>
      <c r="C1879" s="76"/>
      <c r="D1879" s="76" t="s">
        <v>1052</v>
      </c>
      <c r="E1879" s="74"/>
      <c r="F1879" s="74">
        <v>5200000249</v>
      </c>
    </row>
    <row r="1880" spans="1:6" x14ac:dyDescent="0.2">
      <c r="A1880" s="74">
        <v>535045</v>
      </c>
      <c r="B1880" s="75">
        <v>6.65</v>
      </c>
      <c r="C1880" s="76"/>
      <c r="D1880" s="76" t="s">
        <v>1053</v>
      </c>
      <c r="E1880" s="74"/>
      <c r="F1880" s="74">
        <v>5200000249</v>
      </c>
    </row>
    <row r="1881" spans="1:6" x14ac:dyDescent="0.2">
      <c r="A1881" s="74">
        <v>535046</v>
      </c>
      <c r="B1881" s="75">
        <v>14.61</v>
      </c>
      <c r="C1881" s="76"/>
      <c r="D1881" s="76" t="s">
        <v>1054</v>
      </c>
      <c r="E1881" s="74"/>
      <c r="F1881" s="74">
        <v>5200000249</v>
      </c>
    </row>
    <row r="1882" spans="1:6" x14ac:dyDescent="0.2">
      <c r="A1882" s="74">
        <v>535047</v>
      </c>
      <c r="B1882" s="75">
        <v>10.84</v>
      </c>
      <c r="C1882" s="76"/>
      <c r="D1882" s="76" t="s">
        <v>1055</v>
      </c>
      <c r="E1882" s="74"/>
      <c r="F1882" s="74">
        <v>5200000249</v>
      </c>
    </row>
    <row r="1883" spans="1:6" x14ac:dyDescent="0.2">
      <c r="A1883" s="74">
        <v>535048</v>
      </c>
      <c r="B1883" s="75">
        <v>6.51</v>
      </c>
      <c r="C1883" s="76"/>
      <c r="D1883" s="76" t="s">
        <v>1056</v>
      </c>
      <c r="E1883" s="74"/>
      <c r="F1883" s="74">
        <v>5200000249</v>
      </c>
    </row>
    <row r="1884" spans="1:6" x14ac:dyDescent="0.2">
      <c r="A1884" s="74">
        <v>535049</v>
      </c>
      <c r="B1884" s="75">
        <v>8.67</v>
      </c>
      <c r="C1884" s="76"/>
      <c r="D1884" s="76" t="s">
        <v>1057</v>
      </c>
      <c r="E1884" s="74"/>
      <c r="F1884" s="74">
        <v>5200000249</v>
      </c>
    </row>
    <row r="1885" spans="1:6" x14ac:dyDescent="0.2">
      <c r="A1885" s="74">
        <v>535050</v>
      </c>
      <c r="B1885" s="75">
        <v>4.34</v>
      </c>
      <c r="C1885" s="76"/>
      <c r="D1885" s="76" t="s">
        <v>1058</v>
      </c>
      <c r="E1885" s="74"/>
      <c r="F1885" s="74">
        <v>5200000249</v>
      </c>
    </row>
    <row r="1886" spans="1:6" x14ac:dyDescent="0.2">
      <c r="A1886" s="74">
        <v>535052</v>
      </c>
      <c r="B1886" s="75">
        <v>6.51</v>
      </c>
      <c r="C1886" s="76"/>
      <c r="D1886" s="76" t="s">
        <v>1059</v>
      </c>
      <c r="E1886" s="74"/>
      <c r="F1886" s="74">
        <v>5200000249</v>
      </c>
    </row>
    <row r="1887" spans="1:6" x14ac:dyDescent="0.2">
      <c r="A1887" s="74">
        <v>535053</v>
      </c>
      <c r="B1887" s="75">
        <v>10.84</v>
      </c>
      <c r="C1887" s="76"/>
      <c r="D1887" s="76" t="s">
        <v>1060</v>
      </c>
      <c r="E1887" s="74"/>
      <c r="F1887" s="74">
        <v>5200000249</v>
      </c>
    </row>
    <row r="1888" spans="1:6" x14ac:dyDescent="0.2">
      <c r="A1888" s="74">
        <v>535054</v>
      </c>
      <c r="B1888" s="75">
        <v>17.350000000000001</v>
      </c>
      <c r="C1888" s="76"/>
      <c r="D1888" s="76" t="s">
        <v>1061</v>
      </c>
      <c r="E1888" s="74"/>
      <c r="F1888" s="74">
        <v>5200000249</v>
      </c>
    </row>
    <row r="1889" spans="1:6" x14ac:dyDescent="0.2">
      <c r="A1889" s="74">
        <v>535055</v>
      </c>
      <c r="B1889" s="75">
        <v>15.18</v>
      </c>
      <c r="C1889" s="76"/>
      <c r="D1889" s="76" t="s">
        <v>1062</v>
      </c>
      <c r="E1889" s="74"/>
      <c r="F1889" s="74">
        <v>5200000249</v>
      </c>
    </row>
    <row r="1890" spans="1:6" x14ac:dyDescent="0.2">
      <c r="A1890" s="74">
        <v>535056</v>
      </c>
      <c r="B1890" s="75">
        <v>32.53</v>
      </c>
      <c r="C1890" s="76"/>
      <c r="D1890" s="76" t="s">
        <v>1063</v>
      </c>
      <c r="E1890" s="74"/>
      <c r="F1890" s="74">
        <v>5200000249</v>
      </c>
    </row>
    <row r="1891" spans="1:6" x14ac:dyDescent="0.2">
      <c r="A1891" s="74">
        <v>535057</v>
      </c>
      <c r="B1891" s="75">
        <v>19.52</v>
      </c>
      <c r="C1891" s="76"/>
      <c r="D1891" s="76" t="s">
        <v>1064</v>
      </c>
      <c r="E1891" s="74"/>
      <c r="F1891" s="74">
        <v>5200000249</v>
      </c>
    </row>
    <row r="1892" spans="1:6" x14ac:dyDescent="0.2">
      <c r="A1892" s="74">
        <v>535058</v>
      </c>
      <c r="B1892" s="75">
        <v>15.18</v>
      </c>
      <c r="C1892" s="76"/>
      <c r="D1892" s="76" t="s">
        <v>1065</v>
      </c>
      <c r="E1892" s="74"/>
      <c r="F1892" s="74">
        <v>5200000249</v>
      </c>
    </row>
    <row r="1893" spans="1:6" x14ac:dyDescent="0.2">
      <c r="A1893" s="74">
        <v>535059</v>
      </c>
      <c r="B1893" s="75">
        <v>34.700000000000003</v>
      </c>
      <c r="C1893" s="76"/>
      <c r="D1893" s="76" t="s">
        <v>1066</v>
      </c>
      <c r="E1893" s="74"/>
      <c r="F1893" s="74">
        <v>5200000249</v>
      </c>
    </row>
    <row r="1894" spans="1:6" x14ac:dyDescent="0.2">
      <c r="A1894" s="74">
        <v>535060</v>
      </c>
      <c r="B1894" s="75">
        <v>6.51</v>
      </c>
      <c r="C1894" s="76"/>
      <c r="D1894" s="76" t="s">
        <v>1067</v>
      </c>
      <c r="E1894" s="74"/>
      <c r="F1894" s="74">
        <v>5200000249</v>
      </c>
    </row>
    <row r="1895" spans="1:6" x14ac:dyDescent="0.2">
      <c r="A1895" s="74">
        <v>535061</v>
      </c>
      <c r="B1895" s="75">
        <v>4.34</v>
      </c>
      <c r="C1895" s="76"/>
      <c r="D1895" s="76" t="s">
        <v>1068</v>
      </c>
      <c r="E1895" s="74"/>
      <c r="F1895" s="74">
        <v>5200000249</v>
      </c>
    </row>
    <row r="1896" spans="1:6" x14ac:dyDescent="0.2">
      <c r="A1896" s="74">
        <v>535063</v>
      </c>
      <c r="B1896" s="75">
        <v>7.56</v>
      </c>
      <c r="C1896" s="76"/>
      <c r="D1896" s="76" t="s">
        <v>1069</v>
      </c>
      <c r="E1896" s="74"/>
      <c r="F1896" s="74">
        <v>5200000249</v>
      </c>
    </row>
    <row r="1897" spans="1:6" x14ac:dyDescent="0.2">
      <c r="A1897" s="74">
        <v>535064</v>
      </c>
      <c r="B1897" s="75">
        <v>4.34</v>
      </c>
      <c r="C1897" s="76"/>
      <c r="D1897" s="76" t="s">
        <v>1070</v>
      </c>
      <c r="E1897" s="74"/>
      <c r="F1897" s="74">
        <v>5200000249</v>
      </c>
    </row>
    <row r="1898" spans="1:6" x14ac:dyDescent="0.2">
      <c r="A1898" s="74">
        <v>535065</v>
      </c>
      <c r="B1898" s="75">
        <v>43.37</v>
      </c>
      <c r="C1898" s="76"/>
      <c r="D1898" s="76" t="s">
        <v>1071</v>
      </c>
      <c r="E1898" s="74"/>
      <c r="F1898" s="74">
        <v>5200000249</v>
      </c>
    </row>
    <row r="1899" spans="1:6" x14ac:dyDescent="0.2">
      <c r="A1899" s="74">
        <v>535066</v>
      </c>
      <c r="B1899" s="75">
        <v>86.75</v>
      </c>
      <c r="C1899" s="76"/>
      <c r="D1899" s="76" t="s">
        <v>1072</v>
      </c>
      <c r="E1899" s="74"/>
      <c r="F1899" s="74">
        <v>5200000249</v>
      </c>
    </row>
    <row r="1900" spans="1:6" x14ac:dyDescent="0.2">
      <c r="A1900" s="74">
        <v>535067</v>
      </c>
      <c r="B1900" s="75">
        <v>65.06</v>
      </c>
      <c r="C1900" s="76"/>
      <c r="D1900" s="76" t="s">
        <v>1073</v>
      </c>
      <c r="E1900" s="74"/>
      <c r="F1900" s="74">
        <v>5200000249</v>
      </c>
    </row>
    <row r="1901" spans="1:6" x14ac:dyDescent="0.2">
      <c r="A1901" s="74">
        <v>535068</v>
      </c>
      <c r="B1901" s="75">
        <v>97.59</v>
      </c>
      <c r="C1901" s="76"/>
      <c r="D1901" s="76" t="s">
        <v>1074</v>
      </c>
      <c r="E1901" s="74"/>
      <c r="F1901" s="74">
        <v>5200000249</v>
      </c>
    </row>
    <row r="1902" spans="1:6" x14ac:dyDescent="0.2">
      <c r="A1902" s="74">
        <v>535069</v>
      </c>
      <c r="B1902" s="75">
        <v>5.42</v>
      </c>
      <c r="C1902" s="76"/>
      <c r="D1902" s="76" t="s">
        <v>1075</v>
      </c>
      <c r="E1902" s="74"/>
      <c r="F1902" s="74">
        <v>5200000249</v>
      </c>
    </row>
    <row r="1903" spans="1:6" x14ac:dyDescent="0.2">
      <c r="A1903" s="74">
        <v>535070</v>
      </c>
      <c r="B1903" s="75">
        <v>32.53</v>
      </c>
      <c r="C1903" s="76"/>
      <c r="D1903" s="76" t="s">
        <v>1076</v>
      </c>
      <c r="E1903" s="74"/>
      <c r="F1903" s="74">
        <v>5200000249</v>
      </c>
    </row>
    <row r="1904" spans="1:6" x14ac:dyDescent="0.2">
      <c r="A1904" s="74">
        <v>535071</v>
      </c>
      <c r="B1904" s="75">
        <v>21.69</v>
      </c>
      <c r="C1904" s="76"/>
      <c r="D1904" s="76" t="s">
        <v>1077</v>
      </c>
      <c r="E1904" s="74"/>
      <c r="F1904" s="74">
        <v>5200000249</v>
      </c>
    </row>
    <row r="1905" spans="1:6" x14ac:dyDescent="0.2">
      <c r="A1905" s="74">
        <v>535072</v>
      </c>
      <c r="B1905" s="75">
        <v>10.84</v>
      </c>
      <c r="C1905" s="76"/>
      <c r="D1905" s="76" t="s">
        <v>1078</v>
      </c>
      <c r="E1905" s="74"/>
      <c r="F1905" s="74">
        <v>5200000249</v>
      </c>
    </row>
    <row r="1906" spans="1:6" x14ac:dyDescent="0.2">
      <c r="A1906" s="74">
        <v>535074</v>
      </c>
      <c r="B1906" s="75">
        <v>8.67</v>
      </c>
      <c r="C1906" s="76"/>
      <c r="D1906" s="76" t="s">
        <v>1079</v>
      </c>
      <c r="E1906" s="74"/>
      <c r="F1906" s="74">
        <v>5200000249</v>
      </c>
    </row>
    <row r="1907" spans="1:6" x14ac:dyDescent="0.2">
      <c r="A1907" s="74">
        <v>535075</v>
      </c>
      <c r="B1907" s="75">
        <v>19.52</v>
      </c>
      <c r="C1907" s="76"/>
      <c r="D1907" s="76" t="s">
        <v>1080</v>
      </c>
      <c r="E1907" s="74"/>
      <c r="F1907" s="74">
        <v>5200000249</v>
      </c>
    </row>
    <row r="1908" spans="1:6" x14ac:dyDescent="0.2">
      <c r="A1908" s="74">
        <v>535076</v>
      </c>
      <c r="B1908" s="75">
        <v>10.84</v>
      </c>
      <c r="C1908" s="76"/>
      <c r="D1908" s="76" t="s">
        <v>1081</v>
      </c>
      <c r="E1908" s="74"/>
      <c r="F1908" s="74">
        <v>5200000249</v>
      </c>
    </row>
    <row r="1909" spans="1:6" x14ac:dyDescent="0.2">
      <c r="A1909" s="74">
        <v>535077</v>
      </c>
      <c r="B1909" s="75">
        <v>5.8</v>
      </c>
      <c r="C1909" s="76"/>
      <c r="D1909" s="76" t="s">
        <v>1082</v>
      </c>
      <c r="E1909" s="74"/>
      <c r="F1909" s="74">
        <v>5200000249</v>
      </c>
    </row>
    <row r="1910" spans="1:6" x14ac:dyDescent="0.2">
      <c r="A1910" s="74">
        <v>535078</v>
      </c>
      <c r="B1910" s="75">
        <v>3.45</v>
      </c>
      <c r="C1910" s="76"/>
      <c r="D1910" s="76" t="s">
        <v>1083</v>
      </c>
      <c r="E1910" s="74"/>
      <c r="F1910" s="74">
        <v>5200000249</v>
      </c>
    </row>
    <row r="1911" spans="1:6" x14ac:dyDescent="0.2">
      <c r="A1911" s="74">
        <v>535079</v>
      </c>
      <c r="B1911" s="75">
        <v>9.25</v>
      </c>
      <c r="C1911" s="76"/>
      <c r="D1911" s="76" t="s">
        <v>1084</v>
      </c>
      <c r="E1911" s="74"/>
      <c r="F1911" s="74">
        <v>5200000249</v>
      </c>
    </row>
    <row r="1912" spans="1:6" x14ac:dyDescent="0.2">
      <c r="A1912" s="74">
        <v>535080</v>
      </c>
      <c r="B1912" s="75">
        <v>34.46</v>
      </c>
      <c r="C1912" s="76"/>
      <c r="D1912" s="76" t="s">
        <v>1085</v>
      </c>
      <c r="E1912" s="74"/>
      <c r="F1912" s="74">
        <v>5200000249</v>
      </c>
    </row>
    <row r="1913" spans="1:6" x14ac:dyDescent="0.2">
      <c r="A1913" s="74">
        <v>535081</v>
      </c>
      <c r="B1913" s="75">
        <v>23.64</v>
      </c>
      <c r="C1913" s="76"/>
      <c r="D1913" s="76" t="s">
        <v>1086</v>
      </c>
      <c r="E1913" s="74"/>
      <c r="F1913" s="74">
        <v>5200000249</v>
      </c>
    </row>
    <row r="1914" spans="1:6" x14ac:dyDescent="0.2">
      <c r="A1914" s="74">
        <v>535082</v>
      </c>
      <c r="B1914" s="75">
        <v>58.11</v>
      </c>
      <c r="C1914" s="76"/>
      <c r="D1914" s="76" t="s">
        <v>1087</v>
      </c>
      <c r="E1914" s="74"/>
      <c r="F1914" s="74">
        <v>5200000249</v>
      </c>
    </row>
    <row r="1915" spans="1:6" x14ac:dyDescent="0.2">
      <c r="A1915" s="74">
        <v>535084</v>
      </c>
      <c r="B1915" s="75">
        <v>2.36</v>
      </c>
      <c r="C1915" s="76"/>
      <c r="D1915" s="76" t="s">
        <v>1088</v>
      </c>
      <c r="E1915" s="74"/>
      <c r="F1915" s="74">
        <v>5200000249</v>
      </c>
    </row>
    <row r="1916" spans="1:6" x14ac:dyDescent="0.2">
      <c r="A1916" s="74">
        <v>535085</v>
      </c>
      <c r="B1916" s="75">
        <v>1.0900000000000001</v>
      </c>
      <c r="C1916" s="76"/>
      <c r="D1916" s="76" t="s">
        <v>1089</v>
      </c>
      <c r="E1916" s="74"/>
      <c r="F1916" s="74">
        <v>5200000249</v>
      </c>
    </row>
    <row r="1917" spans="1:6" x14ac:dyDescent="0.2">
      <c r="A1917" s="74">
        <v>535086</v>
      </c>
      <c r="B1917" s="75">
        <v>3.45</v>
      </c>
      <c r="C1917" s="76"/>
      <c r="D1917" s="76" t="s">
        <v>810</v>
      </c>
      <c r="E1917" s="74"/>
      <c r="F1917" s="74">
        <v>5200000249</v>
      </c>
    </row>
    <row r="1918" spans="1:6" x14ac:dyDescent="0.2">
      <c r="A1918" s="74">
        <v>535087</v>
      </c>
      <c r="B1918" s="75">
        <v>5.87</v>
      </c>
      <c r="C1918" s="76"/>
      <c r="D1918" s="76" t="s">
        <v>1090</v>
      </c>
      <c r="E1918" s="74"/>
      <c r="F1918" s="74">
        <v>5200000249</v>
      </c>
    </row>
    <row r="1919" spans="1:6" x14ac:dyDescent="0.2">
      <c r="A1919" s="74">
        <v>535088</v>
      </c>
      <c r="B1919" s="75">
        <v>3.45</v>
      </c>
      <c r="C1919" s="76"/>
      <c r="D1919" s="76" t="s">
        <v>1091</v>
      </c>
      <c r="E1919" s="74"/>
      <c r="F1919" s="74">
        <v>5200000249</v>
      </c>
    </row>
    <row r="1920" spans="1:6" x14ac:dyDescent="0.2">
      <c r="A1920" s="74">
        <v>535089</v>
      </c>
      <c r="B1920" s="75">
        <v>9.31</v>
      </c>
      <c r="C1920" s="76"/>
      <c r="D1920" s="76" t="s">
        <v>1092</v>
      </c>
      <c r="E1920" s="74"/>
      <c r="F1920" s="74">
        <v>5200000249</v>
      </c>
    </row>
    <row r="1921" spans="1:6" x14ac:dyDescent="0.2">
      <c r="A1921" s="74">
        <v>535090</v>
      </c>
      <c r="B1921" s="75">
        <v>9.01</v>
      </c>
      <c r="C1921" s="76"/>
      <c r="D1921" s="76" t="s">
        <v>1093</v>
      </c>
      <c r="E1921" s="74"/>
      <c r="F1921" s="74">
        <v>5200000249</v>
      </c>
    </row>
    <row r="1922" spans="1:6" x14ac:dyDescent="0.2">
      <c r="A1922" s="74">
        <v>535091</v>
      </c>
      <c r="B1922" s="75">
        <v>15.6</v>
      </c>
      <c r="C1922" s="76"/>
      <c r="D1922" s="76" t="s">
        <v>1094</v>
      </c>
      <c r="E1922" s="74"/>
      <c r="F1922" s="74">
        <v>5200000249</v>
      </c>
    </row>
    <row r="1923" spans="1:6" x14ac:dyDescent="0.2">
      <c r="A1923" s="74">
        <v>535092</v>
      </c>
      <c r="B1923" s="75">
        <v>103.64</v>
      </c>
      <c r="C1923" s="76"/>
      <c r="D1923" s="76" t="s">
        <v>1095</v>
      </c>
      <c r="E1923" s="74"/>
      <c r="F1923" s="74">
        <v>5200000249</v>
      </c>
    </row>
    <row r="1924" spans="1:6" x14ac:dyDescent="0.2">
      <c r="A1924" s="74">
        <v>535093</v>
      </c>
      <c r="B1924" s="75">
        <v>155.63999999999999</v>
      </c>
      <c r="C1924" s="76"/>
      <c r="D1924" s="76" t="s">
        <v>1096</v>
      </c>
      <c r="E1924" s="74"/>
      <c r="F1924" s="74">
        <v>5200000249</v>
      </c>
    </row>
    <row r="1925" spans="1:6" x14ac:dyDescent="0.2">
      <c r="A1925" s="74">
        <v>535095</v>
      </c>
      <c r="B1925" s="75">
        <v>47.46</v>
      </c>
      <c r="C1925" s="76"/>
      <c r="D1925" s="76" t="s">
        <v>1097</v>
      </c>
      <c r="E1925" s="74"/>
      <c r="F1925" s="74">
        <v>5200000249</v>
      </c>
    </row>
    <row r="1926" spans="1:6" x14ac:dyDescent="0.2">
      <c r="A1926" s="74">
        <v>535096</v>
      </c>
      <c r="B1926" s="75">
        <v>26</v>
      </c>
      <c r="C1926" s="76"/>
      <c r="D1926" s="76" t="s">
        <v>1098</v>
      </c>
      <c r="E1926" s="74"/>
      <c r="F1926" s="74">
        <v>5200000249</v>
      </c>
    </row>
    <row r="1927" spans="1:6" x14ac:dyDescent="0.2">
      <c r="A1927" s="74">
        <v>535097</v>
      </c>
      <c r="B1927" s="75">
        <v>73.459999999999994</v>
      </c>
      <c r="C1927" s="76"/>
      <c r="D1927" s="76" t="s">
        <v>1099</v>
      </c>
      <c r="E1927" s="74"/>
      <c r="F1927" s="74">
        <v>5200000249</v>
      </c>
    </row>
    <row r="1928" spans="1:6" x14ac:dyDescent="0.2">
      <c r="A1928" s="74">
        <v>535098</v>
      </c>
      <c r="B1928" s="75">
        <v>58.95</v>
      </c>
      <c r="C1928" s="76"/>
      <c r="D1928" s="76" t="s">
        <v>1100</v>
      </c>
      <c r="E1928" s="74"/>
      <c r="F1928" s="74">
        <v>5200000249</v>
      </c>
    </row>
    <row r="1929" spans="1:6" x14ac:dyDescent="0.2">
      <c r="A1929" s="74">
        <v>535099</v>
      </c>
      <c r="B1929" s="75">
        <v>79.39</v>
      </c>
      <c r="C1929" s="76"/>
      <c r="D1929" s="76" t="s">
        <v>1101</v>
      </c>
      <c r="E1929" s="74"/>
      <c r="F1929" s="74">
        <v>5200000249</v>
      </c>
    </row>
    <row r="1930" spans="1:6" x14ac:dyDescent="0.2">
      <c r="A1930" s="74">
        <v>535100</v>
      </c>
      <c r="B1930" s="75">
        <v>176.31</v>
      </c>
      <c r="C1930" s="76"/>
      <c r="D1930" s="76" t="s">
        <v>1102</v>
      </c>
      <c r="E1930" s="74"/>
      <c r="F1930" s="74">
        <v>5200000249</v>
      </c>
    </row>
    <row r="1931" spans="1:6" x14ac:dyDescent="0.2">
      <c r="A1931" s="74">
        <v>535101</v>
      </c>
      <c r="B1931" s="75">
        <v>88.45</v>
      </c>
      <c r="C1931" s="76"/>
      <c r="D1931" s="76" t="s">
        <v>1103</v>
      </c>
      <c r="E1931" s="74"/>
      <c r="F1931" s="74">
        <v>5200000249</v>
      </c>
    </row>
    <row r="1932" spans="1:6" x14ac:dyDescent="0.2">
      <c r="A1932" s="74">
        <v>535102</v>
      </c>
      <c r="B1932" s="75">
        <v>264.76</v>
      </c>
      <c r="C1932" s="76"/>
      <c r="D1932" s="76" t="s">
        <v>1104</v>
      </c>
      <c r="E1932" s="74"/>
      <c r="F1932" s="74">
        <v>5200000249</v>
      </c>
    </row>
    <row r="1933" spans="1:6" x14ac:dyDescent="0.2">
      <c r="A1933" s="74">
        <v>535103</v>
      </c>
      <c r="B1933" s="75">
        <v>58.95</v>
      </c>
      <c r="C1933" s="76"/>
      <c r="D1933" s="76" t="s">
        <v>1105</v>
      </c>
      <c r="E1933" s="74"/>
      <c r="F1933" s="74">
        <v>5200000249</v>
      </c>
    </row>
    <row r="1934" spans="1:6" x14ac:dyDescent="0.2">
      <c r="A1934" s="74">
        <v>535104</v>
      </c>
      <c r="B1934" s="75">
        <v>40.81</v>
      </c>
      <c r="C1934" s="76"/>
      <c r="D1934" s="76" t="s">
        <v>1106</v>
      </c>
      <c r="E1934" s="74"/>
      <c r="F1934" s="74">
        <v>5200000249</v>
      </c>
    </row>
    <row r="1935" spans="1:6" x14ac:dyDescent="0.2">
      <c r="A1935" s="74">
        <v>535106</v>
      </c>
      <c r="B1935" s="75">
        <v>99.77</v>
      </c>
      <c r="C1935" s="76"/>
      <c r="D1935" s="76" t="s">
        <v>1107</v>
      </c>
      <c r="E1935" s="74"/>
      <c r="F1935" s="74">
        <v>5200000249</v>
      </c>
    </row>
    <row r="1936" spans="1:6" x14ac:dyDescent="0.2">
      <c r="A1936" s="74">
        <v>535107</v>
      </c>
      <c r="B1936" s="75">
        <v>264.17</v>
      </c>
      <c r="C1936" s="76"/>
      <c r="D1936" s="76" t="s">
        <v>1108</v>
      </c>
      <c r="E1936" s="74"/>
      <c r="F1936" s="74">
        <v>5200000249</v>
      </c>
    </row>
    <row r="1937" spans="1:6" x14ac:dyDescent="0.2">
      <c r="A1937" s="74">
        <v>535108</v>
      </c>
      <c r="B1937" s="75">
        <v>143.6</v>
      </c>
      <c r="C1937" s="76"/>
      <c r="D1937" s="76" t="s">
        <v>1109</v>
      </c>
      <c r="E1937" s="74"/>
      <c r="F1937" s="74">
        <v>5200000249</v>
      </c>
    </row>
    <row r="1938" spans="1:6" x14ac:dyDescent="0.2">
      <c r="A1938" s="74">
        <v>535109</v>
      </c>
      <c r="B1938" s="75">
        <v>407.77</v>
      </c>
      <c r="C1938" s="76"/>
      <c r="D1938" s="76" t="s">
        <v>1110</v>
      </c>
      <c r="E1938" s="74"/>
      <c r="F1938" s="74">
        <v>5200000249</v>
      </c>
    </row>
    <row r="1939" spans="1:6" x14ac:dyDescent="0.2">
      <c r="A1939" s="74">
        <v>535110</v>
      </c>
      <c r="B1939" s="75">
        <v>349.4</v>
      </c>
      <c r="C1939" s="76"/>
      <c r="D1939" s="76" t="s">
        <v>1111</v>
      </c>
      <c r="E1939" s="74"/>
      <c r="F1939" s="74">
        <v>5200000249</v>
      </c>
    </row>
    <row r="1940" spans="1:6" x14ac:dyDescent="0.2">
      <c r="A1940" s="74">
        <v>535111</v>
      </c>
      <c r="B1940" s="75">
        <v>189.94</v>
      </c>
      <c r="C1940" s="76"/>
      <c r="D1940" s="76" t="s">
        <v>1112</v>
      </c>
      <c r="E1940" s="74"/>
      <c r="F1940" s="74">
        <v>5200000249</v>
      </c>
    </row>
    <row r="1941" spans="1:6" x14ac:dyDescent="0.2">
      <c r="A1941" s="74">
        <v>535112</v>
      </c>
      <c r="B1941" s="75">
        <v>539.34</v>
      </c>
      <c r="C1941" s="76"/>
      <c r="D1941" s="76" t="s">
        <v>1113</v>
      </c>
      <c r="E1941" s="74"/>
      <c r="F1941" s="74">
        <v>5200000249</v>
      </c>
    </row>
    <row r="1942" spans="1:6" x14ac:dyDescent="0.2">
      <c r="A1942" s="74">
        <v>535113</v>
      </c>
      <c r="B1942" s="75">
        <v>275.11</v>
      </c>
      <c r="C1942" s="76"/>
      <c r="D1942" s="76" t="s">
        <v>1114</v>
      </c>
      <c r="E1942" s="74"/>
      <c r="F1942" s="74">
        <v>5200000249</v>
      </c>
    </row>
    <row r="1943" spans="1:6" x14ac:dyDescent="0.2">
      <c r="A1943" s="74">
        <v>535114</v>
      </c>
      <c r="B1943" s="75">
        <v>79.150000000000006</v>
      </c>
      <c r="C1943" s="76"/>
      <c r="D1943" s="76" t="s">
        <v>1115</v>
      </c>
      <c r="E1943" s="74"/>
      <c r="F1943" s="74">
        <v>5200000249</v>
      </c>
    </row>
    <row r="1944" spans="1:6" x14ac:dyDescent="0.2">
      <c r="A1944" s="74">
        <v>535115</v>
      </c>
      <c r="B1944" s="75">
        <v>354.26</v>
      </c>
      <c r="C1944" s="76"/>
      <c r="D1944" s="76" t="s">
        <v>1116</v>
      </c>
      <c r="E1944" s="74"/>
      <c r="F1944" s="74">
        <v>5200000249</v>
      </c>
    </row>
    <row r="1945" spans="1:6" x14ac:dyDescent="0.2">
      <c r="A1945" s="74">
        <v>535117</v>
      </c>
      <c r="B1945" s="75">
        <v>93.48</v>
      </c>
      <c r="C1945" s="76"/>
      <c r="D1945" s="76" t="s">
        <v>1117</v>
      </c>
      <c r="E1945" s="74"/>
      <c r="F1945" s="74">
        <v>5200000249</v>
      </c>
    </row>
    <row r="1946" spans="1:6" x14ac:dyDescent="0.2">
      <c r="A1946" s="74">
        <v>535118</v>
      </c>
      <c r="B1946" s="75">
        <v>52.6</v>
      </c>
      <c r="C1946" s="76"/>
      <c r="D1946" s="76" t="s">
        <v>1118</v>
      </c>
      <c r="E1946" s="74"/>
      <c r="F1946" s="74">
        <v>5200000249</v>
      </c>
    </row>
    <row r="1947" spans="1:6" x14ac:dyDescent="0.2">
      <c r="A1947" s="74">
        <v>535119</v>
      </c>
      <c r="B1947" s="75">
        <v>158.16999999999999</v>
      </c>
      <c r="C1947" s="76"/>
      <c r="D1947" s="76" t="s">
        <v>1119</v>
      </c>
      <c r="E1947" s="74"/>
      <c r="F1947" s="74">
        <v>5200000249</v>
      </c>
    </row>
    <row r="1948" spans="1:6" x14ac:dyDescent="0.2">
      <c r="A1948" s="74">
        <v>535120</v>
      </c>
      <c r="B1948" s="75">
        <v>77.27</v>
      </c>
      <c r="C1948" s="76"/>
      <c r="D1948" s="76" t="s">
        <v>1120</v>
      </c>
      <c r="E1948" s="74"/>
      <c r="F1948" s="74">
        <v>5200000249</v>
      </c>
    </row>
    <row r="1949" spans="1:6" x14ac:dyDescent="0.2">
      <c r="A1949" s="74">
        <v>535121</v>
      </c>
      <c r="B1949" s="75">
        <v>73.89</v>
      </c>
      <c r="C1949" s="76"/>
      <c r="D1949" s="76" t="s">
        <v>1121</v>
      </c>
      <c r="E1949" s="74"/>
      <c r="F1949" s="74">
        <v>5200000249</v>
      </c>
    </row>
    <row r="1950" spans="1:6" x14ac:dyDescent="0.2">
      <c r="A1950" s="74">
        <v>535122</v>
      </c>
      <c r="B1950" s="75">
        <v>151.16</v>
      </c>
      <c r="C1950" s="76"/>
      <c r="D1950" s="76" t="s">
        <v>1122</v>
      </c>
      <c r="E1950" s="74"/>
      <c r="F1950" s="74">
        <v>5200000249</v>
      </c>
    </row>
    <row r="1951" spans="1:6" x14ac:dyDescent="0.2">
      <c r="A1951" s="74">
        <v>535123</v>
      </c>
      <c r="B1951" s="75">
        <v>12.33</v>
      </c>
      <c r="C1951" s="76"/>
      <c r="D1951" s="76" t="s">
        <v>1123</v>
      </c>
      <c r="E1951" s="74"/>
      <c r="F1951" s="74">
        <v>5200000249</v>
      </c>
    </row>
    <row r="1952" spans="1:6" x14ac:dyDescent="0.2">
      <c r="A1952" s="74">
        <v>535124</v>
      </c>
      <c r="B1952" s="75">
        <v>31.2</v>
      </c>
      <c r="C1952" s="76"/>
      <c r="D1952" s="76" t="s">
        <v>1124</v>
      </c>
      <c r="E1952" s="74"/>
      <c r="F1952" s="74">
        <v>5200000249</v>
      </c>
    </row>
    <row r="1953" spans="1:6" x14ac:dyDescent="0.2">
      <c r="A1953" s="74">
        <v>535125</v>
      </c>
      <c r="B1953" s="75">
        <v>130</v>
      </c>
      <c r="C1953" s="76"/>
      <c r="D1953" s="76" t="s">
        <v>1125</v>
      </c>
      <c r="E1953" s="74"/>
      <c r="F1953" s="74">
        <v>5200000249</v>
      </c>
    </row>
    <row r="1954" spans="1:6" x14ac:dyDescent="0.2">
      <c r="A1954" s="74">
        <v>535126</v>
      </c>
      <c r="B1954" s="75">
        <v>107.75</v>
      </c>
      <c r="C1954" s="76"/>
      <c r="D1954" s="76" t="s">
        <v>1126</v>
      </c>
      <c r="E1954" s="74"/>
      <c r="F1954" s="74">
        <v>5200000249</v>
      </c>
    </row>
    <row r="1955" spans="1:6" x14ac:dyDescent="0.2">
      <c r="A1955" s="74">
        <v>535128</v>
      </c>
      <c r="B1955" s="75">
        <v>237.02</v>
      </c>
      <c r="C1955" s="76"/>
      <c r="D1955" s="76" t="s">
        <v>1127</v>
      </c>
      <c r="E1955" s="74"/>
      <c r="F1955" s="74">
        <v>5200000249</v>
      </c>
    </row>
    <row r="1956" spans="1:6" x14ac:dyDescent="0.2">
      <c r="A1956" s="74">
        <v>535129</v>
      </c>
      <c r="B1956" s="75">
        <v>215.25</v>
      </c>
      <c r="C1956" s="76"/>
      <c r="D1956" s="76" t="s">
        <v>1128</v>
      </c>
      <c r="E1956" s="74"/>
      <c r="F1956" s="74">
        <v>5200000249</v>
      </c>
    </row>
    <row r="1957" spans="1:6" x14ac:dyDescent="0.2">
      <c r="A1957" s="74">
        <v>535130</v>
      </c>
      <c r="B1957" s="75">
        <v>23.28</v>
      </c>
      <c r="C1957" s="76"/>
      <c r="D1957" s="76" t="s">
        <v>1129</v>
      </c>
      <c r="E1957" s="74"/>
      <c r="F1957" s="74">
        <v>5200000249</v>
      </c>
    </row>
    <row r="1958" spans="1:6" x14ac:dyDescent="0.2">
      <c r="A1958" s="74">
        <v>535131</v>
      </c>
      <c r="B1958" s="75">
        <v>17.23</v>
      </c>
      <c r="C1958" s="76"/>
      <c r="D1958" s="76" t="s">
        <v>1130</v>
      </c>
      <c r="E1958" s="74"/>
      <c r="F1958" s="74">
        <v>5200000249</v>
      </c>
    </row>
    <row r="1959" spans="1:6" x14ac:dyDescent="0.2">
      <c r="A1959" s="74">
        <v>535132</v>
      </c>
      <c r="B1959" s="75">
        <v>40.51</v>
      </c>
      <c r="C1959" s="76"/>
      <c r="D1959" s="76" t="s">
        <v>1131</v>
      </c>
      <c r="E1959" s="74"/>
      <c r="F1959" s="74">
        <v>5200000249</v>
      </c>
    </row>
    <row r="1960" spans="1:6" x14ac:dyDescent="0.2">
      <c r="A1960" s="74">
        <v>535133</v>
      </c>
      <c r="B1960" s="75">
        <v>17.53</v>
      </c>
      <c r="C1960" s="76"/>
      <c r="D1960" s="76" t="s">
        <v>1132</v>
      </c>
      <c r="E1960" s="74"/>
      <c r="F1960" s="74">
        <v>5200000249</v>
      </c>
    </row>
    <row r="1961" spans="1:6" x14ac:dyDescent="0.2">
      <c r="A1961" s="74">
        <v>535134</v>
      </c>
      <c r="B1961" s="75">
        <v>10.34</v>
      </c>
      <c r="C1961" s="76"/>
      <c r="D1961" s="76" t="s">
        <v>1133</v>
      </c>
      <c r="E1961" s="74"/>
      <c r="F1961" s="74">
        <v>5200000249</v>
      </c>
    </row>
    <row r="1962" spans="1:6" x14ac:dyDescent="0.2">
      <c r="A1962" s="74">
        <v>535135</v>
      </c>
      <c r="B1962" s="75">
        <v>27.87</v>
      </c>
      <c r="C1962" s="76"/>
      <c r="D1962" s="76" t="s">
        <v>1134</v>
      </c>
      <c r="E1962" s="74"/>
      <c r="F1962" s="74">
        <v>5200000249</v>
      </c>
    </row>
    <row r="1963" spans="1:6" x14ac:dyDescent="0.2">
      <c r="A1963" s="74">
        <v>535136</v>
      </c>
      <c r="B1963" s="75">
        <v>25.7</v>
      </c>
      <c r="C1963" s="76"/>
      <c r="D1963" s="76" t="s">
        <v>1135</v>
      </c>
      <c r="E1963" s="74"/>
      <c r="F1963" s="74">
        <v>5200000249</v>
      </c>
    </row>
    <row r="1964" spans="1:6" x14ac:dyDescent="0.2">
      <c r="A1964" s="74">
        <v>535137</v>
      </c>
      <c r="B1964" s="75">
        <v>21.1</v>
      </c>
      <c r="C1964" s="76"/>
      <c r="D1964" s="76" t="s">
        <v>1136</v>
      </c>
      <c r="E1964" s="74"/>
      <c r="F1964" s="74">
        <v>5200000249</v>
      </c>
    </row>
    <row r="1965" spans="1:6" x14ac:dyDescent="0.2">
      <c r="A1965" s="74">
        <v>535140</v>
      </c>
      <c r="B1965" s="75">
        <v>46.8</v>
      </c>
      <c r="C1965" s="76"/>
      <c r="D1965" s="76" t="s">
        <v>1137</v>
      </c>
      <c r="E1965" s="74"/>
      <c r="F1965" s="74">
        <v>5200000249</v>
      </c>
    </row>
    <row r="1966" spans="1:6" x14ac:dyDescent="0.2">
      <c r="A1966" s="74">
        <v>535141</v>
      </c>
      <c r="B1966" s="75">
        <v>11.55</v>
      </c>
      <c r="C1966" s="76"/>
      <c r="D1966" s="76" t="s">
        <v>1138</v>
      </c>
      <c r="E1966" s="74"/>
      <c r="F1966" s="74">
        <v>5200000249</v>
      </c>
    </row>
    <row r="1967" spans="1:6" x14ac:dyDescent="0.2">
      <c r="A1967" s="74">
        <v>535142</v>
      </c>
      <c r="B1967" s="75">
        <v>5.5</v>
      </c>
      <c r="C1967" s="76"/>
      <c r="D1967" s="76" t="s">
        <v>1139</v>
      </c>
      <c r="E1967" s="74"/>
      <c r="F1967" s="74">
        <v>5200000249</v>
      </c>
    </row>
    <row r="1968" spans="1:6" x14ac:dyDescent="0.2">
      <c r="A1968" s="74">
        <v>535143</v>
      </c>
      <c r="B1968" s="75">
        <v>17.05</v>
      </c>
      <c r="C1968" s="76"/>
      <c r="D1968" s="76" t="s">
        <v>1140</v>
      </c>
      <c r="E1968" s="74"/>
      <c r="F1968" s="74">
        <v>5200000249</v>
      </c>
    </row>
    <row r="1969" spans="1:6" x14ac:dyDescent="0.2">
      <c r="A1969" s="74">
        <v>535144</v>
      </c>
      <c r="B1969" s="75">
        <v>27.39</v>
      </c>
      <c r="C1969" s="76"/>
      <c r="D1969" s="76" t="s">
        <v>1141</v>
      </c>
      <c r="E1969" s="74"/>
      <c r="F1969" s="74">
        <v>5200000249</v>
      </c>
    </row>
    <row r="1970" spans="1:6" x14ac:dyDescent="0.2">
      <c r="A1970" s="74">
        <v>535145</v>
      </c>
      <c r="B1970" s="75">
        <v>15.72</v>
      </c>
      <c r="C1970" s="76"/>
      <c r="D1970" s="76" t="s">
        <v>1142</v>
      </c>
      <c r="E1970" s="74"/>
      <c r="F1970" s="74">
        <v>5200000249</v>
      </c>
    </row>
    <row r="1971" spans="1:6" x14ac:dyDescent="0.2">
      <c r="A1971" s="74">
        <v>535146</v>
      </c>
      <c r="B1971" s="75">
        <v>9.07</v>
      </c>
      <c r="C1971" s="76"/>
      <c r="D1971" s="76" t="s">
        <v>1143</v>
      </c>
      <c r="E1971" s="74"/>
      <c r="F1971" s="74">
        <v>5200000249</v>
      </c>
    </row>
    <row r="1972" spans="1:6" x14ac:dyDescent="0.2">
      <c r="A1972" s="74">
        <v>535147</v>
      </c>
      <c r="B1972" s="75">
        <v>24.25</v>
      </c>
      <c r="C1972" s="76"/>
      <c r="D1972" s="76" t="s">
        <v>1144</v>
      </c>
      <c r="E1972" s="74"/>
      <c r="F1972" s="74">
        <v>5200000249</v>
      </c>
    </row>
    <row r="1973" spans="1:6" x14ac:dyDescent="0.2">
      <c r="A1973" s="74">
        <v>535148</v>
      </c>
      <c r="B1973" s="75">
        <v>77.7</v>
      </c>
      <c r="C1973" s="76"/>
      <c r="D1973" s="76" t="s">
        <v>1145</v>
      </c>
      <c r="E1973" s="74"/>
      <c r="F1973" s="74">
        <v>5200000249</v>
      </c>
    </row>
    <row r="1974" spans="1:6" x14ac:dyDescent="0.2">
      <c r="A1974" s="74">
        <v>535149</v>
      </c>
      <c r="B1974" s="75">
        <v>103.29</v>
      </c>
      <c r="C1974" s="76"/>
      <c r="D1974" s="76" t="s">
        <v>1146</v>
      </c>
      <c r="E1974" s="74"/>
      <c r="F1974" s="74">
        <v>5200000249</v>
      </c>
    </row>
    <row r="1975" spans="1:6" x14ac:dyDescent="0.2">
      <c r="A1975" s="74">
        <v>535151</v>
      </c>
      <c r="B1975" s="75">
        <v>103.29</v>
      </c>
      <c r="C1975" s="76"/>
      <c r="D1975" s="76" t="s">
        <v>1147</v>
      </c>
      <c r="E1975" s="74"/>
      <c r="F1975" s="74">
        <v>5200000249</v>
      </c>
    </row>
    <row r="1976" spans="1:6" x14ac:dyDescent="0.2">
      <c r="A1976" s="74">
        <v>535152</v>
      </c>
      <c r="B1976" s="75">
        <v>103.29</v>
      </c>
      <c r="C1976" s="76"/>
      <c r="D1976" s="76" t="s">
        <v>1148</v>
      </c>
      <c r="E1976" s="74"/>
      <c r="F1976" s="74">
        <v>5200000249</v>
      </c>
    </row>
    <row r="1977" spans="1:6" x14ac:dyDescent="0.2">
      <c r="A1977" s="74">
        <v>535153</v>
      </c>
      <c r="B1977" s="75">
        <v>77.7</v>
      </c>
      <c r="C1977" s="76"/>
      <c r="D1977" s="76" t="s">
        <v>1149</v>
      </c>
      <c r="E1977" s="74"/>
      <c r="F1977" s="74">
        <v>5200000249</v>
      </c>
    </row>
    <row r="1978" spans="1:6" x14ac:dyDescent="0.2">
      <c r="A1978" s="74">
        <v>535154</v>
      </c>
      <c r="B1978" s="75">
        <v>103.29</v>
      </c>
      <c r="C1978" s="76"/>
      <c r="D1978" s="76" t="s">
        <v>1150</v>
      </c>
      <c r="E1978" s="74"/>
      <c r="F1978" s="74">
        <v>5200000249</v>
      </c>
    </row>
    <row r="1979" spans="1:6" x14ac:dyDescent="0.2">
      <c r="A1979" s="74">
        <v>535155</v>
      </c>
      <c r="B1979" s="75">
        <v>128.49</v>
      </c>
      <c r="C1979" s="76"/>
      <c r="D1979" s="76" t="s">
        <v>1151</v>
      </c>
      <c r="E1979" s="74"/>
      <c r="F1979" s="74">
        <v>5200000249</v>
      </c>
    </row>
    <row r="1980" spans="1:6" x14ac:dyDescent="0.2">
      <c r="A1980" s="74">
        <v>535156</v>
      </c>
      <c r="B1980" s="75">
        <v>76.08</v>
      </c>
      <c r="C1980" s="76"/>
      <c r="D1980" s="76" t="s">
        <v>1152</v>
      </c>
      <c r="E1980" s="74"/>
      <c r="F1980" s="74">
        <v>5200000249</v>
      </c>
    </row>
    <row r="1981" spans="1:6" x14ac:dyDescent="0.2">
      <c r="A1981" s="74">
        <v>535157</v>
      </c>
      <c r="B1981" s="75">
        <v>128.49</v>
      </c>
      <c r="C1981" s="76"/>
      <c r="D1981" s="76" t="s">
        <v>1153</v>
      </c>
      <c r="E1981" s="74"/>
      <c r="F1981" s="74">
        <v>5200000249</v>
      </c>
    </row>
    <row r="1982" spans="1:6" x14ac:dyDescent="0.2">
      <c r="A1982" s="74">
        <v>535158</v>
      </c>
      <c r="B1982" s="75">
        <v>749.51</v>
      </c>
      <c r="C1982" s="76"/>
      <c r="D1982" s="76" t="s">
        <v>1154</v>
      </c>
      <c r="E1982" s="74"/>
      <c r="F1982" s="74">
        <v>5200000249</v>
      </c>
    </row>
    <row r="1983" spans="1:6" x14ac:dyDescent="0.2">
      <c r="A1983" s="74">
        <v>535159</v>
      </c>
      <c r="B1983" s="75">
        <v>179.88</v>
      </c>
      <c r="C1983" s="76"/>
      <c r="D1983" s="76" t="s">
        <v>1155</v>
      </c>
      <c r="E1983" s="74"/>
      <c r="F1983" s="74">
        <v>5200000249</v>
      </c>
    </row>
    <row r="1984" spans="1:6" x14ac:dyDescent="0.2">
      <c r="A1984" s="74">
        <v>535160</v>
      </c>
      <c r="B1984" s="75">
        <v>556.94000000000005</v>
      </c>
      <c r="C1984" s="76"/>
      <c r="D1984" s="76" t="s">
        <v>1156</v>
      </c>
      <c r="E1984" s="74"/>
      <c r="F1984" s="74">
        <v>5200000249</v>
      </c>
    </row>
    <row r="1985" spans="1:6" x14ac:dyDescent="0.2">
      <c r="A1985" s="74">
        <v>535162</v>
      </c>
      <c r="B1985" s="75">
        <v>78.599999999999994</v>
      </c>
      <c r="C1985" s="76"/>
      <c r="D1985" s="76" t="s">
        <v>1157</v>
      </c>
      <c r="E1985" s="74"/>
      <c r="F1985" s="74">
        <v>5200000249</v>
      </c>
    </row>
    <row r="1986" spans="1:6" x14ac:dyDescent="0.2">
      <c r="A1986" s="74">
        <v>535163</v>
      </c>
      <c r="B1986" s="75">
        <v>288.48</v>
      </c>
      <c r="C1986" s="76"/>
      <c r="D1986" s="76" t="s">
        <v>1158</v>
      </c>
      <c r="E1986" s="74"/>
      <c r="F1986" s="74">
        <v>5200000249</v>
      </c>
    </row>
    <row r="1987" spans="1:6" x14ac:dyDescent="0.2">
      <c r="A1987" s="74">
        <v>535164</v>
      </c>
      <c r="B1987" s="75">
        <v>39.299999999999997</v>
      </c>
      <c r="C1987" s="76"/>
      <c r="D1987" s="76" t="s">
        <v>1159</v>
      </c>
      <c r="E1987" s="74"/>
      <c r="F1987" s="74">
        <v>5200000249</v>
      </c>
    </row>
    <row r="1988" spans="1:6" x14ac:dyDescent="0.2">
      <c r="A1988" s="74">
        <v>535165</v>
      </c>
      <c r="B1988" s="75">
        <v>59.8</v>
      </c>
      <c r="C1988" s="76"/>
      <c r="D1988" s="76" t="s">
        <v>1160</v>
      </c>
      <c r="E1988" s="74"/>
      <c r="F1988" s="74">
        <v>5200000249</v>
      </c>
    </row>
    <row r="1989" spans="1:6" x14ac:dyDescent="0.2">
      <c r="A1989" s="74">
        <v>535166</v>
      </c>
      <c r="B1989" s="75">
        <v>77.11</v>
      </c>
      <c r="C1989" s="76"/>
      <c r="D1989" s="76" t="s">
        <v>1161</v>
      </c>
      <c r="E1989" s="74"/>
      <c r="F1989" s="74">
        <v>5200000249</v>
      </c>
    </row>
    <row r="1990" spans="1:6" x14ac:dyDescent="0.2">
      <c r="A1990" s="74">
        <v>535167</v>
      </c>
      <c r="B1990" s="75">
        <v>35.93</v>
      </c>
      <c r="C1990" s="76"/>
      <c r="D1990" s="76" t="s">
        <v>1162</v>
      </c>
      <c r="E1990" s="74"/>
      <c r="F1990" s="74">
        <v>5200000249</v>
      </c>
    </row>
    <row r="1991" spans="1:6" x14ac:dyDescent="0.2">
      <c r="A1991" s="74">
        <v>535550</v>
      </c>
      <c r="B1991" s="75">
        <v>6.14</v>
      </c>
      <c r="C1991" s="76"/>
      <c r="D1991" s="76" t="s">
        <v>698</v>
      </c>
      <c r="E1991" s="74"/>
      <c r="F1991" s="74">
        <v>5200000249</v>
      </c>
    </row>
    <row r="1992" spans="1:6" x14ac:dyDescent="0.2">
      <c r="A1992" s="74">
        <v>535551</v>
      </c>
      <c r="B1992" s="75">
        <v>5.22</v>
      </c>
      <c r="C1992" s="76"/>
      <c r="D1992" s="76" t="s">
        <v>699</v>
      </c>
      <c r="E1992" s="74"/>
      <c r="F1992" s="74">
        <v>5200000249</v>
      </c>
    </row>
    <row r="1993" spans="1:6" x14ac:dyDescent="0.2">
      <c r="A1993" s="74">
        <v>535552</v>
      </c>
      <c r="B1993" s="75">
        <v>11.22</v>
      </c>
      <c r="C1993" s="76"/>
      <c r="D1993" s="76" t="s">
        <v>700</v>
      </c>
      <c r="E1993" s="74"/>
      <c r="F1993" s="74">
        <v>5200000249</v>
      </c>
    </row>
    <row r="1994" spans="1:6" x14ac:dyDescent="0.2">
      <c r="A1994" s="74">
        <v>535553</v>
      </c>
      <c r="B1994" s="75">
        <v>7.36</v>
      </c>
      <c r="C1994" s="76"/>
      <c r="D1994" s="76" t="s">
        <v>701</v>
      </c>
      <c r="E1994" s="74"/>
      <c r="F1994" s="74">
        <v>5200000249</v>
      </c>
    </row>
    <row r="1995" spans="1:6" x14ac:dyDescent="0.2">
      <c r="A1995" s="74">
        <v>535554</v>
      </c>
      <c r="B1995" s="75">
        <v>31.61</v>
      </c>
      <c r="C1995" s="76"/>
      <c r="D1995" s="76" t="s">
        <v>702</v>
      </c>
      <c r="E1995" s="74"/>
      <c r="F1995" s="74">
        <v>5200000249</v>
      </c>
    </row>
    <row r="1996" spans="1:6" x14ac:dyDescent="0.2">
      <c r="A1996" s="74">
        <v>535555</v>
      </c>
      <c r="B1996" s="75">
        <v>8.69</v>
      </c>
      <c r="C1996" s="76"/>
      <c r="D1996" s="76" t="s">
        <v>703</v>
      </c>
      <c r="E1996" s="74"/>
      <c r="F1996" s="74">
        <v>5200000249</v>
      </c>
    </row>
    <row r="1997" spans="1:6" x14ac:dyDescent="0.2">
      <c r="A1997" s="74">
        <v>535556</v>
      </c>
      <c r="B1997" s="75">
        <v>28.64</v>
      </c>
      <c r="C1997" s="76"/>
      <c r="D1997" s="76" t="s">
        <v>704</v>
      </c>
      <c r="E1997" s="74"/>
      <c r="F1997" s="74">
        <v>5200000249</v>
      </c>
    </row>
    <row r="1998" spans="1:6" x14ac:dyDescent="0.2">
      <c r="A1998" s="74">
        <v>535557</v>
      </c>
      <c r="B1998" s="75">
        <v>10.89</v>
      </c>
      <c r="C1998" s="76"/>
      <c r="D1998" s="76" t="s">
        <v>705</v>
      </c>
      <c r="E1998" s="74"/>
      <c r="F1998" s="74">
        <v>5200000249</v>
      </c>
    </row>
    <row r="1999" spans="1:6" x14ac:dyDescent="0.2">
      <c r="A1999" s="74">
        <v>535558</v>
      </c>
      <c r="B1999" s="75">
        <v>13.89</v>
      </c>
      <c r="C1999" s="76"/>
      <c r="D1999" s="76" t="s">
        <v>706</v>
      </c>
      <c r="E1999" s="74"/>
      <c r="F1999" s="74">
        <v>5200000249</v>
      </c>
    </row>
    <row r="2000" spans="1:6" x14ac:dyDescent="0.2">
      <c r="A2000" s="74">
        <v>535559</v>
      </c>
      <c r="B2000" s="75">
        <v>304.14</v>
      </c>
      <c r="C2000" s="76"/>
      <c r="D2000" s="76" t="s">
        <v>707</v>
      </c>
      <c r="E2000" s="74"/>
      <c r="F2000" s="74">
        <v>5200000249</v>
      </c>
    </row>
    <row r="2001" spans="1:6" x14ac:dyDescent="0.2">
      <c r="A2001" s="74">
        <v>535561</v>
      </c>
      <c r="B2001" s="75">
        <v>10.08</v>
      </c>
      <c r="C2001" s="76"/>
      <c r="D2001" s="76" t="s">
        <v>708</v>
      </c>
      <c r="E2001" s="74"/>
      <c r="F2001" s="74">
        <v>5200000249</v>
      </c>
    </row>
    <row r="2002" spans="1:6" x14ac:dyDescent="0.2">
      <c r="A2002" s="74">
        <v>535562</v>
      </c>
      <c r="B2002" s="75">
        <v>8.4499999999999993</v>
      </c>
      <c r="C2002" s="76"/>
      <c r="D2002" s="76" t="s">
        <v>709</v>
      </c>
      <c r="E2002" s="74"/>
      <c r="F2002" s="74">
        <v>5200000249</v>
      </c>
    </row>
    <row r="2003" spans="1:6" x14ac:dyDescent="0.2">
      <c r="A2003" s="74">
        <v>535563</v>
      </c>
      <c r="B2003" s="75">
        <v>19.649999999999999</v>
      </c>
      <c r="C2003" s="76"/>
      <c r="D2003" s="76" t="s">
        <v>710</v>
      </c>
      <c r="E2003" s="74"/>
      <c r="F2003" s="74">
        <v>5200000249</v>
      </c>
    </row>
    <row r="2004" spans="1:6" x14ac:dyDescent="0.2">
      <c r="A2004" s="74">
        <v>535564</v>
      </c>
      <c r="B2004" s="75">
        <v>17.5</v>
      </c>
      <c r="C2004" s="76"/>
      <c r="D2004" s="76" t="s">
        <v>711</v>
      </c>
      <c r="E2004" s="74"/>
      <c r="F2004" s="74">
        <v>5200000249</v>
      </c>
    </row>
    <row r="2005" spans="1:6" x14ac:dyDescent="0.2">
      <c r="A2005" s="74">
        <v>535565</v>
      </c>
      <c r="B2005" s="75">
        <v>19.03</v>
      </c>
      <c r="C2005" s="76"/>
      <c r="D2005" s="76" t="s">
        <v>712</v>
      </c>
      <c r="E2005" s="74"/>
      <c r="F2005" s="74">
        <v>5200000249</v>
      </c>
    </row>
    <row r="2006" spans="1:6" x14ac:dyDescent="0.2">
      <c r="A2006" s="74">
        <v>535566</v>
      </c>
      <c r="B2006" s="75">
        <v>182.48</v>
      </c>
      <c r="C2006" s="76"/>
      <c r="D2006" s="76" t="s">
        <v>713</v>
      </c>
      <c r="E2006" s="74"/>
      <c r="F2006" s="74">
        <v>5200000249</v>
      </c>
    </row>
    <row r="2007" spans="1:6" x14ac:dyDescent="0.2">
      <c r="A2007" s="74">
        <v>535568</v>
      </c>
      <c r="B2007" s="75">
        <v>60.48</v>
      </c>
      <c r="C2007" s="76"/>
      <c r="D2007" s="76" t="s">
        <v>714</v>
      </c>
      <c r="E2007" s="74"/>
      <c r="F2007" s="74">
        <v>5200000249</v>
      </c>
    </row>
    <row r="2008" spans="1:6" x14ac:dyDescent="0.2">
      <c r="A2008" s="74">
        <v>535569</v>
      </c>
      <c r="B2008" s="75">
        <v>88.31</v>
      </c>
      <c r="C2008" s="76"/>
      <c r="D2008" s="76" t="s">
        <v>715</v>
      </c>
      <c r="E2008" s="74"/>
      <c r="F2008" s="74">
        <v>5200000249</v>
      </c>
    </row>
    <row r="2009" spans="1:6" x14ac:dyDescent="0.2">
      <c r="A2009" s="74">
        <v>535570</v>
      </c>
      <c r="B2009" s="75">
        <v>78.73</v>
      </c>
      <c r="C2009" s="76"/>
      <c r="D2009" s="76" t="s">
        <v>716</v>
      </c>
      <c r="E2009" s="74"/>
      <c r="F2009" s="74">
        <v>5200000249</v>
      </c>
    </row>
    <row r="2010" spans="1:6" x14ac:dyDescent="0.2">
      <c r="A2010" s="74">
        <v>535571</v>
      </c>
      <c r="B2010" s="75">
        <v>62.98</v>
      </c>
      <c r="C2010" s="76"/>
      <c r="D2010" s="76" t="s">
        <v>717</v>
      </c>
      <c r="E2010" s="74"/>
      <c r="F2010" s="74">
        <v>5200000249</v>
      </c>
    </row>
    <row r="2011" spans="1:6" x14ac:dyDescent="0.2">
      <c r="A2011" s="74">
        <v>535572</v>
      </c>
      <c r="B2011" s="75">
        <v>70.63</v>
      </c>
      <c r="C2011" s="76"/>
      <c r="D2011" s="76" t="s">
        <v>718</v>
      </c>
      <c r="E2011" s="74"/>
      <c r="F2011" s="74">
        <v>5200000249</v>
      </c>
    </row>
    <row r="2012" spans="1:6" x14ac:dyDescent="0.2">
      <c r="A2012" s="74">
        <v>535573</v>
      </c>
      <c r="B2012" s="75">
        <v>24.17</v>
      </c>
      <c r="C2012" s="76"/>
      <c r="D2012" s="76" t="s">
        <v>719</v>
      </c>
      <c r="E2012" s="74"/>
      <c r="F2012" s="74">
        <v>5200000249</v>
      </c>
    </row>
    <row r="2013" spans="1:6" x14ac:dyDescent="0.2">
      <c r="A2013" s="74">
        <v>535576</v>
      </c>
      <c r="B2013" s="75">
        <v>54.78</v>
      </c>
      <c r="C2013" s="76"/>
      <c r="D2013" s="76" t="s">
        <v>720</v>
      </c>
      <c r="E2013" s="74"/>
      <c r="F2013" s="74">
        <v>5200000249</v>
      </c>
    </row>
    <row r="2014" spans="1:6" x14ac:dyDescent="0.2">
      <c r="A2014" s="74">
        <v>535577</v>
      </c>
      <c r="B2014" s="75">
        <v>14.87</v>
      </c>
      <c r="C2014" s="76"/>
      <c r="D2014" s="76" t="s">
        <v>721</v>
      </c>
      <c r="E2014" s="74"/>
      <c r="F2014" s="74">
        <v>5200000249</v>
      </c>
    </row>
    <row r="2015" spans="1:6" x14ac:dyDescent="0.2">
      <c r="A2015" s="74">
        <v>535578</v>
      </c>
      <c r="B2015" s="75">
        <v>57.48</v>
      </c>
      <c r="C2015" s="76"/>
      <c r="D2015" s="76" t="s">
        <v>722</v>
      </c>
      <c r="E2015" s="74"/>
      <c r="F2015" s="74">
        <v>5200000249</v>
      </c>
    </row>
    <row r="2016" spans="1:6" x14ac:dyDescent="0.2">
      <c r="A2016" s="74">
        <v>535579</v>
      </c>
      <c r="B2016" s="75">
        <v>32.200000000000003</v>
      </c>
      <c r="C2016" s="76"/>
      <c r="D2016" s="76" t="s">
        <v>723</v>
      </c>
      <c r="E2016" s="74"/>
      <c r="F2016" s="74">
        <v>5200000249</v>
      </c>
    </row>
    <row r="2017" spans="1:6" x14ac:dyDescent="0.2">
      <c r="A2017" s="74">
        <v>535580</v>
      </c>
      <c r="B2017" s="75">
        <v>25.83</v>
      </c>
      <c r="C2017" s="76"/>
      <c r="D2017" s="76" t="s">
        <v>724</v>
      </c>
      <c r="E2017" s="74"/>
      <c r="F2017" s="74">
        <v>5200000249</v>
      </c>
    </row>
    <row r="2018" spans="1:6" x14ac:dyDescent="0.2">
      <c r="A2018" s="74">
        <v>535581</v>
      </c>
      <c r="B2018" s="75">
        <v>93.17</v>
      </c>
      <c r="C2018" s="76"/>
      <c r="D2018" s="76" t="s">
        <v>725</v>
      </c>
      <c r="E2018" s="74"/>
      <c r="F2018" s="74">
        <v>5200000249</v>
      </c>
    </row>
    <row r="2019" spans="1:6" x14ac:dyDescent="0.2">
      <c r="A2019" s="74">
        <v>535582</v>
      </c>
      <c r="B2019" s="75">
        <v>53.32</v>
      </c>
      <c r="C2019" s="76"/>
      <c r="D2019" s="76" t="s">
        <v>726</v>
      </c>
      <c r="E2019" s="74"/>
      <c r="F2019" s="74">
        <v>5200000249</v>
      </c>
    </row>
    <row r="2020" spans="1:6" x14ac:dyDescent="0.2">
      <c r="A2020" s="74">
        <v>535583</v>
      </c>
      <c r="B2020" s="75">
        <v>14.19</v>
      </c>
      <c r="C2020" s="76"/>
      <c r="D2020" s="76" t="s">
        <v>727</v>
      </c>
      <c r="E2020" s="74"/>
      <c r="F2020" s="74">
        <v>5200000249</v>
      </c>
    </row>
    <row r="2021" spans="1:6" x14ac:dyDescent="0.2">
      <c r="A2021" s="74">
        <v>535584</v>
      </c>
      <c r="B2021" s="75">
        <v>40.83</v>
      </c>
      <c r="C2021" s="76"/>
      <c r="D2021" s="76" t="s">
        <v>728</v>
      </c>
      <c r="E2021" s="74"/>
      <c r="F2021" s="74">
        <v>5200000249</v>
      </c>
    </row>
    <row r="2022" spans="1:6" x14ac:dyDescent="0.2">
      <c r="A2022" s="74">
        <v>535585</v>
      </c>
      <c r="B2022" s="75">
        <v>14.88</v>
      </c>
      <c r="C2022" s="76"/>
      <c r="D2022" s="76" t="s">
        <v>729</v>
      </c>
      <c r="E2022" s="74"/>
      <c r="F2022" s="74">
        <v>5200000249</v>
      </c>
    </row>
    <row r="2023" spans="1:6" x14ac:dyDescent="0.2">
      <c r="A2023" s="74">
        <v>535587</v>
      </c>
      <c r="B2023" s="75">
        <v>17.46</v>
      </c>
      <c r="C2023" s="76"/>
      <c r="D2023" s="76" t="s">
        <v>730</v>
      </c>
      <c r="E2023" s="74"/>
      <c r="F2023" s="74">
        <v>5200000249</v>
      </c>
    </row>
    <row r="2024" spans="1:6" x14ac:dyDescent="0.2">
      <c r="A2024" s="74">
        <v>535588</v>
      </c>
      <c r="B2024" s="75">
        <v>12.27</v>
      </c>
      <c r="C2024" s="76"/>
      <c r="D2024" s="76" t="s">
        <v>731</v>
      </c>
      <c r="E2024" s="74"/>
      <c r="F2024" s="74">
        <v>5200000249</v>
      </c>
    </row>
    <row r="2025" spans="1:6" x14ac:dyDescent="0.2">
      <c r="A2025" s="74">
        <v>535589</v>
      </c>
      <c r="B2025" s="75">
        <v>19.96</v>
      </c>
      <c r="C2025" s="76"/>
      <c r="D2025" s="76" t="s">
        <v>732</v>
      </c>
      <c r="E2025" s="74"/>
      <c r="F2025" s="74">
        <v>5200000249</v>
      </c>
    </row>
    <row r="2026" spans="1:6" x14ac:dyDescent="0.2">
      <c r="A2026" s="74">
        <v>535590</v>
      </c>
      <c r="B2026" s="75">
        <v>25.36</v>
      </c>
      <c r="C2026" s="76"/>
      <c r="D2026" s="76" t="s">
        <v>733</v>
      </c>
      <c r="E2026" s="74"/>
      <c r="F2026" s="74">
        <v>5200000249</v>
      </c>
    </row>
    <row r="2027" spans="1:6" x14ac:dyDescent="0.2">
      <c r="A2027" s="74">
        <v>535591</v>
      </c>
      <c r="B2027" s="75">
        <v>10.82</v>
      </c>
      <c r="C2027" s="76"/>
      <c r="D2027" s="76" t="s">
        <v>734</v>
      </c>
      <c r="E2027" s="74"/>
      <c r="F2027" s="74">
        <v>5200000249</v>
      </c>
    </row>
    <row r="2028" spans="1:6" x14ac:dyDescent="0.2">
      <c r="A2028" s="74">
        <v>535592</v>
      </c>
      <c r="B2028" s="75">
        <v>10.84</v>
      </c>
      <c r="C2028" s="76"/>
      <c r="D2028" s="76" t="s">
        <v>735</v>
      </c>
      <c r="E2028" s="74"/>
      <c r="F2028" s="74">
        <v>5200000249</v>
      </c>
    </row>
    <row r="2029" spans="1:6" x14ac:dyDescent="0.2">
      <c r="A2029" s="74">
        <v>535732</v>
      </c>
      <c r="B2029" s="75">
        <v>30.66</v>
      </c>
      <c r="C2029" s="76"/>
      <c r="D2029" s="76" t="s">
        <v>778</v>
      </c>
      <c r="E2029" s="74"/>
      <c r="F2029" s="74">
        <v>5200000249</v>
      </c>
    </row>
    <row r="2030" spans="1:6" x14ac:dyDescent="0.2">
      <c r="A2030" s="74">
        <v>535733</v>
      </c>
      <c r="B2030" s="75">
        <v>28.67</v>
      </c>
      <c r="C2030" s="76"/>
      <c r="D2030" s="76" t="s">
        <v>779</v>
      </c>
      <c r="E2030" s="74"/>
      <c r="F2030" s="74">
        <v>5200000249</v>
      </c>
    </row>
    <row r="2031" spans="1:6" x14ac:dyDescent="0.2">
      <c r="A2031" s="74">
        <v>535734</v>
      </c>
      <c r="B2031" s="75">
        <v>27.13</v>
      </c>
      <c r="C2031" s="76"/>
      <c r="D2031" s="76" t="s">
        <v>780</v>
      </c>
      <c r="E2031" s="74"/>
      <c r="F2031" s="74">
        <v>5200000249</v>
      </c>
    </row>
    <row r="2032" spans="1:6" x14ac:dyDescent="0.2">
      <c r="A2032" s="74">
        <v>535735</v>
      </c>
      <c r="B2032" s="75">
        <v>29.36</v>
      </c>
      <c r="C2032" s="76"/>
      <c r="D2032" s="76" t="s">
        <v>781</v>
      </c>
      <c r="E2032" s="74"/>
      <c r="F2032" s="74">
        <v>5200000249</v>
      </c>
    </row>
    <row r="2033" spans="1:6" x14ac:dyDescent="0.2">
      <c r="A2033" s="74">
        <v>535736</v>
      </c>
      <c r="B2033" s="75">
        <v>18.47</v>
      </c>
      <c r="C2033" s="76"/>
      <c r="D2033" s="76" t="s">
        <v>782</v>
      </c>
      <c r="E2033" s="74"/>
      <c r="F2033" s="74">
        <v>5200000249</v>
      </c>
    </row>
    <row r="2034" spans="1:6" x14ac:dyDescent="0.2">
      <c r="A2034" s="74">
        <v>534764</v>
      </c>
      <c r="B2034" s="75">
        <v>31.24</v>
      </c>
      <c r="C2034" s="76"/>
      <c r="D2034" s="76" t="s">
        <v>688</v>
      </c>
      <c r="E2034" s="74"/>
      <c r="F2034" s="74">
        <v>5200000249</v>
      </c>
    </row>
    <row r="2035" spans="1:6" x14ac:dyDescent="0.2">
      <c r="A2035" s="74">
        <v>534895</v>
      </c>
      <c r="B2035" s="75">
        <v>217.23</v>
      </c>
      <c r="C2035" s="76"/>
      <c r="D2035" s="76" t="s">
        <v>555</v>
      </c>
      <c r="E2035" s="74"/>
      <c r="F2035" s="74">
        <v>5200000249</v>
      </c>
    </row>
    <row r="2036" spans="1:6" x14ac:dyDescent="0.2">
      <c r="A2036" s="74">
        <v>534906</v>
      </c>
      <c r="B2036" s="75">
        <v>114.19</v>
      </c>
      <c r="C2036" s="76"/>
      <c r="D2036" s="76" t="s">
        <v>556</v>
      </c>
      <c r="E2036" s="74"/>
      <c r="F2036" s="74">
        <v>5200000249</v>
      </c>
    </row>
    <row r="2037" spans="1:6" x14ac:dyDescent="0.2">
      <c r="A2037" s="74">
        <v>535333</v>
      </c>
      <c r="B2037" s="75">
        <v>27.57</v>
      </c>
      <c r="C2037" s="76"/>
      <c r="D2037" s="76" t="s">
        <v>1188</v>
      </c>
      <c r="E2037" s="74"/>
      <c r="F2037" s="74">
        <v>5200000249</v>
      </c>
    </row>
    <row r="2038" spans="1:6" x14ac:dyDescent="0.2">
      <c r="A2038" s="74">
        <v>534771</v>
      </c>
      <c r="B2038" s="75">
        <v>0.08</v>
      </c>
      <c r="C2038" s="76"/>
      <c r="D2038" s="76" t="s">
        <v>695</v>
      </c>
      <c r="E2038" s="74"/>
      <c r="F2038" s="74">
        <v>5200000249</v>
      </c>
    </row>
    <row r="2039" spans="1:6" x14ac:dyDescent="0.2">
      <c r="A2039" s="74">
        <v>534766</v>
      </c>
      <c r="B2039" s="75">
        <v>1.01</v>
      </c>
      <c r="C2039" s="76"/>
      <c r="D2039" s="76" t="s">
        <v>690</v>
      </c>
      <c r="E2039" s="74"/>
      <c r="F2039" s="74">
        <v>5200000249</v>
      </c>
    </row>
    <row r="2040" spans="1:6" x14ac:dyDescent="0.2">
      <c r="A2040" s="74">
        <v>534995</v>
      </c>
      <c r="B2040" s="75">
        <v>581.87</v>
      </c>
      <c r="C2040" s="76"/>
      <c r="D2040" s="76" t="s">
        <v>564</v>
      </c>
      <c r="E2040" s="74"/>
      <c r="F2040" s="74">
        <v>5200000249</v>
      </c>
    </row>
    <row r="2041" spans="1:6" x14ac:dyDescent="0.2">
      <c r="A2041" s="74">
        <v>534726</v>
      </c>
      <c r="B2041" s="75">
        <v>5.71</v>
      </c>
      <c r="C2041" s="76"/>
      <c r="D2041" s="76" t="s">
        <v>654</v>
      </c>
      <c r="E2041" s="74"/>
      <c r="F2041" s="74">
        <v>5200000249</v>
      </c>
    </row>
    <row r="2042" spans="1:6" x14ac:dyDescent="0.2">
      <c r="A2042" s="74">
        <v>538851</v>
      </c>
      <c r="B2042" s="75">
        <v>0.45</v>
      </c>
      <c r="C2042" s="76"/>
      <c r="D2042" s="76" t="s">
        <v>1189</v>
      </c>
      <c r="E2042" s="74"/>
      <c r="F2042" s="74">
        <v>5200000249</v>
      </c>
    </row>
    <row r="2043" spans="1:6" x14ac:dyDescent="0.2">
      <c r="A2043" s="74">
        <v>539186</v>
      </c>
      <c r="B2043" s="75">
        <v>234.14</v>
      </c>
      <c r="C2043" s="76"/>
      <c r="D2043" s="76" t="s">
        <v>796</v>
      </c>
      <c r="E2043" s="74"/>
      <c r="F2043" s="74">
        <v>5200000249</v>
      </c>
    </row>
    <row r="2044" spans="1:6" x14ac:dyDescent="0.2">
      <c r="A2044" s="74">
        <v>534033</v>
      </c>
      <c r="B2044" s="75">
        <v>3.76</v>
      </c>
      <c r="C2044" s="76"/>
      <c r="D2044" s="76" t="s">
        <v>1190</v>
      </c>
      <c r="E2044" s="74"/>
      <c r="F2044" s="74">
        <v>5200000249</v>
      </c>
    </row>
    <row r="2045" spans="1:6" x14ac:dyDescent="0.2">
      <c r="A2045" s="74">
        <v>534767</v>
      </c>
      <c r="B2045" s="75">
        <v>9.57</v>
      </c>
      <c r="C2045" s="76"/>
      <c r="D2045" s="76" t="s">
        <v>691</v>
      </c>
      <c r="E2045" s="74"/>
      <c r="F2045" s="74">
        <v>5200000249</v>
      </c>
    </row>
    <row r="2046" spans="1:6" x14ac:dyDescent="0.2">
      <c r="A2046" s="74">
        <v>534765</v>
      </c>
      <c r="B2046" s="75">
        <v>3.02</v>
      </c>
      <c r="C2046" s="76"/>
      <c r="D2046" s="76" t="s">
        <v>689</v>
      </c>
      <c r="E2046" s="74"/>
      <c r="F2046" s="74">
        <v>5200000249</v>
      </c>
    </row>
    <row r="2047" spans="1:6" x14ac:dyDescent="0.2">
      <c r="A2047" s="74">
        <v>534340</v>
      </c>
      <c r="B2047" s="75">
        <v>16.149999999999999</v>
      </c>
      <c r="C2047" s="76"/>
      <c r="D2047" s="76" t="s">
        <v>1163</v>
      </c>
      <c r="E2047" s="74"/>
      <c r="F2047" s="74">
        <v>5200000249</v>
      </c>
    </row>
    <row r="2048" spans="1:6" x14ac:dyDescent="0.2">
      <c r="A2048" s="74">
        <v>534354</v>
      </c>
      <c r="B2048" s="75">
        <v>21.12</v>
      </c>
      <c r="C2048" s="76"/>
      <c r="D2048" s="76" t="s">
        <v>1164</v>
      </c>
      <c r="E2048" s="74"/>
      <c r="F2048" s="74">
        <v>5200000249</v>
      </c>
    </row>
    <row r="2049" spans="1:6" x14ac:dyDescent="0.2">
      <c r="A2049" s="74">
        <v>534400</v>
      </c>
      <c r="B2049" s="75">
        <v>17.77</v>
      </c>
      <c r="C2049" s="76"/>
      <c r="D2049" s="76" t="s">
        <v>1165</v>
      </c>
      <c r="E2049" s="74"/>
      <c r="F2049" s="74">
        <v>5200000249</v>
      </c>
    </row>
    <row r="2050" spans="1:6" x14ac:dyDescent="0.2">
      <c r="A2050" s="74">
        <v>534414</v>
      </c>
      <c r="B2050" s="75">
        <v>23.23</v>
      </c>
      <c r="C2050" s="76"/>
      <c r="D2050" s="76" t="s">
        <v>1166</v>
      </c>
      <c r="E2050" s="74"/>
      <c r="F2050" s="74">
        <v>5200000249</v>
      </c>
    </row>
    <row r="2051" spans="1:6" x14ac:dyDescent="0.2">
      <c r="A2051" s="74">
        <v>534561</v>
      </c>
      <c r="B2051" s="75">
        <v>16.829999999999998</v>
      </c>
      <c r="C2051" s="76"/>
      <c r="D2051" s="76" t="s">
        <v>1167</v>
      </c>
      <c r="E2051" s="74"/>
      <c r="F2051" s="74">
        <v>5200000249</v>
      </c>
    </row>
    <row r="2052" spans="1:6" x14ac:dyDescent="0.2">
      <c r="A2052" s="74">
        <v>534563</v>
      </c>
      <c r="B2052" s="75">
        <v>28.05</v>
      </c>
      <c r="C2052" s="76"/>
      <c r="D2052" s="76" t="s">
        <v>1168</v>
      </c>
      <c r="E2052" s="74"/>
      <c r="F2052" s="74">
        <v>5200000249</v>
      </c>
    </row>
    <row r="2053" spans="1:6" x14ac:dyDescent="0.2">
      <c r="A2053" s="74">
        <v>534564</v>
      </c>
      <c r="B2053" s="75">
        <v>28.05</v>
      </c>
      <c r="C2053" s="76"/>
      <c r="D2053" s="76" t="s">
        <v>1169</v>
      </c>
      <c r="E2053" s="74"/>
      <c r="F2053" s="74">
        <v>5200000249</v>
      </c>
    </row>
    <row r="2054" spans="1:6" x14ac:dyDescent="0.2">
      <c r="A2054" s="74">
        <v>541116</v>
      </c>
      <c r="B2054" s="75">
        <v>234.14</v>
      </c>
      <c r="C2054" s="76"/>
      <c r="D2054" s="76" t="s">
        <v>797</v>
      </c>
      <c r="E2054" s="74"/>
      <c r="F2054" s="74">
        <v>5200000249</v>
      </c>
    </row>
    <row r="2055" spans="1:6" x14ac:dyDescent="0.2">
      <c r="A2055" s="74">
        <v>534165</v>
      </c>
      <c r="B2055" s="75">
        <v>21.09</v>
      </c>
      <c r="C2055" s="76"/>
      <c r="D2055" s="76" t="s">
        <v>1174</v>
      </c>
      <c r="E2055" s="74"/>
      <c r="F2055" s="74">
        <v>5200000249</v>
      </c>
    </row>
    <row r="2056" spans="1:6" x14ac:dyDescent="0.2">
      <c r="A2056" s="74">
        <v>534340</v>
      </c>
      <c r="B2056" s="75">
        <v>16.149999999999999</v>
      </c>
      <c r="C2056" s="76"/>
      <c r="D2056" s="76" t="s">
        <v>1163</v>
      </c>
      <c r="E2056" s="74"/>
      <c r="F2056" s="74">
        <v>5200000249</v>
      </c>
    </row>
    <row r="2057" spans="1:6" x14ac:dyDescent="0.2">
      <c r="A2057" s="74">
        <v>534451</v>
      </c>
      <c r="B2057" s="75">
        <v>12.16</v>
      </c>
      <c r="C2057" s="76"/>
      <c r="D2057" s="76" t="s">
        <v>1170</v>
      </c>
      <c r="E2057" s="74"/>
      <c r="F2057" s="74">
        <v>5200000249</v>
      </c>
    </row>
    <row r="2058" spans="1:6" x14ac:dyDescent="0.2">
      <c r="A2058" s="74">
        <v>534457</v>
      </c>
      <c r="B2058" s="75">
        <v>15.52</v>
      </c>
      <c r="C2058" s="76"/>
      <c r="D2058" s="76" t="s">
        <v>1171</v>
      </c>
      <c r="E2058" s="74"/>
      <c r="F2058" s="74">
        <v>5200000249</v>
      </c>
    </row>
    <row r="2059" spans="1:6" x14ac:dyDescent="0.2">
      <c r="A2059" s="74">
        <v>534564</v>
      </c>
      <c r="B2059" s="75">
        <v>28.05</v>
      </c>
      <c r="C2059" s="76"/>
      <c r="D2059" s="76" t="s">
        <v>1169</v>
      </c>
      <c r="E2059" s="74"/>
      <c r="F2059" s="74">
        <v>5200000249</v>
      </c>
    </row>
    <row r="2060" spans="1:6" x14ac:dyDescent="0.2">
      <c r="A2060" s="74">
        <v>534562</v>
      </c>
      <c r="B2060" s="75">
        <v>16.829999999999998</v>
      </c>
      <c r="C2060" s="76"/>
      <c r="D2060" s="76" t="s">
        <v>1172</v>
      </c>
      <c r="E2060" s="74"/>
      <c r="F2060" s="74">
        <v>5200000249</v>
      </c>
    </row>
    <row r="2061" spans="1:6" x14ac:dyDescent="0.2">
      <c r="A2061" s="74">
        <v>534202</v>
      </c>
      <c r="B2061" s="75">
        <v>28.7</v>
      </c>
      <c r="C2061" s="76"/>
      <c r="D2061" s="76" t="s">
        <v>1173</v>
      </c>
      <c r="E2061" s="74"/>
      <c r="F2061" s="74">
        <v>5200000249</v>
      </c>
    </row>
    <row r="2062" spans="1:6" x14ac:dyDescent="0.2">
      <c r="A2062" s="74">
        <v>534204</v>
      </c>
      <c r="B2062" s="75">
        <v>21.09</v>
      </c>
      <c r="C2062" s="76"/>
      <c r="D2062" s="76" t="s">
        <v>1174</v>
      </c>
      <c r="E2062" s="74"/>
      <c r="F2062" s="74">
        <v>5200000249</v>
      </c>
    </row>
    <row r="2063" spans="1:6" x14ac:dyDescent="0.2">
      <c r="A2063" s="74">
        <v>534719</v>
      </c>
      <c r="B2063" s="75">
        <v>423.66</v>
      </c>
      <c r="C2063" s="76"/>
      <c r="D2063" s="76" t="s">
        <v>647</v>
      </c>
      <c r="E2063" s="74"/>
      <c r="F2063" s="74">
        <v>5200000249</v>
      </c>
    </row>
    <row r="2064" spans="1:6" x14ac:dyDescent="0.2">
      <c r="A2064" s="74">
        <v>534744</v>
      </c>
      <c r="B2064" s="75">
        <v>56.97</v>
      </c>
      <c r="C2064" s="76"/>
      <c r="D2064" s="76" t="s">
        <v>670</v>
      </c>
      <c r="E2064" s="74"/>
      <c r="F2064" s="74">
        <v>5200000249</v>
      </c>
    </row>
    <row r="2065" spans="1:6" x14ac:dyDescent="0.2">
      <c r="A2065" s="74">
        <v>534745</v>
      </c>
      <c r="B2065" s="75">
        <v>12.02</v>
      </c>
      <c r="C2065" s="76"/>
      <c r="D2065" s="76" t="s">
        <v>671</v>
      </c>
      <c r="E2065" s="74"/>
      <c r="F2065" s="74">
        <v>5200000249</v>
      </c>
    </row>
    <row r="2066" spans="1:6" x14ac:dyDescent="0.2">
      <c r="A2066" s="74">
        <v>534772</v>
      </c>
      <c r="B2066" s="75">
        <v>15.42</v>
      </c>
      <c r="C2066" s="76"/>
      <c r="D2066" s="76" t="s">
        <v>696</v>
      </c>
      <c r="E2066" s="74"/>
      <c r="F2066" s="74">
        <v>5200000249</v>
      </c>
    </row>
    <row r="2067" spans="1:6" x14ac:dyDescent="0.2">
      <c r="A2067" s="74">
        <v>534774</v>
      </c>
      <c r="B2067" s="75">
        <v>34.61</v>
      </c>
      <c r="C2067" s="76"/>
      <c r="D2067" s="76" t="s">
        <v>697</v>
      </c>
      <c r="E2067" s="74"/>
      <c r="F2067" s="74">
        <v>5200000249</v>
      </c>
    </row>
    <row r="2068" spans="1:6" x14ac:dyDescent="0.2">
      <c r="A2068" s="74">
        <v>534784</v>
      </c>
      <c r="B2068" s="75">
        <v>222.39</v>
      </c>
      <c r="C2068" s="76"/>
      <c r="D2068" s="76" t="s">
        <v>545</v>
      </c>
      <c r="E2068" s="74"/>
      <c r="F2068" s="74">
        <v>5200000249</v>
      </c>
    </row>
    <row r="2069" spans="1:6" x14ac:dyDescent="0.2">
      <c r="A2069" s="74">
        <v>535427</v>
      </c>
      <c r="B2069" s="75">
        <v>2361.98</v>
      </c>
      <c r="C2069" s="76"/>
      <c r="D2069" s="76" t="s">
        <v>603</v>
      </c>
      <c r="E2069" s="74"/>
      <c r="F2069" s="74">
        <v>5200000249</v>
      </c>
    </row>
    <row r="2070" spans="1:6" x14ac:dyDescent="0.2">
      <c r="A2070" s="74">
        <v>535438</v>
      </c>
      <c r="B2070" s="75">
        <v>772.01</v>
      </c>
      <c r="C2070" s="76"/>
      <c r="D2070" s="76" t="s">
        <v>604</v>
      </c>
      <c r="E2070" s="74"/>
      <c r="F2070" s="74">
        <v>5200000249</v>
      </c>
    </row>
    <row r="2071" spans="1:6" x14ac:dyDescent="0.2">
      <c r="A2071" s="74">
        <v>534750</v>
      </c>
      <c r="B2071" s="75">
        <v>42.02</v>
      </c>
      <c r="C2071" s="76"/>
      <c r="D2071" s="76" t="s">
        <v>676</v>
      </c>
      <c r="E2071" s="74"/>
      <c r="F2071" s="74">
        <v>5200000249</v>
      </c>
    </row>
    <row r="2072" spans="1:6" x14ac:dyDescent="0.2">
      <c r="A2072" s="74">
        <v>534339</v>
      </c>
      <c r="B2072" s="75">
        <v>9.35</v>
      </c>
      <c r="C2072" s="76"/>
      <c r="D2072" s="76" t="s">
        <v>1184</v>
      </c>
      <c r="E2072" s="74"/>
      <c r="F2072" s="74">
        <v>5200000249</v>
      </c>
    </row>
    <row r="2073" spans="1:6" x14ac:dyDescent="0.2">
      <c r="A2073" s="74">
        <v>534341</v>
      </c>
      <c r="B2073" s="75">
        <v>11.05</v>
      </c>
      <c r="C2073" s="76"/>
      <c r="D2073" s="76" t="s">
        <v>1185</v>
      </c>
      <c r="E2073" s="74"/>
      <c r="F2073" s="74">
        <v>5200000249</v>
      </c>
    </row>
    <row r="2074" spans="1:6" x14ac:dyDescent="0.2">
      <c r="A2074" s="74">
        <v>534343</v>
      </c>
      <c r="B2074" s="75">
        <v>5.36</v>
      </c>
      <c r="C2074" s="76"/>
      <c r="D2074" s="76" t="s">
        <v>1186</v>
      </c>
      <c r="E2074" s="74"/>
      <c r="F2074" s="74">
        <v>5200000249</v>
      </c>
    </row>
    <row r="2075" spans="1:6" x14ac:dyDescent="0.2">
      <c r="A2075" s="74">
        <v>534348</v>
      </c>
      <c r="B2075" s="75">
        <v>18.489999999999998</v>
      </c>
      <c r="C2075" s="76"/>
      <c r="D2075" s="76" t="s">
        <v>1187</v>
      </c>
      <c r="E2075" s="74"/>
      <c r="F2075" s="74">
        <v>5200000249</v>
      </c>
    </row>
    <row r="2076" spans="1:6" x14ac:dyDescent="0.2">
      <c r="A2076" s="74">
        <v>534399</v>
      </c>
      <c r="B2076" s="75">
        <v>10.29</v>
      </c>
      <c r="C2076" s="76"/>
      <c r="D2076" s="76" t="s">
        <v>1175</v>
      </c>
      <c r="E2076" s="74"/>
      <c r="F2076" s="74">
        <v>5200000249</v>
      </c>
    </row>
    <row r="2077" spans="1:6" x14ac:dyDescent="0.2">
      <c r="A2077" s="74">
        <v>534401</v>
      </c>
      <c r="B2077" s="75">
        <v>12.16</v>
      </c>
      <c r="C2077" s="76"/>
      <c r="D2077" s="76" t="s">
        <v>1176</v>
      </c>
      <c r="E2077" s="74"/>
      <c r="F2077" s="74">
        <v>5200000249</v>
      </c>
    </row>
    <row r="2078" spans="1:6" x14ac:dyDescent="0.2">
      <c r="A2078" s="74">
        <v>534403</v>
      </c>
      <c r="B2078" s="75">
        <v>5.89</v>
      </c>
      <c r="C2078" s="76"/>
      <c r="D2078" s="76" t="s">
        <v>1177</v>
      </c>
      <c r="E2078" s="74"/>
      <c r="F2078" s="74">
        <v>5200000249</v>
      </c>
    </row>
    <row r="2079" spans="1:6" x14ac:dyDescent="0.2">
      <c r="A2079" s="74">
        <v>534408</v>
      </c>
      <c r="B2079" s="75">
        <v>20.34</v>
      </c>
      <c r="C2079" s="76"/>
      <c r="D2079" s="76" t="s">
        <v>1178</v>
      </c>
      <c r="E2079" s="74"/>
      <c r="F2079" s="74">
        <v>5200000249</v>
      </c>
    </row>
    <row r="2080" spans="1:6" x14ac:dyDescent="0.2">
      <c r="A2080" s="74">
        <v>534447</v>
      </c>
      <c r="B2080" s="75">
        <v>11.31</v>
      </c>
      <c r="C2080" s="76"/>
      <c r="D2080" s="76" t="s">
        <v>1179</v>
      </c>
      <c r="E2080" s="74"/>
      <c r="F2080" s="74">
        <v>5200000249</v>
      </c>
    </row>
    <row r="2081" spans="1:6" x14ac:dyDescent="0.2">
      <c r="A2081" s="74">
        <v>534448</v>
      </c>
      <c r="B2081" s="75">
        <v>19.54</v>
      </c>
      <c r="C2081" s="76"/>
      <c r="D2081" s="76" t="s">
        <v>1180</v>
      </c>
      <c r="E2081" s="74"/>
      <c r="F2081" s="74">
        <v>5200000249</v>
      </c>
    </row>
    <row r="2082" spans="1:6" x14ac:dyDescent="0.2">
      <c r="A2082" s="74">
        <v>534453</v>
      </c>
      <c r="B2082" s="75">
        <v>5.89</v>
      </c>
      <c r="C2082" s="76"/>
      <c r="D2082" s="76" t="s">
        <v>1181</v>
      </c>
      <c r="E2082" s="74"/>
      <c r="F2082" s="74">
        <v>5200000249</v>
      </c>
    </row>
    <row r="2083" spans="1:6" x14ac:dyDescent="0.2">
      <c r="A2083" s="74">
        <v>534460</v>
      </c>
      <c r="B2083" s="75">
        <v>21.36</v>
      </c>
      <c r="C2083" s="76"/>
      <c r="D2083" s="76" t="s">
        <v>1182</v>
      </c>
      <c r="E2083" s="74"/>
      <c r="F2083" s="74">
        <v>5200000249</v>
      </c>
    </row>
    <row r="2084" spans="1:6" x14ac:dyDescent="0.2">
      <c r="A2084" s="74">
        <v>534559</v>
      </c>
      <c r="B2084" s="75">
        <v>6.55</v>
      </c>
      <c r="C2084" s="76"/>
      <c r="D2084" s="76" t="s">
        <v>1183</v>
      </c>
      <c r="E2084" s="74"/>
      <c r="F2084" s="74">
        <v>5200000249</v>
      </c>
    </row>
    <row r="2085" spans="1:6" x14ac:dyDescent="0.2">
      <c r="A2085" s="74">
        <v>549930</v>
      </c>
      <c r="B2085" s="75">
        <v>1</v>
      </c>
      <c r="C2085" s="76"/>
      <c r="D2085" s="76" t="s">
        <v>1191</v>
      </c>
      <c r="E2085" s="74"/>
      <c r="F2085" s="74">
        <v>5200000249</v>
      </c>
    </row>
    <row r="2086" spans="1:6" x14ac:dyDescent="0.2">
      <c r="A2086" s="74">
        <v>549854</v>
      </c>
      <c r="B2086" s="75">
        <v>1</v>
      </c>
      <c r="C2086" s="76"/>
      <c r="D2086" s="76" t="s">
        <v>1510</v>
      </c>
      <c r="E2086" s="74"/>
      <c r="F2086" s="74">
        <v>5200000249</v>
      </c>
    </row>
    <row r="2087" spans="1:6" x14ac:dyDescent="0.2">
      <c r="A2087" s="74">
        <v>544934</v>
      </c>
      <c r="B2087" s="75">
        <v>61.9</v>
      </c>
      <c r="C2087" s="76"/>
      <c r="D2087" s="76" t="s">
        <v>1511</v>
      </c>
      <c r="E2087" s="74"/>
      <c r="F2087" s="74">
        <v>5200000521</v>
      </c>
    </row>
    <row r="2088" spans="1:6" x14ac:dyDescent="0.2">
      <c r="A2088" s="74">
        <v>544935</v>
      </c>
      <c r="B2088" s="75">
        <v>82.53</v>
      </c>
      <c r="C2088" s="76"/>
      <c r="D2088" s="76" t="s">
        <v>1512</v>
      </c>
      <c r="E2088" s="74"/>
      <c r="F2088" s="74">
        <v>5200000521</v>
      </c>
    </row>
    <row r="2089" spans="1:6" x14ac:dyDescent="0.2">
      <c r="A2089" s="74">
        <v>544936</v>
      </c>
      <c r="B2089" s="75">
        <v>20.63</v>
      </c>
      <c r="C2089" s="76"/>
      <c r="D2089" s="76" t="s">
        <v>1513</v>
      </c>
      <c r="E2089" s="74"/>
      <c r="F2089" s="74">
        <v>5200000521</v>
      </c>
    </row>
    <row r="2090" spans="1:6" x14ac:dyDescent="0.2">
      <c r="A2090" s="74">
        <v>544937</v>
      </c>
      <c r="B2090" s="75">
        <v>24.76</v>
      </c>
      <c r="C2090" s="76"/>
      <c r="D2090" s="76" t="s">
        <v>1514</v>
      </c>
      <c r="E2090" s="74"/>
      <c r="F2090" s="74">
        <v>5200000521</v>
      </c>
    </row>
    <row r="2091" spans="1:6" x14ac:dyDescent="0.2">
      <c r="A2091" s="74">
        <v>544938</v>
      </c>
      <c r="B2091" s="75">
        <v>10.32</v>
      </c>
      <c r="C2091" s="76"/>
      <c r="D2091" s="76" t="s">
        <v>1515</v>
      </c>
      <c r="E2091" s="74"/>
      <c r="F2091" s="74">
        <v>5200000521</v>
      </c>
    </row>
    <row r="2092" spans="1:6" x14ac:dyDescent="0.2">
      <c r="A2092" s="74">
        <v>544939</v>
      </c>
      <c r="B2092" s="75">
        <v>16.510000000000002</v>
      </c>
      <c r="C2092" s="76"/>
      <c r="D2092" s="76" t="s">
        <v>1516</v>
      </c>
      <c r="E2092" s="74"/>
      <c r="F2092" s="74">
        <v>5200000521</v>
      </c>
    </row>
    <row r="2093" spans="1:6" x14ac:dyDescent="0.2">
      <c r="A2093" s="74">
        <v>544940</v>
      </c>
      <c r="B2093" s="75">
        <v>39.200000000000003</v>
      </c>
      <c r="C2093" s="76"/>
      <c r="D2093" s="76" t="s">
        <v>1517</v>
      </c>
      <c r="E2093" s="74"/>
      <c r="F2093" s="74">
        <v>5200000521</v>
      </c>
    </row>
    <row r="2094" spans="1:6" x14ac:dyDescent="0.2">
      <c r="A2094" s="74">
        <v>544941</v>
      </c>
      <c r="B2094" s="75">
        <v>103.16</v>
      </c>
      <c r="C2094" s="76"/>
      <c r="D2094" s="76" t="s">
        <v>1518</v>
      </c>
      <c r="E2094" s="74"/>
      <c r="F2094" s="74">
        <v>5200000521</v>
      </c>
    </row>
    <row r="2095" spans="1:6" x14ac:dyDescent="0.2">
      <c r="A2095" s="74">
        <v>544942</v>
      </c>
      <c r="B2095" s="75">
        <v>103.16</v>
      </c>
      <c r="C2095" s="76"/>
      <c r="D2095" s="76" t="s">
        <v>1519</v>
      </c>
      <c r="E2095" s="74"/>
      <c r="F2095" s="74">
        <v>5200000521</v>
      </c>
    </row>
    <row r="2096" spans="1:6" x14ac:dyDescent="0.2">
      <c r="A2096" s="74">
        <v>544943</v>
      </c>
      <c r="B2096" s="75">
        <v>103.16</v>
      </c>
      <c r="C2096" s="76"/>
      <c r="D2096" s="76" t="s">
        <v>1520</v>
      </c>
      <c r="E2096" s="74"/>
      <c r="F2096" s="74">
        <v>5200000521</v>
      </c>
    </row>
    <row r="2097" spans="1:6" x14ac:dyDescent="0.2">
      <c r="A2097" s="74">
        <v>544944</v>
      </c>
      <c r="B2097" s="75">
        <v>119.67</v>
      </c>
      <c r="C2097" s="76"/>
      <c r="D2097" s="76" t="s">
        <v>1521</v>
      </c>
      <c r="E2097" s="74"/>
      <c r="F2097" s="74">
        <v>5200000521</v>
      </c>
    </row>
    <row r="2098" spans="1:6" x14ac:dyDescent="0.2">
      <c r="A2098" s="74">
        <v>544945</v>
      </c>
      <c r="B2098" s="75">
        <v>61.9</v>
      </c>
      <c r="C2098" s="76"/>
      <c r="D2098" s="76" t="s">
        <v>1522</v>
      </c>
      <c r="E2098" s="74"/>
      <c r="F2098" s="74">
        <v>5200000521</v>
      </c>
    </row>
    <row r="2099" spans="1:6" x14ac:dyDescent="0.2">
      <c r="A2099" s="74">
        <v>544946</v>
      </c>
      <c r="B2099" s="75">
        <v>82.53</v>
      </c>
      <c r="C2099" s="76"/>
      <c r="D2099" s="76" t="s">
        <v>1523</v>
      </c>
      <c r="E2099" s="74"/>
      <c r="F2099" s="74">
        <v>5200000521</v>
      </c>
    </row>
    <row r="2100" spans="1:6" x14ac:dyDescent="0.2">
      <c r="A2100" s="74">
        <v>544947</v>
      </c>
      <c r="B2100" s="75">
        <v>51.58</v>
      </c>
      <c r="C2100" s="76"/>
      <c r="D2100" s="76" t="s">
        <v>1524</v>
      </c>
      <c r="E2100" s="74"/>
      <c r="F2100" s="74">
        <v>5200000521</v>
      </c>
    </row>
    <row r="2101" spans="1:6" x14ac:dyDescent="0.2">
      <c r="A2101" s="74">
        <v>544948</v>
      </c>
      <c r="B2101" s="75">
        <v>379.05</v>
      </c>
      <c r="C2101" s="76"/>
      <c r="D2101" s="76" t="s">
        <v>1525</v>
      </c>
      <c r="E2101" s="74"/>
      <c r="F2101" s="74">
        <v>5200000521</v>
      </c>
    </row>
    <row r="2102" spans="1:6" x14ac:dyDescent="0.2">
      <c r="A2102" s="74">
        <v>544949</v>
      </c>
      <c r="B2102" s="75">
        <v>134.77000000000001</v>
      </c>
      <c r="C2102" s="76"/>
      <c r="D2102" s="76" t="s">
        <v>1526</v>
      </c>
      <c r="E2102" s="74"/>
      <c r="F2102" s="74">
        <v>5200000521</v>
      </c>
    </row>
    <row r="2103" spans="1:6" x14ac:dyDescent="0.2">
      <c r="A2103" s="74">
        <v>544950</v>
      </c>
      <c r="B2103" s="75">
        <v>134.11000000000001</v>
      </c>
      <c r="C2103" s="76"/>
      <c r="D2103" s="76" t="s">
        <v>1527</v>
      </c>
      <c r="E2103" s="74"/>
      <c r="F2103" s="74">
        <v>5200000521</v>
      </c>
    </row>
    <row r="2104" spans="1:6" x14ac:dyDescent="0.2">
      <c r="A2104" s="74">
        <v>544951</v>
      </c>
      <c r="B2104" s="75">
        <v>328.51</v>
      </c>
      <c r="C2104" s="76"/>
      <c r="D2104" s="76" t="s">
        <v>1528</v>
      </c>
      <c r="E2104" s="74"/>
      <c r="F2104" s="74">
        <v>5200000521</v>
      </c>
    </row>
    <row r="2105" spans="1:6" x14ac:dyDescent="0.2">
      <c r="A2105" s="74">
        <v>544952</v>
      </c>
      <c r="B2105" s="75">
        <v>61.9</v>
      </c>
      <c r="C2105" s="76"/>
      <c r="D2105" s="76" t="s">
        <v>1529</v>
      </c>
      <c r="E2105" s="74"/>
      <c r="F2105" s="74">
        <v>5200000521</v>
      </c>
    </row>
    <row r="2106" spans="1:6" x14ac:dyDescent="0.2">
      <c r="A2106" s="74">
        <v>544953</v>
      </c>
      <c r="B2106" s="75">
        <v>206.32</v>
      </c>
      <c r="C2106" s="76"/>
      <c r="D2106" s="76" t="s">
        <v>1530</v>
      </c>
      <c r="E2106" s="74"/>
      <c r="F2106" s="74">
        <v>5200000521</v>
      </c>
    </row>
    <row r="2107" spans="1:6" x14ac:dyDescent="0.2">
      <c r="A2107" s="74">
        <v>544954</v>
      </c>
      <c r="B2107" s="75">
        <v>328.51</v>
      </c>
      <c r="C2107" s="76"/>
      <c r="D2107" s="76" t="s">
        <v>1531</v>
      </c>
      <c r="E2107" s="74"/>
      <c r="F2107" s="74">
        <v>5200000521</v>
      </c>
    </row>
    <row r="2108" spans="1:6" x14ac:dyDescent="0.2">
      <c r="A2108" s="74">
        <v>544955</v>
      </c>
      <c r="B2108" s="75">
        <v>429.59</v>
      </c>
      <c r="C2108" s="76"/>
      <c r="D2108" s="76" t="s">
        <v>1532</v>
      </c>
      <c r="E2108" s="74"/>
      <c r="F2108" s="74">
        <v>5200000521</v>
      </c>
    </row>
    <row r="2109" spans="1:6" x14ac:dyDescent="0.2">
      <c r="A2109" s="74">
        <v>544956</v>
      </c>
      <c r="B2109" s="75">
        <v>505.4</v>
      </c>
      <c r="C2109" s="76"/>
      <c r="D2109" s="76" t="s">
        <v>1533</v>
      </c>
      <c r="E2109" s="74"/>
      <c r="F2109" s="74">
        <v>5200000521</v>
      </c>
    </row>
    <row r="2110" spans="1:6" x14ac:dyDescent="0.2">
      <c r="A2110" s="74">
        <v>544957</v>
      </c>
      <c r="B2110" s="75">
        <v>277.97000000000003</v>
      </c>
      <c r="C2110" s="76"/>
      <c r="D2110" s="76" t="s">
        <v>1534</v>
      </c>
      <c r="E2110" s="74"/>
      <c r="F2110" s="74">
        <v>5200000521</v>
      </c>
    </row>
    <row r="2111" spans="1:6" x14ac:dyDescent="0.2">
      <c r="A2111" s="74">
        <v>544958</v>
      </c>
      <c r="B2111" s="75">
        <v>631.75</v>
      </c>
      <c r="C2111" s="76"/>
      <c r="D2111" s="76" t="s">
        <v>1535</v>
      </c>
      <c r="E2111" s="74"/>
      <c r="F2111" s="74">
        <v>5200000521</v>
      </c>
    </row>
    <row r="2112" spans="1:6" x14ac:dyDescent="0.2">
      <c r="A2112" s="74">
        <v>544959</v>
      </c>
      <c r="B2112" s="75">
        <v>758.1</v>
      </c>
      <c r="C2112" s="76"/>
      <c r="D2112" s="76" t="s">
        <v>1536</v>
      </c>
      <c r="E2112" s="74"/>
      <c r="F2112" s="74">
        <v>5200000521</v>
      </c>
    </row>
    <row r="2113" spans="1:6" x14ac:dyDescent="0.2">
      <c r="A2113" s="74">
        <v>544960</v>
      </c>
      <c r="B2113" s="75">
        <v>353.78</v>
      </c>
      <c r="C2113" s="76"/>
      <c r="D2113" s="76" t="s">
        <v>1537</v>
      </c>
      <c r="E2113" s="74"/>
      <c r="F2113" s="74">
        <v>5200000521</v>
      </c>
    </row>
    <row r="2114" spans="1:6" x14ac:dyDescent="0.2">
      <c r="A2114" s="74">
        <v>544961</v>
      </c>
      <c r="B2114" s="75">
        <v>884.45</v>
      </c>
      <c r="C2114" s="76"/>
      <c r="D2114" s="76" t="s">
        <v>1538</v>
      </c>
      <c r="E2114" s="74"/>
      <c r="F2114" s="74">
        <v>5200000521</v>
      </c>
    </row>
    <row r="2115" spans="1:6" x14ac:dyDescent="0.2">
      <c r="A2115" s="74">
        <v>544962</v>
      </c>
      <c r="B2115" s="75">
        <v>328.51</v>
      </c>
      <c r="C2115" s="76"/>
      <c r="D2115" s="76" t="s">
        <v>1539</v>
      </c>
      <c r="E2115" s="74"/>
      <c r="F2115" s="74">
        <v>5200000521</v>
      </c>
    </row>
    <row r="2116" spans="1:6" x14ac:dyDescent="0.2">
      <c r="A2116" s="74">
        <v>544963</v>
      </c>
      <c r="B2116" s="75">
        <v>252.7</v>
      </c>
      <c r="C2116" s="76"/>
      <c r="D2116" s="76" t="s">
        <v>1540</v>
      </c>
      <c r="E2116" s="74"/>
      <c r="F2116" s="74">
        <v>5200000521</v>
      </c>
    </row>
    <row r="2117" spans="1:6" x14ac:dyDescent="0.2">
      <c r="A2117" s="74">
        <v>544964</v>
      </c>
      <c r="B2117" s="75">
        <v>379.05</v>
      </c>
      <c r="C2117" s="76"/>
      <c r="D2117" s="76" t="s">
        <v>1541</v>
      </c>
      <c r="E2117" s="74"/>
      <c r="F2117" s="74">
        <v>5200000521</v>
      </c>
    </row>
    <row r="2118" spans="1:6" x14ac:dyDescent="0.2">
      <c r="A2118" s="74">
        <v>544965</v>
      </c>
      <c r="B2118" s="75">
        <v>884.45</v>
      </c>
      <c r="C2118" s="76"/>
      <c r="D2118" s="76" t="s">
        <v>1542</v>
      </c>
      <c r="E2118" s="74"/>
      <c r="F2118" s="74">
        <v>5200000521</v>
      </c>
    </row>
    <row r="2119" spans="1:6" x14ac:dyDescent="0.2">
      <c r="A2119" s="74">
        <v>544966</v>
      </c>
      <c r="B2119" s="75">
        <v>505.4</v>
      </c>
      <c r="C2119" s="76"/>
      <c r="D2119" s="76" t="s">
        <v>1543</v>
      </c>
      <c r="E2119" s="74"/>
      <c r="F2119" s="74">
        <v>5200000521</v>
      </c>
    </row>
    <row r="2120" spans="1:6" x14ac:dyDescent="0.2">
      <c r="A2120" s="74">
        <v>544967</v>
      </c>
      <c r="B2120" s="75">
        <v>1010.8</v>
      </c>
      <c r="C2120" s="76"/>
      <c r="D2120" s="76" t="s">
        <v>1544</v>
      </c>
      <c r="E2120" s="74"/>
      <c r="F2120" s="74">
        <v>5200000521</v>
      </c>
    </row>
    <row r="2121" spans="1:6" x14ac:dyDescent="0.2">
      <c r="A2121" s="74">
        <v>544968</v>
      </c>
      <c r="B2121" s="75">
        <v>61.9</v>
      </c>
      <c r="C2121" s="76"/>
      <c r="D2121" s="76" t="s">
        <v>1545</v>
      </c>
      <c r="E2121" s="74"/>
      <c r="F2121" s="74">
        <v>5200000521</v>
      </c>
    </row>
    <row r="2122" spans="1:6" x14ac:dyDescent="0.2">
      <c r="A2122" s="74">
        <v>544969</v>
      </c>
      <c r="B2122" s="75">
        <v>82.53</v>
      </c>
      <c r="C2122" s="76"/>
      <c r="D2122" s="76" t="s">
        <v>1546</v>
      </c>
      <c r="E2122" s="74"/>
      <c r="F2122" s="74">
        <v>5200000521</v>
      </c>
    </row>
    <row r="2123" spans="1:6" x14ac:dyDescent="0.2">
      <c r="A2123" s="74">
        <v>544970</v>
      </c>
      <c r="B2123" s="75">
        <v>123.65</v>
      </c>
      <c r="C2123" s="76"/>
      <c r="D2123" s="76" t="s">
        <v>1547</v>
      </c>
      <c r="E2123" s="74"/>
      <c r="F2123" s="74">
        <v>5200000521</v>
      </c>
    </row>
    <row r="2124" spans="1:6" x14ac:dyDescent="0.2">
      <c r="A2124" s="74">
        <v>544971</v>
      </c>
      <c r="B2124" s="75">
        <v>151.62</v>
      </c>
      <c r="C2124" s="76"/>
      <c r="D2124" s="76" t="s">
        <v>1548</v>
      </c>
      <c r="E2124" s="74"/>
      <c r="F2124" s="74">
        <v>5200000521</v>
      </c>
    </row>
    <row r="2125" spans="1:6" x14ac:dyDescent="0.2">
      <c r="A2125" s="74">
        <v>544972</v>
      </c>
      <c r="B2125" s="75">
        <v>103.16</v>
      </c>
      <c r="C2125" s="76"/>
      <c r="D2125" s="76" t="s">
        <v>1549</v>
      </c>
      <c r="E2125" s="74"/>
      <c r="F2125" s="74">
        <v>5200000521</v>
      </c>
    </row>
    <row r="2126" spans="1:6" x14ac:dyDescent="0.2">
      <c r="A2126" s="74">
        <v>544973</v>
      </c>
      <c r="B2126" s="75">
        <v>379.05</v>
      </c>
      <c r="C2126" s="76"/>
      <c r="D2126" s="76" t="s">
        <v>1550</v>
      </c>
      <c r="E2126" s="74"/>
      <c r="F2126" s="74">
        <v>5200000521</v>
      </c>
    </row>
    <row r="2127" spans="1:6" x14ac:dyDescent="0.2">
      <c r="A2127" s="74">
        <v>544974</v>
      </c>
      <c r="B2127" s="75">
        <v>758.1</v>
      </c>
      <c r="C2127" s="76"/>
      <c r="D2127" s="76" t="s">
        <v>1551</v>
      </c>
      <c r="E2127" s="74"/>
      <c r="F2127" s="74">
        <v>5200000521</v>
      </c>
    </row>
    <row r="2128" spans="1:6" x14ac:dyDescent="0.2">
      <c r="A2128" s="74">
        <v>544975</v>
      </c>
      <c r="B2128" s="75">
        <v>631.75</v>
      </c>
      <c r="C2128" s="76"/>
      <c r="D2128" s="76" t="s">
        <v>1552</v>
      </c>
      <c r="E2128" s="74"/>
      <c r="F2128" s="74">
        <v>5200000521</v>
      </c>
    </row>
    <row r="2129" spans="1:6" x14ac:dyDescent="0.2">
      <c r="A2129" s="74">
        <v>544976</v>
      </c>
      <c r="B2129" s="75">
        <v>98.55</v>
      </c>
      <c r="C2129" s="76"/>
      <c r="D2129" s="76" t="s">
        <v>1553</v>
      </c>
      <c r="E2129" s="74"/>
      <c r="F2129" s="74">
        <v>5200000521</v>
      </c>
    </row>
    <row r="2130" spans="1:6" x14ac:dyDescent="0.2">
      <c r="A2130" s="74">
        <v>544977</v>
      </c>
      <c r="B2130" s="75">
        <v>505.4</v>
      </c>
      <c r="C2130" s="76"/>
      <c r="D2130" s="76" t="s">
        <v>1554</v>
      </c>
      <c r="E2130" s="74"/>
      <c r="F2130" s="74">
        <v>5200000521</v>
      </c>
    </row>
    <row r="2131" spans="1:6" x14ac:dyDescent="0.2">
      <c r="A2131" s="74">
        <v>544978</v>
      </c>
      <c r="B2131" s="75">
        <v>128.1</v>
      </c>
      <c r="C2131" s="76"/>
      <c r="D2131" s="76" t="s">
        <v>1555</v>
      </c>
      <c r="E2131" s="74"/>
      <c r="F2131" s="74">
        <v>5200000521</v>
      </c>
    </row>
    <row r="2132" spans="1:6" x14ac:dyDescent="0.2">
      <c r="A2132" s="74">
        <v>544979</v>
      </c>
      <c r="B2132" s="75">
        <v>128.1</v>
      </c>
      <c r="C2132" s="76"/>
      <c r="D2132" s="76" t="s">
        <v>1556</v>
      </c>
      <c r="E2132" s="74"/>
      <c r="F2132" s="74">
        <v>5200000521</v>
      </c>
    </row>
    <row r="2133" spans="1:6" x14ac:dyDescent="0.2">
      <c r="A2133" s="74">
        <v>544980</v>
      </c>
      <c r="B2133" s="75">
        <v>128.1</v>
      </c>
      <c r="C2133" s="76"/>
      <c r="D2133" s="76" t="s">
        <v>1557</v>
      </c>
      <c r="E2133" s="74"/>
      <c r="F2133" s="74">
        <v>5200000521</v>
      </c>
    </row>
    <row r="2134" spans="1:6" x14ac:dyDescent="0.2">
      <c r="A2134" s="74">
        <v>544981</v>
      </c>
      <c r="B2134" s="75">
        <v>134.52000000000001</v>
      </c>
      <c r="C2134" s="76"/>
      <c r="D2134" s="76" t="s">
        <v>1558</v>
      </c>
      <c r="E2134" s="74"/>
      <c r="F2134" s="74">
        <v>5200000521</v>
      </c>
    </row>
    <row r="2135" spans="1:6" x14ac:dyDescent="0.2">
      <c r="A2135" s="74">
        <v>544982</v>
      </c>
      <c r="B2135" s="75">
        <v>134.52000000000001</v>
      </c>
      <c r="C2135" s="76"/>
      <c r="D2135" s="76" t="s">
        <v>1559</v>
      </c>
      <c r="E2135" s="74"/>
      <c r="F2135" s="74">
        <v>5200000521</v>
      </c>
    </row>
    <row r="2136" spans="1:6" x14ac:dyDescent="0.2">
      <c r="A2136" s="74">
        <v>544983</v>
      </c>
      <c r="B2136" s="75">
        <v>134.52000000000001</v>
      </c>
      <c r="C2136" s="76"/>
      <c r="D2136" s="76" t="s">
        <v>1560</v>
      </c>
      <c r="E2136" s="74"/>
      <c r="F2136" s="74">
        <v>5200000521</v>
      </c>
    </row>
    <row r="2137" spans="1:6" x14ac:dyDescent="0.2">
      <c r="A2137" s="74">
        <v>544984</v>
      </c>
      <c r="B2137" s="75">
        <v>256.20999999999998</v>
      </c>
      <c r="C2137" s="76"/>
      <c r="D2137" s="76" t="s">
        <v>1561</v>
      </c>
      <c r="E2137" s="74"/>
      <c r="F2137" s="74">
        <v>5200000521</v>
      </c>
    </row>
    <row r="2138" spans="1:6" x14ac:dyDescent="0.2">
      <c r="A2138" s="74">
        <v>544985</v>
      </c>
      <c r="B2138" s="75">
        <v>256.20999999999998</v>
      </c>
      <c r="C2138" s="76"/>
      <c r="D2138" s="76" t="s">
        <v>1562</v>
      </c>
      <c r="E2138" s="74"/>
      <c r="F2138" s="74">
        <v>5200000521</v>
      </c>
    </row>
    <row r="2139" spans="1:6" x14ac:dyDescent="0.2">
      <c r="A2139" s="74">
        <v>544986</v>
      </c>
      <c r="B2139" s="75">
        <v>256.20999999999998</v>
      </c>
      <c r="C2139" s="76"/>
      <c r="D2139" s="76" t="s">
        <v>1563</v>
      </c>
      <c r="E2139" s="74"/>
      <c r="F2139" s="74">
        <v>5200000521</v>
      </c>
    </row>
    <row r="2140" spans="1:6" x14ac:dyDescent="0.2">
      <c r="A2140" s="74">
        <v>544987</v>
      </c>
      <c r="B2140" s="75">
        <v>307.45999999999998</v>
      </c>
      <c r="C2140" s="76"/>
      <c r="D2140" s="76" t="s">
        <v>1564</v>
      </c>
      <c r="E2140" s="74"/>
      <c r="F2140" s="74">
        <v>5200000521</v>
      </c>
    </row>
    <row r="2141" spans="1:6" x14ac:dyDescent="0.2">
      <c r="A2141" s="74">
        <v>544988</v>
      </c>
      <c r="B2141" s="75">
        <v>307.45999999999998</v>
      </c>
      <c r="C2141" s="76"/>
      <c r="D2141" s="76" t="s">
        <v>1565</v>
      </c>
      <c r="E2141" s="74"/>
      <c r="F2141" s="74">
        <v>5200000521</v>
      </c>
    </row>
    <row r="2142" spans="1:6" x14ac:dyDescent="0.2">
      <c r="A2142" s="74">
        <v>544989</v>
      </c>
      <c r="B2142" s="75">
        <v>307.45999999999998</v>
      </c>
      <c r="C2142" s="76"/>
      <c r="D2142" s="76" t="s">
        <v>1566</v>
      </c>
      <c r="E2142" s="74"/>
      <c r="F2142" s="74">
        <v>5200000521</v>
      </c>
    </row>
    <row r="2143" spans="1:6" x14ac:dyDescent="0.2">
      <c r="A2143" s="74">
        <v>544990</v>
      </c>
      <c r="B2143" s="75">
        <v>435.56</v>
      </c>
      <c r="C2143" s="76"/>
      <c r="D2143" s="76" t="s">
        <v>1567</v>
      </c>
      <c r="E2143" s="74"/>
      <c r="F2143" s="74">
        <v>5200000521</v>
      </c>
    </row>
    <row r="2144" spans="1:6" x14ac:dyDescent="0.2">
      <c r="A2144" s="74">
        <v>544991</v>
      </c>
      <c r="B2144" s="75">
        <v>435.56</v>
      </c>
      <c r="C2144" s="76"/>
      <c r="D2144" s="76" t="s">
        <v>1568</v>
      </c>
      <c r="E2144" s="74"/>
      <c r="F2144" s="74">
        <v>5200000521</v>
      </c>
    </row>
    <row r="2145" spans="1:6" x14ac:dyDescent="0.2">
      <c r="A2145" s="74">
        <v>544992</v>
      </c>
      <c r="B2145" s="75">
        <v>435.56</v>
      </c>
      <c r="C2145" s="76"/>
      <c r="D2145" s="76" t="s">
        <v>1569</v>
      </c>
      <c r="E2145" s="74"/>
      <c r="F2145" s="74">
        <v>5200000521</v>
      </c>
    </row>
    <row r="2146" spans="1:6" x14ac:dyDescent="0.2">
      <c r="A2146" s="74">
        <v>544993</v>
      </c>
      <c r="B2146" s="75">
        <v>563.66999999999996</v>
      </c>
      <c r="C2146" s="76"/>
      <c r="D2146" s="76" t="s">
        <v>1570</v>
      </c>
      <c r="E2146" s="74"/>
      <c r="F2146" s="74">
        <v>5200000521</v>
      </c>
    </row>
    <row r="2147" spans="1:6" x14ac:dyDescent="0.2">
      <c r="A2147" s="74">
        <v>544994</v>
      </c>
      <c r="B2147" s="75">
        <v>563.66999999999996</v>
      </c>
      <c r="C2147" s="76"/>
      <c r="D2147" s="76" t="s">
        <v>1571</v>
      </c>
      <c r="E2147" s="74"/>
      <c r="F2147" s="74">
        <v>5200000521</v>
      </c>
    </row>
    <row r="2148" spans="1:6" x14ac:dyDescent="0.2">
      <c r="A2148" s="74">
        <v>544995</v>
      </c>
      <c r="B2148" s="75">
        <v>563.66999999999996</v>
      </c>
      <c r="C2148" s="76"/>
      <c r="D2148" s="76" t="s">
        <v>1572</v>
      </c>
      <c r="E2148" s="74"/>
      <c r="F2148" s="74">
        <v>5200000521</v>
      </c>
    </row>
    <row r="2149" spans="1:6" x14ac:dyDescent="0.2">
      <c r="A2149" s="74">
        <v>544996</v>
      </c>
      <c r="B2149" s="75">
        <v>512.42999999999995</v>
      </c>
      <c r="C2149" s="76"/>
      <c r="D2149" s="76" t="s">
        <v>1573</v>
      </c>
      <c r="E2149" s="74"/>
      <c r="F2149" s="74">
        <v>5200000521</v>
      </c>
    </row>
    <row r="2150" spans="1:6" x14ac:dyDescent="0.2">
      <c r="A2150" s="74">
        <v>544997</v>
      </c>
      <c r="B2150" s="75">
        <v>486.8</v>
      </c>
      <c r="C2150" s="76"/>
      <c r="D2150" s="76" t="s">
        <v>1574</v>
      </c>
      <c r="E2150" s="74"/>
      <c r="F2150" s="74">
        <v>5200000521</v>
      </c>
    </row>
    <row r="2151" spans="1:6" x14ac:dyDescent="0.2">
      <c r="A2151" s="74">
        <v>544998</v>
      </c>
      <c r="B2151" s="75">
        <v>435.56</v>
      </c>
      <c r="C2151" s="76"/>
      <c r="D2151" s="76" t="s">
        <v>1575</v>
      </c>
      <c r="E2151" s="74"/>
      <c r="F2151" s="74">
        <v>5200000521</v>
      </c>
    </row>
    <row r="2152" spans="1:6" x14ac:dyDescent="0.2">
      <c r="A2152" s="74">
        <v>544999</v>
      </c>
      <c r="B2152" s="75">
        <v>409.94</v>
      </c>
      <c r="C2152" s="76"/>
      <c r="D2152" s="76" t="s">
        <v>1576</v>
      </c>
      <c r="E2152" s="74"/>
      <c r="F2152" s="74">
        <v>5200000521</v>
      </c>
    </row>
    <row r="2153" spans="1:6" x14ac:dyDescent="0.2">
      <c r="A2153" s="74">
        <v>545000</v>
      </c>
      <c r="B2153" s="75">
        <v>358.7</v>
      </c>
      <c r="C2153" s="76"/>
      <c r="D2153" s="76" t="s">
        <v>1577</v>
      </c>
      <c r="E2153" s="74"/>
      <c r="F2153" s="74">
        <v>5200000521</v>
      </c>
    </row>
    <row r="2154" spans="1:6" x14ac:dyDescent="0.2">
      <c r="A2154" s="74">
        <v>545001</v>
      </c>
      <c r="B2154" s="75">
        <v>358.7</v>
      </c>
      <c r="C2154" s="76"/>
      <c r="D2154" s="76" t="s">
        <v>1578</v>
      </c>
      <c r="E2154" s="74"/>
      <c r="F2154" s="74">
        <v>5200000521</v>
      </c>
    </row>
    <row r="2155" spans="1:6" x14ac:dyDescent="0.2">
      <c r="A2155" s="74">
        <v>545002</v>
      </c>
      <c r="B2155" s="75">
        <v>358.7</v>
      </c>
      <c r="C2155" s="76"/>
      <c r="D2155" s="76" t="s">
        <v>1579</v>
      </c>
      <c r="E2155" s="74"/>
      <c r="F2155" s="74">
        <v>5200000521</v>
      </c>
    </row>
    <row r="2156" spans="1:6" x14ac:dyDescent="0.2">
      <c r="A2156" s="74">
        <v>545003</v>
      </c>
      <c r="B2156" s="75">
        <v>461.19</v>
      </c>
      <c r="C2156" s="76"/>
      <c r="D2156" s="76" t="s">
        <v>1580</v>
      </c>
      <c r="E2156" s="74"/>
      <c r="F2156" s="74">
        <v>5200000521</v>
      </c>
    </row>
    <row r="2157" spans="1:6" x14ac:dyDescent="0.2">
      <c r="A2157" s="74">
        <v>545004</v>
      </c>
      <c r="B2157" s="75">
        <v>461.19</v>
      </c>
      <c r="C2157" s="76"/>
      <c r="D2157" s="76" t="s">
        <v>1581</v>
      </c>
      <c r="E2157" s="74"/>
      <c r="F2157" s="74">
        <v>5200000521</v>
      </c>
    </row>
    <row r="2158" spans="1:6" x14ac:dyDescent="0.2">
      <c r="A2158" s="74">
        <v>545005</v>
      </c>
      <c r="B2158" s="75">
        <v>461.19</v>
      </c>
      <c r="C2158" s="76"/>
      <c r="D2158" s="76" t="s">
        <v>1582</v>
      </c>
      <c r="E2158" s="74"/>
      <c r="F2158" s="74">
        <v>5200000521</v>
      </c>
    </row>
    <row r="2159" spans="1:6" x14ac:dyDescent="0.2">
      <c r="A2159" s="74">
        <v>545006</v>
      </c>
      <c r="B2159" s="75">
        <v>461.19</v>
      </c>
      <c r="C2159" s="76"/>
      <c r="D2159" s="76" t="s">
        <v>1583</v>
      </c>
      <c r="E2159" s="74"/>
      <c r="F2159" s="74">
        <v>5200000521</v>
      </c>
    </row>
    <row r="2160" spans="1:6" x14ac:dyDescent="0.2">
      <c r="A2160" s="74">
        <v>545007</v>
      </c>
      <c r="B2160" s="75">
        <v>461.19</v>
      </c>
      <c r="C2160" s="76"/>
      <c r="D2160" s="76" t="s">
        <v>1584</v>
      </c>
      <c r="E2160" s="74"/>
      <c r="F2160" s="74">
        <v>5200000521</v>
      </c>
    </row>
    <row r="2161" spans="1:6" x14ac:dyDescent="0.2">
      <c r="A2161" s="74">
        <v>545008</v>
      </c>
      <c r="B2161" s="75">
        <v>461.19</v>
      </c>
      <c r="C2161" s="76"/>
      <c r="D2161" s="76" t="s">
        <v>1585</v>
      </c>
      <c r="E2161" s="74"/>
      <c r="F2161" s="74">
        <v>5200000521</v>
      </c>
    </row>
    <row r="2162" spans="1:6" x14ac:dyDescent="0.2">
      <c r="A2162" s="74">
        <v>545009</v>
      </c>
      <c r="B2162" s="75">
        <v>384.32</v>
      </c>
      <c r="C2162" s="76"/>
      <c r="D2162" s="76" t="s">
        <v>1586</v>
      </c>
      <c r="E2162" s="74"/>
      <c r="F2162" s="74">
        <v>5200000521</v>
      </c>
    </row>
    <row r="2163" spans="1:6" x14ac:dyDescent="0.2">
      <c r="A2163" s="74">
        <v>545010</v>
      </c>
      <c r="B2163" s="75">
        <v>384.32</v>
      </c>
      <c r="C2163" s="76"/>
      <c r="D2163" s="76" t="s">
        <v>1587</v>
      </c>
      <c r="E2163" s="74"/>
      <c r="F2163" s="74">
        <v>5200000521</v>
      </c>
    </row>
    <row r="2164" spans="1:6" x14ac:dyDescent="0.2">
      <c r="A2164" s="74">
        <v>545011</v>
      </c>
      <c r="B2164" s="75">
        <v>384.32</v>
      </c>
      <c r="C2164" s="76"/>
      <c r="D2164" s="76" t="s">
        <v>1588</v>
      </c>
      <c r="E2164" s="74"/>
      <c r="F2164" s="74">
        <v>5200000521</v>
      </c>
    </row>
    <row r="2165" spans="1:6" x14ac:dyDescent="0.2">
      <c r="A2165" s="74">
        <v>545012</v>
      </c>
      <c r="B2165" s="75">
        <v>307.45999999999998</v>
      </c>
      <c r="C2165" s="76"/>
      <c r="D2165" s="76" t="s">
        <v>1589</v>
      </c>
      <c r="E2165" s="74"/>
      <c r="F2165" s="74">
        <v>5200000521</v>
      </c>
    </row>
    <row r="2166" spans="1:6" x14ac:dyDescent="0.2">
      <c r="A2166" s="74">
        <v>545013</v>
      </c>
      <c r="B2166" s="75">
        <v>307.45999999999998</v>
      </c>
      <c r="C2166" s="76"/>
      <c r="D2166" s="76" t="s">
        <v>1590</v>
      </c>
      <c r="E2166" s="74"/>
      <c r="F2166" s="74">
        <v>5200000521</v>
      </c>
    </row>
    <row r="2167" spans="1:6" x14ac:dyDescent="0.2">
      <c r="A2167" s="74">
        <v>545014</v>
      </c>
      <c r="B2167" s="75">
        <v>307.45999999999998</v>
      </c>
      <c r="C2167" s="76"/>
      <c r="D2167" s="76" t="s">
        <v>1591</v>
      </c>
      <c r="E2167" s="74"/>
      <c r="F2167" s="74">
        <v>5200000521</v>
      </c>
    </row>
    <row r="2168" spans="1:6" x14ac:dyDescent="0.2">
      <c r="A2168" s="74">
        <v>545015</v>
      </c>
      <c r="B2168" s="75">
        <v>409.94</v>
      </c>
      <c r="C2168" s="76"/>
      <c r="D2168" s="76" t="s">
        <v>1592</v>
      </c>
      <c r="E2168" s="74"/>
      <c r="F2168" s="74">
        <v>5200000521</v>
      </c>
    </row>
    <row r="2169" spans="1:6" x14ac:dyDescent="0.2">
      <c r="A2169" s="74">
        <v>545016</v>
      </c>
      <c r="B2169" s="75">
        <v>409.94</v>
      </c>
      <c r="C2169" s="76"/>
      <c r="D2169" s="76" t="s">
        <v>1593</v>
      </c>
      <c r="E2169" s="74"/>
      <c r="F2169" s="74">
        <v>5200000521</v>
      </c>
    </row>
    <row r="2170" spans="1:6" x14ac:dyDescent="0.2">
      <c r="A2170" s="74">
        <v>545017</v>
      </c>
      <c r="B2170" s="75">
        <v>409.94</v>
      </c>
      <c r="C2170" s="76"/>
      <c r="D2170" s="76" t="s">
        <v>1594</v>
      </c>
      <c r="E2170" s="74"/>
      <c r="F2170" s="74">
        <v>5200000521</v>
      </c>
    </row>
    <row r="2171" spans="1:6" x14ac:dyDescent="0.2">
      <c r="A2171" s="74">
        <v>545018</v>
      </c>
      <c r="B2171" s="75">
        <v>461.19</v>
      </c>
      <c r="C2171" s="76"/>
      <c r="D2171" s="76" t="s">
        <v>1595</v>
      </c>
      <c r="E2171" s="74"/>
      <c r="F2171" s="74">
        <v>5200000521</v>
      </c>
    </row>
    <row r="2172" spans="1:6" x14ac:dyDescent="0.2">
      <c r="A2172" s="74">
        <v>545019</v>
      </c>
      <c r="B2172" s="75">
        <v>461.19</v>
      </c>
      <c r="C2172" s="76"/>
      <c r="D2172" s="76" t="s">
        <v>1596</v>
      </c>
      <c r="E2172" s="74"/>
      <c r="F2172" s="74">
        <v>5200000521</v>
      </c>
    </row>
    <row r="2173" spans="1:6" x14ac:dyDescent="0.2">
      <c r="A2173" s="74">
        <v>545020</v>
      </c>
      <c r="B2173" s="75">
        <v>461.19</v>
      </c>
      <c r="C2173" s="76"/>
      <c r="D2173" s="76" t="s">
        <v>1597</v>
      </c>
      <c r="E2173" s="74"/>
      <c r="F2173" s="74">
        <v>5200000521</v>
      </c>
    </row>
    <row r="2174" spans="1:6" x14ac:dyDescent="0.2">
      <c r="A2174" s="74">
        <v>545021</v>
      </c>
      <c r="B2174" s="75">
        <v>179.34</v>
      </c>
      <c r="C2174" s="76"/>
      <c r="D2174" s="76" t="s">
        <v>1598</v>
      </c>
      <c r="E2174" s="74"/>
      <c r="F2174" s="74">
        <v>5200000521</v>
      </c>
    </row>
    <row r="2175" spans="1:6" x14ac:dyDescent="0.2">
      <c r="A2175" s="74">
        <v>545022</v>
      </c>
      <c r="B2175" s="75">
        <v>179.34</v>
      </c>
      <c r="C2175" s="76"/>
      <c r="D2175" s="76" t="s">
        <v>1599</v>
      </c>
      <c r="E2175" s="74"/>
      <c r="F2175" s="74">
        <v>5200000521</v>
      </c>
    </row>
    <row r="2176" spans="1:6" x14ac:dyDescent="0.2">
      <c r="A2176" s="74">
        <v>545023</v>
      </c>
      <c r="B2176" s="75">
        <v>179.34</v>
      </c>
      <c r="C2176" s="76"/>
      <c r="D2176" s="76" t="s">
        <v>1600</v>
      </c>
      <c r="E2176" s="74"/>
      <c r="F2176" s="74">
        <v>5200000521</v>
      </c>
    </row>
    <row r="2177" spans="1:6" x14ac:dyDescent="0.2">
      <c r="A2177" s="74">
        <v>545024</v>
      </c>
      <c r="B2177" s="75">
        <v>307.45999999999998</v>
      </c>
      <c r="C2177" s="76"/>
      <c r="D2177" s="76" t="s">
        <v>1601</v>
      </c>
      <c r="E2177" s="74"/>
      <c r="F2177" s="74">
        <v>5200000521</v>
      </c>
    </row>
    <row r="2178" spans="1:6" x14ac:dyDescent="0.2">
      <c r="A2178" s="74">
        <v>545025</v>
      </c>
      <c r="B2178" s="75">
        <v>307.45999999999998</v>
      </c>
      <c r="C2178" s="76"/>
      <c r="D2178" s="76" t="s">
        <v>1602</v>
      </c>
      <c r="E2178" s="74"/>
      <c r="F2178" s="74">
        <v>5200000521</v>
      </c>
    </row>
    <row r="2179" spans="1:6" x14ac:dyDescent="0.2">
      <c r="A2179" s="74">
        <v>545026</v>
      </c>
      <c r="B2179" s="75">
        <v>307.45999999999998</v>
      </c>
      <c r="C2179" s="76"/>
      <c r="D2179" s="76" t="s">
        <v>1603</v>
      </c>
      <c r="E2179" s="74"/>
      <c r="F2179" s="74">
        <v>5200000521</v>
      </c>
    </row>
    <row r="2180" spans="1:6" x14ac:dyDescent="0.2">
      <c r="A2180" s="74">
        <v>545027</v>
      </c>
      <c r="B2180" s="75">
        <v>384.32</v>
      </c>
      <c r="C2180" s="76"/>
      <c r="D2180" s="76" t="s">
        <v>1604</v>
      </c>
      <c r="E2180" s="74"/>
      <c r="F2180" s="74">
        <v>5200000521</v>
      </c>
    </row>
    <row r="2181" spans="1:6" x14ac:dyDescent="0.2">
      <c r="A2181" s="74">
        <v>545028</v>
      </c>
      <c r="B2181" s="75">
        <v>384.32</v>
      </c>
      <c r="C2181" s="76"/>
      <c r="D2181" s="76" t="s">
        <v>1605</v>
      </c>
      <c r="E2181" s="74"/>
      <c r="F2181" s="74">
        <v>5200000521</v>
      </c>
    </row>
    <row r="2182" spans="1:6" x14ac:dyDescent="0.2">
      <c r="A2182" s="74">
        <v>545029</v>
      </c>
      <c r="B2182" s="75">
        <v>384.32</v>
      </c>
      <c r="C2182" s="76"/>
      <c r="D2182" s="76" t="s">
        <v>1606</v>
      </c>
      <c r="E2182" s="74"/>
      <c r="F2182" s="74">
        <v>5200000521</v>
      </c>
    </row>
    <row r="2183" spans="1:6" x14ac:dyDescent="0.2">
      <c r="A2183" s="74">
        <v>545030</v>
      </c>
      <c r="B2183" s="75">
        <v>256.20999999999998</v>
      </c>
      <c r="C2183" s="76"/>
      <c r="D2183" s="76" t="s">
        <v>1607</v>
      </c>
      <c r="E2183" s="74"/>
      <c r="F2183" s="74">
        <v>5200000521</v>
      </c>
    </row>
    <row r="2184" spans="1:6" x14ac:dyDescent="0.2">
      <c r="A2184" s="74">
        <v>545031</v>
      </c>
      <c r="B2184" s="75">
        <v>256.20999999999998</v>
      </c>
      <c r="C2184" s="76"/>
      <c r="D2184" s="76" t="s">
        <v>1608</v>
      </c>
      <c r="E2184" s="74"/>
      <c r="F2184" s="74">
        <v>5200000521</v>
      </c>
    </row>
    <row r="2185" spans="1:6" x14ac:dyDescent="0.2">
      <c r="A2185" s="74">
        <v>545032</v>
      </c>
      <c r="B2185" s="75">
        <v>256.20999999999998</v>
      </c>
      <c r="C2185" s="76"/>
      <c r="D2185" s="76" t="s">
        <v>1609</v>
      </c>
      <c r="E2185" s="74"/>
      <c r="F2185" s="74">
        <v>5200000521</v>
      </c>
    </row>
    <row r="2186" spans="1:6" x14ac:dyDescent="0.2">
      <c r="A2186" s="74">
        <v>545033</v>
      </c>
      <c r="B2186" s="75">
        <v>252.7</v>
      </c>
      <c r="C2186" s="76"/>
      <c r="D2186" s="76" t="s">
        <v>1610</v>
      </c>
      <c r="E2186" s="74"/>
      <c r="F2186" s="74">
        <v>5200000521</v>
      </c>
    </row>
    <row r="2187" spans="1:6" x14ac:dyDescent="0.2">
      <c r="A2187" s="74">
        <v>545034</v>
      </c>
      <c r="B2187" s="75">
        <v>353.78</v>
      </c>
      <c r="C2187" s="76"/>
      <c r="D2187" s="76" t="s">
        <v>1611</v>
      </c>
      <c r="E2187" s="74"/>
      <c r="F2187" s="74">
        <v>5200000521</v>
      </c>
    </row>
    <row r="2188" spans="1:6" x14ac:dyDescent="0.2">
      <c r="A2188" s="74">
        <v>545035</v>
      </c>
      <c r="B2188" s="75">
        <v>303.24</v>
      </c>
      <c r="C2188" s="76"/>
      <c r="D2188" s="76" t="s">
        <v>1612</v>
      </c>
      <c r="E2188" s="74"/>
      <c r="F2188" s="74">
        <v>5200000521</v>
      </c>
    </row>
    <row r="2189" spans="1:6" x14ac:dyDescent="0.2">
      <c r="A2189" s="74">
        <v>545036</v>
      </c>
      <c r="B2189" s="75">
        <v>404.32</v>
      </c>
      <c r="C2189" s="76"/>
      <c r="D2189" s="76" t="s">
        <v>1613</v>
      </c>
      <c r="E2189" s="74"/>
      <c r="F2189" s="74">
        <v>5200000521</v>
      </c>
    </row>
    <row r="2190" spans="1:6" x14ac:dyDescent="0.2">
      <c r="A2190" s="74">
        <v>545037</v>
      </c>
      <c r="B2190" s="75">
        <v>328.51</v>
      </c>
      <c r="C2190" s="76"/>
      <c r="D2190" s="76" t="s">
        <v>1614</v>
      </c>
      <c r="E2190" s="74"/>
      <c r="F2190" s="74">
        <v>5200000521</v>
      </c>
    </row>
    <row r="2191" spans="1:6" x14ac:dyDescent="0.2">
      <c r="A2191" s="74">
        <v>545038</v>
      </c>
      <c r="B2191" s="75">
        <v>10.76</v>
      </c>
      <c r="C2191" s="76"/>
      <c r="D2191" s="76" t="s">
        <v>1615</v>
      </c>
      <c r="E2191" s="74"/>
      <c r="F2191" s="74">
        <v>5200000521</v>
      </c>
    </row>
    <row r="2192" spans="1:6" x14ac:dyDescent="0.2">
      <c r="A2192" s="74">
        <v>545039</v>
      </c>
      <c r="B2192" s="75">
        <v>80.459999999999994</v>
      </c>
      <c r="C2192" s="76"/>
      <c r="D2192" s="76" t="s">
        <v>1616</v>
      </c>
      <c r="E2192" s="74"/>
      <c r="F2192" s="74">
        <v>5200000521</v>
      </c>
    </row>
    <row r="2193" spans="1:6" x14ac:dyDescent="0.2">
      <c r="A2193" s="74">
        <v>545040</v>
      </c>
      <c r="B2193" s="75">
        <v>45.37</v>
      </c>
      <c r="C2193" s="76"/>
      <c r="D2193" s="76" t="s">
        <v>1617</v>
      </c>
      <c r="E2193" s="74"/>
      <c r="F2193" s="74">
        <v>5200000521</v>
      </c>
    </row>
    <row r="2194" spans="1:6" x14ac:dyDescent="0.2">
      <c r="A2194" s="74">
        <v>545041</v>
      </c>
      <c r="B2194" s="75">
        <v>4500</v>
      </c>
      <c r="C2194" s="76"/>
      <c r="D2194" s="76" t="s">
        <v>1618</v>
      </c>
      <c r="E2194" s="74"/>
      <c r="F2194" s="74">
        <v>5200000521</v>
      </c>
    </row>
    <row r="2195" spans="1:6" x14ac:dyDescent="0.2">
      <c r="A2195" s="74">
        <v>545042</v>
      </c>
      <c r="B2195" s="75">
        <v>3800</v>
      </c>
      <c r="C2195" s="76"/>
      <c r="D2195" s="76" t="s">
        <v>1619</v>
      </c>
      <c r="E2195" s="74"/>
      <c r="F2195" s="74">
        <v>5200000521</v>
      </c>
    </row>
    <row r="2196" spans="1:6" x14ac:dyDescent="0.2">
      <c r="A2196" s="74">
        <v>545043</v>
      </c>
      <c r="B2196" s="75">
        <v>3200</v>
      </c>
      <c r="C2196" s="76"/>
      <c r="D2196" s="76" t="s">
        <v>1620</v>
      </c>
      <c r="E2196" s="74"/>
      <c r="F2196" s="74">
        <v>5200000521</v>
      </c>
    </row>
    <row r="2197" spans="1:6" x14ac:dyDescent="0.2">
      <c r="A2197" s="74">
        <v>545044</v>
      </c>
      <c r="B2197" s="75">
        <v>350</v>
      </c>
      <c r="C2197" s="76"/>
      <c r="D2197" s="76" t="s">
        <v>1621</v>
      </c>
      <c r="E2197" s="74"/>
      <c r="F2197" s="74">
        <v>5200000521</v>
      </c>
    </row>
    <row r="2198" spans="1:6" x14ac:dyDescent="0.2">
      <c r="A2198" s="74">
        <v>545045</v>
      </c>
      <c r="B2198" s="75">
        <v>130</v>
      </c>
      <c r="C2198" s="76"/>
      <c r="D2198" s="76" t="s">
        <v>1622</v>
      </c>
      <c r="E2198" s="74"/>
      <c r="F2198" s="74">
        <v>5200000521</v>
      </c>
    </row>
    <row r="2199" spans="1:6" x14ac:dyDescent="0.2">
      <c r="A2199" s="74">
        <v>545046</v>
      </c>
      <c r="B2199" s="75">
        <v>850</v>
      </c>
      <c r="C2199" s="76"/>
      <c r="D2199" s="76" t="s">
        <v>1623</v>
      </c>
      <c r="E2199" s="74"/>
      <c r="F2199" s="74">
        <v>5200000521</v>
      </c>
    </row>
    <row r="2200" spans="1:6" x14ac:dyDescent="0.2">
      <c r="A2200" s="74">
        <v>545047</v>
      </c>
      <c r="B2200" s="75">
        <v>10</v>
      </c>
      <c r="C2200" s="76"/>
      <c r="D2200" s="76" t="s">
        <v>1624</v>
      </c>
      <c r="E2200" s="74"/>
      <c r="F2200" s="74">
        <v>5200000521</v>
      </c>
    </row>
    <row r="2201" spans="1:6" x14ac:dyDescent="0.2">
      <c r="A2201" s="74">
        <v>545048</v>
      </c>
      <c r="B2201" s="75">
        <v>400</v>
      </c>
      <c r="C2201" s="76"/>
      <c r="D2201" s="76" t="s">
        <v>1625</v>
      </c>
      <c r="E2201" s="74"/>
      <c r="F2201" s="74">
        <v>5200000521</v>
      </c>
    </row>
    <row r="2202" spans="1:6" x14ac:dyDescent="0.2">
      <c r="A2202" s="74">
        <v>545049</v>
      </c>
      <c r="B2202" s="75">
        <v>200</v>
      </c>
      <c r="C2202" s="76"/>
      <c r="D2202" s="76" t="s">
        <v>1626</v>
      </c>
      <c r="E2202" s="74"/>
      <c r="F2202" s="74">
        <v>5200000521</v>
      </c>
    </row>
    <row r="2203" spans="1:6" x14ac:dyDescent="0.2">
      <c r="A2203" s="74">
        <v>545050</v>
      </c>
      <c r="B2203" s="75">
        <v>150</v>
      </c>
      <c r="C2203" s="76"/>
      <c r="D2203" s="76" t="s">
        <v>1627</v>
      </c>
      <c r="E2203" s="74"/>
      <c r="F2203" s="74">
        <v>5200000521</v>
      </c>
    </row>
    <row r="2204" spans="1:6" x14ac:dyDescent="0.2">
      <c r="A2204" s="74">
        <v>545051</v>
      </c>
      <c r="B2204" s="75">
        <v>400</v>
      </c>
      <c r="C2204" s="76"/>
      <c r="D2204" s="76" t="s">
        <v>1628</v>
      </c>
      <c r="E2204" s="74"/>
      <c r="F2204" s="74">
        <v>5200000521</v>
      </c>
    </row>
    <row r="2205" spans="1:6" x14ac:dyDescent="0.2">
      <c r="A2205" s="74">
        <v>545052</v>
      </c>
      <c r="B2205" s="75">
        <v>350</v>
      </c>
      <c r="C2205" s="76"/>
      <c r="D2205" s="76" t="s">
        <v>1629</v>
      </c>
      <c r="E2205" s="74"/>
      <c r="F2205" s="74">
        <v>5200000521</v>
      </c>
    </row>
    <row r="2206" spans="1:6" x14ac:dyDescent="0.2">
      <c r="A2206" s="74">
        <v>545053</v>
      </c>
      <c r="B2206" s="75">
        <v>250</v>
      </c>
      <c r="C2206" s="76"/>
      <c r="D2206" s="76" t="s">
        <v>1630</v>
      </c>
      <c r="E2206" s="74"/>
      <c r="F2206" s="74">
        <v>5200000521</v>
      </c>
    </row>
    <row r="2207" spans="1:6" x14ac:dyDescent="0.2">
      <c r="A2207" s="74">
        <v>545054</v>
      </c>
      <c r="B2207" s="75">
        <v>80</v>
      </c>
      <c r="C2207" s="76"/>
      <c r="D2207" s="76" t="s">
        <v>1631</v>
      </c>
      <c r="E2207" s="74"/>
      <c r="F2207" s="74">
        <v>5200000521</v>
      </c>
    </row>
    <row r="2208" spans="1:6" x14ac:dyDescent="0.2">
      <c r="A2208" s="74">
        <v>545055</v>
      </c>
      <c r="B2208" s="75">
        <v>300</v>
      </c>
      <c r="C2208" s="76"/>
      <c r="D2208" s="76" t="s">
        <v>1632</v>
      </c>
      <c r="E2208" s="74"/>
      <c r="F2208" s="74">
        <v>5200000521</v>
      </c>
    </row>
    <row r="2209" spans="1:6" x14ac:dyDescent="0.2">
      <c r="A2209" s="74">
        <v>545056</v>
      </c>
      <c r="B2209" s="75">
        <v>60</v>
      </c>
      <c r="C2209" s="76"/>
      <c r="D2209" s="76" t="s">
        <v>1633</v>
      </c>
      <c r="E2209" s="74"/>
      <c r="F2209" s="74">
        <v>5200000521</v>
      </c>
    </row>
    <row r="2210" spans="1:6" x14ac:dyDescent="0.2">
      <c r="A2210" s="74">
        <v>545057</v>
      </c>
      <c r="B2210" s="75">
        <v>350</v>
      </c>
      <c r="C2210" s="76"/>
      <c r="D2210" s="76" t="s">
        <v>1634</v>
      </c>
      <c r="E2210" s="74"/>
      <c r="F2210" s="74">
        <v>5200000521</v>
      </c>
    </row>
    <row r="2211" spans="1:6" x14ac:dyDescent="0.2">
      <c r="A2211" s="74">
        <v>545058</v>
      </c>
      <c r="B2211" s="75">
        <v>180</v>
      </c>
      <c r="C2211" s="76"/>
      <c r="D2211" s="76" t="s">
        <v>1635</v>
      </c>
      <c r="E2211" s="74"/>
      <c r="F2211" s="74">
        <v>5200000521</v>
      </c>
    </row>
    <row r="2212" spans="1:6" x14ac:dyDescent="0.2">
      <c r="A2212" s="74">
        <v>545059</v>
      </c>
      <c r="B2212" s="75">
        <v>270</v>
      </c>
      <c r="C2212" s="76"/>
      <c r="D2212" s="76" t="s">
        <v>1636</v>
      </c>
      <c r="E2212" s="74"/>
      <c r="F2212" s="74">
        <v>5200000521</v>
      </c>
    </row>
    <row r="2213" spans="1:6" x14ac:dyDescent="0.2">
      <c r="A2213" s="74">
        <v>545060</v>
      </c>
      <c r="B2213" s="75">
        <v>120</v>
      </c>
      <c r="C2213" s="76"/>
      <c r="D2213" s="76" t="s">
        <v>1637</v>
      </c>
      <c r="E2213" s="74"/>
      <c r="F2213" s="74">
        <v>5200000521</v>
      </c>
    </row>
    <row r="2214" spans="1:6" x14ac:dyDescent="0.2">
      <c r="A2214" s="74">
        <v>545061</v>
      </c>
      <c r="B2214" s="75">
        <v>140</v>
      </c>
      <c r="C2214" s="76"/>
      <c r="D2214" s="76" t="s">
        <v>1638</v>
      </c>
      <c r="E2214" s="74"/>
      <c r="F2214" s="74">
        <v>5200000521</v>
      </c>
    </row>
    <row r="2215" spans="1:6" x14ac:dyDescent="0.2">
      <c r="A2215" s="74">
        <v>545062</v>
      </c>
      <c r="B2215" s="75">
        <v>190</v>
      </c>
      <c r="C2215" s="76"/>
      <c r="D2215" s="76" t="s">
        <v>1639</v>
      </c>
      <c r="E2215" s="74"/>
      <c r="F2215" s="74">
        <v>5200000521</v>
      </c>
    </row>
    <row r="2216" spans="1:6" x14ac:dyDescent="0.2">
      <c r="A2216" s="74">
        <v>545063</v>
      </c>
      <c r="B2216" s="75">
        <v>100</v>
      </c>
      <c r="C2216" s="76"/>
      <c r="D2216" s="76" t="s">
        <v>1640</v>
      </c>
      <c r="E2216" s="74"/>
      <c r="F2216" s="74">
        <v>5200000521</v>
      </c>
    </row>
    <row r="2217" spans="1:6" x14ac:dyDescent="0.2">
      <c r="A2217" s="74">
        <v>545064</v>
      </c>
      <c r="B2217" s="75">
        <v>40</v>
      </c>
      <c r="C2217" s="76"/>
      <c r="D2217" s="76" t="s">
        <v>1641</v>
      </c>
      <c r="E2217" s="74"/>
      <c r="F2217" s="74">
        <v>5200000521</v>
      </c>
    </row>
    <row r="2218" spans="1:6" x14ac:dyDescent="0.2">
      <c r="A2218" s="74">
        <v>545065</v>
      </c>
      <c r="B2218" s="75">
        <v>320</v>
      </c>
      <c r="C2218" s="76"/>
      <c r="D2218" s="76" t="s">
        <v>1642</v>
      </c>
      <c r="E2218" s="74"/>
      <c r="F2218" s="74">
        <v>5200000521</v>
      </c>
    </row>
    <row r="2219" spans="1:6" x14ac:dyDescent="0.2">
      <c r="A2219" s="74">
        <v>545066</v>
      </c>
      <c r="B2219" s="75">
        <v>160</v>
      </c>
      <c r="C2219" s="76"/>
      <c r="D2219" s="76" t="s">
        <v>1643</v>
      </c>
      <c r="E2219" s="74"/>
      <c r="F2219" s="74">
        <v>5200000521</v>
      </c>
    </row>
    <row r="2220" spans="1:6" x14ac:dyDescent="0.2">
      <c r="A2220" s="74">
        <v>545067</v>
      </c>
      <c r="B2220" s="75">
        <v>160</v>
      </c>
      <c r="C2220" s="76"/>
      <c r="D2220" s="76" t="s">
        <v>1644</v>
      </c>
      <c r="E2220" s="74"/>
      <c r="F2220" s="74">
        <v>5200000521</v>
      </c>
    </row>
    <row r="2221" spans="1:6" x14ac:dyDescent="0.2">
      <c r="A2221" s="74">
        <v>545068</v>
      </c>
      <c r="B2221" s="75">
        <v>110</v>
      </c>
      <c r="C2221" s="76"/>
      <c r="D2221" s="76" t="s">
        <v>1645</v>
      </c>
      <c r="E2221" s="74"/>
      <c r="F2221" s="74">
        <v>5200000521</v>
      </c>
    </row>
    <row r="2222" spans="1:6" x14ac:dyDescent="0.2">
      <c r="A2222" s="74">
        <v>545069</v>
      </c>
      <c r="B2222" s="75">
        <v>180</v>
      </c>
      <c r="C2222" s="76"/>
      <c r="D2222" s="76" t="s">
        <v>1646</v>
      </c>
      <c r="E2222" s="74"/>
      <c r="F2222" s="74">
        <v>5200000521</v>
      </c>
    </row>
    <row r="2223" spans="1:6" x14ac:dyDescent="0.2">
      <c r="A2223" s="74">
        <v>545070</v>
      </c>
      <c r="B2223" s="75">
        <v>130</v>
      </c>
      <c r="C2223" s="76"/>
      <c r="D2223" s="76" t="s">
        <v>1647</v>
      </c>
      <c r="E2223" s="74"/>
      <c r="F2223" s="74">
        <v>5200000521</v>
      </c>
    </row>
    <row r="2224" spans="1:6" x14ac:dyDescent="0.2">
      <c r="A2224" s="74">
        <v>545071</v>
      </c>
      <c r="B2224" s="75">
        <v>200</v>
      </c>
      <c r="C2224" s="76"/>
      <c r="D2224" s="76" t="s">
        <v>1648</v>
      </c>
      <c r="E2224" s="74"/>
      <c r="F2224" s="74">
        <v>5200000521</v>
      </c>
    </row>
    <row r="2225" spans="1:6" x14ac:dyDescent="0.2">
      <c r="A2225" s="74">
        <v>545072</v>
      </c>
      <c r="B2225" s="75">
        <v>1500</v>
      </c>
      <c r="C2225" s="76"/>
      <c r="D2225" s="76" t="s">
        <v>1649</v>
      </c>
      <c r="E2225" s="74"/>
      <c r="F2225" s="74">
        <v>5200000521</v>
      </c>
    </row>
    <row r="2226" spans="1:6" x14ac:dyDescent="0.2">
      <c r="A2226" s="74">
        <v>545073</v>
      </c>
      <c r="B2226" s="75">
        <v>340</v>
      </c>
      <c r="C2226" s="76"/>
      <c r="D2226" s="76" t="s">
        <v>1650</v>
      </c>
      <c r="E2226" s="74"/>
      <c r="F2226" s="74">
        <v>5200000521</v>
      </c>
    </row>
    <row r="2227" spans="1:6" x14ac:dyDescent="0.2">
      <c r="A2227" s="74">
        <v>545074</v>
      </c>
      <c r="B2227" s="75">
        <v>400</v>
      </c>
      <c r="C2227" s="76"/>
      <c r="D2227" s="76" t="s">
        <v>1651</v>
      </c>
      <c r="E2227" s="74"/>
      <c r="F2227" s="74">
        <v>5200000521</v>
      </c>
    </row>
    <row r="2228" spans="1:6" x14ac:dyDescent="0.2">
      <c r="A2228" s="74">
        <v>545075</v>
      </c>
      <c r="B2228" s="75">
        <v>150</v>
      </c>
      <c r="C2228" s="76"/>
      <c r="D2228" s="76" t="s">
        <v>1652</v>
      </c>
      <c r="E2228" s="74"/>
      <c r="F2228" s="74">
        <v>5200000521</v>
      </c>
    </row>
    <row r="2229" spans="1:6" x14ac:dyDescent="0.2">
      <c r="A2229" s="74">
        <v>545076</v>
      </c>
      <c r="B2229" s="75">
        <v>220</v>
      </c>
      <c r="C2229" s="76"/>
      <c r="D2229" s="76" t="s">
        <v>1653</v>
      </c>
      <c r="E2229" s="74"/>
      <c r="F2229" s="74">
        <v>5200000521</v>
      </c>
    </row>
    <row r="2230" spans="1:6" x14ac:dyDescent="0.2">
      <c r="A2230" s="74">
        <v>545077</v>
      </c>
      <c r="B2230" s="75">
        <v>110</v>
      </c>
      <c r="C2230" s="76"/>
      <c r="D2230" s="76" t="s">
        <v>1654</v>
      </c>
      <c r="E2230" s="74"/>
      <c r="F2230" s="74">
        <v>5200000521</v>
      </c>
    </row>
    <row r="2231" spans="1:6" x14ac:dyDescent="0.2">
      <c r="A2231" s="74">
        <v>545078</v>
      </c>
      <c r="B2231" s="75">
        <v>280</v>
      </c>
      <c r="C2231" s="76"/>
      <c r="D2231" s="76" t="s">
        <v>1655</v>
      </c>
      <c r="E2231" s="74"/>
      <c r="F2231" s="74">
        <v>5200000521</v>
      </c>
    </row>
    <row r="2232" spans="1:6" x14ac:dyDescent="0.2">
      <c r="A2232" s="74">
        <v>545079</v>
      </c>
      <c r="B2232" s="75">
        <v>90</v>
      </c>
      <c r="C2232" s="76"/>
      <c r="D2232" s="76" t="s">
        <v>1656</v>
      </c>
      <c r="E2232" s="74"/>
      <c r="F2232" s="74">
        <v>5200000521</v>
      </c>
    </row>
    <row r="2233" spans="1:6" x14ac:dyDescent="0.2">
      <c r="A2233" s="74">
        <v>545080</v>
      </c>
      <c r="B2233" s="75">
        <v>120</v>
      </c>
      <c r="C2233" s="76"/>
      <c r="D2233" s="76" t="s">
        <v>1657</v>
      </c>
      <c r="E2233" s="74"/>
      <c r="F2233" s="74">
        <v>5200000521</v>
      </c>
    </row>
    <row r="2234" spans="1:6" x14ac:dyDescent="0.2">
      <c r="A2234" s="74">
        <v>545081</v>
      </c>
      <c r="B2234" s="75">
        <v>70</v>
      </c>
      <c r="C2234" s="76"/>
      <c r="D2234" s="76" t="s">
        <v>1658</v>
      </c>
      <c r="E2234" s="74"/>
      <c r="F2234" s="74">
        <v>5200000521</v>
      </c>
    </row>
    <row r="2235" spans="1:6" x14ac:dyDescent="0.2">
      <c r="A2235" s="74">
        <v>545082</v>
      </c>
      <c r="B2235" s="75">
        <v>80</v>
      </c>
      <c r="C2235" s="76"/>
      <c r="D2235" s="76" t="s">
        <v>1659</v>
      </c>
      <c r="E2235" s="74"/>
      <c r="F2235" s="74">
        <v>5200000521</v>
      </c>
    </row>
    <row r="2236" spans="1:6" x14ac:dyDescent="0.2">
      <c r="A2236" s="74">
        <v>545083</v>
      </c>
      <c r="B2236" s="75">
        <v>40</v>
      </c>
      <c r="C2236" s="76"/>
      <c r="D2236" s="76" t="s">
        <v>1660</v>
      </c>
      <c r="E2236" s="74"/>
      <c r="F2236" s="74">
        <v>5200000521</v>
      </c>
    </row>
    <row r="2237" spans="1:6" x14ac:dyDescent="0.2">
      <c r="A2237" s="74">
        <v>545084</v>
      </c>
      <c r="B2237" s="75">
        <v>50</v>
      </c>
      <c r="C2237" s="76"/>
      <c r="D2237" s="76" t="s">
        <v>1661</v>
      </c>
      <c r="E2237" s="74"/>
      <c r="F2237" s="74">
        <v>5200000521</v>
      </c>
    </row>
    <row r="2238" spans="1:6" x14ac:dyDescent="0.2">
      <c r="A2238" s="74">
        <v>545085</v>
      </c>
      <c r="B2238" s="75">
        <v>50</v>
      </c>
      <c r="C2238" s="76"/>
      <c r="D2238" s="76" t="s">
        <v>1662</v>
      </c>
      <c r="E2238" s="74"/>
      <c r="F2238" s="74">
        <v>5200000521</v>
      </c>
    </row>
    <row r="2239" spans="1:6" x14ac:dyDescent="0.2">
      <c r="A2239" s="74">
        <v>545086</v>
      </c>
      <c r="B2239" s="75">
        <v>120</v>
      </c>
      <c r="C2239" s="76"/>
      <c r="D2239" s="76" t="s">
        <v>1663</v>
      </c>
      <c r="E2239" s="74"/>
      <c r="F2239" s="74">
        <v>5200000521</v>
      </c>
    </row>
    <row r="2240" spans="1:6" x14ac:dyDescent="0.2">
      <c r="A2240" s="74">
        <v>545087</v>
      </c>
      <c r="B2240" s="75">
        <v>18</v>
      </c>
      <c r="C2240" s="76"/>
      <c r="D2240" s="76" t="s">
        <v>1664</v>
      </c>
      <c r="E2240" s="74"/>
      <c r="F2240" s="74">
        <v>5200000521</v>
      </c>
    </row>
    <row r="2241" spans="1:6" x14ac:dyDescent="0.2">
      <c r="A2241" s="74">
        <v>545088</v>
      </c>
      <c r="B2241" s="75">
        <v>800</v>
      </c>
      <c r="C2241" s="76"/>
      <c r="D2241" s="76" t="s">
        <v>1665</v>
      </c>
      <c r="E2241" s="74"/>
      <c r="F2241" s="74">
        <v>5200000521</v>
      </c>
    </row>
    <row r="2242" spans="1:6" x14ac:dyDescent="0.2">
      <c r="A2242" s="74">
        <v>545089</v>
      </c>
      <c r="B2242" s="75">
        <v>500</v>
      </c>
      <c r="C2242" s="76"/>
      <c r="D2242" s="76" t="s">
        <v>1666</v>
      </c>
      <c r="E2242" s="74"/>
      <c r="F2242" s="74">
        <v>5200000521</v>
      </c>
    </row>
    <row r="2243" spans="1:6" x14ac:dyDescent="0.2">
      <c r="A2243" s="74">
        <v>545090</v>
      </c>
      <c r="B2243" s="75">
        <v>1200</v>
      </c>
      <c r="C2243" s="76"/>
      <c r="D2243" s="76" t="s">
        <v>1667</v>
      </c>
      <c r="E2243" s="74"/>
      <c r="F2243" s="74">
        <v>5200000521</v>
      </c>
    </row>
    <row r="2244" spans="1:6" x14ac:dyDescent="0.2">
      <c r="A2244" s="74">
        <v>545091</v>
      </c>
      <c r="B2244" s="75">
        <v>260</v>
      </c>
      <c r="C2244" s="76"/>
      <c r="D2244" s="76" t="s">
        <v>1668</v>
      </c>
      <c r="E2244" s="74"/>
      <c r="F2244" s="74">
        <v>5200000521</v>
      </c>
    </row>
    <row r="2245" spans="1:6" x14ac:dyDescent="0.2">
      <c r="A2245" s="74">
        <v>545092</v>
      </c>
      <c r="B2245" s="75">
        <v>80</v>
      </c>
      <c r="C2245" s="76"/>
      <c r="D2245" s="76" t="s">
        <v>1669</v>
      </c>
      <c r="E2245" s="74"/>
      <c r="F2245" s="74">
        <v>5200000521</v>
      </c>
    </row>
    <row r="2246" spans="1:6" x14ac:dyDescent="0.2">
      <c r="A2246" s="74">
        <v>545093</v>
      </c>
      <c r="B2246" s="75">
        <v>1800</v>
      </c>
      <c r="C2246" s="76"/>
      <c r="D2246" s="76" t="s">
        <v>1670</v>
      </c>
      <c r="E2246" s="74"/>
      <c r="F2246" s="74">
        <v>5200000521</v>
      </c>
    </row>
    <row r="2247" spans="1:6" x14ac:dyDescent="0.2">
      <c r="A2247" s="74">
        <v>545094</v>
      </c>
      <c r="B2247" s="75">
        <v>650</v>
      </c>
      <c r="C2247" s="76"/>
      <c r="D2247" s="76" t="s">
        <v>1671</v>
      </c>
      <c r="E2247" s="74"/>
      <c r="F2247" s="74">
        <v>5200000521</v>
      </c>
    </row>
    <row r="2248" spans="1:6" x14ac:dyDescent="0.2">
      <c r="A2248" s="74">
        <v>545095</v>
      </c>
      <c r="B2248" s="75">
        <v>160</v>
      </c>
      <c r="C2248" s="76"/>
      <c r="D2248" s="76" t="s">
        <v>1672</v>
      </c>
      <c r="E2248" s="74"/>
      <c r="F2248" s="74">
        <v>5200000521</v>
      </c>
    </row>
    <row r="2249" spans="1:6" x14ac:dyDescent="0.2">
      <c r="A2249" s="74">
        <v>545096</v>
      </c>
      <c r="B2249" s="75">
        <v>100</v>
      </c>
      <c r="C2249" s="76"/>
      <c r="D2249" s="76" t="s">
        <v>1673</v>
      </c>
      <c r="E2249" s="74"/>
      <c r="F2249" s="74">
        <v>5200000521</v>
      </c>
    </row>
    <row r="2250" spans="1:6" x14ac:dyDescent="0.2">
      <c r="A2250" s="74">
        <v>545097</v>
      </c>
      <c r="B2250" s="75">
        <v>100</v>
      </c>
      <c r="C2250" s="76"/>
      <c r="D2250" s="76" t="s">
        <v>1674</v>
      </c>
      <c r="E2250" s="74"/>
      <c r="F2250" s="74">
        <v>5200000521</v>
      </c>
    </row>
    <row r="2251" spans="1:6" x14ac:dyDescent="0.2">
      <c r="A2251" s="74">
        <v>545098</v>
      </c>
      <c r="B2251" s="75">
        <v>350</v>
      </c>
      <c r="C2251" s="76"/>
      <c r="D2251" s="76" t="s">
        <v>1675</v>
      </c>
      <c r="E2251" s="74"/>
      <c r="F2251" s="74">
        <v>5200000521</v>
      </c>
    </row>
    <row r="2252" spans="1:6" x14ac:dyDescent="0.2">
      <c r="A2252" s="74">
        <v>545099</v>
      </c>
      <c r="B2252" s="75">
        <v>45</v>
      </c>
      <c r="C2252" s="76"/>
      <c r="D2252" s="76" t="s">
        <v>1676</v>
      </c>
      <c r="E2252" s="74"/>
      <c r="F2252" s="74">
        <v>5200000521</v>
      </c>
    </row>
    <row r="2253" spans="1:6" x14ac:dyDescent="0.2">
      <c r="A2253" s="74">
        <v>545100</v>
      </c>
      <c r="B2253" s="75">
        <v>1600</v>
      </c>
      <c r="C2253" s="76"/>
      <c r="D2253" s="76" t="s">
        <v>1677</v>
      </c>
      <c r="E2253" s="74"/>
      <c r="F2253" s="74">
        <v>5200000521</v>
      </c>
    </row>
    <row r="2254" spans="1:6" x14ac:dyDescent="0.2">
      <c r="A2254" s="74">
        <v>545101</v>
      </c>
      <c r="B2254" s="75">
        <v>1200</v>
      </c>
      <c r="C2254" s="76"/>
      <c r="D2254" s="76" t="s">
        <v>1678</v>
      </c>
      <c r="E2254" s="74"/>
      <c r="F2254" s="74">
        <v>5200000521</v>
      </c>
    </row>
    <row r="2255" spans="1:6" x14ac:dyDescent="0.2">
      <c r="A2255" s="74">
        <v>545102</v>
      </c>
      <c r="B2255" s="75">
        <v>1400</v>
      </c>
      <c r="C2255" s="76"/>
      <c r="D2255" s="76" t="s">
        <v>1679</v>
      </c>
      <c r="E2255" s="74"/>
      <c r="F2255" s="74">
        <v>5200000521</v>
      </c>
    </row>
    <row r="2256" spans="1:6" x14ac:dyDescent="0.2">
      <c r="A2256" s="74">
        <v>545103</v>
      </c>
      <c r="B2256" s="75">
        <v>8</v>
      </c>
      <c r="C2256" s="76"/>
      <c r="D2256" s="76" t="s">
        <v>1680</v>
      </c>
      <c r="E2256" s="74"/>
      <c r="F2256" s="74">
        <v>5200000521</v>
      </c>
    </row>
    <row r="2257" spans="1:6" x14ac:dyDescent="0.2">
      <c r="A2257" s="74">
        <v>545104</v>
      </c>
      <c r="B2257" s="75">
        <v>110</v>
      </c>
      <c r="C2257" s="76"/>
      <c r="D2257" s="76" t="s">
        <v>1681</v>
      </c>
      <c r="E2257" s="74"/>
      <c r="F2257" s="74">
        <v>5200000521</v>
      </c>
    </row>
    <row r="2258" spans="1:6" x14ac:dyDescent="0.2">
      <c r="A2258" s="74">
        <v>545105</v>
      </c>
      <c r="B2258" s="75">
        <v>280</v>
      </c>
      <c r="C2258" s="76"/>
      <c r="D2258" s="76" t="s">
        <v>1682</v>
      </c>
      <c r="E2258" s="74"/>
      <c r="F2258" s="74">
        <v>5200000521</v>
      </c>
    </row>
    <row r="2259" spans="1:6" x14ac:dyDescent="0.2">
      <c r="A2259" s="74">
        <v>545106</v>
      </c>
      <c r="B2259" s="75">
        <v>400</v>
      </c>
      <c r="C2259" s="76"/>
      <c r="D2259" s="76" t="s">
        <v>1683</v>
      </c>
      <c r="E2259" s="74"/>
      <c r="F2259" s="74">
        <v>5200000521</v>
      </c>
    </row>
    <row r="2260" spans="1:6" x14ac:dyDescent="0.2">
      <c r="A2260" s="74">
        <v>545107</v>
      </c>
      <c r="B2260" s="75">
        <v>3000</v>
      </c>
      <c r="C2260" s="76"/>
      <c r="D2260" s="76" t="s">
        <v>1684</v>
      </c>
      <c r="E2260" s="74"/>
      <c r="F2260" s="74">
        <v>5200000521</v>
      </c>
    </row>
    <row r="2261" spans="1:6" x14ac:dyDescent="0.2">
      <c r="A2261" s="74">
        <v>545108</v>
      </c>
      <c r="B2261" s="75">
        <v>60</v>
      </c>
      <c r="C2261" s="76"/>
      <c r="D2261" s="76" t="s">
        <v>1685</v>
      </c>
      <c r="E2261" s="74"/>
      <c r="F2261" s="74">
        <v>5200000521</v>
      </c>
    </row>
    <row r="2262" spans="1:6" x14ac:dyDescent="0.2">
      <c r="A2262" s="74">
        <v>545109</v>
      </c>
      <c r="B2262" s="75">
        <v>519.61</v>
      </c>
      <c r="C2262" s="76"/>
      <c r="D2262" s="76" t="s">
        <v>1686</v>
      </c>
      <c r="E2262" s="74"/>
      <c r="F2262" s="74">
        <v>5200000521</v>
      </c>
    </row>
    <row r="2263" spans="1:6" x14ac:dyDescent="0.2">
      <c r="A2263" s="74">
        <v>545110</v>
      </c>
      <c r="B2263" s="75">
        <v>519.61</v>
      </c>
      <c r="C2263" s="76"/>
      <c r="D2263" s="76" t="s">
        <v>1687</v>
      </c>
      <c r="E2263" s="74"/>
      <c r="F2263" s="74">
        <v>5200000521</v>
      </c>
    </row>
    <row r="2264" spans="1:6" x14ac:dyDescent="0.2">
      <c r="A2264" s="74">
        <v>545111</v>
      </c>
      <c r="B2264" s="75">
        <v>519.61</v>
      </c>
      <c r="C2264" s="76"/>
      <c r="D2264" s="76" t="s">
        <v>1688</v>
      </c>
      <c r="E2264" s="74"/>
      <c r="F2264" s="74">
        <v>5200000521</v>
      </c>
    </row>
    <row r="2265" spans="1:6" x14ac:dyDescent="0.2">
      <c r="A2265" s="74">
        <v>545112</v>
      </c>
      <c r="B2265" s="75">
        <v>179.9</v>
      </c>
      <c r="C2265" s="76"/>
      <c r="D2265" s="76" t="s">
        <v>1689</v>
      </c>
      <c r="E2265" s="74"/>
      <c r="F2265" s="74">
        <v>5200000521</v>
      </c>
    </row>
    <row r="2266" spans="1:6" x14ac:dyDescent="0.2">
      <c r="A2266" s="74">
        <v>545113</v>
      </c>
      <c r="B2266" s="75">
        <v>89.95</v>
      </c>
      <c r="C2266" s="76"/>
      <c r="D2266" s="76" t="s">
        <v>1690</v>
      </c>
      <c r="E2266" s="74"/>
      <c r="F2266" s="74">
        <v>5200000521</v>
      </c>
    </row>
    <row r="2267" spans="1:6" x14ac:dyDescent="0.2">
      <c r="A2267" s="74">
        <v>545114</v>
      </c>
      <c r="B2267" s="75">
        <v>89.95</v>
      </c>
      <c r="C2267" s="76"/>
      <c r="D2267" s="76" t="s">
        <v>1691</v>
      </c>
      <c r="E2267" s="74"/>
      <c r="F2267" s="74">
        <v>5200000521</v>
      </c>
    </row>
    <row r="2268" spans="1:6" x14ac:dyDescent="0.2">
      <c r="A2268" s="74">
        <v>545115</v>
      </c>
      <c r="B2268" s="75">
        <v>269.85000000000002</v>
      </c>
      <c r="C2268" s="76"/>
      <c r="D2268" s="76" t="s">
        <v>1692</v>
      </c>
      <c r="E2268" s="74"/>
      <c r="F2268" s="74">
        <v>5200000521</v>
      </c>
    </row>
    <row r="2269" spans="1:6" x14ac:dyDescent="0.2">
      <c r="A2269" s="74">
        <v>545116</v>
      </c>
      <c r="B2269" s="75">
        <v>95.94</v>
      </c>
      <c r="C2269" s="76"/>
      <c r="D2269" s="76" t="s">
        <v>1693</v>
      </c>
      <c r="E2269" s="74"/>
      <c r="F2269" s="74">
        <v>5200000521</v>
      </c>
    </row>
    <row r="2270" spans="1:6" x14ac:dyDescent="0.2">
      <c r="A2270" s="74">
        <v>545117</v>
      </c>
      <c r="B2270" s="75">
        <v>59.97</v>
      </c>
      <c r="C2270" s="76"/>
      <c r="D2270" s="76" t="s">
        <v>1694</v>
      </c>
      <c r="E2270" s="74"/>
      <c r="F2270" s="74">
        <v>5200000521</v>
      </c>
    </row>
    <row r="2271" spans="1:6" x14ac:dyDescent="0.2">
      <c r="A2271" s="74">
        <v>545118</v>
      </c>
      <c r="B2271" s="75">
        <v>329.81</v>
      </c>
      <c r="C2271" s="76"/>
      <c r="D2271" s="76" t="s">
        <v>1695</v>
      </c>
      <c r="E2271" s="74"/>
      <c r="F2271" s="74">
        <v>5200000521</v>
      </c>
    </row>
    <row r="2272" spans="1:6" x14ac:dyDescent="0.2">
      <c r="A2272" s="74">
        <v>545119</v>
      </c>
      <c r="B2272" s="75">
        <v>164.91</v>
      </c>
      <c r="C2272" s="76"/>
      <c r="D2272" s="76" t="s">
        <v>1696</v>
      </c>
      <c r="E2272" s="74"/>
      <c r="F2272" s="74">
        <v>5200000521</v>
      </c>
    </row>
    <row r="2273" spans="1:6" x14ac:dyDescent="0.2">
      <c r="A2273" s="74">
        <v>545120</v>
      </c>
      <c r="B2273" s="75">
        <v>119.93</v>
      </c>
      <c r="C2273" s="76"/>
      <c r="D2273" s="76" t="s">
        <v>1697</v>
      </c>
      <c r="E2273" s="74"/>
      <c r="F2273" s="74">
        <v>5200000521</v>
      </c>
    </row>
    <row r="2274" spans="1:6" x14ac:dyDescent="0.2">
      <c r="A2274" s="74">
        <v>545121</v>
      </c>
      <c r="B2274" s="75">
        <v>389.71</v>
      </c>
      <c r="C2274" s="76"/>
      <c r="D2274" s="76" t="s">
        <v>1698</v>
      </c>
      <c r="E2274" s="74"/>
      <c r="F2274" s="74">
        <v>5200000521</v>
      </c>
    </row>
    <row r="2275" spans="1:6" x14ac:dyDescent="0.2">
      <c r="A2275" s="74">
        <v>545122</v>
      </c>
      <c r="B2275" s="75">
        <v>389.71</v>
      </c>
      <c r="C2275" s="76"/>
      <c r="D2275" s="76" t="s">
        <v>1699</v>
      </c>
      <c r="E2275" s="74"/>
      <c r="F2275" s="74">
        <v>5200000521</v>
      </c>
    </row>
    <row r="2276" spans="1:6" x14ac:dyDescent="0.2">
      <c r="A2276" s="74">
        <v>545123</v>
      </c>
      <c r="B2276" s="75">
        <v>389.71</v>
      </c>
      <c r="C2276" s="76"/>
      <c r="D2276" s="76" t="s">
        <v>1700</v>
      </c>
      <c r="E2276" s="74"/>
      <c r="F2276" s="74">
        <v>5200000521</v>
      </c>
    </row>
    <row r="2277" spans="1:6" x14ac:dyDescent="0.2">
      <c r="A2277" s="74">
        <v>545124</v>
      </c>
      <c r="B2277" s="75">
        <v>519.61</v>
      </c>
      <c r="C2277" s="76"/>
      <c r="D2277" s="76" t="s">
        <v>1701</v>
      </c>
      <c r="E2277" s="74"/>
      <c r="F2277" s="74">
        <v>5200000521</v>
      </c>
    </row>
    <row r="2278" spans="1:6" x14ac:dyDescent="0.2">
      <c r="A2278" s="74">
        <v>545125</v>
      </c>
      <c r="B2278" s="75">
        <v>519.61</v>
      </c>
      <c r="C2278" s="76"/>
      <c r="D2278" s="76" t="s">
        <v>1702</v>
      </c>
      <c r="E2278" s="74"/>
      <c r="F2278" s="74">
        <v>5200000521</v>
      </c>
    </row>
    <row r="2279" spans="1:6" x14ac:dyDescent="0.2">
      <c r="A2279" s="74">
        <v>545126</v>
      </c>
      <c r="B2279" s="75">
        <v>1039.23</v>
      </c>
      <c r="C2279" s="76"/>
      <c r="D2279" s="76" t="s">
        <v>1703</v>
      </c>
      <c r="E2279" s="74"/>
      <c r="F2279" s="74">
        <v>5200000521</v>
      </c>
    </row>
    <row r="2280" spans="1:6" x14ac:dyDescent="0.2">
      <c r="A2280" s="74">
        <v>545127</v>
      </c>
      <c r="B2280" s="75">
        <v>539.69000000000005</v>
      </c>
      <c r="C2280" s="76"/>
      <c r="D2280" s="76" t="s">
        <v>1704</v>
      </c>
      <c r="E2280" s="74"/>
      <c r="F2280" s="74">
        <v>5200000521</v>
      </c>
    </row>
    <row r="2281" spans="1:6" x14ac:dyDescent="0.2">
      <c r="A2281" s="74">
        <v>545128</v>
      </c>
      <c r="B2281" s="75">
        <v>479.73</v>
      </c>
      <c r="C2281" s="76"/>
      <c r="D2281" s="76" t="s">
        <v>1705</v>
      </c>
      <c r="E2281" s="74"/>
      <c r="F2281" s="74">
        <v>5200000521</v>
      </c>
    </row>
    <row r="2282" spans="1:6" x14ac:dyDescent="0.2">
      <c r="A2282" s="74">
        <v>545129</v>
      </c>
      <c r="B2282" s="75">
        <v>389.71</v>
      </c>
      <c r="C2282" s="76"/>
      <c r="D2282" s="76" t="s">
        <v>1706</v>
      </c>
      <c r="E2282" s="74"/>
      <c r="F2282" s="74">
        <v>5200000521</v>
      </c>
    </row>
    <row r="2283" spans="1:6" x14ac:dyDescent="0.2">
      <c r="A2283" s="74">
        <v>545130</v>
      </c>
      <c r="B2283" s="75">
        <v>149.91999999999999</v>
      </c>
      <c r="C2283" s="76"/>
      <c r="D2283" s="76" t="s">
        <v>1707</v>
      </c>
      <c r="E2283" s="74"/>
      <c r="F2283" s="74">
        <v>5200000521</v>
      </c>
    </row>
    <row r="2284" spans="1:6" x14ac:dyDescent="0.2">
      <c r="A2284" s="74">
        <v>545131</v>
      </c>
      <c r="B2284" s="75">
        <v>89.95</v>
      </c>
      <c r="C2284" s="76"/>
      <c r="D2284" s="76" t="s">
        <v>1708</v>
      </c>
      <c r="E2284" s="74"/>
      <c r="F2284" s="74">
        <v>5200000521</v>
      </c>
    </row>
    <row r="2285" spans="1:6" x14ac:dyDescent="0.2">
      <c r="A2285" s="74">
        <v>545132</v>
      </c>
      <c r="B2285" s="75">
        <v>2100</v>
      </c>
      <c r="C2285" s="76"/>
      <c r="D2285" s="76" t="s">
        <v>1709</v>
      </c>
      <c r="E2285" s="74"/>
      <c r="F2285" s="74">
        <v>5200000521</v>
      </c>
    </row>
    <row r="2286" spans="1:6" x14ac:dyDescent="0.2">
      <c r="A2286" s="74">
        <v>545133</v>
      </c>
      <c r="B2286" s="75">
        <v>1400</v>
      </c>
      <c r="C2286" s="76"/>
      <c r="D2286" s="76" t="s">
        <v>1710</v>
      </c>
      <c r="E2286" s="74"/>
      <c r="F2286" s="74">
        <v>5200000521</v>
      </c>
    </row>
    <row r="2287" spans="1:6" x14ac:dyDescent="0.2">
      <c r="A2287" s="74">
        <v>545134</v>
      </c>
      <c r="B2287" s="75">
        <v>600</v>
      </c>
      <c r="C2287" s="76"/>
      <c r="D2287" s="76" t="s">
        <v>1711</v>
      </c>
      <c r="E2287" s="74"/>
      <c r="F2287" s="74">
        <v>5200000521</v>
      </c>
    </row>
    <row r="2288" spans="1:6" x14ac:dyDescent="0.2">
      <c r="A2288" s="74">
        <v>545135</v>
      </c>
      <c r="B2288" s="75">
        <v>259.81</v>
      </c>
      <c r="C2288" s="76"/>
      <c r="D2288" s="76" t="s">
        <v>1712</v>
      </c>
      <c r="E2288" s="74"/>
      <c r="F2288" s="74">
        <v>5200000521</v>
      </c>
    </row>
    <row r="2289" spans="1:6" x14ac:dyDescent="0.2">
      <c r="A2289" s="74">
        <v>545136</v>
      </c>
      <c r="B2289" s="75">
        <v>209.88</v>
      </c>
      <c r="C2289" s="76"/>
      <c r="D2289" s="76" t="s">
        <v>1713</v>
      </c>
      <c r="E2289" s="74"/>
      <c r="F2289" s="74">
        <v>5200000521</v>
      </c>
    </row>
    <row r="2290" spans="1:6" x14ac:dyDescent="0.2">
      <c r="A2290" s="74">
        <v>545137</v>
      </c>
      <c r="B2290" s="75">
        <v>689.61</v>
      </c>
      <c r="C2290" s="76"/>
      <c r="D2290" s="76" t="s">
        <v>1714</v>
      </c>
      <c r="E2290" s="74"/>
      <c r="F2290" s="74">
        <v>5200000521</v>
      </c>
    </row>
    <row r="2291" spans="1:6" x14ac:dyDescent="0.2">
      <c r="A2291" s="74">
        <v>545138</v>
      </c>
      <c r="B2291" s="75">
        <v>449.75</v>
      </c>
      <c r="C2291" s="76"/>
      <c r="D2291" s="76" t="s">
        <v>1715</v>
      </c>
      <c r="E2291" s="74"/>
      <c r="F2291" s="74">
        <v>5200000521</v>
      </c>
    </row>
    <row r="2292" spans="1:6" x14ac:dyDescent="0.2">
      <c r="A2292" s="74">
        <v>545139</v>
      </c>
      <c r="B2292" s="75">
        <v>519.61</v>
      </c>
      <c r="C2292" s="76"/>
      <c r="D2292" s="76" t="s">
        <v>1716</v>
      </c>
      <c r="E2292" s="74"/>
      <c r="F2292" s="74">
        <v>5200000521</v>
      </c>
    </row>
    <row r="2293" spans="1:6" x14ac:dyDescent="0.2">
      <c r="A2293" s="74">
        <v>545140</v>
      </c>
      <c r="B2293" s="75">
        <v>209.88</v>
      </c>
      <c r="C2293" s="76"/>
      <c r="D2293" s="76" t="s">
        <v>1717</v>
      </c>
      <c r="E2293" s="74"/>
      <c r="F2293" s="74">
        <v>5200000521</v>
      </c>
    </row>
    <row r="2294" spans="1:6" x14ac:dyDescent="0.2">
      <c r="A2294" s="74">
        <v>545141</v>
      </c>
      <c r="B2294" s="75">
        <v>359.8</v>
      </c>
      <c r="C2294" s="76"/>
      <c r="D2294" s="76" t="s">
        <v>1718</v>
      </c>
      <c r="E2294" s="74"/>
      <c r="F2294" s="74">
        <v>5200000521</v>
      </c>
    </row>
    <row r="2295" spans="1:6" x14ac:dyDescent="0.2">
      <c r="A2295" s="74">
        <v>545142</v>
      </c>
      <c r="B2295" s="75">
        <v>179.9</v>
      </c>
      <c r="C2295" s="76"/>
      <c r="D2295" s="76" t="s">
        <v>1719</v>
      </c>
      <c r="E2295" s="74"/>
      <c r="F2295" s="74">
        <v>5200000521</v>
      </c>
    </row>
    <row r="2296" spans="1:6" x14ac:dyDescent="0.2">
      <c r="A2296" s="74">
        <v>545143</v>
      </c>
      <c r="B2296" s="75">
        <v>509.71</v>
      </c>
      <c r="C2296" s="76"/>
      <c r="D2296" s="76" t="s">
        <v>1720</v>
      </c>
      <c r="E2296" s="74"/>
      <c r="F2296" s="74">
        <v>5200000521</v>
      </c>
    </row>
    <row r="2297" spans="1:6" x14ac:dyDescent="0.2">
      <c r="A2297" s="74">
        <v>545144</v>
      </c>
      <c r="B2297" s="75">
        <v>359.8</v>
      </c>
      <c r="C2297" s="76"/>
      <c r="D2297" s="76" t="s">
        <v>1721</v>
      </c>
      <c r="E2297" s="74"/>
      <c r="F2297" s="74">
        <v>5200000521</v>
      </c>
    </row>
    <row r="2298" spans="1:6" x14ac:dyDescent="0.2">
      <c r="A2298" s="74">
        <v>545145</v>
      </c>
      <c r="B2298" s="75">
        <v>299.83</v>
      </c>
      <c r="C2298" s="76"/>
      <c r="D2298" s="76" t="s">
        <v>1722</v>
      </c>
      <c r="E2298" s="74"/>
      <c r="F2298" s="74">
        <v>5200000521</v>
      </c>
    </row>
    <row r="2299" spans="1:6" x14ac:dyDescent="0.2">
      <c r="A2299" s="74">
        <v>545146</v>
      </c>
      <c r="B2299" s="75">
        <v>149.91999999999999</v>
      </c>
      <c r="C2299" s="76"/>
      <c r="D2299" s="76" t="s">
        <v>1723</v>
      </c>
      <c r="E2299" s="74"/>
      <c r="F2299" s="74">
        <v>5200000521</v>
      </c>
    </row>
    <row r="2300" spans="1:6" x14ac:dyDescent="0.2">
      <c r="A2300" s="74">
        <v>545147</v>
      </c>
      <c r="B2300" s="75">
        <v>239.86</v>
      </c>
      <c r="C2300" s="76"/>
      <c r="D2300" s="76" t="s">
        <v>1724</v>
      </c>
      <c r="E2300" s="74"/>
      <c r="F2300" s="74">
        <v>5200000521</v>
      </c>
    </row>
    <row r="2301" spans="1:6" x14ac:dyDescent="0.2">
      <c r="A2301" s="74">
        <v>545148</v>
      </c>
      <c r="B2301" s="75">
        <v>149.91999999999999</v>
      </c>
      <c r="C2301" s="76"/>
      <c r="D2301" s="76" t="s">
        <v>1725</v>
      </c>
      <c r="E2301" s="74"/>
      <c r="F2301" s="74">
        <v>5200000521</v>
      </c>
    </row>
    <row r="2302" spans="1:6" x14ac:dyDescent="0.2">
      <c r="A2302" s="74">
        <v>545149</v>
      </c>
      <c r="B2302" s="75">
        <v>519.61</v>
      </c>
      <c r="C2302" s="76"/>
      <c r="D2302" s="76" t="s">
        <v>1726</v>
      </c>
      <c r="E2302" s="74"/>
      <c r="F2302" s="74">
        <v>5200000521</v>
      </c>
    </row>
    <row r="2303" spans="1:6" x14ac:dyDescent="0.2">
      <c r="A2303" s="74">
        <v>545150</v>
      </c>
      <c r="B2303" s="75">
        <v>299.83</v>
      </c>
      <c r="C2303" s="76"/>
      <c r="D2303" s="76" t="s">
        <v>1727</v>
      </c>
      <c r="E2303" s="74"/>
      <c r="F2303" s="74">
        <v>5200000521</v>
      </c>
    </row>
    <row r="2304" spans="1:6" x14ac:dyDescent="0.2">
      <c r="A2304" s="74">
        <v>545151</v>
      </c>
      <c r="B2304" s="75">
        <v>6500</v>
      </c>
      <c r="C2304" s="76"/>
      <c r="D2304" s="76" t="s">
        <v>1728</v>
      </c>
      <c r="E2304" s="74"/>
      <c r="F2304" s="74">
        <v>5200000521</v>
      </c>
    </row>
    <row r="2305" spans="1:6" x14ac:dyDescent="0.2">
      <c r="A2305" s="74">
        <v>545152</v>
      </c>
      <c r="B2305" s="75">
        <v>2800</v>
      </c>
      <c r="C2305" s="76"/>
      <c r="D2305" s="76" t="s">
        <v>1729</v>
      </c>
      <c r="E2305" s="74"/>
      <c r="F2305" s="74">
        <v>5200000521</v>
      </c>
    </row>
    <row r="2306" spans="1:6" x14ac:dyDescent="0.2">
      <c r="A2306" s="74">
        <v>545153</v>
      </c>
      <c r="B2306" s="75">
        <v>220</v>
      </c>
      <c r="C2306" s="76"/>
      <c r="D2306" s="76" t="s">
        <v>1730</v>
      </c>
      <c r="E2306" s="74"/>
      <c r="F2306" s="74">
        <v>5200000521</v>
      </c>
    </row>
    <row r="2307" spans="1:6" x14ac:dyDescent="0.2">
      <c r="A2307" s="74">
        <v>545154</v>
      </c>
      <c r="B2307" s="75">
        <v>66</v>
      </c>
      <c r="C2307" s="76"/>
      <c r="D2307" s="76" t="s">
        <v>1731</v>
      </c>
      <c r="E2307" s="74"/>
      <c r="F2307" s="74">
        <v>5200000521</v>
      </c>
    </row>
    <row r="2308" spans="1:6" x14ac:dyDescent="0.2">
      <c r="A2308" s="74">
        <v>545155</v>
      </c>
      <c r="B2308" s="75">
        <v>170</v>
      </c>
      <c r="C2308" s="76"/>
      <c r="D2308" s="76" t="s">
        <v>1732</v>
      </c>
      <c r="E2308" s="74"/>
      <c r="F2308" s="74">
        <v>5200000521</v>
      </c>
    </row>
    <row r="2309" spans="1:6" x14ac:dyDescent="0.2">
      <c r="A2309" s="74">
        <v>545156</v>
      </c>
      <c r="B2309" s="75">
        <v>242</v>
      </c>
      <c r="C2309" s="76"/>
      <c r="D2309" s="76" t="s">
        <v>1733</v>
      </c>
      <c r="E2309" s="74"/>
      <c r="F2309" s="74">
        <v>5200000521</v>
      </c>
    </row>
    <row r="2310" spans="1:6" x14ac:dyDescent="0.2">
      <c r="A2310" s="74">
        <v>547845</v>
      </c>
      <c r="B2310" s="75">
        <v>179.9</v>
      </c>
      <c r="C2310" s="76"/>
      <c r="D2310" s="76" t="s">
        <v>1689</v>
      </c>
      <c r="E2310" s="74"/>
      <c r="F2310" s="74">
        <v>5200000521</v>
      </c>
    </row>
    <row r="2311" spans="1:6" x14ac:dyDescent="0.2">
      <c r="A2311" s="74">
        <v>547846</v>
      </c>
      <c r="B2311" s="75">
        <v>220</v>
      </c>
      <c r="C2311" s="76"/>
      <c r="D2311" s="76" t="s">
        <v>1730</v>
      </c>
      <c r="E2311" s="74"/>
      <c r="F2311" s="74">
        <v>5200000521</v>
      </c>
    </row>
    <row r="2312" spans="1:6" x14ac:dyDescent="0.2">
      <c r="A2312" s="74">
        <v>547847</v>
      </c>
      <c r="B2312" s="75">
        <v>66</v>
      </c>
      <c r="C2312" s="76"/>
      <c r="D2312" s="76" t="s">
        <v>1731</v>
      </c>
      <c r="E2312" s="74"/>
      <c r="F2312" s="74">
        <v>5200000521</v>
      </c>
    </row>
    <row r="2313" spans="1:6" x14ac:dyDescent="0.2">
      <c r="A2313" s="74">
        <v>547848</v>
      </c>
      <c r="B2313" s="75">
        <v>170</v>
      </c>
      <c r="C2313" s="76"/>
      <c r="D2313" s="76" t="s">
        <v>1732</v>
      </c>
      <c r="E2313" s="74"/>
      <c r="F2313" s="74">
        <v>5200000521</v>
      </c>
    </row>
    <row r="2314" spans="1:6" x14ac:dyDescent="0.2">
      <c r="A2314" s="74">
        <v>547849</v>
      </c>
      <c r="B2314" s="75">
        <v>242</v>
      </c>
      <c r="C2314" s="76"/>
      <c r="D2314" s="76" t="s">
        <v>1733</v>
      </c>
      <c r="E2314" s="74"/>
      <c r="F2314" s="74">
        <v>5200000521</v>
      </c>
    </row>
    <row r="2315" spans="1:6" x14ac:dyDescent="0.2">
      <c r="A2315" s="74">
        <v>544949</v>
      </c>
      <c r="B2315" s="75">
        <v>134.77000000000001</v>
      </c>
      <c r="C2315" s="76"/>
      <c r="D2315" s="76" t="s">
        <v>1526</v>
      </c>
      <c r="E2315" s="74"/>
      <c r="F2315" s="74">
        <v>5200000521</v>
      </c>
    </row>
    <row r="2316" spans="1:6" x14ac:dyDescent="0.2">
      <c r="A2316" s="74">
        <v>545042</v>
      </c>
      <c r="B2316" s="75">
        <v>3800</v>
      </c>
      <c r="C2316" s="76"/>
      <c r="D2316" s="76" t="s">
        <v>1619</v>
      </c>
      <c r="E2316" s="74"/>
      <c r="F2316" s="74">
        <v>5200000521</v>
      </c>
    </row>
    <row r="2317" spans="1:6" x14ac:dyDescent="0.2">
      <c r="A2317" s="74">
        <v>545043</v>
      </c>
      <c r="B2317" s="75">
        <v>3200</v>
      </c>
      <c r="C2317" s="76"/>
      <c r="D2317" s="76" t="s">
        <v>1620</v>
      </c>
      <c r="E2317" s="74"/>
      <c r="F2317" s="74">
        <v>5200000521</v>
      </c>
    </row>
    <row r="2318" spans="1:6" x14ac:dyDescent="0.2">
      <c r="A2318" s="74">
        <v>545047</v>
      </c>
      <c r="B2318" s="75">
        <v>10</v>
      </c>
      <c r="C2318" s="76"/>
      <c r="D2318" s="76" t="s">
        <v>1624</v>
      </c>
      <c r="E2318" s="74"/>
      <c r="F2318" s="74">
        <v>5200000521</v>
      </c>
    </row>
    <row r="2319" spans="1:6" x14ac:dyDescent="0.2">
      <c r="A2319" s="74">
        <v>545059</v>
      </c>
      <c r="B2319" s="75">
        <v>270</v>
      </c>
      <c r="C2319" s="76"/>
      <c r="D2319" s="76" t="s">
        <v>1636</v>
      </c>
      <c r="E2319" s="74"/>
      <c r="F2319" s="74">
        <v>5200000521</v>
      </c>
    </row>
    <row r="2320" spans="1:6" x14ac:dyDescent="0.2">
      <c r="A2320" s="74">
        <v>545060</v>
      </c>
      <c r="B2320" s="75">
        <v>120</v>
      </c>
      <c r="C2320" s="76"/>
      <c r="D2320" s="76" t="s">
        <v>1637</v>
      </c>
      <c r="E2320" s="74"/>
      <c r="F2320" s="74">
        <v>5200000521</v>
      </c>
    </row>
    <row r="2321" spans="1:6" x14ac:dyDescent="0.2">
      <c r="A2321" s="74">
        <v>545062</v>
      </c>
      <c r="B2321" s="75">
        <v>190</v>
      </c>
      <c r="C2321" s="76"/>
      <c r="D2321" s="76" t="s">
        <v>1639</v>
      </c>
      <c r="E2321" s="74"/>
      <c r="F2321" s="74">
        <v>5200000521</v>
      </c>
    </row>
    <row r="2322" spans="1:6" x14ac:dyDescent="0.2">
      <c r="A2322" s="74">
        <v>545063</v>
      </c>
      <c r="B2322" s="75">
        <v>100</v>
      </c>
      <c r="C2322" s="76"/>
      <c r="D2322" s="76" t="s">
        <v>1640</v>
      </c>
      <c r="E2322" s="74"/>
      <c r="F2322" s="74">
        <v>5200000521</v>
      </c>
    </row>
    <row r="2323" spans="1:6" x14ac:dyDescent="0.2">
      <c r="A2323" s="74">
        <v>545072</v>
      </c>
      <c r="B2323" s="75">
        <v>1500</v>
      </c>
      <c r="C2323" s="76"/>
      <c r="D2323" s="76" t="s">
        <v>1649</v>
      </c>
      <c r="E2323" s="74"/>
      <c r="F2323" s="74">
        <v>5200000521</v>
      </c>
    </row>
    <row r="2324" spans="1:6" x14ac:dyDescent="0.2">
      <c r="A2324" s="74">
        <v>545075</v>
      </c>
      <c r="B2324" s="75">
        <v>150</v>
      </c>
      <c r="C2324" s="76"/>
      <c r="D2324" s="76" t="s">
        <v>1652</v>
      </c>
      <c r="E2324" s="74"/>
      <c r="F2324" s="74">
        <v>5200000521</v>
      </c>
    </row>
    <row r="2325" spans="1:6" x14ac:dyDescent="0.2">
      <c r="A2325" s="74">
        <v>545082</v>
      </c>
      <c r="B2325" s="75">
        <v>80</v>
      </c>
      <c r="C2325" s="76"/>
      <c r="D2325" s="76" t="s">
        <v>1659</v>
      </c>
      <c r="E2325" s="74"/>
      <c r="F2325" s="74">
        <v>5200000521</v>
      </c>
    </row>
    <row r="2326" spans="1:6" x14ac:dyDescent="0.2">
      <c r="A2326" s="74">
        <v>545083</v>
      </c>
      <c r="B2326" s="75">
        <v>40</v>
      </c>
      <c r="C2326" s="76"/>
      <c r="D2326" s="76" t="s">
        <v>1660</v>
      </c>
      <c r="E2326" s="74"/>
      <c r="F2326" s="74">
        <v>5200000521</v>
      </c>
    </row>
    <row r="2327" spans="1:6" x14ac:dyDescent="0.2">
      <c r="A2327" s="74">
        <v>545085</v>
      </c>
      <c r="B2327" s="75">
        <v>50</v>
      </c>
      <c r="C2327" s="76"/>
      <c r="D2327" s="76" t="s">
        <v>1662</v>
      </c>
      <c r="E2327" s="74"/>
      <c r="F2327" s="74">
        <v>5200000521</v>
      </c>
    </row>
    <row r="2328" spans="1:6" x14ac:dyDescent="0.2">
      <c r="A2328" s="74">
        <v>545086</v>
      </c>
      <c r="B2328" s="75">
        <v>120</v>
      </c>
      <c r="C2328" s="76"/>
      <c r="D2328" s="76" t="s">
        <v>1663</v>
      </c>
      <c r="E2328" s="74"/>
      <c r="F2328" s="74">
        <v>5200000521</v>
      </c>
    </row>
    <row r="2329" spans="1:6" x14ac:dyDescent="0.2">
      <c r="A2329" s="74">
        <v>545087</v>
      </c>
      <c r="B2329" s="75">
        <v>18</v>
      </c>
      <c r="C2329" s="76"/>
      <c r="D2329" s="76" t="s">
        <v>1664</v>
      </c>
      <c r="E2329" s="74"/>
      <c r="F2329" s="74">
        <v>5200000521</v>
      </c>
    </row>
    <row r="2330" spans="1:6" x14ac:dyDescent="0.2">
      <c r="A2330" s="74">
        <v>545090</v>
      </c>
      <c r="B2330" s="75">
        <v>1200</v>
      </c>
      <c r="C2330" s="76"/>
      <c r="D2330" s="76" t="s">
        <v>1667</v>
      </c>
      <c r="E2330" s="74"/>
      <c r="F2330" s="74">
        <v>5200000521</v>
      </c>
    </row>
    <row r="2331" spans="1:6" x14ac:dyDescent="0.2">
      <c r="A2331" s="74">
        <v>545101</v>
      </c>
      <c r="B2331" s="75">
        <v>1200</v>
      </c>
      <c r="C2331" s="76"/>
      <c r="D2331" s="76" t="s">
        <v>1678</v>
      </c>
      <c r="E2331" s="74"/>
      <c r="F2331" s="74">
        <v>5200000521</v>
      </c>
    </row>
    <row r="2332" spans="1:6" x14ac:dyDescent="0.2">
      <c r="A2332" s="74">
        <v>545102</v>
      </c>
      <c r="B2332" s="75">
        <v>1400</v>
      </c>
      <c r="C2332" s="76"/>
      <c r="D2332" s="76" t="s">
        <v>1679</v>
      </c>
      <c r="E2332" s="74"/>
      <c r="F2332" s="74">
        <v>5200000521</v>
      </c>
    </row>
    <row r="2333" spans="1:6" x14ac:dyDescent="0.2">
      <c r="A2333" s="74">
        <v>545103</v>
      </c>
      <c r="B2333" s="75">
        <v>8</v>
      </c>
      <c r="C2333" s="76"/>
      <c r="D2333" s="76" t="s">
        <v>1680</v>
      </c>
      <c r="E2333" s="74"/>
      <c r="F2333" s="74">
        <v>5200000521</v>
      </c>
    </row>
    <row r="2334" spans="1:6" x14ac:dyDescent="0.2">
      <c r="A2334" s="74">
        <v>545107</v>
      </c>
      <c r="B2334" s="75">
        <v>3000</v>
      </c>
      <c r="C2334" s="76"/>
      <c r="D2334" s="76" t="s">
        <v>1684</v>
      </c>
      <c r="E2334" s="74"/>
      <c r="F2334" s="74">
        <v>5200000521</v>
      </c>
    </row>
    <row r="2335" spans="1:6" x14ac:dyDescent="0.2">
      <c r="A2335" s="74">
        <v>545108</v>
      </c>
      <c r="B2335" s="75">
        <v>60</v>
      </c>
      <c r="C2335" s="76"/>
      <c r="D2335" s="76" t="s">
        <v>1685</v>
      </c>
      <c r="E2335" s="74"/>
      <c r="F2335" s="74">
        <v>5200000521</v>
      </c>
    </row>
    <row r="2336" spans="1:6" x14ac:dyDescent="0.2">
      <c r="A2336" s="74">
        <v>545121</v>
      </c>
      <c r="B2336" s="75">
        <v>389.71</v>
      </c>
      <c r="C2336" s="76"/>
      <c r="D2336" s="76" t="s">
        <v>1698</v>
      </c>
      <c r="E2336" s="74"/>
      <c r="F2336" s="74">
        <v>5200000521</v>
      </c>
    </row>
    <row r="2337" spans="1:6" x14ac:dyDescent="0.2">
      <c r="A2337" s="74">
        <v>545122</v>
      </c>
      <c r="B2337" s="75">
        <v>389.71</v>
      </c>
      <c r="C2337" s="76"/>
      <c r="D2337" s="76" t="s">
        <v>1699</v>
      </c>
      <c r="E2337" s="74"/>
      <c r="F2337" s="74">
        <v>5200000521</v>
      </c>
    </row>
    <row r="2338" spans="1:6" x14ac:dyDescent="0.2">
      <c r="A2338" s="74">
        <v>545123</v>
      </c>
      <c r="B2338" s="75">
        <v>389.71</v>
      </c>
      <c r="C2338" s="76"/>
      <c r="D2338" s="76" t="s">
        <v>1700</v>
      </c>
      <c r="E2338" s="74"/>
      <c r="F2338" s="74">
        <v>5200000521</v>
      </c>
    </row>
    <row r="2339" spans="1:6" x14ac:dyDescent="0.2">
      <c r="A2339" s="74">
        <v>545124</v>
      </c>
      <c r="B2339" s="75">
        <v>519.61</v>
      </c>
      <c r="C2339" s="76"/>
      <c r="D2339" s="76" t="s">
        <v>1701</v>
      </c>
      <c r="E2339" s="74"/>
      <c r="F2339" s="74">
        <v>5200000521</v>
      </c>
    </row>
    <row r="2340" spans="1:6" x14ac:dyDescent="0.2">
      <c r="A2340" s="74">
        <v>545151</v>
      </c>
      <c r="B2340" s="75">
        <v>6500</v>
      </c>
      <c r="C2340" s="76"/>
      <c r="D2340" s="76" t="s">
        <v>1728</v>
      </c>
      <c r="E2340" s="74"/>
      <c r="F2340" s="74">
        <v>5200000521</v>
      </c>
    </row>
    <row r="2341" spans="1:6" x14ac:dyDescent="0.2">
      <c r="A2341" s="74">
        <v>545152</v>
      </c>
      <c r="B2341" s="75">
        <v>2800</v>
      </c>
      <c r="C2341" s="76"/>
      <c r="D2341" s="76" t="s">
        <v>1729</v>
      </c>
      <c r="E2341" s="74"/>
      <c r="F2341" s="74">
        <v>5200000521</v>
      </c>
    </row>
    <row r="2342" spans="1:6" x14ac:dyDescent="0.2">
      <c r="A2342" s="74">
        <v>547845</v>
      </c>
      <c r="B2342" s="75">
        <v>179.9</v>
      </c>
      <c r="C2342" s="76"/>
      <c r="D2342" s="76" t="s">
        <v>1689</v>
      </c>
      <c r="E2342" s="74"/>
      <c r="F2342" s="74">
        <v>5200000521</v>
      </c>
    </row>
    <row r="2343" spans="1:6" x14ac:dyDescent="0.2">
      <c r="A2343" s="74">
        <v>547846</v>
      </c>
      <c r="B2343" s="75">
        <v>220</v>
      </c>
      <c r="C2343" s="76"/>
      <c r="D2343" s="76" t="s">
        <v>1730</v>
      </c>
      <c r="E2343" s="74"/>
      <c r="F2343" s="74">
        <v>5200000521</v>
      </c>
    </row>
    <row r="2344" spans="1:6" x14ac:dyDescent="0.2">
      <c r="A2344" s="74">
        <v>547847</v>
      </c>
      <c r="B2344" s="75">
        <v>66</v>
      </c>
      <c r="C2344" s="76"/>
      <c r="D2344" s="76" t="s">
        <v>1731</v>
      </c>
      <c r="E2344" s="74"/>
      <c r="F2344" s="74">
        <v>5200000521</v>
      </c>
    </row>
    <row r="2345" spans="1:6" x14ac:dyDescent="0.2">
      <c r="A2345" s="74">
        <v>547848</v>
      </c>
      <c r="B2345" s="75">
        <v>170</v>
      </c>
      <c r="C2345" s="76"/>
      <c r="D2345" s="76" t="s">
        <v>1732</v>
      </c>
      <c r="E2345" s="74"/>
      <c r="F2345" s="74">
        <v>5200000521</v>
      </c>
    </row>
    <row r="2346" spans="1:6" x14ac:dyDescent="0.2">
      <c r="A2346" s="74">
        <v>547849</v>
      </c>
      <c r="B2346" s="75">
        <v>242</v>
      </c>
      <c r="C2346" s="76"/>
      <c r="D2346" s="76" t="s">
        <v>1733</v>
      </c>
      <c r="E2346" s="74"/>
      <c r="F2346" s="74">
        <v>5200000521</v>
      </c>
    </row>
    <row r="2347" spans="1:6" x14ac:dyDescent="0.2">
      <c r="A2347" s="74">
        <v>548837</v>
      </c>
      <c r="B2347" s="75">
        <v>379.05</v>
      </c>
      <c r="C2347" s="76"/>
      <c r="D2347" s="76" t="s">
        <v>1525</v>
      </c>
      <c r="E2347" s="74"/>
      <c r="F2347" s="74">
        <v>5200000521</v>
      </c>
    </row>
    <row r="2348" spans="1:6" x14ac:dyDescent="0.2">
      <c r="A2348" s="74">
        <v>548838</v>
      </c>
      <c r="B2348" s="75">
        <v>126.35</v>
      </c>
      <c r="C2348" s="76"/>
      <c r="D2348" s="76" t="s">
        <v>1547</v>
      </c>
      <c r="E2348" s="74"/>
      <c r="F2348" s="74">
        <v>5200000521</v>
      </c>
    </row>
    <row r="2349" spans="1:6" x14ac:dyDescent="0.2">
      <c r="A2349" s="74">
        <v>548839</v>
      </c>
      <c r="B2349" s="75">
        <v>151.62</v>
      </c>
      <c r="C2349" s="76"/>
      <c r="D2349" s="76" t="s">
        <v>1548</v>
      </c>
      <c r="E2349" s="74"/>
      <c r="F2349" s="74">
        <v>5200000521</v>
      </c>
    </row>
    <row r="2350" spans="1:6" x14ac:dyDescent="0.2">
      <c r="A2350" s="74">
        <v>548840</v>
      </c>
      <c r="B2350" s="75">
        <v>758.1</v>
      </c>
      <c r="C2350" s="76"/>
      <c r="D2350" s="76" t="s">
        <v>1551</v>
      </c>
      <c r="E2350" s="74"/>
      <c r="F2350" s="74">
        <v>5200000521</v>
      </c>
    </row>
    <row r="2351" spans="1:6" x14ac:dyDescent="0.2">
      <c r="A2351" s="74">
        <v>548841</v>
      </c>
      <c r="B2351" s="75">
        <v>80.459999999999994</v>
      </c>
      <c r="C2351" s="76"/>
      <c r="D2351" s="76" t="s">
        <v>1616</v>
      </c>
      <c r="E2351" s="74"/>
      <c r="F2351" s="74">
        <v>5200000521</v>
      </c>
    </row>
    <row r="2352" spans="1:6" x14ac:dyDescent="0.2">
      <c r="A2352" s="74">
        <v>548842</v>
      </c>
      <c r="B2352" s="75">
        <v>200</v>
      </c>
      <c r="C2352" s="76"/>
      <c r="D2352" s="76" t="s">
        <v>1626</v>
      </c>
      <c r="E2352" s="74"/>
      <c r="F2352" s="74">
        <v>5200000521</v>
      </c>
    </row>
    <row r="2353" spans="1:6" x14ac:dyDescent="0.2">
      <c r="A2353" s="74">
        <v>548843</v>
      </c>
      <c r="B2353" s="75">
        <v>150</v>
      </c>
      <c r="C2353" s="76"/>
      <c r="D2353" s="76" t="s">
        <v>1627</v>
      </c>
      <c r="E2353" s="74"/>
      <c r="F2353" s="74">
        <v>5200000521</v>
      </c>
    </row>
    <row r="2354" spans="1:6" x14ac:dyDescent="0.2">
      <c r="A2354" s="74">
        <v>549014</v>
      </c>
      <c r="B2354" s="75">
        <v>180</v>
      </c>
      <c r="C2354" s="76"/>
      <c r="D2354" s="76" t="s">
        <v>1635</v>
      </c>
      <c r="E2354" s="74"/>
      <c r="F2354" s="74">
        <v>5200000521</v>
      </c>
    </row>
    <row r="2355" spans="1:6" x14ac:dyDescent="0.2">
      <c r="A2355" s="74">
        <v>549015</v>
      </c>
      <c r="B2355" s="75">
        <v>140</v>
      </c>
      <c r="C2355" s="76"/>
      <c r="D2355" s="76" t="s">
        <v>1638</v>
      </c>
      <c r="E2355" s="74"/>
      <c r="F2355" s="74">
        <v>5200000521</v>
      </c>
    </row>
    <row r="2356" spans="1:6" x14ac:dyDescent="0.2">
      <c r="A2356" s="74">
        <v>549016</v>
      </c>
      <c r="B2356" s="75">
        <v>340</v>
      </c>
      <c r="C2356" s="76"/>
      <c r="D2356" s="76" t="s">
        <v>1650</v>
      </c>
      <c r="E2356" s="74"/>
      <c r="F2356" s="74">
        <v>5200000521</v>
      </c>
    </row>
    <row r="2357" spans="1:6" x14ac:dyDescent="0.2">
      <c r="A2357" s="74">
        <v>549017</v>
      </c>
      <c r="B2357" s="75">
        <v>400</v>
      </c>
      <c r="C2357" s="76"/>
      <c r="D2357" s="76" t="s">
        <v>1651</v>
      </c>
      <c r="E2357" s="74"/>
      <c r="F2357" s="74">
        <v>5200000521</v>
      </c>
    </row>
    <row r="2358" spans="1:6" x14ac:dyDescent="0.2">
      <c r="A2358" s="74">
        <v>549018</v>
      </c>
      <c r="B2358" s="75">
        <v>220</v>
      </c>
      <c r="C2358" s="76"/>
      <c r="D2358" s="76" t="s">
        <v>1653</v>
      </c>
      <c r="E2358" s="74"/>
      <c r="F2358" s="74">
        <v>5200000521</v>
      </c>
    </row>
    <row r="2359" spans="1:6" x14ac:dyDescent="0.2">
      <c r="A2359" s="74">
        <v>549019</v>
      </c>
      <c r="B2359" s="75">
        <v>110</v>
      </c>
      <c r="C2359" s="76"/>
      <c r="D2359" s="76" t="s">
        <v>1654</v>
      </c>
      <c r="E2359" s="74"/>
      <c r="F2359" s="74">
        <v>5200000521</v>
      </c>
    </row>
    <row r="2360" spans="1:6" x14ac:dyDescent="0.2">
      <c r="A2360" s="74">
        <v>549020</v>
      </c>
      <c r="B2360" s="75">
        <v>800</v>
      </c>
      <c r="C2360" s="76"/>
      <c r="D2360" s="76" t="s">
        <v>1665</v>
      </c>
      <c r="E2360" s="74"/>
      <c r="F2360" s="74">
        <v>5200000521</v>
      </c>
    </row>
    <row r="2361" spans="1:6" x14ac:dyDescent="0.2">
      <c r="A2361" s="74">
        <v>549930</v>
      </c>
      <c r="B2361" s="75">
        <v>1</v>
      </c>
      <c r="C2361" s="76"/>
      <c r="D2361" s="76" t="s">
        <v>1734</v>
      </c>
      <c r="E2361" s="74"/>
      <c r="F2361" s="74">
        <v>5200000521</v>
      </c>
    </row>
    <row r="2362" spans="1:6" x14ac:dyDescent="0.2">
      <c r="A2362" s="74">
        <v>549005</v>
      </c>
      <c r="B2362" s="75">
        <v>60.72</v>
      </c>
      <c r="C2362" s="76"/>
      <c r="D2362" s="76" t="s">
        <v>1735</v>
      </c>
      <c r="E2362" s="74"/>
      <c r="F2362" s="74">
        <v>5200000619</v>
      </c>
    </row>
    <row r="2363" spans="1:6" x14ac:dyDescent="0.2">
      <c r="A2363" s="74">
        <v>549006</v>
      </c>
      <c r="B2363" s="75">
        <v>30.36</v>
      </c>
      <c r="C2363" s="76"/>
      <c r="D2363" s="76" t="s">
        <v>1736</v>
      </c>
      <c r="E2363" s="74"/>
      <c r="F2363" s="74">
        <v>5200000619</v>
      </c>
    </row>
    <row r="2364" spans="1:6" x14ac:dyDescent="0.2">
      <c r="A2364" s="74">
        <v>549007</v>
      </c>
      <c r="B2364" s="75">
        <v>75.900000000000006</v>
      </c>
      <c r="C2364" s="76"/>
      <c r="D2364" s="76" t="s">
        <v>1737</v>
      </c>
      <c r="E2364" s="74"/>
      <c r="F2364" s="74">
        <v>5200000619</v>
      </c>
    </row>
    <row r="2365" spans="1:6" x14ac:dyDescent="0.2">
      <c r="A2365" s="74">
        <v>549008</v>
      </c>
      <c r="B2365" s="75">
        <v>45.54</v>
      </c>
      <c r="C2365" s="76"/>
      <c r="D2365" s="76" t="s">
        <v>1738</v>
      </c>
      <c r="E2365" s="74"/>
      <c r="F2365" s="74">
        <v>5200000619</v>
      </c>
    </row>
    <row r="2366" spans="1:6" x14ac:dyDescent="0.2">
      <c r="A2366" s="74">
        <v>549009</v>
      </c>
      <c r="B2366" s="75">
        <v>60.72</v>
      </c>
      <c r="C2366" s="76"/>
      <c r="D2366" s="76" t="s">
        <v>1739</v>
      </c>
      <c r="E2366" s="74"/>
      <c r="F2366" s="74">
        <v>5200000619</v>
      </c>
    </row>
    <row r="2367" spans="1:6" x14ac:dyDescent="0.2">
      <c r="A2367" s="74">
        <v>549010</v>
      </c>
      <c r="B2367" s="75">
        <v>45.54</v>
      </c>
      <c r="C2367" s="76"/>
      <c r="D2367" s="76" t="s">
        <v>1740</v>
      </c>
      <c r="E2367" s="74"/>
      <c r="F2367" s="74">
        <v>5200000619</v>
      </c>
    </row>
    <row r="2368" spans="1:6" x14ac:dyDescent="0.2">
      <c r="A2368" s="74">
        <v>549011</v>
      </c>
      <c r="B2368" s="75">
        <v>75.900000000000006</v>
      </c>
      <c r="C2368" s="76"/>
      <c r="D2368" s="76" t="s">
        <v>1741</v>
      </c>
      <c r="E2368" s="74"/>
      <c r="F2368" s="74">
        <v>5200000619</v>
      </c>
    </row>
    <row r="2369" spans="1:6" x14ac:dyDescent="0.2">
      <c r="A2369" s="74">
        <v>549012</v>
      </c>
      <c r="B2369" s="75">
        <v>45.54</v>
      </c>
      <c r="C2369" s="76"/>
      <c r="D2369" s="76" t="s">
        <v>1742</v>
      </c>
      <c r="E2369" s="74"/>
      <c r="F2369" s="74">
        <v>5200000619</v>
      </c>
    </row>
    <row r="2370" spans="1:6" x14ac:dyDescent="0.2">
      <c r="A2370" s="74">
        <v>549013</v>
      </c>
      <c r="B2370" s="75">
        <v>7.16</v>
      </c>
      <c r="C2370" s="76"/>
      <c r="D2370" s="76" t="s">
        <v>1743</v>
      </c>
      <c r="E2370" s="74"/>
      <c r="F2370" s="74">
        <v>5200000619</v>
      </c>
    </row>
    <row r="2371" spans="1:6" x14ac:dyDescent="0.2">
      <c r="A2371" s="74">
        <v>549094</v>
      </c>
      <c r="B2371" s="75">
        <v>45.54</v>
      </c>
      <c r="C2371" s="76"/>
      <c r="D2371" s="76" t="s">
        <v>1744</v>
      </c>
      <c r="E2371" s="74"/>
      <c r="F2371" s="74">
        <v>5200000619</v>
      </c>
    </row>
    <row r="2372" spans="1:6" x14ac:dyDescent="0.2">
      <c r="A2372" s="74">
        <v>549095</v>
      </c>
      <c r="B2372" s="75">
        <v>45.54</v>
      </c>
      <c r="C2372" s="76"/>
      <c r="D2372" s="76" t="s">
        <v>1745</v>
      </c>
      <c r="E2372" s="74"/>
      <c r="F2372" s="74">
        <v>5200000619</v>
      </c>
    </row>
    <row r="2373" spans="1:6" x14ac:dyDescent="0.2">
      <c r="A2373" s="74">
        <v>549096</v>
      </c>
      <c r="B2373" s="75">
        <v>60.72</v>
      </c>
      <c r="C2373" s="76"/>
      <c r="D2373" s="76" t="s">
        <v>1746</v>
      </c>
      <c r="E2373" s="74"/>
      <c r="F2373" s="74">
        <v>5200000619</v>
      </c>
    </row>
    <row r="2374" spans="1:6" x14ac:dyDescent="0.2">
      <c r="A2374" s="74">
        <v>549097</v>
      </c>
      <c r="B2374" s="75">
        <v>75.900000000000006</v>
      </c>
      <c r="C2374" s="76"/>
      <c r="D2374" s="76" t="s">
        <v>1747</v>
      </c>
      <c r="E2374" s="74"/>
      <c r="F2374" s="74">
        <v>5200000619</v>
      </c>
    </row>
    <row r="2375" spans="1:6" x14ac:dyDescent="0.2">
      <c r="A2375" s="74">
        <v>549098</v>
      </c>
      <c r="B2375" s="75">
        <v>91.08</v>
      </c>
      <c r="C2375" s="76"/>
      <c r="D2375" s="76" t="s">
        <v>1748</v>
      </c>
      <c r="E2375" s="74"/>
      <c r="F2375" s="74">
        <v>5200000619</v>
      </c>
    </row>
    <row r="2376" spans="1:6" x14ac:dyDescent="0.2">
      <c r="A2376" s="74">
        <v>549099</v>
      </c>
      <c r="B2376" s="75">
        <v>214.74</v>
      </c>
      <c r="C2376" s="76"/>
      <c r="D2376" s="76" t="s">
        <v>1749</v>
      </c>
      <c r="E2376" s="74"/>
      <c r="F2376" s="74">
        <v>5200000619</v>
      </c>
    </row>
    <row r="2377" spans="1:6" x14ac:dyDescent="0.2">
      <c r="A2377" s="74">
        <v>549100</v>
      </c>
      <c r="B2377" s="75">
        <v>12.86</v>
      </c>
      <c r="C2377" s="76"/>
      <c r="D2377" s="76" t="s">
        <v>1750</v>
      </c>
      <c r="E2377" s="74"/>
      <c r="F2377" s="74">
        <v>5200000619</v>
      </c>
    </row>
    <row r="2378" spans="1:6" x14ac:dyDescent="0.2">
      <c r="A2378" s="74">
        <v>549101</v>
      </c>
      <c r="B2378" s="75">
        <v>53.07</v>
      </c>
      <c r="C2378" s="76"/>
      <c r="D2378" s="76" t="s">
        <v>1751</v>
      </c>
      <c r="E2378" s="74"/>
      <c r="F2378" s="74">
        <v>5200000619</v>
      </c>
    </row>
    <row r="2379" spans="1:6" x14ac:dyDescent="0.2">
      <c r="A2379" s="74">
        <v>549102</v>
      </c>
      <c r="B2379" s="75">
        <v>85.71</v>
      </c>
      <c r="C2379" s="76"/>
      <c r="D2379" s="76" t="s">
        <v>1752</v>
      </c>
      <c r="E2379" s="74"/>
      <c r="F2379" s="74">
        <v>5200000619</v>
      </c>
    </row>
    <row r="2380" spans="1:6" x14ac:dyDescent="0.2">
      <c r="A2380" s="74">
        <v>549103</v>
      </c>
      <c r="B2380" s="75">
        <v>128.56</v>
      </c>
      <c r="C2380" s="76"/>
      <c r="D2380" s="76" t="s">
        <v>1753</v>
      </c>
      <c r="E2380" s="74"/>
      <c r="F2380" s="74">
        <v>5200000619</v>
      </c>
    </row>
    <row r="2381" spans="1:6" x14ac:dyDescent="0.2">
      <c r="A2381" s="74">
        <v>549104</v>
      </c>
      <c r="B2381" s="75">
        <v>24.27</v>
      </c>
      <c r="C2381" s="76"/>
      <c r="D2381" s="76" t="s">
        <v>1754</v>
      </c>
      <c r="E2381" s="74"/>
      <c r="F2381" s="74">
        <v>5200000619</v>
      </c>
    </row>
    <row r="2382" spans="1:6" x14ac:dyDescent="0.2">
      <c r="A2382" s="74">
        <v>549105</v>
      </c>
      <c r="B2382" s="75">
        <v>11.89</v>
      </c>
      <c r="C2382" s="76"/>
      <c r="D2382" s="76" t="s">
        <v>1755</v>
      </c>
      <c r="E2382" s="74"/>
      <c r="F2382" s="74">
        <v>5200000619</v>
      </c>
    </row>
    <row r="2383" spans="1:6" x14ac:dyDescent="0.2">
      <c r="A2383" s="74">
        <v>549106</v>
      </c>
      <c r="B2383" s="75">
        <v>103.45</v>
      </c>
      <c r="C2383" s="76"/>
      <c r="D2383" s="76" t="s">
        <v>1756</v>
      </c>
      <c r="E2383" s="74"/>
      <c r="F2383" s="74">
        <v>5200000619</v>
      </c>
    </row>
    <row r="2384" spans="1:6" x14ac:dyDescent="0.2">
      <c r="A2384" s="74">
        <v>549107</v>
      </c>
      <c r="B2384" s="75">
        <v>128.56</v>
      </c>
      <c r="C2384" s="76"/>
      <c r="D2384" s="76" t="s">
        <v>1757</v>
      </c>
      <c r="E2384" s="74"/>
      <c r="F2384" s="74">
        <v>5200000619</v>
      </c>
    </row>
    <row r="2385" spans="1:6" x14ac:dyDescent="0.2">
      <c r="A2385" s="74">
        <v>549108</v>
      </c>
      <c r="B2385" s="75">
        <v>329.76</v>
      </c>
      <c r="C2385" s="76"/>
      <c r="D2385" s="76" t="s">
        <v>1758</v>
      </c>
      <c r="E2385" s="74"/>
      <c r="F2385" s="74">
        <v>5200000619</v>
      </c>
    </row>
    <row r="2386" spans="1:6" x14ac:dyDescent="0.2">
      <c r="A2386" s="74">
        <v>549109</v>
      </c>
      <c r="B2386" s="75">
        <v>72.81</v>
      </c>
      <c r="C2386" s="76"/>
      <c r="D2386" s="76" t="s">
        <v>1759</v>
      </c>
      <c r="E2386" s="74"/>
      <c r="F2386" s="74">
        <v>5200000619</v>
      </c>
    </row>
    <row r="2387" spans="1:6" x14ac:dyDescent="0.2">
      <c r="A2387" s="74">
        <v>549110</v>
      </c>
      <c r="B2387" s="75">
        <v>34.49</v>
      </c>
      <c r="C2387" s="76"/>
      <c r="D2387" s="76" t="s">
        <v>1760</v>
      </c>
      <c r="E2387" s="74"/>
      <c r="F2387" s="74">
        <v>5200000619</v>
      </c>
    </row>
    <row r="2388" spans="1:6" x14ac:dyDescent="0.2">
      <c r="A2388" s="74">
        <v>549111</v>
      </c>
      <c r="B2388" s="75">
        <v>106.13</v>
      </c>
      <c r="C2388" s="76"/>
      <c r="D2388" s="76" t="s">
        <v>1761</v>
      </c>
      <c r="E2388" s="74"/>
      <c r="F2388" s="74">
        <v>5200000619</v>
      </c>
    </row>
    <row r="2389" spans="1:6" x14ac:dyDescent="0.2">
      <c r="A2389" s="74">
        <v>549112</v>
      </c>
      <c r="B2389" s="75">
        <v>10.220000000000001</v>
      </c>
      <c r="C2389" s="76"/>
      <c r="D2389" s="76" t="s">
        <v>1762</v>
      </c>
      <c r="E2389" s="74"/>
      <c r="F2389" s="74">
        <v>5200000619</v>
      </c>
    </row>
    <row r="2390" spans="1:6" x14ac:dyDescent="0.2">
      <c r="A2390" s="74">
        <v>549113</v>
      </c>
      <c r="B2390" s="75">
        <v>2.0499999999999998</v>
      </c>
      <c r="C2390" s="76"/>
      <c r="D2390" s="76" t="s">
        <v>1763</v>
      </c>
      <c r="E2390" s="74"/>
      <c r="F2390" s="74">
        <v>5200000619</v>
      </c>
    </row>
    <row r="2391" spans="1:6" x14ac:dyDescent="0.2">
      <c r="A2391" s="74">
        <v>549114</v>
      </c>
      <c r="B2391" s="75">
        <v>17.809999999999999</v>
      </c>
      <c r="C2391" s="76"/>
      <c r="D2391" s="76" t="s">
        <v>1764</v>
      </c>
      <c r="E2391" s="74"/>
      <c r="F2391" s="74">
        <v>5200000619</v>
      </c>
    </row>
    <row r="2392" spans="1:6" x14ac:dyDescent="0.2">
      <c r="A2392" s="74">
        <v>549115</v>
      </c>
      <c r="B2392" s="75">
        <v>2.0499999999999998</v>
      </c>
      <c r="C2392" s="76"/>
      <c r="D2392" s="76" t="s">
        <v>1765</v>
      </c>
      <c r="E2392" s="74"/>
      <c r="F2392" s="74">
        <v>5200000619</v>
      </c>
    </row>
    <row r="2393" spans="1:6" x14ac:dyDescent="0.2">
      <c r="A2393" s="74">
        <v>549116</v>
      </c>
      <c r="B2393" s="75">
        <v>572.63</v>
      </c>
      <c r="C2393" s="76"/>
      <c r="D2393" s="76" t="s">
        <v>1766</v>
      </c>
      <c r="E2393" s="74"/>
      <c r="F2393" s="74">
        <v>5200000619</v>
      </c>
    </row>
    <row r="2394" spans="1:6" x14ac:dyDescent="0.2">
      <c r="A2394" s="74">
        <v>549117</v>
      </c>
      <c r="B2394" s="75">
        <v>107.37</v>
      </c>
      <c r="C2394" s="76"/>
      <c r="D2394" s="76" t="s">
        <v>1767</v>
      </c>
      <c r="E2394" s="74"/>
      <c r="F2394" s="74">
        <v>5200000619</v>
      </c>
    </row>
    <row r="2395" spans="1:6" x14ac:dyDescent="0.2">
      <c r="A2395" s="74">
        <v>549118</v>
      </c>
      <c r="B2395" s="75">
        <v>71.58</v>
      </c>
      <c r="C2395" s="76"/>
      <c r="D2395" s="76" t="s">
        <v>1768</v>
      </c>
      <c r="E2395" s="74"/>
      <c r="F2395" s="74">
        <v>5200000619</v>
      </c>
    </row>
    <row r="2396" spans="1:6" x14ac:dyDescent="0.2">
      <c r="A2396" s="74">
        <v>549119</v>
      </c>
      <c r="B2396" s="75">
        <v>107.37</v>
      </c>
      <c r="C2396" s="76"/>
      <c r="D2396" s="76" t="s">
        <v>1769</v>
      </c>
      <c r="E2396" s="74"/>
      <c r="F2396" s="74">
        <v>5200000619</v>
      </c>
    </row>
    <row r="2397" spans="1:6" x14ac:dyDescent="0.2">
      <c r="A2397" s="74">
        <v>549120</v>
      </c>
      <c r="B2397" s="75">
        <v>71.58</v>
      </c>
      <c r="C2397" s="76"/>
      <c r="D2397" s="76" t="s">
        <v>1770</v>
      </c>
      <c r="E2397" s="74"/>
      <c r="F2397" s="74">
        <v>5200000619</v>
      </c>
    </row>
    <row r="2398" spans="1:6" x14ac:dyDescent="0.2">
      <c r="A2398" s="74">
        <v>549121</v>
      </c>
      <c r="B2398" s="75">
        <v>143.16</v>
      </c>
      <c r="C2398" s="76"/>
      <c r="D2398" s="76" t="s">
        <v>1771</v>
      </c>
      <c r="E2398" s="74"/>
      <c r="F2398" s="74">
        <v>5200000619</v>
      </c>
    </row>
    <row r="2399" spans="1:6" x14ac:dyDescent="0.2">
      <c r="A2399" s="74">
        <v>549122</v>
      </c>
      <c r="B2399" s="75">
        <v>248.32</v>
      </c>
      <c r="C2399" s="76"/>
      <c r="D2399" s="76" t="s">
        <v>1772</v>
      </c>
      <c r="E2399" s="74"/>
      <c r="F2399" s="74">
        <v>5200000619</v>
      </c>
    </row>
    <row r="2400" spans="1:6" x14ac:dyDescent="0.2">
      <c r="A2400" s="74">
        <v>549123</v>
      </c>
      <c r="B2400" s="75">
        <v>143.16</v>
      </c>
      <c r="C2400" s="76"/>
      <c r="D2400" s="76" t="s">
        <v>1773</v>
      </c>
      <c r="E2400" s="74"/>
      <c r="F2400" s="74">
        <v>5200000619</v>
      </c>
    </row>
    <row r="2401" spans="1:6" x14ac:dyDescent="0.2">
      <c r="A2401" s="74">
        <v>549124</v>
      </c>
      <c r="B2401" s="75">
        <v>1128.21</v>
      </c>
      <c r="C2401" s="76"/>
      <c r="D2401" s="76" t="s">
        <v>1774</v>
      </c>
      <c r="E2401" s="74"/>
      <c r="F2401" s="74">
        <v>5200000619</v>
      </c>
    </row>
    <row r="2402" spans="1:6" x14ac:dyDescent="0.2">
      <c r="A2402" s="74">
        <v>549125</v>
      </c>
      <c r="B2402" s="75">
        <v>353.78</v>
      </c>
      <c r="C2402" s="76"/>
      <c r="D2402" s="76" t="s">
        <v>1775</v>
      </c>
      <c r="E2402" s="74"/>
      <c r="F2402" s="74">
        <v>5200000619</v>
      </c>
    </row>
    <row r="2403" spans="1:6" x14ac:dyDescent="0.2">
      <c r="A2403" s="74">
        <v>549126</v>
      </c>
      <c r="B2403" s="75">
        <v>41.22</v>
      </c>
      <c r="C2403" s="76"/>
      <c r="D2403" s="76" t="s">
        <v>1776</v>
      </c>
      <c r="E2403" s="74"/>
      <c r="F2403" s="74">
        <v>5200000619</v>
      </c>
    </row>
    <row r="2404" spans="1:6" x14ac:dyDescent="0.2">
      <c r="A2404" s="74">
        <v>549127</v>
      </c>
      <c r="B2404" s="75">
        <v>164.88</v>
      </c>
      <c r="C2404" s="76"/>
      <c r="D2404" s="76" t="s">
        <v>1777</v>
      </c>
      <c r="E2404" s="74"/>
      <c r="F2404" s="74">
        <v>5200000619</v>
      </c>
    </row>
    <row r="2405" spans="1:6" x14ac:dyDescent="0.2">
      <c r="A2405" s="74">
        <v>549128</v>
      </c>
      <c r="B2405" s="75">
        <v>82.44</v>
      </c>
      <c r="C2405" s="76"/>
      <c r="D2405" s="76" t="s">
        <v>1771</v>
      </c>
      <c r="E2405" s="74"/>
      <c r="F2405" s="74">
        <v>5200000619</v>
      </c>
    </row>
    <row r="2406" spans="1:6" x14ac:dyDescent="0.2">
      <c r="A2406" s="74">
        <v>549129</v>
      </c>
      <c r="B2406" s="75">
        <v>82.44</v>
      </c>
      <c r="C2406" s="76"/>
      <c r="D2406" s="76" t="s">
        <v>1778</v>
      </c>
      <c r="E2406" s="74"/>
      <c r="F2406" s="74">
        <v>5200000619</v>
      </c>
    </row>
    <row r="2407" spans="1:6" x14ac:dyDescent="0.2">
      <c r="A2407" s="74">
        <v>549130</v>
      </c>
      <c r="B2407" s="75">
        <v>140.66999999999999</v>
      </c>
      <c r="C2407" s="76"/>
      <c r="D2407" s="76" t="s">
        <v>1779</v>
      </c>
      <c r="E2407" s="74"/>
      <c r="F2407" s="74">
        <v>5200000619</v>
      </c>
    </row>
    <row r="2408" spans="1:6" x14ac:dyDescent="0.2">
      <c r="A2408" s="74">
        <v>549131</v>
      </c>
      <c r="B2408" s="75">
        <v>41.22</v>
      </c>
      <c r="C2408" s="76"/>
      <c r="D2408" s="76" t="s">
        <v>1780</v>
      </c>
      <c r="E2408" s="74"/>
      <c r="F2408" s="74">
        <v>5200000619</v>
      </c>
    </row>
    <row r="2409" spans="1:6" x14ac:dyDescent="0.2">
      <c r="A2409" s="74">
        <v>549132</v>
      </c>
      <c r="B2409" s="75">
        <v>1128.21</v>
      </c>
      <c r="C2409" s="76"/>
      <c r="D2409" s="76" t="s">
        <v>1781</v>
      </c>
      <c r="E2409" s="74"/>
      <c r="F2409" s="74">
        <v>5200000619</v>
      </c>
    </row>
    <row r="2410" spans="1:6" x14ac:dyDescent="0.2">
      <c r="A2410" s="74">
        <v>549133</v>
      </c>
      <c r="B2410" s="75">
        <v>82.44</v>
      </c>
      <c r="C2410" s="76"/>
      <c r="D2410" s="76" t="s">
        <v>1782</v>
      </c>
      <c r="E2410" s="74"/>
      <c r="F2410" s="74">
        <v>5200000619</v>
      </c>
    </row>
    <row r="2411" spans="1:6" x14ac:dyDescent="0.2">
      <c r="A2411" s="74">
        <v>549134</v>
      </c>
      <c r="B2411" s="75">
        <v>1128.21</v>
      </c>
      <c r="C2411" s="76"/>
      <c r="D2411" s="76" t="s">
        <v>1783</v>
      </c>
      <c r="E2411" s="74"/>
      <c r="F2411" s="74">
        <v>5200000619</v>
      </c>
    </row>
    <row r="2412" spans="1:6" x14ac:dyDescent="0.2">
      <c r="A2412" s="74">
        <v>549135</v>
      </c>
      <c r="B2412" s="75">
        <v>82.44</v>
      </c>
      <c r="C2412" s="76"/>
      <c r="D2412" s="76" t="s">
        <v>1784</v>
      </c>
      <c r="E2412" s="74"/>
      <c r="F2412" s="74">
        <v>5200000619</v>
      </c>
    </row>
    <row r="2413" spans="1:6" x14ac:dyDescent="0.2">
      <c r="A2413" s="74">
        <v>549136</v>
      </c>
      <c r="B2413" s="75">
        <v>82.44</v>
      </c>
      <c r="C2413" s="76"/>
      <c r="D2413" s="76" t="s">
        <v>1785</v>
      </c>
      <c r="E2413" s="74"/>
      <c r="F2413" s="74">
        <v>5200000619</v>
      </c>
    </row>
    <row r="2414" spans="1:6" x14ac:dyDescent="0.2">
      <c r="A2414" s="74">
        <v>549137</v>
      </c>
      <c r="B2414" s="75">
        <v>265.33999999999997</v>
      </c>
      <c r="C2414" s="76"/>
      <c r="D2414" s="76" t="s">
        <v>1786</v>
      </c>
      <c r="E2414" s="74"/>
      <c r="F2414" s="74">
        <v>5200000619</v>
      </c>
    </row>
    <row r="2415" spans="1:6" x14ac:dyDescent="0.2">
      <c r="A2415" s="74">
        <v>549138</v>
      </c>
      <c r="B2415" s="75">
        <v>423.08</v>
      </c>
      <c r="C2415" s="76"/>
      <c r="D2415" s="76" t="s">
        <v>1787</v>
      </c>
      <c r="E2415" s="74"/>
      <c r="F2415" s="74">
        <v>5200000619</v>
      </c>
    </row>
    <row r="2416" spans="1:6" x14ac:dyDescent="0.2">
      <c r="A2416" s="74">
        <v>549139</v>
      </c>
      <c r="B2416" s="75">
        <v>36.229999999999997</v>
      </c>
      <c r="C2416" s="76"/>
      <c r="D2416" s="76" t="s">
        <v>1788</v>
      </c>
      <c r="E2416" s="74"/>
      <c r="F2416" s="74">
        <v>5200000619</v>
      </c>
    </row>
    <row r="2417" spans="1:6" x14ac:dyDescent="0.2">
      <c r="A2417" s="74">
        <v>549140</v>
      </c>
      <c r="B2417" s="75">
        <v>36.229999999999997</v>
      </c>
      <c r="C2417" s="76"/>
      <c r="D2417" s="76" t="s">
        <v>1789</v>
      </c>
      <c r="E2417" s="74"/>
      <c r="F2417" s="74">
        <v>5200000619</v>
      </c>
    </row>
    <row r="2418" spans="1:6" x14ac:dyDescent="0.2">
      <c r="A2418" s="74">
        <v>549141</v>
      </c>
      <c r="B2418" s="75">
        <v>72.459999999999994</v>
      </c>
      <c r="C2418" s="76"/>
      <c r="D2418" s="76" t="s">
        <v>1790</v>
      </c>
      <c r="E2418" s="74"/>
      <c r="F2418" s="74">
        <v>5200000619</v>
      </c>
    </row>
    <row r="2419" spans="1:6" x14ac:dyDescent="0.2">
      <c r="A2419" s="74">
        <v>549142</v>
      </c>
      <c r="B2419" s="75">
        <v>36.229999999999997</v>
      </c>
      <c r="C2419" s="76"/>
      <c r="D2419" s="76" t="s">
        <v>1791</v>
      </c>
      <c r="E2419" s="74"/>
      <c r="F2419" s="74">
        <v>5200000619</v>
      </c>
    </row>
    <row r="2420" spans="1:6" x14ac:dyDescent="0.2">
      <c r="A2420" s="74">
        <v>549143</v>
      </c>
      <c r="B2420" s="75">
        <v>0.5</v>
      </c>
      <c r="C2420" s="76"/>
      <c r="D2420" s="76" t="s">
        <v>1792</v>
      </c>
      <c r="E2420" s="74"/>
      <c r="F2420" s="74">
        <v>5200000619</v>
      </c>
    </row>
    <row r="2421" spans="1:6" x14ac:dyDescent="0.2">
      <c r="A2421" s="74">
        <v>549144</v>
      </c>
      <c r="B2421" s="75">
        <v>1.1599999999999999</v>
      </c>
      <c r="C2421" s="76"/>
      <c r="D2421" s="76" t="s">
        <v>1793</v>
      </c>
      <c r="E2421" s="74"/>
      <c r="F2421" s="74">
        <v>5200000619</v>
      </c>
    </row>
    <row r="2422" spans="1:6" x14ac:dyDescent="0.2">
      <c r="A2422" s="74">
        <v>549145</v>
      </c>
      <c r="B2422" s="75">
        <v>70.52</v>
      </c>
      <c r="C2422" s="76"/>
      <c r="D2422" s="76" t="s">
        <v>1794</v>
      </c>
      <c r="E2422" s="74"/>
      <c r="F2422" s="74">
        <v>5200000619</v>
      </c>
    </row>
    <row r="2423" spans="1:6" x14ac:dyDescent="0.2">
      <c r="A2423" s="74">
        <v>549146</v>
      </c>
      <c r="B2423" s="75">
        <v>61.83</v>
      </c>
      <c r="C2423" s="76"/>
      <c r="D2423" s="76" t="s">
        <v>1795</v>
      </c>
      <c r="E2423" s="74"/>
      <c r="F2423" s="74">
        <v>5200000619</v>
      </c>
    </row>
    <row r="2424" spans="1:6" x14ac:dyDescent="0.2">
      <c r="A2424" s="74">
        <v>549147</v>
      </c>
      <c r="B2424" s="75">
        <v>1128.21</v>
      </c>
      <c r="C2424" s="76"/>
      <c r="D2424" s="76" t="s">
        <v>1796</v>
      </c>
      <c r="E2424" s="74"/>
      <c r="F2424" s="74">
        <v>5200000619</v>
      </c>
    </row>
    <row r="2425" spans="1:6" x14ac:dyDescent="0.2">
      <c r="A2425" s="74">
        <v>549148</v>
      </c>
      <c r="B2425" s="75">
        <v>1128.21</v>
      </c>
      <c r="C2425" s="76"/>
      <c r="D2425" s="76" t="s">
        <v>1797</v>
      </c>
      <c r="E2425" s="74"/>
      <c r="F2425" s="74">
        <v>5200000619</v>
      </c>
    </row>
    <row r="2426" spans="1:6" x14ac:dyDescent="0.2">
      <c r="A2426" s="74">
        <v>549149</v>
      </c>
      <c r="B2426" s="75">
        <v>176.89</v>
      </c>
      <c r="C2426" s="76"/>
      <c r="D2426" s="76" t="s">
        <v>1798</v>
      </c>
      <c r="E2426" s="74"/>
      <c r="F2426" s="74">
        <v>5200000619</v>
      </c>
    </row>
    <row r="2427" spans="1:6" x14ac:dyDescent="0.2">
      <c r="A2427" s="74">
        <v>549150</v>
      </c>
      <c r="B2427" s="75">
        <v>1128.21</v>
      </c>
      <c r="C2427" s="76"/>
      <c r="D2427" s="76" t="s">
        <v>1799</v>
      </c>
      <c r="E2427" s="74"/>
      <c r="F2427" s="74">
        <v>5200000619</v>
      </c>
    </row>
    <row r="2428" spans="1:6" x14ac:dyDescent="0.2">
      <c r="A2428" s="74">
        <v>549151</v>
      </c>
      <c r="B2428" s="75">
        <v>1692.32</v>
      </c>
      <c r="C2428" s="76"/>
      <c r="D2428" s="76" t="s">
        <v>1800</v>
      </c>
      <c r="E2428" s="74"/>
      <c r="F2428" s="74">
        <v>5200000619</v>
      </c>
    </row>
    <row r="2429" spans="1:6" x14ac:dyDescent="0.2">
      <c r="A2429" s="74">
        <v>549152</v>
      </c>
      <c r="B2429" s="75">
        <v>1128.21</v>
      </c>
      <c r="C2429" s="76"/>
      <c r="D2429" s="76" t="s">
        <v>1801</v>
      </c>
      <c r="E2429" s="74"/>
      <c r="F2429" s="74">
        <v>5200000619</v>
      </c>
    </row>
    <row r="2430" spans="1:6" x14ac:dyDescent="0.2">
      <c r="A2430" s="74">
        <v>549153</v>
      </c>
      <c r="B2430" s="75">
        <v>2256.42</v>
      </c>
      <c r="C2430" s="76"/>
      <c r="D2430" s="76" t="s">
        <v>1802</v>
      </c>
      <c r="E2430" s="74"/>
      <c r="F2430" s="74">
        <v>5200000619</v>
      </c>
    </row>
    <row r="2431" spans="1:6" x14ac:dyDescent="0.2">
      <c r="A2431" s="74">
        <v>549154</v>
      </c>
      <c r="B2431" s="75">
        <v>1692.32</v>
      </c>
      <c r="C2431" s="76"/>
      <c r="D2431" s="76" t="s">
        <v>1803</v>
      </c>
      <c r="E2431" s="74"/>
      <c r="F2431" s="74">
        <v>5200000619</v>
      </c>
    </row>
    <row r="2432" spans="1:6" x14ac:dyDescent="0.2">
      <c r="A2432" s="74">
        <v>549155</v>
      </c>
      <c r="B2432" s="75">
        <v>2256.42</v>
      </c>
      <c r="C2432" s="76"/>
      <c r="D2432" s="76" t="s">
        <v>1804</v>
      </c>
      <c r="E2432" s="74"/>
      <c r="F2432" s="74">
        <v>5200000619</v>
      </c>
    </row>
    <row r="2433" spans="1:6" x14ac:dyDescent="0.2">
      <c r="A2433" s="74">
        <v>549156</v>
      </c>
      <c r="B2433" s="75">
        <v>132.66999999999999</v>
      </c>
      <c r="C2433" s="76"/>
      <c r="D2433" s="76" t="s">
        <v>1805</v>
      </c>
      <c r="E2433" s="74"/>
      <c r="F2433" s="74">
        <v>5200000619</v>
      </c>
    </row>
    <row r="2434" spans="1:6" x14ac:dyDescent="0.2">
      <c r="A2434" s="74">
        <v>549157</v>
      </c>
      <c r="B2434" s="75">
        <v>132.66999999999999</v>
      </c>
      <c r="C2434" s="76"/>
      <c r="D2434" s="76" t="s">
        <v>1806</v>
      </c>
      <c r="E2434" s="74"/>
      <c r="F2434" s="74">
        <v>5200000619</v>
      </c>
    </row>
    <row r="2435" spans="1:6" x14ac:dyDescent="0.2">
      <c r="A2435" s="74">
        <v>549158</v>
      </c>
      <c r="B2435" s="75">
        <v>1692.32</v>
      </c>
      <c r="C2435" s="76"/>
      <c r="D2435" s="76" t="s">
        <v>1807</v>
      </c>
      <c r="E2435" s="74"/>
      <c r="F2435" s="74">
        <v>5200000619</v>
      </c>
    </row>
    <row r="2436" spans="1:6" x14ac:dyDescent="0.2">
      <c r="A2436" s="74">
        <v>549159</v>
      </c>
      <c r="B2436" s="75">
        <v>2256.42</v>
      </c>
      <c r="C2436" s="76"/>
      <c r="D2436" s="76" t="s">
        <v>1808</v>
      </c>
      <c r="E2436" s="74"/>
      <c r="F2436" s="74">
        <v>5200000619</v>
      </c>
    </row>
    <row r="2437" spans="1:6" x14ac:dyDescent="0.2">
      <c r="A2437" s="74">
        <v>549160</v>
      </c>
      <c r="B2437" s="75">
        <v>2256.42</v>
      </c>
      <c r="C2437" s="76"/>
      <c r="D2437" s="76" t="s">
        <v>1809</v>
      </c>
      <c r="E2437" s="74"/>
      <c r="F2437" s="74">
        <v>5200000619</v>
      </c>
    </row>
    <row r="2438" spans="1:6" x14ac:dyDescent="0.2">
      <c r="A2438" s="74">
        <v>549161</v>
      </c>
      <c r="B2438" s="75">
        <v>2820.53</v>
      </c>
      <c r="C2438" s="76"/>
      <c r="D2438" s="76" t="s">
        <v>1810</v>
      </c>
      <c r="E2438" s="74"/>
      <c r="F2438" s="74">
        <v>5200000619</v>
      </c>
    </row>
    <row r="2439" spans="1:6" x14ac:dyDescent="0.2">
      <c r="A2439" s="74">
        <v>549162</v>
      </c>
      <c r="B2439" s="75">
        <v>1128.21</v>
      </c>
      <c r="C2439" s="76"/>
      <c r="D2439" s="76" t="s">
        <v>1811</v>
      </c>
      <c r="E2439" s="74"/>
      <c r="F2439" s="74">
        <v>5200000619</v>
      </c>
    </row>
    <row r="2440" spans="1:6" x14ac:dyDescent="0.2">
      <c r="A2440" s="74">
        <v>549163</v>
      </c>
      <c r="B2440" s="75">
        <v>1692.32</v>
      </c>
      <c r="C2440" s="76"/>
      <c r="D2440" s="76" t="s">
        <v>1812</v>
      </c>
      <c r="E2440" s="74"/>
      <c r="F2440" s="74">
        <v>5200000619</v>
      </c>
    </row>
    <row r="2441" spans="1:6" x14ac:dyDescent="0.2">
      <c r="A2441" s="74">
        <v>549164</v>
      </c>
      <c r="B2441" s="75">
        <v>1768.9</v>
      </c>
      <c r="C2441" s="76"/>
      <c r="D2441" s="76" t="s">
        <v>1813</v>
      </c>
      <c r="E2441" s="74"/>
      <c r="F2441" s="74">
        <v>5200000619</v>
      </c>
    </row>
    <row r="2442" spans="1:6" x14ac:dyDescent="0.2">
      <c r="A2442" s="74">
        <v>549165</v>
      </c>
      <c r="B2442" s="75">
        <v>1415.12</v>
      </c>
      <c r="C2442" s="76"/>
      <c r="D2442" s="76" t="s">
        <v>1814</v>
      </c>
      <c r="E2442" s="74"/>
      <c r="F2442" s="74">
        <v>5200000619</v>
      </c>
    </row>
    <row r="2443" spans="1:6" x14ac:dyDescent="0.2">
      <c r="A2443" s="74">
        <v>549166</v>
      </c>
      <c r="B2443" s="75">
        <v>1061.3399999999999</v>
      </c>
      <c r="C2443" s="76"/>
      <c r="D2443" s="76" t="s">
        <v>1815</v>
      </c>
      <c r="E2443" s="74"/>
      <c r="F2443" s="74">
        <v>5200000619</v>
      </c>
    </row>
    <row r="2444" spans="1:6" x14ac:dyDescent="0.2">
      <c r="A2444" s="74">
        <v>549167</v>
      </c>
      <c r="B2444" s="75">
        <v>2122.6799999999998</v>
      </c>
      <c r="C2444" s="76"/>
      <c r="D2444" s="76" t="s">
        <v>1816</v>
      </c>
      <c r="E2444" s="74"/>
      <c r="F2444" s="74">
        <v>5200000619</v>
      </c>
    </row>
    <row r="2445" spans="1:6" x14ac:dyDescent="0.2">
      <c r="A2445" s="74">
        <v>549168</v>
      </c>
      <c r="B2445" s="75">
        <v>26.65</v>
      </c>
      <c r="C2445" s="76"/>
      <c r="D2445" s="76" t="s">
        <v>1817</v>
      </c>
      <c r="E2445" s="74"/>
      <c r="F2445" s="74">
        <v>5200000619</v>
      </c>
    </row>
    <row r="2446" spans="1:6" x14ac:dyDescent="0.2">
      <c r="A2446" s="74">
        <v>549169</v>
      </c>
      <c r="B2446" s="75">
        <v>707.56</v>
      </c>
      <c r="C2446" s="76"/>
      <c r="D2446" s="76" t="s">
        <v>1818</v>
      </c>
      <c r="E2446" s="74"/>
      <c r="F2446" s="74">
        <v>5200000619</v>
      </c>
    </row>
    <row r="2447" spans="1:6" x14ac:dyDescent="0.2">
      <c r="A2447" s="74">
        <v>549170</v>
      </c>
      <c r="B2447" s="75">
        <v>1128.21</v>
      </c>
      <c r="C2447" s="76"/>
      <c r="D2447" s="76" t="s">
        <v>1819</v>
      </c>
      <c r="E2447" s="74"/>
      <c r="F2447" s="74">
        <v>5200000619</v>
      </c>
    </row>
    <row r="2448" spans="1:6" x14ac:dyDescent="0.2">
      <c r="A2448" s="74">
        <v>549171</v>
      </c>
      <c r="B2448" s="75">
        <v>1128.21</v>
      </c>
      <c r="C2448" s="76"/>
      <c r="D2448" s="76" t="s">
        <v>1820</v>
      </c>
      <c r="E2448" s="74"/>
      <c r="F2448" s="74">
        <v>5200000619</v>
      </c>
    </row>
    <row r="2449" spans="1:6" x14ac:dyDescent="0.2">
      <c r="A2449" s="74">
        <v>549172</v>
      </c>
      <c r="B2449" s="75">
        <v>0.31</v>
      </c>
      <c r="C2449" s="76"/>
      <c r="D2449" s="76" t="s">
        <v>1821</v>
      </c>
      <c r="E2449" s="74"/>
      <c r="F2449" s="74">
        <v>5200000619</v>
      </c>
    </row>
    <row r="2450" spans="1:6" x14ac:dyDescent="0.2">
      <c r="A2450" s="74">
        <v>549173</v>
      </c>
      <c r="B2450" s="75">
        <v>0.13</v>
      </c>
      <c r="C2450" s="76"/>
      <c r="D2450" s="76" t="s">
        <v>1822</v>
      </c>
      <c r="E2450" s="74"/>
      <c r="F2450" s="74">
        <v>5200000619</v>
      </c>
    </row>
    <row r="2451" spans="1:6" x14ac:dyDescent="0.2">
      <c r="A2451" s="74">
        <v>549174</v>
      </c>
      <c r="B2451" s="75">
        <v>564.11</v>
      </c>
      <c r="C2451" s="76"/>
      <c r="D2451" s="76" t="s">
        <v>1823</v>
      </c>
      <c r="E2451" s="74"/>
      <c r="F2451" s="74">
        <v>5200000619</v>
      </c>
    </row>
    <row r="2452" spans="1:6" x14ac:dyDescent="0.2">
      <c r="A2452" s="74">
        <v>549175</v>
      </c>
      <c r="B2452" s="75">
        <v>282.06</v>
      </c>
      <c r="C2452" s="76"/>
      <c r="D2452" s="76" t="s">
        <v>1824</v>
      </c>
      <c r="E2452" s="74"/>
      <c r="F2452" s="74">
        <v>5200000619</v>
      </c>
    </row>
    <row r="2453" spans="1:6" x14ac:dyDescent="0.2">
      <c r="A2453" s="74">
        <v>549176</v>
      </c>
      <c r="B2453" s="75">
        <v>132.66999999999999</v>
      </c>
      <c r="C2453" s="76"/>
      <c r="D2453" s="76" t="s">
        <v>1825</v>
      </c>
      <c r="E2453" s="74"/>
      <c r="F2453" s="74">
        <v>5200000619</v>
      </c>
    </row>
    <row r="2454" spans="1:6" x14ac:dyDescent="0.2">
      <c r="A2454" s="74">
        <v>549177</v>
      </c>
      <c r="B2454" s="75">
        <v>176.89</v>
      </c>
      <c r="C2454" s="76"/>
      <c r="D2454" s="76" t="s">
        <v>1826</v>
      </c>
      <c r="E2454" s="74"/>
      <c r="F2454" s="74">
        <v>5200000619</v>
      </c>
    </row>
    <row r="2455" spans="1:6" x14ac:dyDescent="0.2">
      <c r="A2455" s="74">
        <v>549178</v>
      </c>
      <c r="B2455" s="75">
        <v>132.66999999999999</v>
      </c>
      <c r="C2455" s="76"/>
      <c r="D2455" s="76" t="s">
        <v>1827</v>
      </c>
      <c r="E2455" s="74"/>
      <c r="F2455" s="74">
        <v>5200000619</v>
      </c>
    </row>
    <row r="2456" spans="1:6" x14ac:dyDescent="0.2">
      <c r="A2456" s="74">
        <v>549179</v>
      </c>
      <c r="B2456" s="75">
        <v>707.56</v>
      </c>
      <c r="C2456" s="76"/>
      <c r="D2456" s="76" t="s">
        <v>1828</v>
      </c>
      <c r="E2456" s="74"/>
      <c r="F2456" s="74">
        <v>5200000619</v>
      </c>
    </row>
    <row r="2457" spans="1:6" x14ac:dyDescent="0.2">
      <c r="A2457" s="74">
        <v>549180</v>
      </c>
      <c r="B2457" s="75">
        <v>20.68</v>
      </c>
      <c r="C2457" s="76"/>
      <c r="D2457" s="76" t="s">
        <v>1829</v>
      </c>
      <c r="E2457" s="74"/>
      <c r="F2457" s="74">
        <v>5200000619</v>
      </c>
    </row>
    <row r="2458" spans="1:6" x14ac:dyDescent="0.2">
      <c r="A2458" s="74">
        <v>549181</v>
      </c>
      <c r="B2458" s="75">
        <v>20.68</v>
      </c>
      <c r="C2458" s="76"/>
      <c r="D2458" s="76" t="s">
        <v>1830</v>
      </c>
      <c r="E2458" s="74"/>
      <c r="F2458" s="74">
        <v>5200000619</v>
      </c>
    </row>
    <row r="2459" spans="1:6" x14ac:dyDescent="0.2">
      <c r="A2459" s="74">
        <v>549182</v>
      </c>
      <c r="B2459" s="75">
        <v>20.68</v>
      </c>
      <c r="C2459" s="76"/>
      <c r="D2459" s="76" t="s">
        <v>1831</v>
      </c>
      <c r="E2459" s="74"/>
      <c r="F2459" s="74">
        <v>5200000619</v>
      </c>
    </row>
    <row r="2460" spans="1:6" x14ac:dyDescent="0.2">
      <c r="A2460" s="74">
        <v>549183</v>
      </c>
      <c r="B2460" s="75">
        <v>20.68</v>
      </c>
      <c r="C2460" s="76"/>
      <c r="D2460" s="76" t="s">
        <v>1832</v>
      </c>
      <c r="E2460" s="74"/>
      <c r="F2460" s="74">
        <v>5200000619</v>
      </c>
    </row>
    <row r="2461" spans="1:6" x14ac:dyDescent="0.2">
      <c r="A2461" s="74">
        <v>549184</v>
      </c>
      <c r="B2461" s="75">
        <v>20.68</v>
      </c>
      <c r="C2461" s="76"/>
      <c r="D2461" s="76" t="s">
        <v>1833</v>
      </c>
      <c r="E2461" s="74"/>
      <c r="F2461" s="74">
        <v>5200000619</v>
      </c>
    </row>
    <row r="2462" spans="1:6" x14ac:dyDescent="0.2">
      <c r="A2462" s="74">
        <v>549185</v>
      </c>
      <c r="B2462" s="75">
        <v>20.68</v>
      </c>
      <c r="C2462" s="76"/>
      <c r="D2462" s="76" t="s">
        <v>1834</v>
      </c>
      <c r="E2462" s="74"/>
      <c r="F2462" s="74">
        <v>5200000619</v>
      </c>
    </row>
    <row r="2463" spans="1:6" x14ac:dyDescent="0.2">
      <c r="A2463" s="74">
        <v>549186</v>
      </c>
      <c r="B2463" s="75">
        <v>20.68</v>
      </c>
      <c r="C2463" s="76"/>
      <c r="D2463" s="76" t="s">
        <v>1835</v>
      </c>
      <c r="E2463" s="74"/>
      <c r="F2463" s="74">
        <v>5200000619</v>
      </c>
    </row>
    <row r="2464" spans="1:6" x14ac:dyDescent="0.2">
      <c r="A2464" s="74">
        <v>549187</v>
      </c>
      <c r="B2464" s="75">
        <v>20.68</v>
      </c>
      <c r="C2464" s="76"/>
      <c r="D2464" s="76" t="s">
        <v>1836</v>
      </c>
      <c r="E2464" s="74"/>
      <c r="F2464" s="74">
        <v>5200000619</v>
      </c>
    </row>
    <row r="2465" spans="1:6" x14ac:dyDescent="0.2">
      <c r="A2465" s="74">
        <v>549188</v>
      </c>
      <c r="B2465" s="75">
        <v>20.68</v>
      </c>
      <c r="C2465" s="76"/>
      <c r="D2465" s="76" t="s">
        <v>1837</v>
      </c>
      <c r="E2465" s="74"/>
      <c r="F2465" s="74">
        <v>5200000619</v>
      </c>
    </row>
    <row r="2466" spans="1:6" x14ac:dyDescent="0.2">
      <c r="A2466" s="74">
        <v>549189</v>
      </c>
      <c r="B2466" s="75">
        <v>20.68</v>
      </c>
      <c r="C2466" s="76"/>
      <c r="D2466" s="76" t="s">
        <v>1838</v>
      </c>
      <c r="E2466" s="74"/>
      <c r="F2466" s="74">
        <v>5200000619</v>
      </c>
    </row>
    <row r="2467" spans="1:6" x14ac:dyDescent="0.2">
      <c r="A2467" s="74">
        <v>549190</v>
      </c>
      <c r="B2467" s="75">
        <v>20.68</v>
      </c>
      <c r="C2467" s="76"/>
      <c r="D2467" s="76" t="s">
        <v>1839</v>
      </c>
      <c r="E2467" s="74"/>
      <c r="F2467" s="74">
        <v>5200000619</v>
      </c>
    </row>
    <row r="2468" spans="1:6" x14ac:dyDescent="0.2">
      <c r="A2468" s="74">
        <v>549191</v>
      </c>
      <c r="B2468" s="75">
        <v>107.37</v>
      </c>
      <c r="C2468" s="76"/>
      <c r="D2468" s="76" t="s">
        <v>1840</v>
      </c>
      <c r="E2468" s="74"/>
      <c r="F2468" s="74">
        <v>5200000619</v>
      </c>
    </row>
    <row r="2469" spans="1:6" x14ac:dyDescent="0.2">
      <c r="A2469" s="74">
        <v>549192</v>
      </c>
      <c r="B2469" s="75">
        <v>143.16</v>
      </c>
      <c r="C2469" s="76"/>
      <c r="D2469" s="76" t="s">
        <v>1841</v>
      </c>
      <c r="E2469" s="74"/>
      <c r="F2469" s="74">
        <v>5200000619</v>
      </c>
    </row>
    <row r="2470" spans="1:6" x14ac:dyDescent="0.2">
      <c r="A2470" s="74">
        <v>549193</v>
      </c>
      <c r="B2470" s="75">
        <v>178.95</v>
      </c>
      <c r="C2470" s="76"/>
      <c r="D2470" s="76" t="s">
        <v>1842</v>
      </c>
      <c r="E2470" s="74"/>
      <c r="F2470" s="74">
        <v>5200000619</v>
      </c>
    </row>
    <row r="2471" spans="1:6" x14ac:dyDescent="0.2">
      <c r="A2471" s="74">
        <v>549194</v>
      </c>
      <c r="B2471" s="75">
        <v>143.16</v>
      </c>
      <c r="C2471" s="76"/>
      <c r="D2471" s="76" t="s">
        <v>1843</v>
      </c>
      <c r="E2471" s="74"/>
      <c r="F2471" s="74">
        <v>5200000619</v>
      </c>
    </row>
    <row r="2472" spans="1:6" x14ac:dyDescent="0.2">
      <c r="A2472" s="74">
        <v>549195</v>
      </c>
      <c r="B2472" s="75">
        <v>186.24</v>
      </c>
      <c r="C2472" s="76"/>
      <c r="D2472" s="76" t="s">
        <v>1844</v>
      </c>
      <c r="E2472" s="74"/>
      <c r="F2472" s="74">
        <v>5200000619</v>
      </c>
    </row>
    <row r="2473" spans="1:6" x14ac:dyDescent="0.2">
      <c r="A2473" s="74">
        <v>549196</v>
      </c>
      <c r="B2473" s="75">
        <v>186.24</v>
      </c>
      <c r="C2473" s="76"/>
      <c r="D2473" s="76" t="s">
        <v>1845</v>
      </c>
      <c r="E2473" s="74"/>
      <c r="F2473" s="74">
        <v>5200000619</v>
      </c>
    </row>
    <row r="2474" spans="1:6" x14ac:dyDescent="0.2">
      <c r="A2474" s="74">
        <v>549197</v>
      </c>
      <c r="B2474" s="75">
        <v>71.58</v>
      </c>
      <c r="C2474" s="76"/>
      <c r="D2474" s="76" t="s">
        <v>1846</v>
      </c>
      <c r="E2474" s="74"/>
      <c r="F2474" s="74">
        <v>5200000619</v>
      </c>
    </row>
    <row r="2475" spans="1:6" x14ac:dyDescent="0.2">
      <c r="A2475" s="74">
        <v>549198</v>
      </c>
      <c r="B2475" s="75">
        <v>107.37</v>
      </c>
      <c r="C2475" s="76"/>
      <c r="D2475" s="76" t="s">
        <v>1847</v>
      </c>
      <c r="E2475" s="74"/>
      <c r="F2475" s="74">
        <v>5200000619</v>
      </c>
    </row>
    <row r="2476" spans="1:6" x14ac:dyDescent="0.2">
      <c r="A2476" s="74">
        <v>549199</v>
      </c>
      <c r="B2476" s="75">
        <v>310.39999999999998</v>
      </c>
      <c r="C2476" s="76"/>
      <c r="D2476" s="76" t="s">
        <v>1848</v>
      </c>
      <c r="E2476" s="74"/>
      <c r="F2476" s="74">
        <v>5200000619</v>
      </c>
    </row>
    <row r="2477" spans="1:6" x14ac:dyDescent="0.2">
      <c r="A2477" s="74">
        <v>549200</v>
      </c>
      <c r="B2477" s="75">
        <v>248.32</v>
      </c>
      <c r="C2477" s="76"/>
      <c r="D2477" s="76" t="s">
        <v>1849</v>
      </c>
      <c r="E2477" s="74"/>
      <c r="F2477" s="74">
        <v>5200000619</v>
      </c>
    </row>
    <row r="2478" spans="1:6" x14ac:dyDescent="0.2">
      <c r="A2478" s="74">
        <v>549201</v>
      </c>
      <c r="B2478" s="75">
        <v>434.56</v>
      </c>
      <c r="C2478" s="76"/>
      <c r="D2478" s="76" t="s">
        <v>1850</v>
      </c>
      <c r="E2478" s="74"/>
      <c r="F2478" s="74">
        <v>5200000619</v>
      </c>
    </row>
    <row r="2479" spans="1:6" x14ac:dyDescent="0.2">
      <c r="A2479" s="74">
        <v>549202</v>
      </c>
      <c r="B2479" s="75">
        <v>372.48</v>
      </c>
      <c r="C2479" s="76"/>
      <c r="D2479" s="76" t="s">
        <v>1851</v>
      </c>
      <c r="E2479" s="74"/>
      <c r="F2479" s="74">
        <v>5200000619</v>
      </c>
    </row>
    <row r="2480" spans="1:6" x14ac:dyDescent="0.2">
      <c r="A2480" s="74">
        <v>549203</v>
      </c>
      <c r="B2480" s="75">
        <v>143.16</v>
      </c>
      <c r="C2480" s="76"/>
      <c r="D2480" s="76" t="s">
        <v>1852</v>
      </c>
      <c r="E2480" s="74"/>
      <c r="F2480" s="74">
        <v>5200000619</v>
      </c>
    </row>
    <row r="2481" spans="1:6" x14ac:dyDescent="0.2">
      <c r="A2481" s="74">
        <v>549204</v>
      </c>
      <c r="B2481" s="75">
        <v>71.58</v>
      </c>
      <c r="C2481" s="76"/>
      <c r="D2481" s="76" t="s">
        <v>1853</v>
      </c>
      <c r="E2481" s="74"/>
      <c r="F2481" s="74">
        <v>5200000619</v>
      </c>
    </row>
    <row r="2482" spans="1:6" x14ac:dyDescent="0.2">
      <c r="A2482" s="74">
        <v>549205</v>
      </c>
      <c r="B2482" s="75">
        <v>143.16</v>
      </c>
      <c r="C2482" s="76"/>
      <c r="D2482" s="76" t="s">
        <v>1854</v>
      </c>
      <c r="E2482" s="74"/>
      <c r="F2482" s="74">
        <v>5200000619</v>
      </c>
    </row>
    <row r="2483" spans="1:6" x14ac:dyDescent="0.2">
      <c r="A2483" s="74">
        <v>549206</v>
      </c>
      <c r="B2483" s="75">
        <v>20.61</v>
      </c>
      <c r="C2483" s="76"/>
      <c r="D2483" s="76" t="s">
        <v>1855</v>
      </c>
      <c r="E2483" s="74"/>
      <c r="F2483" s="74">
        <v>5200000619</v>
      </c>
    </row>
    <row r="2484" spans="1:6" x14ac:dyDescent="0.2">
      <c r="A2484" s="74">
        <v>549207</v>
      </c>
      <c r="B2484" s="75">
        <v>107.37</v>
      </c>
      <c r="C2484" s="76"/>
      <c r="D2484" s="76" t="s">
        <v>1856</v>
      </c>
      <c r="E2484" s="74"/>
      <c r="F2484" s="74">
        <v>5200000619</v>
      </c>
    </row>
    <row r="2485" spans="1:6" x14ac:dyDescent="0.2">
      <c r="A2485" s="74">
        <v>549208</v>
      </c>
      <c r="B2485" s="75">
        <v>35.79</v>
      </c>
      <c r="C2485" s="76"/>
      <c r="D2485" s="76" t="s">
        <v>1857</v>
      </c>
      <c r="E2485" s="74"/>
      <c r="F2485" s="74">
        <v>5200000619</v>
      </c>
    </row>
    <row r="2486" spans="1:6" x14ac:dyDescent="0.2">
      <c r="A2486" s="74">
        <v>549209</v>
      </c>
      <c r="B2486" s="75">
        <v>35.79</v>
      </c>
      <c r="C2486" s="76"/>
      <c r="D2486" s="76" t="s">
        <v>1858</v>
      </c>
      <c r="E2486" s="74"/>
      <c r="F2486" s="74">
        <v>5200000619</v>
      </c>
    </row>
    <row r="2487" spans="1:6" x14ac:dyDescent="0.2">
      <c r="A2487" s="74">
        <v>549210</v>
      </c>
      <c r="B2487" s="75">
        <v>572.63</v>
      </c>
      <c r="C2487" s="76"/>
      <c r="D2487" s="76" t="s">
        <v>1859</v>
      </c>
      <c r="E2487" s="74"/>
      <c r="F2487" s="74">
        <v>5200000619</v>
      </c>
    </row>
    <row r="2488" spans="1:6" x14ac:dyDescent="0.2">
      <c r="A2488" s="74">
        <v>549211</v>
      </c>
      <c r="B2488" s="75">
        <v>357.89</v>
      </c>
      <c r="C2488" s="76"/>
      <c r="D2488" s="76" t="s">
        <v>1860</v>
      </c>
      <c r="E2488" s="74"/>
      <c r="F2488" s="74">
        <v>5200000619</v>
      </c>
    </row>
    <row r="2489" spans="1:6" x14ac:dyDescent="0.2">
      <c r="A2489" s="74">
        <v>549212</v>
      </c>
      <c r="B2489" s="75">
        <v>178.95</v>
      </c>
      <c r="C2489" s="76"/>
      <c r="D2489" s="76" t="s">
        <v>1861</v>
      </c>
      <c r="E2489" s="74"/>
      <c r="F2489" s="74">
        <v>5200000619</v>
      </c>
    </row>
    <row r="2490" spans="1:6" x14ac:dyDescent="0.2">
      <c r="A2490" s="74">
        <v>549213</v>
      </c>
      <c r="B2490" s="75">
        <v>107.37</v>
      </c>
      <c r="C2490" s="76"/>
      <c r="D2490" s="76" t="s">
        <v>1862</v>
      </c>
      <c r="E2490" s="74"/>
      <c r="F2490" s="74">
        <v>5200000619</v>
      </c>
    </row>
    <row r="2491" spans="1:6" x14ac:dyDescent="0.2">
      <c r="A2491" s="74">
        <v>549214</v>
      </c>
      <c r="B2491" s="75">
        <v>357.89</v>
      </c>
      <c r="C2491" s="76"/>
      <c r="D2491" s="76" t="s">
        <v>1863</v>
      </c>
      <c r="E2491" s="74"/>
      <c r="F2491" s="74">
        <v>5200000619</v>
      </c>
    </row>
    <row r="2492" spans="1:6" x14ac:dyDescent="0.2">
      <c r="A2492" s="74">
        <v>549215</v>
      </c>
      <c r="B2492" s="75">
        <v>496.64</v>
      </c>
      <c r="C2492" s="76"/>
      <c r="D2492" s="76" t="s">
        <v>1864</v>
      </c>
      <c r="E2492" s="74"/>
      <c r="F2492" s="74">
        <v>5200000619</v>
      </c>
    </row>
    <row r="2493" spans="1:6" x14ac:dyDescent="0.2">
      <c r="A2493" s="74">
        <v>549216</v>
      </c>
      <c r="B2493" s="75">
        <v>143.16</v>
      </c>
      <c r="C2493" s="76"/>
      <c r="D2493" s="76" t="s">
        <v>1865</v>
      </c>
      <c r="E2493" s="74"/>
      <c r="F2493" s="74">
        <v>5200000619</v>
      </c>
    </row>
    <row r="2494" spans="1:6" x14ac:dyDescent="0.2">
      <c r="A2494" s="74">
        <v>549217</v>
      </c>
      <c r="B2494" s="75">
        <v>0.63</v>
      </c>
      <c r="C2494" s="76"/>
      <c r="D2494" s="76" t="s">
        <v>1866</v>
      </c>
      <c r="E2494" s="74"/>
      <c r="F2494" s="74">
        <v>5200000619</v>
      </c>
    </row>
    <row r="2495" spans="1:6" x14ac:dyDescent="0.2">
      <c r="A2495" s="74">
        <v>549218</v>
      </c>
      <c r="B2495" s="75">
        <v>214.74</v>
      </c>
      <c r="C2495" s="76"/>
      <c r="D2495" s="76" t="s">
        <v>1867</v>
      </c>
      <c r="E2495" s="74"/>
      <c r="F2495" s="74">
        <v>5200000619</v>
      </c>
    </row>
    <row r="2496" spans="1:6" x14ac:dyDescent="0.2">
      <c r="A2496" s="74">
        <v>549219</v>
      </c>
      <c r="B2496" s="75">
        <v>214.74</v>
      </c>
      <c r="C2496" s="76"/>
      <c r="D2496" s="76" t="s">
        <v>1868</v>
      </c>
      <c r="E2496" s="74"/>
      <c r="F2496" s="74">
        <v>5200000619</v>
      </c>
    </row>
    <row r="2497" spans="1:6" x14ac:dyDescent="0.2">
      <c r="A2497" s="74">
        <v>549220</v>
      </c>
      <c r="B2497" s="75">
        <v>143.16</v>
      </c>
      <c r="C2497" s="76"/>
      <c r="D2497" s="76" t="s">
        <v>1852</v>
      </c>
      <c r="E2497" s="74"/>
      <c r="F2497" s="74">
        <v>5200000619</v>
      </c>
    </row>
    <row r="2498" spans="1:6" x14ac:dyDescent="0.2">
      <c r="A2498" s="74">
        <v>549221</v>
      </c>
      <c r="B2498" s="75">
        <v>107.37</v>
      </c>
      <c r="C2498" s="76"/>
      <c r="D2498" s="76" t="s">
        <v>1869</v>
      </c>
      <c r="E2498" s="74"/>
      <c r="F2498" s="74">
        <v>5200000619</v>
      </c>
    </row>
    <row r="2499" spans="1:6" x14ac:dyDescent="0.2">
      <c r="A2499" s="74">
        <v>549222</v>
      </c>
      <c r="B2499" s="75">
        <v>71.58</v>
      </c>
      <c r="C2499" s="76"/>
      <c r="D2499" s="76" t="s">
        <v>1870</v>
      </c>
      <c r="E2499" s="74"/>
      <c r="F2499" s="74">
        <v>5200000619</v>
      </c>
    </row>
    <row r="2500" spans="1:6" x14ac:dyDescent="0.2">
      <c r="A2500" s="74">
        <v>549223</v>
      </c>
      <c r="B2500" s="75">
        <v>143.16</v>
      </c>
      <c r="C2500" s="76"/>
      <c r="D2500" s="76" t="s">
        <v>1871</v>
      </c>
      <c r="E2500" s="74"/>
      <c r="F2500" s="74">
        <v>5200000619</v>
      </c>
    </row>
    <row r="2501" spans="1:6" x14ac:dyDescent="0.2">
      <c r="A2501" s="74">
        <v>549224</v>
      </c>
      <c r="B2501" s="75">
        <v>214.74</v>
      </c>
      <c r="C2501" s="76"/>
      <c r="D2501" s="76" t="s">
        <v>1872</v>
      </c>
      <c r="E2501" s="74"/>
      <c r="F2501" s="74">
        <v>5200000619</v>
      </c>
    </row>
    <row r="2502" spans="1:6" x14ac:dyDescent="0.2">
      <c r="A2502" s="74">
        <v>549225</v>
      </c>
      <c r="B2502" s="75">
        <v>71.58</v>
      </c>
      <c r="C2502" s="76"/>
      <c r="D2502" s="76" t="s">
        <v>1873</v>
      </c>
      <c r="E2502" s="74"/>
      <c r="F2502" s="74">
        <v>5200000619</v>
      </c>
    </row>
    <row r="2503" spans="1:6" x14ac:dyDescent="0.2">
      <c r="A2503" s="74">
        <v>549226</v>
      </c>
      <c r="B2503" s="75">
        <v>35.79</v>
      </c>
      <c r="C2503" s="76"/>
      <c r="D2503" s="76" t="s">
        <v>1874</v>
      </c>
      <c r="E2503" s="74"/>
      <c r="F2503" s="74">
        <v>5200000619</v>
      </c>
    </row>
    <row r="2504" spans="1:6" x14ac:dyDescent="0.2">
      <c r="A2504" s="74">
        <v>549227</v>
      </c>
      <c r="B2504" s="75">
        <v>71.58</v>
      </c>
      <c r="C2504" s="76"/>
      <c r="D2504" s="76" t="s">
        <v>1875</v>
      </c>
      <c r="E2504" s="74"/>
      <c r="F2504" s="74">
        <v>5200000619</v>
      </c>
    </row>
    <row r="2505" spans="1:6" x14ac:dyDescent="0.2">
      <c r="A2505" s="74">
        <v>549228</v>
      </c>
      <c r="B2505" s="75">
        <v>107.37</v>
      </c>
      <c r="C2505" s="76"/>
      <c r="D2505" s="76" t="s">
        <v>1876</v>
      </c>
      <c r="E2505" s="74"/>
      <c r="F2505" s="74">
        <v>5200000619</v>
      </c>
    </row>
    <row r="2506" spans="1:6" x14ac:dyDescent="0.2">
      <c r="A2506" s="74">
        <v>549229</v>
      </c>
      <c r="B2506" s="75">
        <v>107.37</v>
      </c>
      <c r="C2506" s="76"/>
      <c r="D2506" s="76" t="s">
        <v>1877</v>
      </c>
      <c r="E2506" s="74"/>
      <c r="F2506" s="74">
        <v>5200000619</v>
      </c>
    </row>
    <row r="2507" spans="1:6" x14ac:dyDescent="0.2">
      <c r="A2507" s="74">
        <v>549230</v>
      </c>
      <c r="B2507" s="75">
        <v>143.16</v>
      </c>
      <c r="C2507" s="76"/>
      <c r="D2507" s="76" t="s">
        <v>1878</v>
      </c>
      <c r="E2507" s="74"/>
      <c r="F2507" s="74">
        <v>5200000619</v>
      </c>
    </row>
    <row r="2508" spans="1:6" x14ac:dyDescent="0.2">
      <c r="A2508" s="74">
        <v>549231</v>
      </c>
      <c r="B2508" s="75">
        <v>124.16</v>
      </c>
      <c r="C2508" s="76"/>
      <c r="D2508" s="76" t="s">
        <v>1879</v>
      </c>
      <c r="E2508" s="74"/>
      <c r="F2508" s="74">
        <v>5200000619</v>
      </c>
    </row>
    <row r="2509" spans="1:6" x14ac:dyDescent="0.2">
      <c r="A2509" s="74">
        <v>549232</v>
      </c>
      <c r="B2509" s="75">
        <v>186.24</v>
      </c>
      <c r="C2509" s="76"/>
      <c r="D2509" s="76" t="s">
        <v>1880</v>
      </c>
      <c r="E2509" s="74"/>
      <c r="F2509" s="74">
        <v>5200000619</v>
      </c>
    </row>
    <row r="2510" spans="1:6" x14ac:dyDescent="0.2">
      <c r="A2510" s="74">
        <v>549233</v>
      </c>
      <c r="B2510" s="75">
        <v>124.16</v>
      </c>
      <c r="C2510" s="76"/>
      <c r="D2510" s="76" t="s">
        <v>1881</v>
      </c>
      <c r="E2510" s="74"/>
      <c r="F2510" s="74">
        <v>5200000619</v>
      </c>
    </row>
    <row r="2511" spans="1:6" x14ac:dyDescent="0.2">
      <c r="A2511" s="74">
        <v>549234</v>
      </c>
      <c r="B2511" s="75">
        <v>186.24</v>
      </c>
      <c r="C2511" s="76"/>
      <c r="D2511" s="76" t="s">
        <v>1882</v>
      </c>
      <c r="E2511" s="74"/>
      <c r="F2511" s="74">
        <v>5200000619</v>
      </c>
    </row>
    <row r="2512" spans="1:6" x14ac:dyDescent="0.2">
      <c r="A2512" s="74">
        <v>549235</v>
      </c>
      <c r="B2512" s="75">
        <v>310.39999999999998</v>
      </c>
      <c r="C2512" s="76"/>
      <c r="D2512" s="76" t="s">
        <v>1883</v>
      </c>
      <c r="E2512" s="74"/>
      <c r="F2512" s="74">
        <v>5200000619</v>
      </c>
    </row>
    <row r="2513" spans="1:6" x14ac:dyDescent="0.2">
      <c r="A2513" s="74">
        <v>549236</v>
      </c>
      <c r="B2513" s="75">
        <v>434.56</v>
      </c>
      <c r="C2513" s="76"/>
      <c r="D2513" s="76" t="s">
        <v>1884</v>
      </c>
      <c r="E2513" s="74"/>
      <c r="F2513" s="74">
        <v>5200000619</v>
      </c>
    </row>
    <row r="2514" spans="1:6" x14ac:dyDescent="0.2">
      <c r="A2514" s="74">
        <v>549237</v>
      </c>
      <c r="B2514" s="75">
        <v>214.74</v>
      </c>
      <c r="C2514" s="76"/>
      <c r="D2514" s="76" t="s">
        <v>1885</v>
      </c>
      <c r="E2514" s="74"/>
      <c r="F2514" s="74">
        <v>5200000619</v>
      </c>
    </row>
    <row r="2515" spans="1:6" x14ac:dyDescent="0.2">
      <c r="A2515" s="74">
        <v>549238</v>
      </c>
      <c r="B2515" s="75">
        <v>103.05</v>
      </c>
      <c r="C2515" s="76"/>
      <c r="D2515" s="76" t="s">
        <v>1886</v>
      </c>
      <c r="E2515" s="74"/>
      <c r="F2515" s="74">
        <v>5200000619</v>
      </c>
    </row>
    <row r="2516" spans="1:6" x14ac:dyDescent="0.2">
      <c r="A2516" s="74">
        <v>549239</v>
      </c>
      <c r="B2516" s="75">
        <v>41.22</v>
      </c>
      <c r="C2516" s="76"/>
      <c r="D2516" s="76" t="s">
        <v>1887</v>
      </c>
      <c r="E2516" s="74"/>
      <c r="F2516" s="74">
        <v>5200000619</v>
      </c>
    </row>
    <row r="2517" spans="1:6" x14ac:dyDescent="0.2">
      <c r="A2517" s="74">
        <v>549240</v>
      </c>
      <c r="B2517" s="75">
        <v>36.229999999999997</v>
      </c>
      <c r="C2517" s="76"/>
      <c r="D2517" s="76" t="s">
        <v>1888</v>
      </c>
      <c r="E2517" s="74"/>
      <c r="F2517" s="74">
        <v>5200000619</v>
      </c>
    </row>
    <row r="2518" spans="1:6" x14ac:dyDescent="0.2">
      <c r="A2518" s="74">
        <v>549241</v>
      </c>
      <c r="B2518" s="75">
        <v>59.34</v>
      </c>
      <c r="C2518" s="76"/>
      <c r="D2518" s="76" t="s">
        <v>1889</v>
      </c>
      <c r="E2518" s="74"/>
      <c r="F2518" s="74">
        <v>5200000619</v>
      </c>
    </row>
    <row r="2519" spans="1:6" x14ac:dyDescent="0.2">
      <c r="A2519" s="74">
        <v>549242</v>
      </c>
      <c r="B2519" s="75">
        <v>59.34</v>
      </c>
      <c r="C2519" s="76"/>
      <c r="D2519" s="76" t="s">
        <v>1890</v>
      </c>
      <c r="E2519" s="74"/>
      <c r="F2519" s="74">
        <v>5200000619</v>
      </c>
    </row>
    <row r="2520" spans="1:6" x14ac:dyDescent="0.2">
      <c r="A2520" s="74">
        <v>549243</v>
      </c>
      <c r="B2520" s="75">
        <v>59.34</v>
      </c>
      <c r="C2520" s="76"/>
      <c r="D2520" s="76" t="s">
        <v>1891</v>
      </c>
      <c r="E2520" s="74"/>
      <c r="F2520" s="74">
        <v>5200000619</v>
      </c>
    </row>
    <row r="2521" spans="1:6" x14ac:dyDescent="0.2">
      <c r="A2521" s="74">
        <v>549244</v>
      </c>
      <c r="B2521" s="75">
        <v>286.32</v>
      </c>
      <c r="C2521" s="76"/>
      <c r="D2521" s="76" t="s">
        <v>1892</v>
      </c>
      <c r="E2521" s="74"/>
      <c r="F2521" s="74">
        <v>5200000619</v>
      </c>
    </row>
    <row r="2522" spans="1:6" x14ac:dyDescent="0.2">
      <c r="A2522" s="74">
        <v>549245</v>
      </c>
      <c r="B2522" s="75">
        <v>214.74</v>
      </c>
      <c r="C2522" s="76"/>
      <c r="D2522" s="76" t="s">
        <v>1893</v>
      </c>
      <c r="E2522" s="74"/>
      <c r="F2522" s="74">
        <v>5200000619</v>
      </c>
    </row>
    <row r="2523" spans="1:6" x14ac:dyDescent="0.2">
      <c r="A2523" s="74">
        <v>549246</v>
      </c>
      <c r="B2523" s="75">
        <v>286.32</v>
      </c>
      <c r="C2523" s="76"/>
      <c r="D2523" s="76" t="s">
        <v>1894</v>
      </c>
      <c r="E2523" s="74"/>
      <c r="F2523" s="74">
        <v>5200000619</v>
      </c>
    </row>
    <row r="2524" spans="1:6" x14ac:dyDescent="0.2">
      <c r="A2524" s="74">
        <v>549247</v>
      </c>
      <c r="B2524" s="75">
        <v>178.95</v>
      </c>
      <c r="C2524" s="76"/>
      <c r="D2524" s="76" t="s">
        <v>1895</v>
      </c>
      <c r="E2524" s="74"/>
      <c r="F2524" s="74">
        <v>5200000619</v>
      </c>
    </row>
    <row r="2525" spans="1:6" x14ac:dyDescent="0.2">
      <c r="A2525" s="74">
        <v>549248</v>
      </c>
      <c r="B2525" s="75">
        <v>214.74</v>
      </c>
      <c r="C2525" s="76"/>
      <c r="D2525" s="76" t="s">
        <v>1896</v>
      </c>
      <c r="E2525" s="74"/>
      <c r="F2525" s="74">
        <v>5200000619</v>
      </c>
    </row>
    <row r="2526" spans="1:6" x14ac:dyDescent="0.2">
      <c r="A2526" s="74">
        <v>549249</v>
      </c>
      <c r="B2526" s="75">
        <v>178.95</v>
      </c>
      <c r="C2526" s="76"/>
      <c r="D2526" s="76" t="s">
        <v>1897</v>
      </c>
      <c r="E2526" s="74"/>
      <c r="F2526" s="74">
        <v>5200000619</v>
      </c>
    </row>
    <row r="2527" spans="1:6" x14ac:dyDescent="0.2">
      <c r="A2527" s="74">
        <v>549250</v>
      </c>
      <c r="B2527" s="75">
        <v>250.53</v>
      </c>
      <c r="C2527" s="76"/>
      <c r="D2527" s="76" t="s">
        <v>1898</v>
      </c>
      <c r="E2527" s="74"/>
      <c r="F2527" s="74">
        <v>5200000619</v>
      </c>
    </row>
    <row r="2528" spans="1:6" x14ac:dyDescent="0.2">
      <c r="A2528" s="74">
        <v>549251</v>
      </c>
      <c r="B2528" s="75">
        <v>214.74</v>
      </c>
      <c r="C2528" s="76"/>
      <c r="D2528" s="76" t="s">
        <v>1899</v>
      </c>
      <c r="E2528" s="74"/>
      <c r="F2528" s="74">
        <v>5200000619</v>
      </c>
    </row>
    <row r="2529" spans="1:6" x14ac:dyDescent="0.2">
      <c r="A2529" s="74">
        <v>549252</v>
      </c>
      <c r="B2529" s="75">
        <v>143.16</v>
      </c>
      <c r="C2529" s="76"/>
      <c r="D2529" s="76" t="s">
        <v>1900</v>
      </c>
      <c r="E2529" s="74"/>
      <c r="F2529" s="74">
        <v>5200000619</v>
      </c>
    </row>
    <row r="2530" spans="1:6" x14ac:dyDescent="0.2">
      <c r="A2530" s="74">
        <v>549253</v>
      </c>
      <c r="B2530" s="75">
        <v>107.37</v>
      </c>
      <c r="C2530" s="76"/>
      <c r="D2530" s="76" t="s">
        <v>1901</v>
      </c>
      <c r="E2530" s="74"/>
      <c r="F2530" s="74">
        <v>5200000619</v>
      </c>
    </row>
    <row r="2531" spans="1:6" x14ac:dyDescent="0.2">
      <c r="A2531" s="74">
        <v>549254</v>
      </c>
      <c r="B2531" s="75">
        <v>82.44</v>
      </c>
      <c r="C2531" s="76"/>
      <c r="D2531" s="76" t="s">
        <v>1902</v>
      </c>
      <c r="E2531" s="74"/>
      <c r="F2531" s="74">
        <v>5200000619</v>
      </c>
    </row>
    <row r="2532" spans="1:6" x14ac:dyDescent="0.2">
      <c r="A2532" s="74">
        <v>549255</v>
      </c>
      <c r="B2532" s="75">
        <v>143.16</v>
      </c>
      <c r="C2532" s="76"/>
      <c r="D2532" s="76" t="s">
        <v>1903</v>
      </c>
      <c r="E2532" s="74"/>
      <c r="F2532" s="74">
        <v>5200000619</v>
      </c>
    </row>
    <row r="2533" spans="1:6" x14ac:dyDescent="0.2">
      <c r="A2533" s="74">
        <v>549256</v>
      </c>
      <c r="B2533" s="75">
        <v>2483.1799999999998</v>
      </c>
      <c r="C2533" s="76"/>
      <c r="D2533" s="76" t="s">
        <v>1904</v>
      </c>
      <c r="E2533" s="74"/>
      <c r="F2533" s="74">
        <v>5200000619</v>
      </c>
    </row>
    <row r="2534" spans="1:6" x14ac:dyDescent="0.2">
      <c r="A2534" s="74">
        <v>549257</v>
      </c>
      <c r="B2534" s="75">
        <v>1489.91</v>
      </c>
      <c r="C2534" s="76"/>
      <c r="D2534" s="76" t="s">
        <v>1905</v>
      </c>
      <c r="E2534" s="74"/>
      <c r="F2534" s="74">
        <v>5200000619</v>
      </c>
    </row>
    <row r="2535" spans="1:6" x14ac:dyDescent="0.2">
      <c r="A2535" s="74">
        <v>549258</v>
      </c>
      <c r="B2535" s="75">
        <v>993.28</v>
      </c>
      <c r="C2535" s="76"/>
      <c r="D2535" s="76" t="s">
        <v>1906</v>
      </c>
      <c r="E2535" s="74"/>
      <c r="F2535" s="74">
        <v>5200000619</v>
      </c>
    </row>
    <row r="2536" spans="1:6" x14ac:dyDescent="0.2">
      <c r="A2536" s="74">
        <v>549259</v>
      </c>
      <c r="B2536" s="75">
        <v>993.28</v>
      </c>
      <c r="C2536" s="76"/>
      <c r="D2536" s="76" t="s">
        <v>1907</v>
      </c>
      <c r="E2536" s="74"/>
      <c r="F2536" s="74">
        <v>5200000619</v>
      </c>
    </row>
    <row r="2537" spans="1:6" x14ac:dyDescent="0.2">
      <c r="A2537" s="74">
        <v>549260</v>
      </c>
      <c r="B2537" s="75">
        <v>744.96</v>
      </c>
      <c r="C2537" s="76"/>
      <c r="D2537" s="76" t="s">
        <v>1908</v>
      </c>
      <c r="E2537" s="74"/>
      <c r="F2537" s="74">
        <v>5200000619</v>
      </c>
    </row>
    <row r="2538" spans="1:6" x14ac:dyDescent="0.2">
      <c r="A2538" s="74">
        <v>549261</v>
      </c>
      <c r="B2538" s="75">
        <v>572.63</v>
      </c>
      <c r="C2538" s="76"/>
      <c r="D2538" s="76" t="s">
        <v>1909</v>
      </c>
      <c r="E2538" s="74"/>
      <c r="F2538" s="74">
        <v>5200000619</v>
      </c>
    </row>
    <row r="2539" spans="1:6" x14ac:dyDescent="0.2">
      <c r="A2539" s="74">
        <v>549262</v>
      </c>
      <c r="B2539" s="75">
        <v>61.83</v>
      </c>
      <c r="C2539" s="76"/>
      <c r="D2539" s="76" t="s">
        <v>1910</v>
      </c>
      <c r="E2539" s="74"/>
      <c r="F2539" s="74">
        <v>5200000619</v>
      </c>
    </row>
    <row r="2540" spans="1:6" x14ac:dyDescent="0.2">
      <c r="A2540" s="74">
        <v>549263</v>
      </c>
      <c r="B2540" s="75">
        <v>993.28</v>
      </c>
      <c r="C2540" s="76"/>
      <c r="D2540" s="76" t="s">
        <v>1911</v>
      </c>
      <c r="E2540" s="74"/>
      <c r="F2540" s="74">
        <v>5200000619</v>
      </c>
    </row>
    <row r="2541" spans="1:6" x14ac:dyDescent="0.2">
      <c r="A2541" s="74">
        <v>549264</v>
      </c>
      <c r="B2541" s="75">
        <v>1986.55</v>
      </c>
      <c r="C2541" s="76"/>
      <c r="D2541" s="76" t="s">
        <v>1912</v>
      </c>
      <c r="E2541" s="74"/>
      <c r="F2541" s="74">
        <v>5200000619</v>
      </c>
    </row>
    <row r="2542" spans="1:6" x14ac:dyDescent="0.2">
      <c r="A2542" s="74">
        <v>549265</v>
      </c>
      <c r="B2542" s="75">
        <v>372.48</v>
      </c>
      <c r="C2542" s="76"/>
      <c r="D2542" s="76" t="s">
        <v>1913</v>
      </c>
      <c r="E2542" s="74"/>
      <c r="F2542" s="74">
        <v>5200000619</v>
      </c>
    </row>
    <row r="2543" spans="1:6" x14ac:dyDescent="0.2">
      <c r="A2543" s="74">
        <v>549266</v>
      </c>
      <c r="B2543" s="75">
        <v>123.66</v>
      </c>
      <c r="C2543" s="76"/>
      <c r="D2543" s="76" t="s">
        <v>1914</v>
      </c>
      <c r="E2543" s="74"/>
      <c r="F2543" s="74">
        <v>5200000619</v>
      </c>
    </row>
    <row r="2544" spans="1:6" x14ac:dyDescent="0.2">
      <c r="A2544" s="74">
        <v>549267</v>
      </c>
      <c r="B2544" s="75">
        <v>82.44</v>
      </c>
      <c r="C2544" s="76"/>
      <c r="D2544" s="76" t="s">
        <v>1915</v>
      </c>
      <c r="E2544" s="74"/>
      <c r="F2544" s="74">
        <v>5200000619</v>
      </c>
    </row>
    <row r="2545" spans="1:6" x14ac:dyDescent="0.2">
      <c r="A2545" s="74">
        <v>549268</v>
      </c>
      <c r="B2545" s="75">
        <v>82.44</v>
      </c>
      <c r="C2545" s="76"/>
      <c r="D2545" s="76" t="s">
        <v>1916</v>
      </c>
      <c r="E2545" s="74"/>
      <c r="F2545" s="74">
        <v>5200000619</v>
      </c>
    </row>
    <row r="2546" spans="1:6" x14ac:dyDescent="0.2">
      <c r="A2546" s="74">
        <v>549269</v>
      </c>
      <c r="B2546" s="75">
        <v>178.01</v>
      </c>
      <c r="C2546" s="76"/>
      <c r="D2546" s="76" t="s">
        <v>1917</v>
      </c>
      <c r="E2546" s="74"/>
      <c r="F2546" s="74">
        <v>5200000619</v>
      </c>
    </row>
    <row r="2547" spans="1:6" x14ac:dyDescent="0.2">
      <c r="A2547" s="74">
        <v>549270</v>
      </c>
      <c r="B2547" s="75">
        <v>118.67</v>
      </c>
      <c r="C2547" s="76"/>
      <c r="D2547" s="76" t="s">
        <v>1918</v>
      </c>
      <c r="E2547" s="74"/>
      <c r="F2547" s="74">
        <v>5200000619</v>
      </c>
    </row>
    <row r="2548" spans="1:6" x14ac:dyDescent="0.2">
      <c r="A2548" s="74">
        <v>549271</v>
      </c>
      <c r="B2548" s="75">
        <v>286.32</v>
      </c>
      <c r="C2548" s="76"/>
      <c r="D2548" s="76" t="s">
        <v>1919</v>
      </c>
      <c r="E2548" s="74"/>
      <c r="F2548" s="74">
        <v>5200000619</v>
      </c>
    </row>
    <row r="2549" spans="1:6" x14ac:dyDescent="0.2">
      <c r="A2549" s="74">
        <v>549272</v>
      </c>
      <c r="B2549" s="75">
        <v>214.74</v>
      </c>
      <c r="C2549" s="76"/>
      <c r="D2549" s="76" t="s">
        <v>1920</v>
      </c>
      <c r="E2549" s="74"/>
      <c r="F2549" s="74">
        <v>5200000619</v>
      </c>
    </row>
    <row r="2550" spans="1:6" x14ac:dyDescent="0.2">
      <c r="A2550" s="74">
        <v>549273</v>
      </c>
      <c r="B2550" s="75">
        <v>41.22</v>
      </c>
      <c r="C2550" s="76"/>
      <c r="D2550" s="76" t="s">
        <v>1921</v>
      </c>
      <c r="E2550" s="74"/>
      <c r="F2550" s="74">
        <v>5200000619</v>
      </c>
    </row>
    <row r="2551" spans="1:6" x14ac:dyDescent="0.2">
      <c r="A2551" s="74">
        <v>549274</v>
      </c>
      <c r="B2551" s="75">
        <v>143.16</v>
      </c>
      <c r="C2551" s="76"/>
      <c r="D2551" s="76" t="s">
        <v>1865</v>
      </c>
      <c r="E2551" s="74"/>
      <c r="F2551" s="74">
        <v>5200000619</v>
      </c>
    </row>
    <row r="2552" spans="1:6" x14ac:dyDescent="0.2">
      <c r="A2552" s="74">
        <v>549275</v>
      </c>
      <c r="B2552" s="75">
        <v>214.74</v>
      </c>
      <c r="C2552" s="76"/>
      <c r="D2552" s="76" t="s">
        <v>1922</v>
      </c>
      <c r="E2552" s="74"/>
      <c r="F2552" s="74">
        <v>5200000619</v>
      </c>
    </row>
    <row r="2553" spans="1:6" x14ac:dyDescent="0.2">
      <c r="A2553" s="74">
        <v>549276</v>
      </c>
      <c r="B2553" s="75">
        <v>164.88</v>
      </c>
      <c r="C2553" s="76"/>
      <c r="D2553" s="76" t="s">
        <v>1923</v>
      </c>
      <c r="E2553" s="74"/>
      <c r="F2553" s="74">
        <v>5200000619</v>
      </c>
    </row>
    <row r="2554" spans="1:6" x14ac:dyDescent="0.2">
      <c r="A2554" s="74">
        <v>549277</v>
      </c>
      <c r="B2554" s="75">
        <v>214.74</v>
      </c>
      <c r="C2554" s="76"/>
      <c r="D2554" s="76" t="s">
        <v>1924</v>
      </c>
      <c r="E2554" s="74"/>
      <c r="F2554" s="74">
        <v>5200000619</v>
      </c>
    </row>
    <row r="2555" spans="1:6" x14ac:dyDescent="0.2">
      <c r="A2555" s="74">
        <v>549278</v>
      </c>
      <c r="B2555" s="75">
        <v>286.32</v>
      </c>
      <c r="C2555" s="76"/>
      <c r="D2555" s="76" t="s">
        <v>1925</v>
      </c>
      <c r="E2555" s="74"/>
      <c r="F2555" s="74">
        <v>5200000619</v>
      </c>
    </row>
    <row r="2556" spans="1:6" x14ac:dyDescent="0.2">
      <c r="A2556" s="74">
        <v>549279</v>
      </c>
      <c r="B2556" s="75">
        <v>30.36</v>
      </c>
      <c r="C2556" s="76"/>
      <c r="D2556" s="76" t="s">
        <v>1926</v>
      </c>
      <c r="E2556" s="74"/>
      <c r="F2556" s="74">
        <v>5200000619</v>
      </c>
    </row>
    <row r="2557" spans="1:6" x14ac:dyDescent="0.2">
      <c r="A2557" s="74">
        <v>549280</v>
      </c>
      <c r="B2557" s="75">
        <v>164.88</v>
      </c>
      <c r="C2557" s="76"/>
      <c r="D2557" s="76" t="s">
        <v>1927</v>
      </c>
      <c r="E2557" s="74"/>
      <c r="F2557" s="74">
        <v>5200000619</v>
      </c>
    </row>
    <row r="2558" spans="1:6" x14ac:dyDescent="0.2">
      <c r="A2558" s="74">
        <v>549281</v>
      </c>
      <c r="B2558" s="75">
        <v>143.16</v>
      </c>
      <c r="C2558" s="76"/>
      <c r="D2558" s="76" t="s">
        <v>1928</v>
      </c>
      <c r="E2558" s="74"/>
      <c r="F2558" s="74">
        <v>5200000619</v>
      </c>
    </row>
    <row r="2559" spans="1:6" x14ac:dyDescent="0.2">
      <c r="A2559" s="74">
        <v>549282</v>
      </c>
      <c r="B2559" s="75">
        <v>82.44</v>
      </c>
      <c r="C2559" s="76"/>
      <c r="D2559" s="76" t="s">
        <v>1929</v>
      </c>
      <c r="E2559" s="74"/>
      <c r="F2559" s="74">
        <v>5200000619</v>
      </c>
    </row>
    <row r="2560" spans="1:6" x14ac:dyDescent="0.2">
      <c r="A2560" s="74">
        <v>549283</v>
      </c>
      <c r="B2560" s="75">
        <v>143.16</v>
      </c>
      <c r="C2560" s="76"/>
      <c r="D2560" s="76" t="s">
        <v>1930</v>
      </c>
      <c r="E2560" s="74"/>
      <c r="F2560" s="74">
        <v>5200000619</v>
      </c>
    </row>
    <row r="2561" spans="1:6" x14ac:dyDescent="0.2">
      <c r="A2561" s="74">
        <v>549284</v>
      </c>
      <c r="B2561" s="75">
        <v>214.74</v>
      </c>
      <c r="C2561" s="76"/>
      <c r="D2561" s="76" t="s">
        <v>1931</v>
      </c>
      <c r="E2561" s="74"/>
      <c r="F2561" s="74">
        <v>5200000619</v>
      </c>
    </row>
    <row r="2562" spans="1:6" x14ac:dyDescent="0.2">
      <c r="A2562" s="74">
        <v>549285</v>
      </c>
      <c r="B2562" s="75">
        <v>286.32</v>
      </c>
      <c r="C2562" s="76"/>
      <c r="D2562" s="76" t="s">
        <v>1932</v>
      </c>
      <c r="E2562" s="74"/>
      <c r="F2562" s="74">
        <v>5200000619</v>
      </c>
    </row>
    <row r="2563" spans="1:6" x14ac:dyDescent="0.2">
      <c r="A2563" s="74">
        <v>549286</v>
      </c>
      <c r="B2563" s="75">
        <v>143.16</v>
      </c>
      <c r="C2563" s="76"/>
      <c r="D2563" s="76" t="s">
        <v>1933</v>
      </c>
      <c r="E2563" s="74"/>
      <c r="F2563" s="74">
        <v>5200000619</v>
      </c>
    </row>
    <row r="2564" spans="1:6" x14ac:dyDescent="0.2">
      <c r="A2564" s="74">
        <v>549287</v>
      </c>
      <c r="B2564" s="75">
        <v>113.68</v>
      </c>
      <c r="C2564" s="76"/>
      <c r="D2564" s="76" t="s">
        <v>1934</v>
      </c>
      <c r="E2564" s="74"/>
      <c r="F2564" s="74">
        <v>5200000619</v>
      </c>
    </row>
    <row r="2565" spans="1:6" x14ac:dyDescent="0.2">
      <c r="A2565" s="74">
        <v>549288</v>
      </c>
      <c r="B2565" s="75">
        <v>71.58</v>
      </c>
      <c r="C2565" s="76"/>
      <c r="D2565" s="76" t="s">
        <v>1935</v>
      </c>
      <c r="E2565" s="74"/>
      <c r="F2565" s="74">
        <v>5200000619</v>
      </c>
    </row>
    <row r="2566" spans="1:6" x14ac:dyDescent="0.2">
      <c r="A2566" s="74">
        <v>549289</v>
      </c>
      <c r="B2566" s="75">
        <v>97.94</v>
      </c>
      <c r="C2566" s="76"/>
      <c r="D2566" s="76" t="s">
        <v>1936</v>
      </c>
      <c r="E2566" s="74"/>
      <c r="F2566" s="74">
        <v>5200000619</v>
      </c>
    </row>
    <row r="2567" spans="1:6" x14ac:dyDescent="0.2">
      <c r="A2567" s="74">
        <v>549290</v>
      </c>
      <c r="B2567" s="75">
        <v>10.220000000000001</v>
      </c>
      <c r="C2567" s="76"/>
      <c r="D2567" s="76" t="s">
        <v>1937</v>
      </c>
      <c r="E2567" s="74"/>
      <c r="F2567" s="74">
        <v>5200000619</v>
      </c>
    </row>
    <row r="2568" spans="1:6" x14ac:dyDescent="0.2">
      <c r="A2568" s="74">
        <v>549291</v>
      </c>
      <c r="B2568" s="75">
        <v>12.25</v>
      </c>
      <c r="C2568" s="76"/>
      <c r="D2568" s="76" t="s">
        <v>1938</v>
      </c>
      <c r="E2568" s="74"/>
      <c r="F2568" s="74">
        <v>5200000619</v>
      </c>
    </row>
    <row r="2569" spans="1:6" x14ac:dyDescent="0.2">
      <c r="A2569" s="74">
        <v>549292</v>
      </c>
      <c r="B2569" s="75">
        <v>38.42</v>
      </c>
      <c r="C2569" s="76"/>
      <c r="D2569" s="76" t="s">
        <v>1939</v>
      </c>
      <c r="E2569" s="74"/>
      <c r="F2569" s="74">
        <v>5200000619</v>
      </c>
    </row>
    <row r="2570" spans="1:6" x14ac:dyDescent="0.2">
      <c r="A2570" s="74">
        <v>549293</v>
      </c>
      <c r="B2570" s="75">
        <v>47.64</v>
      </c>
      <c r="C2570" s="76"/>
      <c r="D2570" s="76" t="s">
        <v>1940</v>
      </c>
      <c r="E2570" s="74"/>
      <c r="F2570" s="74">
        <v>5200000619</v>
      </c>
    </row>
    <row r="2571" spans="1:6" x14ac:dyDescent="0.2">
      <c r="A2571" s="74">
        <v>549294</v>
      </c>
      <c r="B2571" s="75">
        <v>18.12</v>
      </c>
      <c r="C2571" s="76"/>
      <c r="D2571" s="76" t="s">
        <v>1941</v>
      </c>
      <c r="E2571" s="74"/>
      <c r="F2571" s="74">
        <v>5200000619</v>
      </c>
    </row>
    <row r="2572" spans="1:6" x14ac:dyDescent="0.2">
      <c r="A2572" s="74">
        <v>549295</v>
      </c>
      <c r="B2572" s="75">
        <v>23.11</v>
      </c>
      <c r="C2572" s="76"/>
      <c r="D2572" s="76" t="s">
        <v>1942</v>
      </c>
      <c r="E2572" s="74"/>
      <c r="F2572" s="74">
        <v>5200000619</v>
      </c>
    </row>
    <row r="2573" spans="1:6" x14ac:dyDescent="0.2">
      <c r="A2573" s="74">
        <v>549296</v>
      </c>
      <c r="B2573" s="75">
        <v>63</v>
      </c>
      <c r="C2573" s="76"/>
      <c r="D2573" s="76" t="s">
        <v>1943</v>
      </c>
      <c r="E2573" s="74"/>
      <c r="F2573" s="74">
        <v>5200000619</v>
      </c>
    </row>
    <row r="2574" spans="1:6" x14ac:dyDescent="0.2">
      <c r="A2574" s="74">
        <v>549297</v>
      </c>
      <c r="B2574" s="75">
        <v>16.78</v>
      </c>
      <c r="C2574" s="76"/>
      <c r="D2574" s="76" t="s">
        <v>1944</v>
      </c>
      <c r="E2574" s="74"/>
      <c r="F2574" s="74">
        <v>5200000619</v>
      </c>
    </row>
    <row r="2575" spans="1:6" x14ac:dyDescent="0.2">
      <c r="A2575" s="74">
        <v>549298</v>
      </c>
      <c r="B2575" s="75">
        <v>14.06</v>
      </c>
      <c r="C2575" s="76"/>
      <c r="D2575" s="76" t="s">
        <v>1945</v>
      </c>
      <c r="E2575" s="74"/>
      <c r="F2575" s="74">
        <v>5200000619</v>
      </c>
    </row>
    <row r="2576" spans="1:6" x14ac:dyDescent="0.2">
      <c r="A2576" s="74">
        <v>549299</v>
      </c>
      <c r="B2576" s="75">
        <v>29.12</v>
      </c>
      <c r="C2576" s="76"/>
      <c r="D2576" s="76" t="s">
        <v>1946</v>
      </c>
      <c r="E2576" s="74"/>
      <c r="F2576" s="74">
        <v>5200000619</v>
      </c>
    </row>
    <row r="2577" spans="1:6" x14ac:dyDescent="0.2">
      <c r="A2577" s="74">
        <v>549300</v>
      </c>
      <c r="B2577" s="75">
        <v>29.12</v>
      </c>
      <c r="C2577" s="76"/>
      <c r="D2577" s="76" t="s">
        <v>1947</v>
      </c>
      <c r="E2577" s="74"/>
      <c r="F2577" s="74">
        <v>5200000619</v>
      </c>
    </row>
    <row r="2578" spans="1:6" x14ac:dyDescent="0.2">
      <c r="A2578" s="74">
        <v>549301</v>
      </c>
      <c r="B2578" s="75">
        <v>29.12</v>
      </c>
      <c r="C2578" s="76"/>
      <c r="D2578" s="76" t="s">
        <v>1948</v>
      </c>
      <c r="E2578" s="74"/>
      <c r="F2578" s="74">
        <v>5200000619</v>
      </c>
    </row>
    <row r="2579" spans="1:6" x14ac:dyDescent="0.2">
      <c r="A2579" s="74">
        <v>549302</v>
      </c>
      <c r="B2579" s="75">
        <v>29.12</v>
      </c>
      <c r="C2579" s="76"/>
      <c r="D2579" s="76" t="s">
        <v>1949</v>
      </c>
      <c r="E2579" s="74"/>
      <c r="F2579" s="74">
        <v>5200000619</v>
      </c>
    </row>
    <row r="2580" spans="1:6" x14ac:dyDescent="0.2">
      <c r="A2580" s="74">
        <v>549303</v>
      </c>
      <c r="B2580" s="75">
        <v>29.12</v>
      </c>
      <c r="C2580" s="76"/>
      <c r="D2580" s="76" t="s">
        <v>1950</v>
      </c>
      <c r="E2580" s="74"/>
      <c r="F2580" s="74">
        <v>5200000619</v>
      </c>
    </row>
    <row r="2581" spans="1:6" x14ac:dyDescent="0.2">
      <c r="A2581" s="74">
        <v>549304</v>
      </c>
      <c r="B2581" s="75">
        <v>41.36</v>
      </c>
      <c r="C2581" s="76"/>
      <c r="D2581" s="76" t="s">
        <v>1951</v>
      </c>
      <c r="E2581" s="74"/>
      <c r="F2581" s="74">
        <v>5200000619</v>
      </c>
    </row>
    <row r="2582" spans="1:6" x14ac:dyDescent="0.2">
      <c r="A2582" s="74">
        <v>549305</v>
      </c>
      <c r="B2582" s="75">
        <v>38.9</v>
      </c>
      <c r="C2582" s="76"/>
      <c r="D2582" s="76" t="s">
        <v>1952</v>
      </c>
      <c r="E2582" s="74"/>
      <c r="F2582" s="74">
        <v>5200000619</v>
      </c>
    </row>
    <row r="2583" spans="1:6" x14ac:dyDescent="0.2">
      <c r="A2583" s="74">
        <v>549306</v>
      </c>
      <c r="B2583" s="75">
        <v>63.78</v>
      </c>
      <c r="C2583" s="76"/>
      <c r="D2583" s="76" t="s">
        <v>1953</v>
      </c>
      <c r="E2583" s="74"/>
      <c r="F2583" s="74">
        <v>5200000619</v>
      </c>
    </row>
    <row r="2584" spans="1:6" x14ac:dyDescent="0.2">
      <c r="A2584" s="74">
        <v>549307</v>
      </c>
      <c r="B2584" s="75">
        <v>1686.88</v>
      </c>
      <c r="C2584" s="76"/>
      <c r="D2584" s="76" t="s">
        <v>1954</v>
      </c>
      <c r="E2584" s="74"/>
      <c r="F2584" s="74">
        <v>5200000619</v>
      </c>
    </row>
    <row r="2585" spans="1:6" x14ac:dyDescent="0.2">
      <c r="A2585" s="74">
        <v>549308</v>
      </c>
      <c r="B2585" s="75">
        <v>457.48</v>
      </c>
      <c r="C2585" s="76"/>
      <c r="D2585" s="76" t="s">
        <v>1955</v>
      </c>
      <c r="E2585" s="74"/>
      <c r="F2585" s="74">
        <v>5200000619</v>
      </c>
    </row>
    <row r="2586" spans="1:6" x14ac:dyDescent="0.2">
      <c r="A2586" s="74">
        <v>549309</v>
      </c>
      <c r="B2586" s="75">
        <v>759.68</v>
      </c>
      <c r="C2586" s="76"/>
      <c r="D2586" s="76" t="s">
        <v>1956</v>
      </c>
      <c r="E2586" s="74"/>
      <c r="F2586" s="74">
        <v>5200000619</v>
      </c>
    </row>
    <row r="2587" spans="1:6" x14ac:dyDescent="0.2">
      <c r="A2587" s="74">
        <v>549310</v>
      </c>
      <c r="B2587" s="75">
        <v>325.31</v>
      </c>
      <c r="C2587" s="76"/>
      <c r="D2587" s="76" t="s">
        <v>1957</v>
      </c>
      <c r="E2587" s="74"/>
      <c r="F2587" s="74">
        <v>5200000619</v>
      </c>
    </row>
    <row r="2588" spans="1:6" x14ac:dyDescent="0.2">
      <c r="A2588" s="74">
        <v>549311</v>
      </c>
      <c r="B2588" s="75">
        <v>39.96</v>
      </c>
      <c r="C2588" s="76"/>
      <c r="D2588" s="76" t="s">
        <v>1958</v>
      </c>
      <c r="E2588" s="74"/>
      <c r="F2588" s="74">
        <v>5200000619</v>
      </c>
    </row>
    <row r="2589" spans="1:6" x14ac:dyDescent="0.2">
      <c r="A2589" s="74">
        <v>549312</v>
      </c>
      <c r="B2589" s="75">
        <v>26.64</v>
      </c>
      <c r="C2589" s="76"/>
      <c r="D2589" s="76" t="s">
        <v>1959</v>
      </c>
      <c r="E2589" s="74"/>
      <c r="F2589" s="74">
        <v>5200000619</v>
      </c>
    </row>
    <row r="2590" spans="1:6" x14ac:dyDescent="0.2">
      <c r="A2590" s="74">
        <v>549313</v>
      </c>
      <c r="B2590" s="75">
        <v>468.84</v>
      </c>
      <c r="C2590" s="76"/>
      <c r="D2590" s="76" t="s">
        <v>1960</v>
      </c>
      <c r="E2590" s="74"/>
      <c r="F2590" s="74">
        <v>5200000619</v>
      </c>
    </row>
    <row r="2591" spans="1:6" x14ac:dyDescent="0.2">
      <c r="A2591" s="74">
        <v>549314</v>
      </c>
      <c r="B2591" s="75">
        <v>552.66</v>
      </c>
      <c r="C2591" s="76"/>
      <c r="D2591" s="76" t="s">
        <v>1961</v>
      </c>
      <c r="E2591" s="74"/>
      <c r="F2591" s="74">
        <v>5200000619</v>
      </c>
    </row>
    <row r="2592" spans="1:6" x14ac:dyDescent="0.2">
      <c r="A2592" s="74">
        <v>549315</v>
      </c>
      <c r="B2592" s="75">
        <v>770.04</v>
      </c>
      <c r="C2592" s="76"/>
      <c r="D2592" s="76" t="s">
        <v>1962</v>
      </c>
      <c r="E2592" s="74"/>
      <c r="F2592" s="74">
        <v>5200000619</v>
      </c>
    </row>
    <row r="2593" spans="1:6" x14ac:dyDescent="0.2">
      <c r="A2593" s="74">
        <v>549316</v>
      </c>
      <c r="B2593" s="75">
        <v>215.62</v>
      </c>
      <c r="C2593" s="76"/>
      <c r="D2593" s="76" t="s">
        <v>1963</v>
      </c>
      <c r="E2593" s="74"/>
      <c r="F2593" s="74">
        <v>5200000619</v>
      </c>
    </row>
    <row r="2594" spans="1:6" x14ac:dyDescent="0.2">
      <c r="A2594" s="74">
        <v>549317</v>
      </c>
      <c r="B2594" s="75">
        <v>154.9</v>
      </c>
      <c r="C2594" s="76"/>
      <c r="D2594" s="76" t="s">
        <v>1964</v>
      </c>
      <c r="E2594" s="74"/>
      <c r="F2594" s="74">
        <v>5200000619</v>
      </c>
    </row>
    <row r="2595" spans="1:6" x14ac:dyDescent="0.2">
      <c r="A2595" s="74">
        <v>549318</v>
      </c>
      <c r="B2595" s="75">
        <v>224.24</v>
      </c>
      <c r="C2595" s="76"/>
      <c r="D2595" s="76" t="s">
        <v>1965</v>
      </c>
      <c r="E2595" s="74"/>
      <c r="F2595" s="74">
        <v>5200000619</v>
      </c>
    </row>
    <row r="2596" spans="1:6" x14ac:dyDescent="0.2">
      <c r="A2596" s="74">
        <v>549319</v>
      </c>
      <c r="B2596" s="75">
        <v>305.81</v>
      </c>
      <c r="C2596" s="76"/>
      <c r="D2596" s="76" t="s">
        <v>1966</v>
      </c>
      <c r="E2596" s="74"/>
      <c r="F2596" s="74">
        <v>5200000619</v>
      </c>
    </row>
    <row r="2597" spans="1:6" x14ac:dyDescent="0.2">
      <c r="A2597" s="74">
        <v>549320</v>
      </c>
      <c r="B2597" s="75">
        <v>14.55</v>
      </c>
      <c r="C2597" s="76"/>
      <c r="D2597" s="76" t="s">
        <v>1967</v>
      </c>
      <c r="E2597" s="74"/>
      <c r="F2597" s="74">
        <v>5200000619</v>
      </c>
    </row>
    <row r="2598" spans="1:6" x14ac:dyDescent="0.2">
      <c r="A2598" s="74">
        <v>549321</v>
      </c>
      <c r="B2598" s="75">
        <v>432.12</v>
      </c>
      <c r="C2598" s="76"/>
      <c r="D2598" s="76" t="s">
        <v>1968</v>
      </c>
      <c r="E2598" s="74"/>
      <c r="F2598" s="74">
        <v>5200000619</v>
      </c>
    </row>
    <row r="2599" spans="1:6" x14ac:dyDescent="0.2">
      <c r="A2599" s="74">
        <v>549322</v>
      </c>
      <c r="B2599" s="75">
        <v>188.89</v>
      </c>
      <c r="C2599" s="76"/>
      <c r="D2599" s="76" t="s">
        <v>1969</v>
      </c>
      <c r="E2599" s="74"/>
      <c r="F2599" s="74">
        <v>5200000619</v>
      </c>
    </row>
    <row r="2600" spans="1:6" x14ac:dyDescent="0.2">
      <c r="A2600" s="74">
        <v>549323</v>
      </c>
      <c r="B2600" s="75">
        <v>107.37</v>
      </c>
      <c r="C2600" s="76"/>
      <c r="D2600" s="76" t="s">
        <v>1970</v>
      </c>
      <c r="E2600" s="74"/>
      <c r="F2600" s="74">
        <v>5200000619</v>
      </c>
    </row>
    <row r="2601" spans="1:6" x14ac:dyDescent="0.2">
      <c r="A2601" s="74">
        <v>549324</v>
      </c>
      <c r="B2601" s="75">
        <v>89.7</v>
      </c>
      <c r="C2601" s="76"/>
      <c r="D2601" s="76" t="s">
        <v>1971</v>
      </c>
      <c r="E2601" s="74"/>
      <c r="F2601" s="74">
        <v>5200000619</v>
      </c>
    </row>
    <row r="2602" spans="1:6" x14ac:dyDescent="0.2">
      <c r="A2602" s="74">
        <v>549325</v>
      </c>
      <c r="B2602" s="75">
        <v>53.82</v>
      </c>
      <c r="C2602" s="76"/>
      <c r="D2602" s="76" t="s">
        <v>1972</v>
      </c>
      <c r="E2602" s="74"/>
      <c r="F2602" s="74">
        <v>5200000619</v>
      </c>
    </row>
    <row r="2603" spans="1:6" x14ac:dyDescent="0.2">
      <c r="A2603" s="74">
        <v>549326</v>
      </c>
      <c r="B2603" s="75">
        <v>42.95</v>
      </c>
      <c r="C2603" s="76"/>
      <c r="D2603" s="76" t="s">
        <v>1973</v>
      </c>
      <c r="E2603" s="74"/>
      <c r="F2603" s="74">
        <v>5200000619</v>
      </c>
    </row>
    <row r="2604" spans="1:6" x14ac:dyDescent="0.2">
      <c r="A2604" s="74">
        <v>549327</v>
      </c>
      <c r="B2604" s="75">
        <v>24.24</v>
      </c>
      <c r="C2604" s="76"/>
      <c r="D2604" s="76" t="s">
        <v>1974</v>
      </c>
      <c r="E2604" s="74"/>
      <c r="F2604" s="74">
        <v>5200000619</v>
      </c>
    </row>
    <row r="2605" spans="1:6" x14ac:dyDescent="0.2">
      <c r="A2605" s="74">
        <v>549328</v>
      </c>
      <c r="B2605" s="75">
        <v>19.39</v>
      </c>
      <c r="C2605" s="76"/>
      <c r="D2605" s="76" t="s">
        <v>1975</v>
      </c>
      <c r="E2605" s="74"/>
      <c r="F2605" s="74">
        <v>5200000619</v>
      </c>
    </row>
    <row r="2606" spans="1:6" x14ac:dyDescent="0.2">
      <c r="A2606" s="74">
        <v>549329</v>
      </c>
      <c r="B2606" s="75">
        <v>14.55</v>
      </c>
      <c r="C2606" s="76"/>
      <c r="D2606" s="76" t="s">
        <v>1976</v>
      </c>
      <c r="E2606" s="74"/>
      <c r="F2606" s="74">
        <v>5200000619</v>
      </c>
    </row>
    <row r="2607" spans="1:6" x14ac:dyDescent="0.2">
      <c r="A2607" s="74">
        <v>549330</v>
      </c>
      <c r="B2607" s="75">
        <v>14.55</v>
      </c>
      <c r="C2607" s="76"/>
      <c r="D2607" s="76" t="s">
        <v>1977</v>
      </c>
      <c r="E2607" s="74"/>
      <c r="F2607" s="74">
        <v>5200000619</v>
      </c>
    </row>
    <row r="2608" spans="1:6" x14ac:dyDescent="0.2">
      <c r="A2608" s="74">
        <v>549331</v>
      </c>
      <c r="B2608" s="75">
        <v>1007.38</v>
      </c>
      <c r="C2608" s="76"/>
      <c r="D2608" s="76" t="s">
        <v>1978</v>
      </c>
      <c r="E2608" s="74"/>
      <c r="F2608" s="74">
        <v>5200000619</v>
      </c>
    </row>
    <row r="2609" spans="1:6" x14ac:dyDescent="0.2">
      <c r="A2609" s="74">
        <v>549332</v>
      </c>
      <c r="B2609" s="75">
        <v>35.79</v>
      </c>
      <c r="C2609" s="76"/>
      <c r="D2609" s="76" t="s">
        <v>1979</v>
      </c>
      <c r="E2609" s="74"/>
      <c r="F2609" s="74">
        <v>5200000619</v>
      </c>
    </row>
    <row r="2610" spans="1:6" x14ac:dyDescent="0.2">
      <c r="A2610" s="74">
        <v>549333</v>
      </c>
      <c r="B2610" s="75">
        <v>28.64</v>
      </c>
      <c r="C2610" s="76"/>
      <c r="D2610" s="76" t="s">
        <v>1980</v>
      </c>
      <c r="E2610" s="74"/>
      <c r="F2610" s="74">
        <v>5200000619</v>
      </c>
    </row>
    <row r="2611" spans="1:6" x14ac:dyDescent="0.2">
      <c r="A2611" s="74">
        <v>549334</v>
      </c>
      <c r="B2611" s="75">
        <v>9.11</v>
      </c>
      <c r="C2611" s="76"/>
      <c r="D2611" s="76" t="s">
        <v>1981</v>
      </c>
      <c r="E2611" s="74"/>
      <c r="F2611" s="74">
        <v>5200000619</v>
      </c>
    </row>
    <row r="2612" spans="1:6" x14ac:dyDescent="0.2">
      <c r="A2612" s="74">
        <v>549335</v>
      </c>
      <c r="B2612" s="75">
        <v>134.54</v>
      </c>
      <c r="C2612" s="76"/>
      <c r="D2612" s="76" t="s">
        <v>1982</v>
      </c>
      <c r="E2612" s="74"/>
      <c r="F2612" s="74">
        <v>5200000619</v>
      </c>
    </row>
    <row r="2613" spans="1:6" x14ac:dyDescent="0.2">
      <c r="A2613" s="74">
        <v>549336</v>
      </c>
      <c r="B2613" s="75">
        <v>179.39</v>
      </c>
      <c r="C2613" s="76"/>
      <c r="D2613" s="76" t="s">
        <v>1983</v>
      </c>
      <c r="E2613" s="74"/>
      <c r="F2613" s="74">
        <v>5200000619</v>
      </c>
    </row>
    <row r="2614" spans="1:6" x14ac:dyDescent="0.2">
      <c r="A2614" s="74">
        <v>549337</v>
      </c>
      <c r="B2614" s="75">
        <v>4.9000000000000004</v>
      </c>
      <c r="C2614" s="76"/>
      <c r="D2614" s="76" t="s">
        <v>1984</v>
      </c>
      <c r="E2614" s="74"/>
      <c r="F2614" s="74">
        <v>5200000619</v>
      </c>
    </row>
    <row r="2615" spans="1:6" x14ac:dyDescent="0.2">
      <c r="A2615" s="74">
        <v>549338</v>
      </c>
      <c r="B2615" s="75">
        <v>1.84</v>
      </c>
      <c r="C2615" s="76"/>
      <c r="D2615" s="76" t="s">
        <v>1985</v>
      </c>
      <c r="E2615" s="74"/>
      <c r="F2615" s="74">
        <v>5200000619</v>
      </c>
    </row>
    <row r="2616" spans="1:6" x14ac:dyDescent="0.2">
      <c r="A2616" s="74">
        <v>549339</v>
      </c>
      <c r="B2616" s="75">
        <v>4.9000000000000004</v>
      </c>
      <c r="C2616" s="76"/>
      <c r="D2616" s="76" t="s">
        <v>1986</v>
      </c>
      <c r="E2616" s="74"/>
      <c r="F2616" s="74">
        <v>5200000619</v>
      </c>
    </row>
    <row r="2617" spans="1:6" x14ac:dyDescent="0.2">
      <c r="A2617" s="74">
        <v>549340</v>
      </c>
      <c r="B2617" s="75">
        <v>202.39</v>
      </c>
      <c r="C2617" s="76"/>
      <c r="D2617" s="76" t="s">
        <v>1987</v>
      </c>
      <c r="E2617" s="74"/>
      <c r="F2617" s="74">
        <v>5200000619</v>
      </c>
    </row>
    <row r="2618" spans="1:6" x14ac:dyDescent="0.2">
      <c r="A2618" s="74">
        <v>549341</v>
      </c>
      <c r="B2618" s="75">
        <v>192.13</v>
      </c>
      <c r="C2618" s="76"/>
      <c r="D2618" s="76" t="s">
        <v>1988</v>
      </c>
      <c r="E2618" s="74"/>
      <c r="F2618" s="74">
        <v>5200000619</v>
      </c>
    </row>
    <row r="2619" spans="1:6" x14ac:dyDescent="0.2">
      <c r="A2619" s="74">
        <v>549342</v>
      </c>
      <c r="B2619" s="75">
        <v>2.52</v>
      </c>
      <c r="C2619" s="76"/>
      <c r="D2619" s="76" t="s">
        <v>1989</v>
      </c>
      <c r="E2619" s="74"/>
      <c r="F2619" s="74">
        <v>5200000619</v>
      </c>
    </row>
    <row r="2620" spans="1:6" x14ac:dyDescent="0.2">
      <c r="A2620" s="74">
        <v>549343</v>
      </c>
      <c r="B2620" s="75">
        <v>1.98</v>
      </c>
      <c r="C2620" s="76"/>
      <c r="D2620" s="76" t="s">
        <v>1990</v>
      </c>
      <c r="E2620" s="74"/>
      <c r="F2620" s="74">
        <v>5200000619</v>
      </c>
    </row>
    <row r="2621" spans="1:6" x14ac:dyDescent="0.2">
      <c r="A2621" s="74">
        <v>549344</v>
      </c>
      <c r="B2621" s="75">
        <v>285.45</v>
      </c>
      <c r="C2621" s="76"/>
      <c r="D2621" s="76" t="s">
        <v>1991</v>
      </c>
      <c r="E2621" s="74"/>
      <c r="F2621" s="74">
        <v>5200000619</v>
      </c>
    </row>
    <row r="2622" spans="1:6" x14ac:dyDescent="0.2">
      <c r="A2622" s="74">
        <v>549345</v>
      </c>
      <c r="B2622" s="75">
        <v>288.2</v>
      </c>
      <c r="C2622" s="76"/>
      <c r="D2622" s="76" t="s">
        <v>1992</v>
      </c>
      <c r="E2622" s="74"/>
      <c r="F2622" s="74">
        <v>5200000619</v>
      </c>
    </row>
    <row r="2623" spans="1:6" x14ac:dyDescent="0.2">
      <c r="A2623" s="74">
        <v>549346</v>
      </c>
      <c r="B2623" s="75">
        <v>456.72</v>
      </c>
      <c r="C2623" s="76"/>
      <c r="D2623" s="76" t="s">
        <v>1993</v>
      </c>
      <c r="E2623" s="74"/>
      <c r="F2623" s="74">
        <v>5200000619</v>
      </c>
    </row>
    <row r="2624" spans="1:6" x14ac:dyDescent="0.2">
      <c r="A2624" s="74">
        <v>549347</v>
      </c>
      <c r="B2624" s="75">
        <v>176.48</v>
      </c>
      <c r="C2624" s="76"/>
      <c r="D2624" s="76" t="s">
        <v>1994</v>
      </c>
      <c r="E2624" s="74"/>
      <c r="F2624" s="74">
        <v>5200000619</v>
      </c>
    </row>
    <row r="2625" spans="1:6" x14ac:dyDescent="0.2">
      <c r="A2625" s="74">
        <v>549348</v>
      </c>
      <c r="B2625" s="75">
        <v>176.48</v>
      </c>
      <c r="C2625" s="76"/>
      <c r="D2625" s="76" t="s">
        <v>1995</v>
      </c>
      <c r="E2625" s="74"/>
      <c r="F2625" s="74">
        <v>5200000619</v>
      </c>
    </row>
    <row r="2626" spans="1:6" x14ac:dyDescent="0.2">
      <c r="A2626" s="74">
        <v>549349</v>
      </c>
      <c r="B2626" s="75">
        <v>107.37</v>
      </c>
      <c r="C2626" s="76"/>
      <c r="D2626" s="76" t="s">
        <v>1996</v>
      </c>
      <c r="E2626" s="74"/>
      <c r="F2626" s="74">
        <v>5200000619</v>
      </c>
    </row>
    <row r="2627" spans="1:6" x14ac:dyDescent="0.2">
      <c r="A2627" s="74">
        <v>549350</v>
      </c>
      <c r="B2627" s="75">
        <v>305.81</v>
      </c>
      <c r="C2627" s="76"/>
      <c r="D2627" s="76" t="s">
        <v>1997</v>
      </c>
      <c r="E2627" s="74"/>
      <c r="F2627" s="74">
        <v>5200000619</v>
      </c>
    </row>
    <row r="2628" spans="1:6" x14ac:dyDescent="0.2">
      <c r="A2628" s="74">
        <v>549351</v>
      </c>
      <c r="B2628" s="75">
        <v>67.459999999999994</v>
      </c>
      <c r="C2628" s="76"/>
      <c r="D2628" s="76" t="s">
        <v>1998</v>
      </c>
      <c r="E2628" s="74"/>
      <c r="F2628" s="74">
        <v>5200000619</v>
      </c>
    </row>
    <row r="2629" spans="1:6" x14ac:dyDescent="0.2">
      <c r="A2629" s="74">
        <v>549352</v>
      </c>
      <c r="B2629" s="75">
        <v>40.479999999999997</v>
      </c>
      <c r="C2629" s="76"/>
      <c r="D2629" s="76" t="s">
        <v>1999</v>
      </c>
      <c r="E2629" s="74"/>
      <c r="F2629" s="74">
        <v>5200000619</v>
      </c>
    </row>
    <row r="2630" spans="1:6" x14ac:dyDescent="0.2">
      <c r="A2630" s="74">
        <v>549353</v>
      </c>
      <c r="B2630" s="75">
        <v>179.39</v>
      </c>
      <c r="C2630" s="76"/>
      <c r="D2630" s="76" t="s">
        <v>2000</v>
      </c>
      <c r="E2630" s="74"/>
      <c r="F2630" s="74">
        <v>5200000619</v>
      </c>
    </row>
    <row r="2631" spans="1:6" x14ac:dyDescent="0.2">
      <c r="A2631" s="74">
        <v>549354</v>
      </c>
      <c r="B2631" s="75">
        <v>89.7</v>
      </c>
      <c r="C2631" s="76"/>
      <c r="D2631" s="76" t="s">
        <v>2001</v>
      </c>
      <c r="E2631" s="74"/>
      <c r="F2631" s="74">
        <v>5200000619</v>
      </c>
    </row>
    <row r="2632" spans="1:6" x14ac:dyDescent="0.2">
      <c r="A2632" s="74">
        <v>549355</v>
      </c>
      <c r="B2632" s="75">
        <v>48.48</v>
      </c>
      <c r="C2632" s="76"/>
      <c r="D2632" s="76" t="s">
        <v>2002</v>
      </c>
      <c r="E2632" s="74"/>
      <c r="F2632" s="74">
        <v>5200000619</v>
      </c>
    </row>
    <row r="2633" spans="1:6" x14ac:dyDescent="0.2">
      <c r="A2633" s="74">
        <v>549356</v>
      </c>
      <c r="B2633" s="75">
        <v>24.24</v>
      </c>
      <c r="C2633" s="76"/>
      <c r="D2633" s="76" t="s">
        <v>2003</v>
      </c>
      <c r="E2633" s="74"/>
      <c r="F2633" s="74">
        <v>5200000619</v>
      </c>
    </row>
    <row r="2634" spans="1:6" x14ac:dyDescent="0.2">
      <c r="A2634" s="74">
        <v>549357</v>
      </c>
      <c r="B2634" s="75">
        <v>36.36</v>
      </c>
      <c r="C2634" s="76"/>
      <c r="D2634" s="76" t="s">
        <v>2004</v>
      </c>
      <c r="E2634" s="74"/>
      <c r="F2634" s="74">
        <v>5200000619</v>
      </c>
    </row>
    <row r="2635" spans="1:6" x14ac:dyDescent="0.2">
      <c r="A2635" s="74">
        <v>549358</v>
      </c>
      <c r="B2635" s="75">
        <v>19.39</v>
      </c>
      <c r="C2635" s="76"/>
      <c r="D2635" s="76" t="s">
        <v>2005</v>
      </c>
      <c r="E2635" s="74"/>
      <c r="F2635" s="74">
        <v>5200000619</v>
      </c>
    </row>
    <row r="2636" spans="1:6" x14ac:dyDescent="0.2">
      <c r="A2636" s="74">
        <v>549359</v>
      </c>
      <c r="B2636" s="75">
        <v>134.54</v>
      </c>
      <c r="C2636" s="76"/>
      <c r="D2636" s="76" t="s">
        <v>2006</v>
      </c>
      <c r="E2636" s="74"/>
      <c r="F2636" s="74">
        <v>5200000619</v>
      </c>
    </row>
    <row r="2637" spans="1:6" x14ac:dyDescent="0.2">
      <c r="A2637" s="74">
        <v>549360</v>
      </c>
      <c r="B2637" s="75">
        <v>89.7</v>
      </c>
      <c r="C2637" s="76"/>
      <c r="D2637" s="76" t="s">
        <v>2007</v>
      </c>
      <c r="E2637" s="74"/>
      <c r="F2637" s="74">
        <v>5200000619</v>
      </c>
    </row>
    <row r="2638" spans="1:6" x14ac:dyDescent="0.2">
      <c r="A2638" s="74">
        <v>549361</v>
      </c>
      <c r="B2638" s="75">
        <v>305.81</v>
      </c>
      <c r="C2638" s="76"/>
      <c r="D2638" s="76" t="s">
        <v>2008</v>
      </c>
      <c r="E2638" s="74"/>
      <c r="F2638" s="74">
        <v>5200000619</v>
      </c>
    </row>
    <row r="2639" spans="1:6" x14ac:dyDescent="0.2">
      <c r="A2639" s="74">
        <v>549362</v>
      </c>
      <c r="B2639" s="75">
        <v>53.82</v>
      </c>
      <c r="C2639" s="76"/>
      <c r="D2639" s="76" t="s">
        <v>2009</v>
      </c>
      <c r="E2639" s="74"/>
      <c r="F2639" s="74">
        <v>5200000619</v>
      </c>
    </row>
    <row r="2640" spans="1:6" x14ac:dyDescent="0.2">
      <c r="A2640" s="74">
        <v>549363</v>
      </c>
      <c r="B2640" s="75">
        <v>28.64</v>
      </c>
      <c r="C2640" s="76"/>
      <c r="D2640" s="76" t="s">
        <v>2010</v>
      </c>
      <c r="E2640" s="74"/>
      <c r="F2640" s="74">
        <v>5200000619</v>
      </c>
    </row>
    <row r="2641" spans="1:6" x14ac:dyDescent="0.2">
      <c r="A2641" s="74">
        <v>549364</v>
      </c>
      <c r="B2641" s="75">
        <v>112.12</v>
      </c>
      <c r="C2641" s="76"/>
      <c r="D2641" s="76" t="s">
        <v>2011</v>
      </c>
      <c r="E2641" s="74"/>
      <c r="F2641" s="74">
        <v>5200000619</v>
      </c>
    </row>
    <row r="2642" spans="1:6" x14ac:dyDescent="0.2">
      <c r="A2642" s="74">
        <v>549365</v>
      </c>
      <c r="B2642" s="75">
        <v>53.69</v>
      </c>
      <c r="C2642" s="76"/>
      <c r="D2642" s="76" t="s">
        <v>2012</v>
      </c>
      <c r="E2642" s="74"/>
      <c r="F2642" s="74">
        <v>5200000619</v>
      </c>
    </row>
    <row r="2643" spans="1:6" x14ac:dyDescent="0.2">
      <c r="A2643" s="74">
        <v>549366</v>
      </c>
      <c r="B2643" s="75">
        <v>134.54</v>
      </c>
      <c r="C2643" s="76"/>
      <c r="D2643" s="76" t="s">
        <v>2013</v>
      </c>
      <c r="E2643" s="74"/>
      <c r="F2643" s="74">
        <v>5200000619</v>
      </c>
    </row>
    <row r="2644" spans="1:6" x14ac:dyDescent="0.2">
      <c r="A2644" s="74">
        <v>549367</v>
      </c>
      <c r="B2644" s="75">
        <v>53.69</v>
      </c>
      <c r="C2644" s="76"/>
      <c r="D2644" s="76" t="s">
        <v>2014</v>
      </c>
      <c r="E2644" s="74"/>
      <c r="F2644" s="74">
        <v>5200000619</v>
      </c>
    </row>
    <row r="2645" spans="1:6" x14ac:dyDescent="0.2">
      <c r="A2645" s="74">
        <v>549368</v>
      </c>
      <c r="B2645" s="75">
        <v>179.39</v>
      </c>
      <c r="C2645" s="76"/>
      <c r="D2645" s="76" t="s">
        <v>2015</v>
      </c>
      <c r="E2645" s="74"/>
      <c r="F2645" s="74">
        <v>5200000619</v>
      </c>
    </row>
    <row r="2646" spans="1:6" x14ac:dyDescent="0.2">
      <c r="A2646" s="74">
        <v>549369</v>
      </c>
      <c r="B2646" s="75">
        <v>4.9000000000000004</v>
      </c>
      <c r="C2646" s="76"/>
      <c r="D2646" s="76" t="s">
        <v>2016</v>
      </c>
      <c r="E2646" s="74"/>
      <c r="F2646" s="74">
        <v>5200000619</v>
      </c>
    </row>
    <row r="2647" spans="1:6" x14ac:dyDescent="0.2">
      <c r="A2647" s="74">
        <v>549370</v>
      </c>
      <c r="B2647" s="75">
        <v>24.24</v>
      </c>
      <c r="C2647" s="76"/>
      <c r="D2647" s="76" t="s">
        <v>2017</v>
      </c>
      <c r="E2647" s="74"/>
      <c r="F2647" s="74">
        <v>5200000619</v>
      </c>
    </row>
    <row r="2648" spans="1:6" x14ac:dyDescent="0.2">
      <c r="A2648" s="74">
        <v>549371</v>
      </c>
      <c r="B2648" s="75">
        <v>91.08</v>
      </c>
      <c r="C2648" s="76"/>
      <c r="D2648" s="76" t="s">
        <v>2018</v>
      </c>
      <c r="E2648" s="74"/>
      <c r="F2648" s="74">
        <v>5200000619</v>
      </c>
    </row>
    <row r="2649" spans="1:6" x14ac:dyDescent="0.2">
      <c r="A2649" s="74">
        <v>549372</v>
      </c>
      <c r="B2649" s="75">
        <v>71.58</v>
      </c>
      <c r="C2649" s="76"/>
      <c r="D2649" s="76" t="s">
        <v>2019</v>
      </c>
      <c r="E2649" s="74"/>
      <c r="F2649" s="74">
        <v>5200000619</v>
      </c>
    </row>
    <row r="2650" spans="1:6" x14ac:dyDescent="0.2">
      <c r="A2650" s="74">
        <v>549373</v>
      </c>
      <c r="B2650" s="75">
        <v>24.24</v>
      </c>
      <c r="C2650" s="76"/>
      <c r="D2650" s="76" t="s">
        <v>2020</v>
      </c>
      <c r="E2650" s="74"/>
      <c r="F2650" s="74">
        <v>5200000619</v>
      </c>
    </row>
    <row r="2651" spans="1:6" x14ac:dyDescent="0.2">
      <c r="A2651" s="74">
        <v>549374</v>
      </c>
      <c r="B2651" s="75">
        <v>9.06</v>
      </c>
      <c r="C2651" s="76"/>
      <c r="D2651" s="76" t="s">
        <v>2021</v>
      </c>
      <c r="E2651" s="74"/>
      <c r="F2651" s="74">
        <v>5200000619</v>
      </c>
    </row>
    <row r="2652" spans="1:6" x14ac:dyDescent="0.2">
      <c r="A2652" s="74">
        <v>549375</v>
      </c>
      <c r="B2652" s="75">
        <v>3.68</v>
      </c>
      <c r="C2652" s="76"/>
      <c r="D2652" s="76" t="s">
        <v>2022</v>
      </c>
      <c r="E2652" s="74"/>
      <c r="F2652" s="74">
        <v>5200000619</v>
      </c>
    </row>
    <row r="2653" spans="1:6" x14ac:dyDescent="0.2">
      <c r="A2653" s="74">
        <v>549376</v>
      </c>
      <c r="B2653" s="75">
        <v>9.06</v>
      </c>
      <c r="C2653" s="76"/>
      <c r="D2653" s="76" t="s">
        <v>2023</v>
      </c>
      <c r="E2653" s="74"/>
      <c r="F2653" s="74">
        <v>5200000619</v>
      </c>
    </row>
    <row r="2654" spans="1:6" x14ac:dyDescent="0.2">
      <c r="A2654" s="74">
        <v>549377</v>
      </c>
      <c r="B2654" s="75">
        <v>5.44</v>
      </c>
      <c r="C2654" s="76"/>
      <c r="D2654" s="76" t="s">
        <v>2024</v>
      </c>
      <c r="E2654" s="74"/>
      <c r="F2654" s="74">
        <v>5200000619</v>
      </c>
    </row>
    <row r="2655" spans="1:6" x14ac:dyDescent="0.2">
      <c r="A2655" s="74">
        <v>549378</v>
      </c>
      <c r="B2655" s="75">
        <v>21.74</v>
      </c>
      <c r="C2655" s="76"/>
      <c r="D2655" s="76" t="s">
        <v>2025</v>
      </c>
      <c r="E2655" s="74"/>
      <c r="F2655" s="74">
        <v>5200000619</v>
      </c>
    </row>
    <row r="2656" spans="1:6" x14ac:dyDescent="0.2">
      <c r="A2656" s="74">
        <v>549379</v>
      </c>
      <c r="B2656" s="75">
        <v>33.299999999999997</v>
      </c>
      <c r="C2656" s="76"/>
      <c r="D2656" s="76" t="s">
        <v>2026</v>
      </c>
      <c r="E2656" s="74"/>
      <c r="F2656" s="74">
        <v>5200000619</v>
      </c>
    </row>
    <row r="2657" spans="1:6" x14ac:dyDescent="0.2">
      <c r="A2657" s="74">
        <v>549380</v>
      </c>
      <c r="B2657" s="75">
        <v>10.87</v>
      </c>
      <c r="C2657" s="76"/>
      <c r="D2657" s="76" t="s">
        <v>2027</v>
      </c>
      <c r="E2657" s="74"/>
      <c r="F2657" s="74">
        <v>5200000619</v>
      </c>
    </row>
    <row r="2658" spans="1:6" x14ac:dyDescent="0.2">
      <c r="A2658" s="74">
        <v>549381</v>
      </c>
      <c r="B2658" s="75">
        <v>17.809999999999999</v>
      </c>
      <c r="C2658" s="76"/>
      <c r="D2658" s="76" t="s">
        <v>2028</v>
      </c>
      <c r="E2658" s="74"/>
      <c r="F2658" s="74">
        <v>5200000619</v>
      </c>
    </row>
    <row r="2659" spans="1:6" x14ac:dyDescent="0.2">
      <c r="A2659" s="74">
        <v>549382</v>
      </c>
      <c r="B2659" s="75">
        <v>18.12</v>
      </c>
      <c r="C2659" s="76"/>
      <c r="D2659" s="76" t="s">
        <v>2029</v>
      </c>
      <c r="E2659" s="74"/>
      <c r="F2659" s="74">
        <v>5200000619</v>
      </c>
    </row>
    <row r="2660" spans="1:6" x14ac:dyDescent="0.2">
      <c r="A2660" s="74">
        <v>549383</v>
      </c>
      <c r="B2660" s="75">
        <v>4.5599999999999996</v>
      </c>
      <c r="C2660" s="76"/>
      <c r="D2660" s="76" t="s">
        <v>2030</v>
      </c>
      <c r="E2660" s="74"/>
      <c r="F2660" s="74">
        <v>5200000619</v>
      </c>
    </row>
    <row r="2661" spans="1:6" x14ac:dyDescent="0.2">
      <c r="A2661" s="74">
        <v>549384</v>
      </c>
      <c r="B2661" s="75">
        <v>45.69</v>
      </c>
      <c r="C2661" s="76"/>
      <c r="D2661" s="76" t="s">
        <v>2031</v>
      </c>
      <c r="E2661" s="74"/>
      <c r="F2661" s="74">
        <v>5200000619</v>
      </c>
    </row>
    <row r="2662" spans="1:6" x14ac:dyDescent="0.2">
      <c r="A2662" s="74">
        <v>549385</v>
      </c>
      <c r="B2662" s="75">
        <v>35.79</v>
      </c>
      <c r="C2662" s="76"/>
      <c r="D2662" s="76" t="s">
        <v>2032</v>
      </c>
      <c r="E2662" s="74"/>
      <c r="F2662" s="74">
        <v>5200000619</v>
      </c>
    </row>
    <row r="2663" spans="1:6" x14ac:dyDescent="0.2">
      <c r="A2663" s="74">
        <v>549386</v>
      </c>
      <c r="B2663" s="75">
        <v>509.68</v>
      </c>
      <c r="C2663" s="76"/>
      <c r="D2663" s="76" t="s">
        <v>2033</v>
      </c>
      <c r="E2663" s="74"/>
      <c r="F2663" s="74">
        <v>5200000619</v>
      </c>
    </row>
    <row r="2664" spans="1:6" x14ac:dyDescent="0.2">
      <c r="A2664" s="74">
        <v>549387</v>
      </c>
      <c r="B2664" s="75">
        <v>29.09</v>
      </c>
      <c r="C2664" s="76"/>
      <c r="D2664" s="76" t="s">
        <v>2034</v>
      </c>
      <c r="E2664" s="74"/>
      <c r="F2664" s="74">
        <v>5200000619</v>
      </c>
    </row>
    <row r="2665" spans="1:6" x14ac:dyDescent="0.2">
      <c r="A2665" s="74">
        <v>549388</v>
      </c>
      <c r="B2665" s="75">
        <v>4.8499999999999996</v>
      </c>
      <c r="C2665" s="76"/>
      <c r="D2665" s="76" t="s">
        <v>2035</v>
      </c>
      <c r="E2665" s="74"/>
      <c r="F2665" s="74">
        <v>5200000619</v>
      </c>
    </row>
    <row r="2666" spans="1:6" x14ac:dyDescent="0.2">
      <c r="A2666" s="74">
        <v>549389</v>
      </c>
      <c r="B2666" s="75">
        <v>2.4500000000000002</v>
      </c>
      <c r="C2666" s="76"/>
      <c r="D2666" s="76" t="s">
        <v>2036</v>
      </c>
      <c r="E2666" s="74"/>
      <c r="F2666" s="74">
        <v>5200000619</v>
      </c>
    </row>
    <row r="2667" spans="1:6" x14ac:dyDescent="0.2">
      <c r="A2667" s="74">
        <v>549390</v>
      </c>
      <c r="B2667" s="75">
        <v>16.77</v>
      </c>
      <c r="C2667" s="76"/>
      <c r="D2667" s="76" t="s">
        <v>2037</v>
      </c>
      <c r="E2667" s="74"/>
      <c r="F2667" s="74">
        <v>5200000619</v>
      </c>
    </row>
    <row r="2668" spans="1:6" x14ac:dyDescent="0.2">
      <c r="A2668" s="74">
        <v>549391</v>
      </c>
      <c r="B2668" s="75">
        <v>9.8000000000000007</v>
      </c>
      <c r="C2668" s="76"/>
      <c r="D2668" s="76" t="s">
        <v>2038</v>
      </c>
      <c r="E2668" s="74"/>
      <c r="F2668" s="74">
        <v>5200000619</v>
      </c>
    </row>
    <row r="2669" spans="1:6" x14ac:dyDescent="0.2">
      <c r="A2669" s="74">
        <v>549392</v>
      </c>
      <c r="B2669" s="75">
        <v>4.9000000000000004</v>
      </c>
      <c r="C2669" s="76"/>
      <c r="D2669" s="76" t="s">
        <v>2039</v>
      </c>
      <c r="E2669" s="74"/>
      <c r="F2669" s="74">
        <v>5200000619</v>
      </c>
    </row>
    <row r="2670" spans="1:6" x14ac:dyDescent="0.2">
      <c r="A2670" s="74">
        <v>549393</v>
      </c>
      <c r="B2670" s="75">
        <v>0.25</v>
      </c>
      <c r="C2670" s="76"/>
      <c r="D2670" s="76" t="s">
        <v>2040</v>
      </c>
      <c r="E2670" s="74"/>
      <c r="F2670" s="74">
        <v>5200000619</v>
      </c>
    </row>
    <row r="2671" spans="1:6" x14ac:dyDescent="0.2">
      <c r="A2671" s="74">
        <v>549394</v>
      </c>
      <c r="B2671" s="75">
        <v>0.13</v>
      </c>
      <c r="C2671" s="76"/>
      <c r="D2671" s="76" t="s">
        <v>2041</v>
      </c>
      <c r="E2671" s="74"/>
      <c r="F2671" s="74">
        <v>5200000619</v>
      </c>
    </row>
    <row r="2672" spans="1:6" x14ac:dyDescent="0.2">
      <c r="A2672" s="74">
        <v>549395</v>
      </c>
      <c r="B2672" s="75">
        <v>16.059999999999999</v>
      </c>
      <c r="C2672" s="76"/>
      <c r="D2672" s="76" t="s">
        <v>2042</v>
      </c>
      <c r="E2672" s="74"/>
      <c r="F2672" s="74">
        <v>5200000619</v>
      </c>
    </row>
    <row r="2673" spans="1:6" x14ac:dyDescent="0.2">
      <c r="A2673" s="74">
        <v>549396</v>
      </c>
      <c r="B2673" s="75">
        <v>81.599999999999994</v>
      </c>
      <c r="C2673" s="76"/>
      <c r="D2673" s="76" t="s">
        <v>2043</v>
      </c>
      <c r="E2673" s="74"/>
      <c r="F2673" s="74">
        <v>5200000619</v>
      </c>
    </row>
    <row r="2674" spans="1:6" x14ac:dyDescent="0.2">
      <c r="A2674" s="74">
        <v>549397</v>
      </c>
      <c r="B2674" s="75">
        <v>117.86</v>
      </c>
      <c r="C2674" s="76"/>
      <c r="D2674" s="76" t="s">
        <v>2044</v>
      </c>
      <c r="E2674" s="74"/>
      <c r="F2674" s="74">
        <v>5200000619</v>
      </c>
    </row>
    <row r="2675" spans="1:6" x14ac:dyDescent="0.2">
      <c r="A2675" s="74">
        <v>549398</v>
      </c>
      <c r="B2675" s="75">
        <v>20.11</v>
      </c>
      <c r="C2675" s="76"/>
      <c r="D2675" s="76" t="s">
        <v>2045</v>
      </c>
      <c r="E2675" s="74"/>
      <c r="F2675" s="74">
        <v>5200000619</v>
      </c>
    </row>
    <row r="2676" spans="1:6" x14ac:dyDescent="0.2">
      <c r="A2676" s="74">
        <v>549399</v>
      </c>
      <c r="B2676" s="75">
        <v>23.6</v>
      </c>
      <c r="C2676" s="76"/>
      <c r="D2676" s="76" t="s">
        <v>2046</v>
      </c>
      <c r="E2676" s="74"/>
      <c r="F2676" s="74">
        <v>5200000619</v>
      </c>
    </row>
    <row r="2677" spans="1:6" x14ac:dyDescent="0.2">
      <c r="A2677" s="74">
        <v>549400</v>
      </c>
      <c r="B2677" s="75">
        <v>16.59</v>
      </c>
      <c r="C2677" s="76"/>
      <c r="D2677" s="76" t="s">
        <v>2047</v>
      </c>
      <c r="E2677" s="74"/>
      <c r="F2677" s="74">
        <v>5200000619</v>
      </c>
    </row>
    <row r="2678" spans="1:6" x14ac:dyDescent="0.2">
      <c r="A2678" s="74">
        <v>549401</v>
      </c>
      <c r="B2678" s="75">
        <v>26.98</v>
      </c>
      <c r="C2678" s="76"/>
      <c r="D2678" s="76" t="s">
        <v>2048</v>
      </c>
      <c r="E2678" s="74"/>
      <c r="F2678" s="74">
        <v>5200000619</v>
      </c>
    </row>
    <row r="2679" spans="1:6" x14ac:dyDescent="0.2">
      <c r="A2679" s="74">
        <v>549402</v>
      </c>
      <c r="B2679" s="75">
        <v>34.28</v>
      </c>
      <c r="C2679" s="76"/>
      <c r="D2679" s="76" t="s">
        <v>2049</v>
      </c>
      <c r="E2679" s="74"/>
      <c r="F2679" s="74">
        <v>5200000619</v>
      </c>
    </row>
    <row r="2680" spans="1:6" x14ac:dyDescent="0.2">
      <c r="A2680" s="74">
        <v>549403</v>
      </c>
      <c r="B2680" s="75">
        <v>14.63</v>
      </c>
      <c r="C2680" s="76"/>
      <c r="D2680" s="76" t="s">
        <v>2050</v>
      </c>
      <c r="E2680" s="74"/>
      <c r="F2680" s="74">
        <v>5200000619</v>
      </c>
    </row>
    <row r="2681" spans="1:6" x14ac:dyDescent="0.2">
      <c r="A2681" s="74">
        <v>549404</v>
      </c>
      <c r="B2681" s="75">
        <v>138</v>
      </c>
      <c r="C2681" s="76"/>
      <c r="D2681" s="76" t="s">
        <v>2051</v>
      </c>
      <c r="E2681" s="74"/>
      <c r="F2681" s="74">
        <v>5200000619</v>
      </c>
    </row>
    <row r="2682" spans="1:6" x14ac:dyDescent="0.2">
      <c r="A2682" s="74">
        <v>549405</v>
      </c>
      <c r="B2682" s="75">
        <v>16.04</v>
      </c>
      <c r="C2682" s="76"/>
      <c r="D2682" s="76" t="s">
        <v>2052</v>
      </c>
      <c r="E2682" s="74"/>
      <c r="F2682" s="74">
        <v>5200000619</v>
      </c>
    </row>
    <row r="2683" spans="1:6" x14ac:dyDescent="0.2">
      <c r="A2683" s="74">
        <v>549406</v>
      </c>
      <c r="B2683" s="75">
        <v>223.78</v>
      </c>
      <c r="C2683" s="76"/>
      <c r="D2683" s="76" t="s">
        <v>2053</v>
      </c>
      <c r="E2683" s="74"/>
      <c r="F2683" s="74">
        <v>5200000619</v>
      </c>
    </row>
    <row r="2684" spans="1:6" x14ac:dyDescent="0.2">
      <c r="A2684" s="74">
        <v>549407</v>
      </c>
      <c r="B2684" s="75">
        <v>16.04</v>
      </c>
      <c r="C2684" s="76"/>
      <c r="D2684" s="76" t="s">
        <v>2054</v>
      </c>
      <c r="E2684" s="74"/>
      <c r="F2684" s="74">
        <v>5200000619</v>
      </c>
    </row>
    <row r="2685" spans="1:6" x14ac:dyDescent="0.2">
      <c r="A2685" s="74">
        <v>549408</v>
      </c>
      <c r="B2685" s="75">
        <v>149.19</v>
      </c>
      <c r="C2685" s="76"/>
      <c r="D2685" s="76" t="s">
        <v>2055</v>
      </c>
      <c r="E2685" s="74"/>
      <c r="F2685" s="74">
        <v>5200000619</v>
      </c>
    </row>
    <row r="2686" spans="1:6" x14ac:dyDescent="0.2">
      <c r="A2686" s="74">
        <v>549409</v>
      </c>
      <c r="B2686" s="75">
        <v>16.04</v>
      </c>
      <c r="C2686" s="76"/>
      <c r="D2686" s="76" t="s">
        <v>2056</v>
      </c>
      <c r="E2686" s="74"/>
      <c r="F2686" s="74">
        <v>5200000619</v>
      </c>
    </row>
    <row r="2687" spans="1:6" x14ac:dyDescent="0.2">
      <c r="A2687" s="74">
        <v>549410</v>
      </c>
      <c r="B2687" s="75">
        <v>149.19</v>
      </c>
      <c r="C2687" s="76"/>
      <c r="D2687" s="76" t="s">
        <v>2057</v>
      </c>
      <c r="E2687" s="74"/>
      <c r="F2687" s="74">
        <v>5200000619</v>
      </c>
    </row>
    <row r="2688" spans="1:6" x14ac:dyDescent="0.2">
      <c r="A2688" s="74">
        <v>549411</v>
      </c>
      <c r="B2688" s="75">
        <v>16.04</v>
      </c>
      <c r="C2688" s="76"/>
      <c r="D2688" s="76" t="s">
        <v>2058</v>
      </c>
      <c r="E2688" s="74"/>
      <c r="F2688" s="74">
        <v>5200000619</v>
      </c>
    </row>
    <row r="2689" spans="1:6" x14ac:dyDescent="0.2">
      <c r="A2689" s="74">
        <v>549412</v>
      </c>
      <c r="B2689" s="75">
        <v>149.19</v>
      </c>
      <c r="C2689" s="76"/>
      <c r="D2689" s="76" t="s">
        <v>2059</v>
      </c>
      <c r="E2689" s="74"/>
      <c r="F2689" s="74">
        <v>5200000619</v>
      </c>
    </row>
    <row r="2690" spans="1:6" x14ac:dyDescent="0.2">
      <c r="A2690" s="74">
        <v>549413</v>
      </c>
      <c r="B2690" s="75">
        <v>16.04</v>
      </c>
      <c r="C2690" s="76"/>
      <c r="D2690" s="76" t="s">
        <v>2060</v>
      </c>
      <c r="E2690" s="74"/>
      <c r="F2690" s="74">
        <v>5200000619</v>
      </c>
    </row>
    <row r="2691" spans="1:6" x14ac:dyDescent="0.2">
      <c r="A2691" s="74">
        <v>549414</v>
      </c>
      <c r="B2691" s="75">
        <v>74.59</v>
      </c>
      <c r="C2691" s="76"/>
      <c r="D2691" s="76" t="s">
        <v>2061</v>
      </c>
      <c r="E2691" s="74"/>
      <c r="F2691" s="74">
        <v>5200000619</v>
      </c>
    </row>
    <row r="2692" spans="1:6" x14ac:dyDescent="0.2">
      <c r="A2692" s="74">
        <v>549415</v>
      </c>
      <c r="B2692" s="75">
        <v>223.78</v>
      </c>
      <c r="C2692" s="76"/>
      <c r="D2692" s="76" t="s">
        <v>2062</v>
      </c>
      <c r="E2692" s="74"/>
      <c r="F2692" s="74">
        <v>5200000619</v>
      </c>
    </row>
    <row r="2693" spans="1:6" x14ac:dyDescent="0.2">
      <c r="A2693" s="74">
        <v>549416</v>
      </c>
      <c r="B2693" s="75">
        <v>16.04</v>
      </c>
      <c r="C2693" s="76"/>
      <c r="D2693" s="76" t="s">
        <v>2063</v>
      </c>
      <c r="E2693" s="74"/>
      <c r="F2693" s="74">
        <v>5200000619</v>
      </c>
    </row>
    <row r="2694" spans="1:6" x14ac:dyDescent="0.2">
      <c r="A2694" s="74">
        <v>549417</v>
      </c>
      <c r="B2694" s="75">
        <v>74.59</v>
      </c>
      <c r="C2694" s="76"/>
      <c r="D2694" s="76" t="s">
        <v>2064</v>
      </c>
      <c r="E2694" s="74"/>
      <c r="F2694" s="74">
        <v>5200000619</v>
      </c>
    </row>
    <row r="2695" spans="1:6" x14ac:dyDescent="0.2">
      <c r="A2695" s="74">
        <v>549418</v>
      </c>
      <c r="B2695" s="75">
        <v>149.19</v>
      </c>
      <c r="C2695" s="76"/>
      <c r="D2695" s="76" t="s">
        <v>2065</v>
      </c>
      <c r="E2695" s="74"/>
      <c r="F2695" s="74">
        <v>5200000619</v>
      </c>
    </row>
    <row r="2696" spans="1:6" x14ac:dyDescent="0.2">
      <c r="A2696" s="74">
        <v>549419</v>
      </c>
      <c r="B2696" s="75">
        <v>74.59</v>
      </c>
      <c r="C2696" s="76"/>
      <c r="D2696" s="76" t="s">
        <v>2066</v>
      </c>
      <c r="E2696" s="74"/>
      <c r="F2696" s="74">
        <v>5200000619</v>
      </c>
    </row>
    <row r="2697" spans="1:6" x14ac:dyDescent="0.2">
      <c r="A2697" s="74">
        <v>549420</v>
      </c>
      <c r="B2697" s="75">
        <v>16.04</v>
      </c>
      <c r="C2697" s="76"/>
      <c r="D2697" s="76" t="s">
        <v>2067</v>
      </c>
      <c r="E2697" s="74"/>
      <c r="F2697" s="74">
        <v>5200000619</v>
      </c>
    </row>
    <row r="2698" spans="1:6" x14ac:dyDescent="0.2">
      <c r="A2698" s="74">
        <v>549421</v>
      </c>
      <c r="B2698" s="75">
        <v>64.16</v>
      </c>
      <c r="C2698" s="76"/>
      <c r="D2698" s="76" t="s">
        <v>2068</v>
      </c>
      <c r="E2698" s="74"/>
      <c r="F2698" s="74">
        <v>5200000619</v>
      </c>
    </row>
    <row r="2699" spans="1:6" x14ac:dyDescent="0.2">
      <c r="A2699" s="74">
        <v>549422</v>
      </c>
      <c r="B2699" s="75">
        <v>149.19</v>
      </c>
      <c r="C2699" s="76"/>
      <c r="D2699" s="76" t="s">
        <v>2069</v>
      </c>
      <c r="E2699" s="74"/>
      <c r="F2699" s="74">
        <v>5200000619</v>
      </c>
    </row>
    <row r="2700" spans="1:6" x14ac:dyDescent="0.2">
      <c r="A2700" s="74">
        <v>549423</v>
      </c>
      <c r="B2700" s="75">
        <v>42.51</v>
      </c>
      <c r="C2700" s="76"/>
      <c r="D2700" s="76" t="s">
        <v>2070</v>
      </c>
      <c r="E2700" s="74"/>
      <c r="F2700" s="74">
        <v>5200000619</v>
      </c>
    </row>
    <row r="2701" spans="1:6" x14ac:dyDescent="0.2">
      <c r="A2701" s="74">
        <v>549424</v>
      </c>
      <c r="B2701" s="75">
        <v>149.19</v>
      </c>
      <c r="C2701" s="76"/>
      <c r="D2701" s="76" t="s">
        <v>2071</v>
      </c>
      <c r="E2701" s="74"/>
      <c r="F2701" s="74">
        <v>5200000619</v>
      </c>
    </row>
    <row r="2702" spans="1:6" x14ac:dyDescent="0.2">
      <c r="A2702" s="74">
        <v>549425</v>
      </c>
      <c r="B2702" s="75">
        <v>223.78</v>
      </c>
      <c r="C2702" s="76"/>
      <c r="D2702" s="76" t="s">
        <v>2072</v>
      </c>
      <c r="E2702" s="74"/>
      <c r="F2702" s="74">
        <v>5200000619</v>
      </c>
    </row>
    <row r="2703" spans="1:6" x14ac:dyDescent="0.2">
      <c r="A2703" s="74">
        <v>549426</v>
      </c>
      <c r="B2703" s="75">
        <v>42.51</v>
      </c>
      <c r="C2703" s="76"/>
      <c r="D2703" s="76" t="s">
        <v>2073</v>
      </c>
      <c r="E2703" s="74"/>
      <c r="F2703" s="74">
        <v>5200000619</v>
      </c>
    </row>
    <row r="2704" spans="1:6" x14ac:dyDescent="0.2">
      <c r="A2704" s="74">
        <v>549427</v>
      </c>
      <c r="B2704" s="75">
        <v>74.59</v>
      </c>
      <c r="C2704" s="76"/>
      <c r="D2704" s="76" t="s">
        <v>2074</v>
      </c>
      <c r="E2704" s="74"/>
      <c r="F2704" s="74">
        <v>5200000619</v>
      </c>
    </row>
    <row r="2705" spans="1:6" x14ac:dyDescent="0.2">
      <c r="A2705" s="74">
        <v>549428</v>
      </c>
      <c r="B2705" s="75">
        <v>149.19</v>
      </c>
      <c r="C2705" s="76"/>
      <c r="D2705" s="76" t="s">
        <v>2075</v>
      </c>
      <c r="E2705" s="74"/>
      <c r="F2705" s="74">
        <v>5200000619</v>
      </c>
    </row>
    <row r="2706" spans="1:6" x14ac:dyDescent="0.2">
      <c r="A2706" s="74">
        <v>549429</v>
      </c>
      <c r="B2706" s="75">
        <v>37.299999999999997</v>
      </c>
      <c r="C2706" s="76"/>
      <c r="D2706" s="76" t="s">
        <v>2076</v>
      </c>
      <c r="E2706" s="74"/>
      <c r="F2706" s="74">
        <v>5200000619</v>
      </c>
    </row>
    <row r="2707" spans="1:6" x14ac:dyDescent="0.2">
      <c r="A2707" s="74">
        <v>549430</v>
      </c>
      <c r="B2707" s="75">
        <v>74.59</v>
      </c>
      <c r="C2707" s="76"/>
      <c r="D2707" s="76" t="s">
        <v>2077</v>
      </c>
      <c r="E2707" s="74"/>
      <c r="F2707" s="74">
        <v>5200000619</v>
      </c>
    </row>
    <row r="2708" spans="1:6" x14ac:dyDescent="0.2">
      <c r="A2708" s="74">
        <v>549431</v>
      </c>
      <c r="B2708" s="75">
        <v>74.59</v>
      </c>
      <c r="C2708" s="76"/>
      <c r="D2708" s="76" t="s">
        <v>2078</v>
      </c>
      <c r="E2708" s="74"/>
      <c r="F2708" s="74">
        <v>5200000619</v>
      </c>
    </row>
    <row r="2709" spans="1:6" x14ac:dyDescent="0.2">
      <c r="A2709" s="74">
        <v>549432</v>
      </c>
      <c r="B2709" s="75">
        <v>149.19</v>
      </c>
      <c r="C2709" s="76"/>
      <c r="D2709" s="76" t="s">
        <v>2079</v>
      </c>
      <c r="E2709" s="74"/>
      <c r="F2709" s="74">
        <v>5200000619</v>
      </c>
    </row>
    <row r="2710" spans="1:6" x14ac:dyDescent="0.2">
      <c r="A2710" s="74">
        <v>549433</v>
      </c>
      <c r="B2710" s="75">
        <v>149.19</v>
      </c>
      <c r="C2710" s="76"/>
      <c r="D2710" s="76" t="s">
        <v>2080</v>
      </c>
      <c r="E2710" s="74"/>
      <c r="F2710" s="74">
        <v>5200000619</v>
      </c>
    </row>
    <row r="2711" spans="1:6" x14ac:dyDescent="0.2">
      <c r="A2711" s="74">
        <v>549434</v>
      </c>
      <c r="B2711" s="75">
        <v>149.19</v>
      </c>
      <c r="C2711" s="76"/>
      <c r="D2711" s="76" t="s">
        <v>2081</v>
      </c>
      <c r="E2711" s="74"/>
      <c r="F2711" s="74">
        <v>5200000619</v>
      </c>
    </row>
    <row r="2712" spans="1:6" x14ac:dyDescent="0.2">
      <c r="A2712" s="74">
        <v>549435</v>
      </c>
      <c r="B2712" s="75">
        <v>149.19</v>
      </c>
      <c r="C2712" s="76"/>
      <c r="D2712" s="76" t="s">
        <v>2082</v>
      </c>
      <c r="E2712" s="74"/>
      <c r="F2712" s="74">
        <v>5200000619</v>
      </c>
    </row>
    <row r="2713" spans="1:6" x14ac:dyDescent="0.2">
      <c r="A2713" s="74">
        <v>549436</v>
      </c>
      <c r="B2713" s="75">
        <v>74.59</v>
      </c>
      <c r="C2713" s="76"/>
      <c r="D2713" s="76" t="s">
        <v>2083</v>
      </c>
      <c r="E2713" s="74"/>
      <c r="F2713" s="74">
        <v>5200000619</v>
      </c>
    </row>
    <row r="2714" spans="1:6" x14ac:dyDescent="0.2">
      <c r="A2714" s="74">
        <v>549437</v>
      </c>
      <c r="B2714" s="75">
        <v>74.59</v>
      </c>
      <c r="C2714" s="76"/>
      <c r="D2714" s="76" t="s">
        <v>2084</v>
      </c>
      <c r="E2714" s="74"/>
      <c r="F2714" s="74">
        <v>5200000619</v>
      </c>
    </row>
    <row r="2715" spans="1:6" x14ac:dyDescent="0.2">
      <c r="A2715" s="74">
        <v>549438</v>
      </c>
      <c r="B2715" s="75">
        <v>372.94</v>
      </c>
      <c r="C2715" s="76"/>
      <c r="D2715" s="76" t="s">
        <v>2085</v>
      </c>
      <c r="E2715" s="74"/>
      <c r="F2715" s="74">
        <v>5200000619</v>
      </c>
    </row>
    <row r="2716" spans="1:6" x14ac:dyDescent="0.2">
      <c r="A2716" s="74">
        <v>549439</v>
      </c>
      <c r="B2716" s="75">
        <v>74.59</v>
      </c>
      <c r="C2716" s="76"/>
      <c r="D2716" s="76" t="s">
        <v>2086</v>
      </c>
      <c r="E2716" s="74"/>
      <c r="F2716" s="74">
        <v>5200000619</v>
      </c>
    </row>
    <row r="2717" spans="1:6" x14ac:dyDescent="0.2">
      <c r="A2717" s="74">
        <v>549440</v>
      </c>
      <c r="B2717" s="75">
        <v>64.16</v>
      </c>
      <c r="C2717" s="76"/>
      <c r="D2717" s="76" t="s">
        <v>2087</v>
      </c>
      <c r="E2717" s="74"/>
      <c r="F2717" s="74">
        <v>5200000619</v>
      </c>
    </row>
    <row r="2718" spans="1:6" x14ac:dyDescent="0.2">
      <c r="A2718" s="74">
        <v>549441</v>
      </c>
      <c r="B2718" s="75">
        <v>128.32</v>
      </c>
      <c r="C2718" s="76"/>
      <c r="D2718" s="76" t="s">
        <v>2088</v>
      </c>
      <c r="E2718" s="74"/>
      <c r="F2718" s="74">
        <v>5200000619</v>
      </c>
    </row>
    <row r="2719" spans="1:6" x14ac:dyDescent="0.2">
      <c r="A2719" s="74">
        <v>549442</v>
      </c>
      <c r="B2719" s="75">
        <v>42.51</v>
      </c>
      <c r="C2719" s="76"/>
      <c r="D2719" s="76" t="s">
        <v>2089</v>
      </c>
      <c r="E2719" s="74"/>
      <c r="F2719" s="74">
        <v>5200000619</v>
      </c>
    </row>
    <row r="2720" spans="1:6" x14ac:dyDescent="0.2">
      <c r="A2720" s="74">
        <v>549443</v>
      </c>
      <c r="B2720" s="75">
        <v>85.03</v>
      </c>
      <c r="C2720" s="76"/>
      <c r="D2720" s="76" t="s">
        <v>2090</v>
      </c>
      <c r="E2720" s="74"/>
      <c r="F2720" s="74">
        <v>5200000619</v>
      </c>
    </row>
    <row r="2721" spans="1:6" x14ac:dyDescent="0.2">
      <c r="A2721" s="74">
        <v>549444</v>
      </c>
      <c r="B2721" s="75">
        <v>372.94</v>
      </c>
      <c r="C2721" s="76"/>
      <c r="D2721" s="76" t="s">
        <v>2091</v>
      </c>
      <c r="E2721" s="74"/>
      <c r="F2721" s="74">
        <v>5200000619</v>
      </c>
    </row>
    <row r="2722" spans="1:6" x14ac:dyDescent="0.2">
      <c r="A2722" s="74">
        <v>549445</v>
      </c>
      <c r="B2722" s="75">
        <v>832.52</v>
      </c>
      <c r="C2722" s="76"/>
      <c r="D2722" s="76" t="s">
        <v>2092</v>
      </c>
      <c r="E2722" s="74"/>
      <c r="F2722" s="74">
        <v>5200000619</v>
      </c>
    </row>
    <row r="2723" spans="1:6" x14ac:dyDescent="0.2">
      <c r="A2723" s="74">
        <v>549446</v>
      </c>
      <c r="B2723" s="75">
        <v>223.78</v>
      </c>
      <c r="C2723" s="76"/>
      <c r="D2723" s="76" t="s">
        <v>2093</v>
      </c>
      <c r="E2723" s="74"/>
      <c r="F2723" s="74">
        <v>5200000619</v>
      </c>
    </row>
    <row r="2724" spans="1:6" x14ac:dyDescent="0.2">
      <c r="A2724" s="74">
        <v>549447</v>
      </c>
      <c r="B2724" s="75">
        <v>149.19</v>
      </c>
      <c r="C2724" s="76"/>
      <c r="D2724" s="76" t="s">
        <v>2094</v>
      </c>
      <c r="E2724" s="74"/>
      <c r="F2724" s="74">
        <v>5200000619</v>
      </c>
    </row>
    <row r="2725" spans="1:6" x14ac:dyDescent="0.2">
      <c r="A2725" s="74">
        <v>549448</v>
      </c>
      <c r="B2725" s="75">
        <v>223.78</v>
      </c>
      <c r="C2725" s="76"/>
      <c r="D2725" s="76" t="s">
        <v>2095</v>
      </c>
      <c r="E2725" s="74"/>
      <c r="F2725" s="74">
        <v>5200000619</v>
      </c>
    </row>
    <row r="2726" spans="1:6" x14ac:dyDescent="0.2">
      <c r="A2726" s="74">
        <v>549449</v>
      </c>
      <c r="B2726" s="75">
        <v>74.59</v>
      </c>
      <c r="C2726" s="76"/>
      <c r="D2726" s="76" t="s">
        <v>2096</v>
      </c>
      <c r="E2726" s="74"/>
      <c r="F2726" s="74">
        <v>5200000619</v>
      </c>
    </row>
    <row r="2727" spans="1:6" x14ac:dyDescent="0.2">
      <c r="A2727" s="74">
        <v>549450</v>
      </c>
      <c r="B2727" s="75">
        <v>21.26</v>
      </c>
      <c r="C2727" s="76"/>
      <c r="D2727" s="76" t="s">
        <v>2097</v>
      </c>
      <c r="E2727" s="74"/>
      <c r="F2727" s="74">
        <v>5200000619</v>
      </c>
    </row>
    <row r="2728" spans="1:6" x14ac:dyDescent="0.2">
      <c r="A2728" s="74">
        <v>549451</v>
      </c>
      <c r="B2728" s="75">
        <v>85.03</v>
      </c>
      <c r="C2728" s="76"/>
      <c r="D2728" s="76" t="s">
        <v>2098</v>
      </c>
      <c r="E2728" s="74"/>
      <c r="F2728" s="74">
        <v>5200000619</v>
      </c>
    </row>
    <row r="2729" spans="1:6" x14ac:dyDescent="0.2">
      <c r="A2729" s="74">
        <v>549452</v>
      </c>
      <c r="B2729" s="75">
        <v>64.16</v>
      </c>
      <c r="C2729" s="76"/>
      <c r="D2729" s="76" t="s">
        <v>2099</v>
      </c>
      <c r="E2729" s="74"/>
      <c r="F2729" s="74">
        <v>5200000619</v>
      </c>
    </row>
    <row r="2730" spans="1:6" x14ac:dyDescent="0.2">
      <c r="A2730" s="74">
        <v>549453</v>
      </c>
      <c r="B2730" s="75">
        <v>96.24</v>
      </c>
      <c r="C2730" s="76"/>
      <c r="D2730" s="76" t="s">
        <v>2100</v>
      </c>
      <c r="E2730" s="74"/>
      <c r="F2730" s="74">
        <v>5200000619</v>
      </c>
    </row>
    <row r="2731" spans="1:6" x14ac:dyDescent="0.2">
      <c r="A2731" s="74">
        <v>549454</v>
      </c>
      <c r="B2731" s="75">
        <v>42.51</v>
      </c>
      <c r="C2731" s="76"/>
      <c r="D2731" s="76" t="s">
        <v>2101</v>
      </c>
      <c r="E2731" s="74"/>
      <c r="F2731" s="74">
        <v>5200000619</v>
      </c>
    </row>
    <row r="2732" spans="1:6" x14ac:dyDescent="0.2">
      <c r="A2732" s="74">
        <v>549455</v>
      </c>
      <c r="B2732" s="75">
        <v>32.08</v>
      </c>
      <c r="C2732" s="76"/>
      <c r="D2732" s="76" t="s">
        <v>2102</v>
      </c>
      <c r="E2732" s="74"/>
      <c r="F2732" s="74">
        <v>5200000619</v>
      </c>
    </row>
    <row r="2733" spans="1:6" x14ac:dyDescent="0.2">
      <c r="A2733" s="74">
        <v>549456</v>
      </c>
      <c r="B2733" s="75">
        <v>80.2</v>
      </c>
      <c r="C2733" s="76"/>
      <c r="D2733" s="76" t="s">
        <v>2103</v>
      </c>
      <c r="E2733" s="74"/>
      <c r="F2733" s="74">
        <v>5200000619</v>
      </c>
    </row>
    <row r="2734" spans="1:6" x14ac:dyDescent="0.2">
      <c r="A2734" s="74">
        <v>549457</v>
      </c>
      <c r="B2734" s="75">
        <v>74.59</v>
      </c>
      <c r="C2734" s="76"/>
      <c r="D2734" s="76" t="s">
        <v>2104</v>
      </c>
      <c r="E2734" s="74"/>
      <c r="F2734" s="74">
        <v>5200000619</v>
      </c>
    </row>
    <row r="2735" spans="1:6" x14ac:dyDescent="0.2">
      <c r="A2735" s="74">
        <v>549458</v>
      </c>
      <c r="B2735" s="75">
        <v>32.08</v>
      </c>
      <c r="C2735" s="76"/>
      <c r="D2735" s="76" t="s">
        <v>2105</v>
      </c>
      <c r="E2735" s="74"/>
      <c r="F2735" s="74">
        <v>5200000619</v>
      </c>
    </row>
    <row r="2736" spans="1:6" x14ac:dyDescent="0.2">
      <c r="A2736" s="74">
        <v>549459</v>
      </c>
      <c r="B2736" s="75">
        <v>298.35000000000002</v>
      </c>
      <c r="C2736" s="76"/>
      <c r="D2736" s="76" t="s">
        <v>2106</v>
      </c>
      <c r="E2736" s="74"/>
      <c r="F2736" s="74">
        <v>5200000619</v>
      </c>
    </row>
    <row r="2737" spans="1:6" x14ac:dyDescent="0.2">
      <c r="A2737" s="74">
        <v>549460</v>
      </c>
      <c r="B2737" s="75">
        <v>74.59</v>
      </c>
      <c r="C2737" s="76"/>
      <c r="D2737" s="76" t="s">
        <v>2107</v>
      </c>
      <c r="E2737" s="74"/>
      <c r="F2737" s="74">
        <v>5200000619</v>
      </c>
    </row>
    <row r="2738" spans="1:6" x14ac:dyDescent="0.2">
      <c r="A2738" s="74">
        <v>549461</v>
      </c>
      <c r="B2738" s="75">
        <v>32.08</v>
      </c>
      <c r="C2738" s="76"/>
      <c r="D2738" s="76" t="s">
        <v>2108</v>
      </c>
      <c r="E2738" s="74"/>
      <c r="F2738" s="74">
        <v>5200000619</v>
      </c>
    </row>
    <row r="2739" spans="1:6" x14ac:dyDescent="0.2">
      <c r="A2739" s="74">
        <v>549462</v>
      </c>
      <c r="B2739" s="75">
        <v>372.94</v>
      </c>
      <c r="C2739" s="76"/>
      <c r="D2739" s="76" t="s">
        <v>2109</v>
      </c>
      <c r="E2739" s="74"/>
      <c r="F2739" s="74">
        <v>5200000619</v>
      </c>
    </row>
    <row r="2740" spans="1:6" x14ac:dyDescent="0.2">
      <c r="A2740" s="74">
        <v>549463</v>
      </c>
      <c r="B2740" s="75">
        <v>32.08</v>
      </c>
      <c r="C2740" s="76"/>
      <c r="D2740" s="76" t="s">
        <v>2110</v>
      </c>
      <c r="E2740" s="74"/>
      <c r="F2740" s="74">
        <v>5200000619</v>
      </c>
    </row>
    <row r="2741" spans="1:6" x14ac:dyDescent="0.2">
      <c r="A2741" s="74">
        <v>549464</v>
      </c>
      <c r="B2741" s="75">
        <v>149.19</v>
      </c>
      <c r="C2741" s="76"/>
      <c r="D2741" s="76" t="s">
        <v>2111</v>
      </c>
      <c r="E2741" s="74"/>
      <c r="F2741" s="74">
        <v>5200000619</v>
      </c>
    </row>
    <row r="2742" spans="1:6" x14ac:dyDescent="0.2">
      <c r="A2742" s="74">
        <v>549465</v>
      </c>
      <c r="B2742" s="75">
        <v>149.19</v>
      </c>
      <c r="C2742" s="76"/>
      <c r="D2742" s="76" t="s">
        <v>2112</v>
      </c>
      <c r="E2742" s="74"/>
      <c r="F2742" s="74">
        <v>5200000619</v>
      </c>
    </row>
    <row r="2743" spans="1:6" x14ac:dyDescent="0.2">
      <c r="A2743" s="74">
        <v>549466</v>
      </c>
      <c r="B2743" s="75">
        <v>149.19</v>
      </c>
      <c r="C2743" s="76"/>
      <c r="D2743" s="76" t="s">
        <v>2113</v>
      </c>
      <c r="E2743" s="74"/>
      <c r="F2743" s="74">
        <v>5200000619</v>
      </c>
    </row>
    <row r="2744" spans="1:6" x14ac:dyDescent="0.2">
      <c r="A2744" s="74">
        <v>549467</v>
      </c>
      <c r="B2744" s="75">
        <v>149.19</v>
      </c>
      <c r="C2744" s="76"/>
      <c r="D2744" s="76" t="s">
        <v>2114</v>
      </c>
      <c r="E2744" s="74"/>
      <c r="F2744" s="74">
        <v>5200000619</v>
      </c>
    </row>
    <row r="2745" spans="1:6" x14ac:dyDescent="0.2">
      <c r="A2745" s="74">
        <v>549468</v>
      </c>
      <c r="B2745" s="75">
        <v>149.18</v>
      </c>
      <c r="C2745" s="76"/>
      <c r="D2745" s="76" t="s">
        <v>2115</v>
      </c>
      <c r="E2745" s="74"/>
      <c r="F2745" s="74">
        <v>5200000619</v>
      </c>
    </row>
    <row r="2746" spans="1:6" x14ac:dyDescent="0.2">
      <c r="A2746" s="74">
        <v>549469</v>
      </c>
      <c r="B2746" s="75">
        <v>149.18</v>
      </c>
      <c r="C2746" s="76"/>
      <c r="D2746" s="76" t="s">
        <v>2116</v>
      </c>
      <c r="E2746" s="74"/>
      <c r="F2746" s="74">
        <v>5200000619</v>
      </c>
    </row>
    <row r="2747" spans="1:6" x14ac:dyDescent="0.2">
      <c r="A2747" s="74">
        <v>549470</v>
      </c>
      <c r="B2747" s="75">
        <v>74.59</v>
      </c>
      <c r="C2747" s="76"/>
      <c r="D2747" s="76" t="s">
        <v>2117</v>
      </c>
      <c r="E2747" s="74"/>
      <c r="F2747" s="74">
        <v>5200000619</v>
      </c>
    </row>
    <row r="2748" spans="1:6" x14ac:dyDescent="0.2">
      <c r="A2748" s="74">
        <v>549471</v>
      </c>
      <c r="B2748" s="75">
        <v>111.88</v>
      </c>
      <c r="C2748" s="76"/>
      <c r="D2748" s="76" t="s">
        <v>2118</v>
      </c>
      <c r="E2748" s="74"/>
      <c r="F2748" s="74">
        <v>5200000619</v>
      </c>
    </row>
    <row r="2749" spans="1:6" x14ac:dyDescent="0.2">
      <c r="A2749" s="74">
        <v>549472</v>
      </c>
      <c r="B2749" s="75">
        <v>149.18</v>
      </c>
      <c r="C2749" s="76"/>
      <c r="D2749" s="76" t="s">
        <v>2119</v>
      </c>
      <c r="E2749" s="74"/>
      <c r="F2749" s="74">
        <v>5200000619</v>
      </c>
    </row>
    <row r="2750" spans="1:6" x14ac:dyDescent="0.2">
      <c r="A2750" s="74">
        <v>549473</v>
      </c>
      <c r="B2750" s="75">
        <v>74.59</v>
      </c>
      <c r="C2750" s="76"/>
      <c r="D2750" s="76" t="s">
        <v>2120</v>
      </c>
      <c r="E2750" s="74"/>
      <c r="F2750" s="74">
        <v>5200000619</v>
      </c>
    </row>
    <row r="2751" spans="1:6" x14ac:dyDescent="0.2">
      <c r="A2751" s="74">
        <v>549474</v>
      </c>
      <c r="B2751" s="75">
        <v>335.65</v>
      </c>
      <c r="C2751" s="76"/>
      <c r="D2751" s="76" t="s">
        <v>2121</v>
      </c>
      <c r="E2751" s="74"/>
      <c r="F2751" s="74">
        <v>5200000619</v>
      </c>
    </row>
    <row r="2752" spans="1:6" x14ac:dyDescent="0.2">
      <c r="A2752" s="74">
        <v>549475</v>
      </c>
      <c r="B2752" s="75">
        <v>64.16</v>
      </c>
      <c r="C2752" s="76"/>
      <c r="D2752" s="76" t="s">
        <v>2122</v>
      </c>
      <c r="E2752" s="74"/>
      <c r="F2752" s="74">
        <v>5200000619</v>
      </c>
    </row>
    <row r="2753" spans="1:6" x14ac:dyDescent="0.2">
      <c r="A2753" s="74">
        <v>549476</v>
      </c>
      <c r="B2753" s="75">
        <v>37.29</v>
      </c>
      <c r="C2753" s="76"/>
      <c r="D2753" s="76" t="s">
        <v>2123</v>
      </c>
      <c r="E2753" s="74"/>
      <c r="F2753" s="74">
        <v>5200000619</v>
      </c>
    </row>
    <row r="2754" spans="1:6" x14ac:dyDescent="0.2">
      <c r="A2754" s="74">
        <v>549477</v>
      </c>
      <c r="B2754" s="75">
        <v>74.59</v>
      </c>
      <c r="C2754" s="76"/>
      <c r="D2754" s="76" t="s">
        <v>2124</v>
      </c>
      <c r="E2754" s="74"/>
      <c r="F2754" s="74">
        <v>5200000619</v>
      </c>
    </row>
    <row r="2755" spans="1:6" x14ac:dyDescent="0.2">
      <c r="A2755" s="74">
        <v>549478</v>
      </c>
      <c r="B2755" s="75">
        <v>149.18</v>
      </c>
      <c r="C2755" s="76"/>
      <c r="D2755" s="76" t="s">
        <v>2125</v>
      </c>
      <c r="E2755" s="74"/>
      <c r="F2755" s="74">
        <v>5200000619</v>
      </c>
    </row>
    <row r="2756" spans="1:6" x14ac:dyDescent="0.2">
      <c r="A2756" s="74">
        <v>549479</v>
      </c>
      <c r="B2756" s="75">
        <v>186.47</v>
      </c>
      <c r="C2756" s="76"/>
      <c r="D2756" s="76" t="s">
        <v>2126</v>
      </c>
      <c r="E2756" s="74"/>
      <c r="F2756" s="74">
        <v>5200000619</v>
      </c>
    </row>
    <row r="2757" spans="1:6" x14ac:dyDescent="0.2">
      <c r="A2757" s="74">
        <v>549480</v>
      </c>
      <c r="B2757" s="75">
        <v>212.55</v>
      </c>
      <c r="C2757" s="76"/>
      <c r="D2757" s="76" t="s">
        <v>2127</v>
      </c>
      <c r="E2757" s="74"/>
      <c r="F2757" s="74">
        <v>5200000619</v>
      </c>
    </row>
    <row r="2758" spans="1:6" x14ac:dyDescent="0.2">
      <c r="A2758" s="74">
        <v>549481</v>
      </c>
      <c r="B2758" s="75">
        <v>74.59</v>
      </c>
      <c r="C2758" s="76"/>
      <c r="D2758" s="76" t="s">
        <v>2128</v>
      </c>
      <c r="E2758" s="74"/>
      <c r="F2758" s="74">
        <v>5200000619</v>
      </c>
    </row>
    <row r="2759" spans="1:6" x14ac:dyDescent="0.2">
      <c r="A2759" s="74">
        <v>549482</v>
      </c>
      <c r="B2759" s="75">
        <v>76.2</v>
      </c>
      <c r="C2759" s="76"/>
      <c r="D2759" s="76" t="s">
        <v>2129</v>
      </c>
      <c r="E2759" s="74"/>
      <c r="F2759" s="74">
        <v>5200000619</v>
      </c>
    </row>
    <row r="2760" spans="1:6" x14ac:dyDescent="0.2">
      <c r="A2760" s="74">
        <v>549483</v>
      </c>
      <c r="B2760" s="75">
        <v>57.7</v>
      </c>
      <c r="C2760" s="76"/>
      <c r="D2760" s="76" t="s">
        <v>2130</v>
      </c>
      <c r="E2760" s="74"/>
      <c r="F2760" s="74">
        <v>5200000619</v>
      </c>
    </row>
    <row r="2761" spans="1:6" x14ac:dyDescent="0.2">
      <c r="A2761" s="74">
        <v>549484</v>
      </c>
      <c r="B2761" s="75">
        <v>152.25</v>
      </c>
      <c r="C2761" s="76"/>
      <c r="D2761" s="76" t="s">
        <v>2131</v>
      </c>
      <c r="E2761" s="74"/>
      <c r="F2761" s="74">
        <v>5200000619</v>
      </c>
    </row>
    <row r="2762" spans="1:6" x14ac:dyDescent="0.2">
      <c r="A2762" s="74">
        <v>549485</v>
      </c>
      <c r="B2762" s="75">
        <v>2200</v>
      </c>
      <c r="C2762" s="76"/>
      <c r="D2762" s="76" t="s">
        <v>2132</v>
      </c>
      <c r="E2762" s="74"/>
      <c r="F2762" s="74">
        <v>5200000619</v>
      </c>
    </row>
    <row r="2763" spans="1:6" x14ac:dyDescent="0.2">
      <c r="A2763" s="74">
        <v>549486</v>
      </c>
      <c r="B2763" s="75">
        <v>307.20999999999998</v>
      </c>
      <c r="C2763" s="76"/>
      <c r="D2763" s="76" t="s">
        <v>2133</v>
      </c>
      <c r="E2763" s="74"/>
      <c r="F2763" s="74">
        <v>5200000619</v>
      </c>
    </row>
    <row r="2764" spans="1:6" x14ac:dyDescent="0.2">
      <c r="A2764" s="74">
        <v>549487</v>
      </c>
      <c r="B2764" s="75">
        <v>1000</v>
      </c>
      <c r="C2764" s="76"/>
      <c r="D2764" s="76" t="s">
        <v>2134</v>
      </c>
      <c r="E2764" s="74"/>
      <c r="F2764" s="74">
        <v>5200000619</v>
      </c>
    </row>
    <row r="2765" spans="1:6" x14ac:dyDescent="0.2">
      <c r="A2765" s="74">
        <v>549488</v>
      </c>
      <c r="B2765" s="75">
        <v>2100</v>
      </c>
      <c r="C2765" s="76"/>
      <c r="D2765" s="76" t="s">
        <v>2135</v>
      </c>
      <c r="E2765" s="74"/>
      <c r="F2765" s="74">
        <v>5200000619</v>
      </c>
    </row>
    <row r="2766" spans="1:6" x14ac:dyDescent="0.2">
      <c r="A2766" s="74">
        <v>549489</v>
      </c>
      <c r="B2766" s="75">
        <v>6.3</v>
      </c>
      <c r="C2766" s="76"/>
      <c r="D2766" s="76" t="s">
        <v>2136</v>
      </c>
      <c r="E2766" s="74"/>
      <c r="F2766" s="74">
        <v>5200000619</v>
      </c>
    </row>
    <row r="2767" spans="1:6" x14ac:dyDescent="0.2">
      <c r="A2767" s="74">
        <v>549490</v>
      </c>
      <c r="B2767" s="75">
        <v>93.5</v>
      </c>
      <c r="C2767" s="76"/>
      <c r="D2767" s="76" t="s">
        <v>2137</v>
      </c>
      <c r="E2767" s="74"/>
      <c r="F2767" s="74">
        <v>5200000619</v>
      </c>
    </row>
    <row r="2768" spans="1:6" x14ac:dyDescent="0.2">
      <c r="A2768" s="74">
        <v>549491</v>
      </c>
      <c r="B2768" s="75">
        <v>6.29</v>
      </c>
      <c r="C2768" s="76"/>
      <c r="D2768" s="76" t="s">
        <v>2138</v>
      </c>
      <c r="E2768" s="74"/>
      <c r="F2768" s="74">
        <v>5200000619</v>
      </c>
    </row>
    <row r="2769" spans="1:6" x14ac:dyDescent="0.2">
      <c r="A2769" s="74">
        <v>549492</v>
      </c>
      <c r="B2769" s="75">
        <v>99.88</v>
      </c>
      <c r="C2769" s="76"/>
      <c r="D2769" s="76" t="s">
        <v>2139</v>
      </c>
      <c r="E2769" s="74"/>
      <c r="F2769" s="74">
        <v>5200000619</v>
      </c>
    </row>
    <row r="2770" spans="1:6" x14ac:dyDescent="0.2">
      <c r="A2770" s="74">
        <v>549493</v>
      </c>
      <c r="B2770" s="75">
        <v>322.39999999999998</v>
      </c>
      <c r="C2770" s="76"/>
      <c r="D2770" s="76" t="s">
        <v>2140</v>
      </c>
      <c r="E2770" s="74"/>
      <c r="F2770" s="74">
        <v>5200000619</v>
      </c>
    </row>
    <row r="2771" spans="1:6" x14ac:dyDescent="0.2">
      <c r="A2771" s="74">
        <v>549494</v>
      </c>
      <c r="B2771" s="75">
        <v>87.73</v>
      </c>
      <c r="C2771" s="76"/>
      <c r="D2771" s="76" t="s">
        <v>2141</v>
      </c>
      <c r="E2771" s="74"/>
      <c r="F2771" s="74">
        <v>5200000619</v>
      </c>
    </row>
    <row r="2772" spans="1:6" x14ac:dyDescent="0.2">
      <c r="A2772" s="74">
        <v>549495</v>
      </c>
      <c r="B2772" s="75">
        <v>30.34</v>
      </c>
      <c r="C2772" s="76"/>
      <c r="D2772" s="76" t="s">
        <v>2142</v>
      </c>
      <c r="E2772" s="74"/>
      <c r="F2772" s="74">
        <v>5200000619</v>
      </c>
    </row>
    <row r="2773" spans="1:6" x14ac:dyDescent="0.2">
      <c r="A2773" s="74">
        <v>549496</v>
      </c>
      <c r="B2773" s="75">
        <v>52.24</v>
      </c>
      <c r="C2773" s="76"/>
      <c r="D2773" s="76" t="s">
        <v>2143</v>
      </c>
      <c r="E2773" s="74"/>
      <c r="F2773" s="74">
        <v>5200000619</v>
      </c>
    </row>
    <row r="2774" spans="1:6" x14ac:dyDescent="0.2">
      <c r="A2774" s="74">
        <v>549497</v>
      </c>
      <c r="B2774" s="75">
        <v>44</v>
      </c>
      <c r="C2774" s="76"/>
      <c r="D2774" s="76" t="s">
        <v>2144</v>
      </c>
      <c r="E2774" s="74"/>
      <c r="F2774" s="74">
        <v>5200000619</v>
      </c>
    </row>
    <row r="2775" spans="1:6" x14ac:dyDescent="0.2">
      <c r="A2775" s="74">
        <v>549498</v>
      </c>
      <c r="B2775" s="75">
        <v>144</v>
      </c>
      <c r="C2775" s="76"/>
      <c r="D2775" s="76" t="s">
        <v>2145</v>
      </c>
      <c r="E2775" s="74"/>
      <c r="F2775" s="74">
        <v>5200000619</v>
      </c>
    </row>
    <row r="2776" spans="1:6" x14ac:dyDescent="0.2">
      <c r="A2776" s="74">
        <v>549499</v>
      </c>
      <c r="B2776" s="75">
        <v>25</v>
      </c>
      <c r="C2776" s="76"/>
      <c r="D2776" s="76" t="s">
        <v>2146</v>
      </c>
      <c r="E2776" s="74"/>
      <c r="F2776" s="74">
        <v>5200000619</v>
      </c>
    </row>
    <row r="2777" spans="1:6" x14ac:dyDescent="0.2">
      <c r="A2777" s="74">
        <v>549500</v>
      </c>
      <c r="B2777" s="75">
        <v>25</v>
      </c>
      <c r="C2777" s="76"/>
      <c r="D2777" s="76" t="s">
        <v>2147</v>
      </c>
      <c r="E2777" s="74"/>
      <c r="F2777" s="74">
        <v>5200000619</v>
      </c>
    </row>
    <row r="2778" spans="1:6" x14ac:dyDescent="0.2">
      <c r="A2778" s="74">
        <v>549501</v>
      </c>
      <c r="B2778" s="75">
        <v>200</v>
      </c>
      <c r="C2778" s="76"/>
      <c r="D2778" s="76" t="s">
        <v>2148</v>
      </c>
      <c r="E2778" s="74"/>
      <c r="F2778" s="74">
        <v>5200000619</v>
      </c>
    </row>
    <row r="2779" spans="1:6" x14ac:dyDescent="0.2">
      <c r="A2779" s="74">
        <v>549502</v>
      </c>
      <c r="B2779" s="75">
        <v>240</v>
      </c>
      <c r="C2779" s="76"/>
      <c r="D2779" s="76" t="s">
        <v>2149</v>
      </c>
      <c r="E2779" s="74"/>
      <c r="F2779" s="74">
        <v>5200000619</v>
      </c>
    </row>
    <row r="2780" spans="1:6" x14ac:dyDescent="0.2">
      <c r="A2780" s="74">
        <v>549503</v>
      </c>
      <c r="B2780" s="75">
        <v>86.62</v>
      </c>
      <c r="C2780" s="76"/>
      <c r="D2780" s="76" t="s">
        <v>2150</v>
      </c>
      <c r="E2780" s="74"/>
      <c r="F2780" s="74">
        <v>5200000619</v>
      </c>
    </row>
    <row r="2781" spans="1:6" x14ac:dyDescent="0.2">
      <c r="A2781" s="74">
        <v>549504</v>
      </c>
      <c r="B2781" s="75">
        <v>109.32</v>
      </c>
      <c r="C2781" s="76"/>
      <c r="D2781" s="76" t="s">
        <v>2151</v>
      </c>
      <c r="E2781" s="74"/>
      <c r="F2781" s="74">
        <v>5200000619</v>
      </c>
    </row>
    <row r="2782" spans="1:6" x14ac:dyDescent="0.2">
      <c r="A2782" s="74">
        <v>549505</v>
      </c>
      <c r="B2782" s="75">
        <v>470</v>
      </c>
      <c r="C2782" s="76"/>
      <c r="D2782" s="76" t="s">
        <v>2152</v>
      </c>
      <c r="E2782" s="74"/>
      <c r="F2782" s="74">
        <v>5200000619</v>
      </c>
    </row>
    <row r="2783" spans="1:6" x14ac:dyDescent="0.2">
      <c r="A2783" s="74">
        <v>549506</v>
      </c>
      <c r="B2783" s="75">
        <v>360</v>
      </c>
      <c r="C2783" s="76"/>
      <c r="D2783" s="76" t="s">
        <v>2153</v>
      </c>
      <c r="E2783" s="74"/>
      <c r="F2783" s="74">
        <v>5200000619</v>
      </c>
    </row>
    <row r="2784" spans="1:6" x14ac:dyDescent="0.2">
      <c r="A2784" s="74">
        <v>549507</v>
      </c>
      <c r="B2784" s="75">
        <v>6</v>
      </c>
      <c r="C2784" s="76"/>
      <c r="D2784" s="76" t="s">
        <v>2154</v>
      </c>
      <c r="E2784" s="74"/>
      <c r="F2784" s="74">
        <v>5200000619</v>
      </c>
    </row>
    <row r="2785" spans="1:6" x14ac:dyDescent="0.2">
      <c r="A2785" s="74">
        <v>549508</v>
      </c>
      <c r="B2785" s="75">
        <v>40.47</v>
      </c>
      <c r="C2785" s="76"/>
      <c r="D2785" s="76" t="s">
        <v>2155</v>
      </c>
      <c r="E2785" s="74"/>
      <c r="F2785" s="74">
        <v>5200000619</v>
      </c>
    </row>
    <row r="2786" spans="1:6" x14ac:dyDescent="0.2">
      <c r="A2786" s="74">
        <v>549509</v>
      </c>
      <c r="B2786" s="75">
        <v>1710</v>
      </c>
      <c r="C2786" s="76"/>
      <c r="D2786" s="76" t="s">
        <v>2156</v>
      </c>
      <c r="E2786" s="74"/>
      <c r="F2786" s="74">
        <v>5200000619</v>
      </c>
    </row>
    <row r="2787" spans="1:6" x14ac:dyDescent="0.2">
      <c r="A2787" s="74">
        <v>549510</v>
      </c>
      <c r="B2787" s="75">
        <v>294.33999999999997</v>
      </c>
      <c r="C2787" s="76"/>
      <c r="D2787" s="76" t="s">
        <v>2157</v>
      </c>
      <c r="E2787" s="74"/>
      <c r="F2787" s="74">
        <v>5200000619</v>
      </c>
    </row>
    <row r="2788" spans="1:6" x14ac:dyDescent="0.2">
      <c r="A2788" s="74">
        <v>549511</v>
      </c>
      <c r="B2788" s="75">
        <v>908</v>
      </c>
      <c r="C2788" s="76"/>
      <c r="D2788" s="76" t="s">
        <v>2158</v>
      </c>
      <c r="E2788" s="74"/>
      <c r="F2788" s="74">
        <v>5200000619</v>
      </c>
    </row>
    <row r="2789" spans="1:6" x14ac:dyDescent="0.2">
      <c r="A2789" s="74">
        <v>549512</v>
      </c>
      <c r="B2789" s="75">
        <v>1088</v>
      </c>
      <c r="C2789" s="76"/>
      <c r="D2789" s="76" t="s">
        <v>2159</v>
      </c>
      <c r="E2789" s="74"/>
      <c r="F2789" s="74">
        <v>5200000619</v>
      </c>
    </row>
    <row r="2790" spans="1:6" x14ac:dyDescent="0.2">
      <c r="A2790" s="74">
        <v>549513</v>
      </c>
      <c r="B2790" s="75">
        <v>12.6</v>
      </c>
      <c r="C2790" s="76"/>
      <c r="D2790" s="76" t="s">
        <v>2160</v>
      </c>
      <c r="E2790" s="74"/>
      <c r="F2790" s="74">
        <v>5200000619</v>
      </c>
    </row>
    <row r="2791" spans="1:6" x14ac:dyDescent="0.2">
      <c r="A2791" s="74">
        <v>549514</v>
      </c>
      <c r="B2791" s="75">
        <v>20</v>
      </c>
      <c r="C2791" s="76"/>
      <c r="D2791" s="76" t="s">
        <v>2161</v>
      </c>
      <c r="E2791" s="74"/>
      <c r="F2791" s="74">
        <v>5200000619</v>
      </c>
    </row>
    <row r="2792" spans="1:6" x14ac:dyDescent="0.2">
      <c r="A2792" s="74">
        <v>549515</v>
      </c>
      <c r="B2792" s="75">
        <v>816</v>
      </c>
      <c r="C2792" s="76"/>
      <c r="D2792" s="76" t="s">
        <v>2162</v>
      </c>
      <c r="E2792" s="74"/>
      <c r="F2792" s="74">
        <v>5200000619</v>
      </c>
    </row>
    <row r="2793" spans="1:6" x14ac:dyDescent="0.2">
      <c r="A2793" s="74">
        <v>549516</v>
      </c>
      <c r="B2793" s="75">
        <v>6.05</v>
      </c>
      <c r="C2793" s="76"/>
      <c r="D2793" s="76" t="s">
        <v>2163</v>
      </c>
      <c r="E2793" s="74"/>
      <c r="F2793" s="74">
        <v>5200000619</v>
      </c>
    </row>
    <row r="2794" spans="1:6" x14ac:dyDescent="0.2">
      <c r="A2794" s="74">
        <v>549517</v>
      </c>
      <c r="B2794" s="75">
        <v>165.32</v>
      </c>
      <c r="C2794" s="76"/>
      <c r="D2794" s="76" t="s">
        <v>2164</v>
      </c>
      <c r="E2794" s="74"/>
      <c r="F2794" s="74">
        <v>5200000619</v>
      </c>
    </row>
    <row r="2795" spans="1:6" x14ac:dyDescent="0.2">
      <c r="A2795" s="74">
        <v>549518</v>
      </c>
      <c r="B2795" s="75">
        <v>79.89</v>
      </c>
      <c r="C2795" s="76"/>
      <c r="D2795" s="76" t="s">
        <v>2165</v>
      </c>
      <c r="E2795" s="74"/>
      <c r="F2795" s="74">
        <v>5200000619</v>
      </c>
    </row>
    <row r="2796" spans="1:6" x14ac:dyDescent="0.2">
      <c r="A2796" s="74">
        <v>549519</v>
      </c>
      <c r="B2796" s="75">
        <v>63.54</v>
      </c>
      <c r="C2796" s="76"/>
      <c r="D2796" s="76" t="s">
        <v>2166</v>
      </c>
      <c r="E2796" s="74"/>
      <c r="F2796" s="74">
        <v>5200000619</v>
      </c>
    </row>
    <row r="2797" spans="1:6" x14ac:dyDescent="0.2">
      <c r="A2797" s="74">
        <v>549520</v>
      </c>
      <c r="B2797" s="75">
        <v>263.69</v>
      </c>
      <c r="C2797" s="76"/>
      <c r="D2797" s="76" t="s">
        <v>2167</v>
      </c>
      <c r="E2797" s="74"/>
      <c r="F2797" s="74">
        <v>5200000619</v>
      </c>
    </row>
    <row r="2798" spans="1:6" x14ac:dyDescent="0.2">
      <c r="A2798" s="74">
        <v>549521</v>
      </c>
      <c r="B2798" s="75">
        <v>173.38</v>
      </c>
      <c r="C2798" s="76"/>
      <c r="D2798" s="76" t="s">
        <v>2168</v>
      </c>
      <c r="E2798" s="74"/>
      <c r="F2798" s="74">
        <v>5200000619</v>
      </c>
    </row>
    <row r="2799" spans="1:6" x14ac:dyDescent="0.2">
      <c r="A2799" s="74">
        <v>549522</v>
      </c>
      <c r="B2799" s="75">
        <v>114.76</v>
      </c>
      <c r="C2799" s="76"/>
      <c r="D2799" s="76" t="s">
        <v>2169</v>
      </c>
      <c r="E2799" s="74"/>
      <c r="F2799" s="74">
        <v>5200000619</v>
      </c>
    </row>
    <row r="2800" spans="1:6" x14ac:dyDescent="0.2">
      <c r="A2800" s="74">
        <v>549523</v>
      </c>
      <c r="B2800" s="75">
        <v>78.150000000000006</v>
      </c>
      <c r="C2800" s="76"/>
      <c r="D2800" s="76" t="s">
        <v>2170</v>
      </c>
      <c r="E2800" s="74"/>
      <c r="F2800" s="74">
        <v>5200000619</v>
      </c>
    </row>
    <row r="2801" spans="1:6" x14ac:dyDescent="0.2">
      <c r="A2801" s="74">
        <v>549524</v>
      </c>
      <c r="B2801" s="75">
        <v>78.7</v>
      </c>
      <c r="C2801" s="76"/>
      <c r="D2801" s="76" t="s">
        <v>2171</v>
      </c>
      <c r="E2801" s="74"/>
      <c r="F2801" s="74">
        <v>5200000619</v>
      </c>
    </row>
    <row r="2802" spans="1:6" x14ac:dyDescent="0.2">
      <c r="A2802" s="74">
        <v>549525</v>
      </c>
      <c r="B2802" s="75">
        <v>65.5</v>
      </c>
      <c r="C2802" s="76"/>
      <c r="D2802" s="76" t="s">
        <v>2172</v>
      </c>
      <c r="E2802" s="74"/>
      <c r="F2802" s="74">
        <v>5200000619</v>
      </c>
    </row>
    <row r="2803" spans="1:6" x14ac:dyDescent="0.2">
      <c r="A2803" s="74">
        <v>549526</v>
      </c>
      <c r="B2803" s="75">
        <v>345.15</v>
      </c>
      <c r="C2803" s="76"/>
      <c r="D2803" s="76" t="s">
        <v>2173</v>
      </c>
      <c r="E2803" s="74"/>
      <c r="F2803" s="74">
        <v>5200000619</v>
      </c>
    </row>
    <row r="2804" spans="1:6" x14ac:dyDescent="0.2">
      <c r="A2804" s="74">
        <v>549527</v>
      </c>
      <c r="B2804" s="75">
        <v>50.5</v>
      </c>
      <c r="C2804" s="76"/>
      <c r="D2804" s="76" t="s">
        <v>2174</v>
      </c>
      <c r="E2804" s="74"/>
      <c r="F2804" s="74">
        <v>5200000619</v>
      </c>
    </row>
    <row r="2805" spans="1:6" x14ac:dyDescent="0.2">
      <c r="A2805" s="74">
        <v>549528</v>
      </c>
      <c r="B2805" s="75">
        <v>44.8</v>
      </c>
      <c r="C2805" s="76"/>
      <c r="D2805" s="76" t="s">
        <v>2175</v>
      </c>
      <c r="E2805" s="74"/>
      <c r="F2805" s="74">
        <v>5200000619</v>
      </c>
    </row>
    <row r="2806" spans="1:6" x14ac:dyDescent="0.2">
      <c r="A2806" s="74">
        <v>549529</v>
      </c>
      <c r="B2806" s="75">
        <v>32.700000000000003</v>
      </c>
      <c r="C2806" s="76"/>
      <c r="D2806" s="76" t="s">
        <v>2176</v>
      </c>
      <c r="E2806" s="74"/>
      <c r="F2806" s="74">
        <v>5200000619</v>
      </c>
    </row>
    <row r="2807" spans="1:6" x14ac:dyDescent="0.2">
      <c r="A2807" s="74">
        <v>549530</v>
      </c>
      <c r="B2807" s="75">
        <v>47.91</v>
      </c>
      <c r="C2807" s="76"/>
      <c r="D2807" s="76" t="s">
        <v>2177</v>
      </c>
      <c r="E2807" s="74"/>
      <c r="F2807" s="74">
        <v>5200000619</v>
      </c>
    </row>
    <row r="2808" spans="1:6" x14ac:dyDescent="0.2">
      <c r="A2808" s="74">
        <v>549531</v>
      </c>
      <c r="B2808" s="75">
        <v>37.79</v>
      </c>
      <c r="C2808" s="76"/>
      <c r="D2808" s="76" t="s">
        <v>2178</v>
      </c>
      <c r="E2808" s="74"/>
      <c r="F2808" s="74">
        <v>5200000619</v>
      </c>
    </row>
    <row r="2809" spans="1:6" x14ac:dyDescent="0.2">
      <c r="A2809" s="74">
        <v>549532</v>
      </c>
      <c r="B2809" s="75">
        <v>33.6</v>
      </c>
      <c r="C2809" s="76"/>
      <c r="D2809" s="76" t="s">
        <v>2179</v>
      </c>
      <c r="E2809" s="74"/>
      <c r="F2809" s="74">
        <v>5200000619</v>
      </c>
    </row>
    <row r="2810" spans="1:6" x14ac:dyDescent="0.2">
      <c r="A2810" s="74">
        <v>549533</v>
      </c>
      <c r="B2810" s="75">
        <v>24.49</v>
      </c>
      <c r="C2810" s="76"/>
      <c r="D2810" s="76" t="s">
        <v>2180</v>
      </c>
      <c r="E2810" s="74"/>
      <c r="F2810" s="74">
        <v>5200000619</v>
      </c>
    </row>
    <row r="2811" spans="1:6" x14ac:dyDescent="0.2">
      <c r="A2811" s="74">
        <v>549534</v>
      </c>
      <c r="B2811" s="75">
        <v>19.399999999999999</v>
      </c>
      <c r="C2811" s="76"/>
      <c r="D2811" s="76" t="s">
        <v>2181</v>
      </c>
      <c r="E2811" s="74"/>
      <c r="F2811" s="74">
        <v>5200000619</v>
      </c>
    </row>
    <row r="2812" spans="1:6" x14ac:dyDescent="0.2">
      <c r="A2812" s="74">
        <v>549535</v>
      </c>
      <c r="B2812" s="75">
        <v>16.3</v>
      </c>
      <c r="C2812" s="76"/>
      <c r="D2812" s="76" t="s">
        <v>2182</v>
      </c>
      <c r="E2812" s="74"/>
      <c r="F2812" s="74">
        <v>5200000619</v>
      </c>
    </row>
    <row r="2813" spans="1:6" x14ac:dyDescent="0.2">
      <c r="A2813" s="74">
        <v>549536</v>
      </c>
      <c r="B2813" s="75">
        <v>688</v>
      </c>
      <c r="C2813" s="76"/>
      <c r="D2813" s="76" t="s">
        <v>2183</v>
      </c>
      <c r="E2813" s="74"/>
      <c r="F2813" s="74">
        <v>5200000619</v>
      </c>
    </row>
    <row r="2814" spans="1:6" x14ac:dyDescent="0.2">
      <c r="A2814" s="74">
        <v>549537</v>
      </c>
      <c r="B2814" s="75">
        <v>1848</v>
      </c>
      <c r="C2814" s="76"/>
      <c r="D2814" s="76" t="s">
        <v>2184</v>
      </c>
      <c r="E2814" s="74"/>
      <c r="F2814" s="74">
        <v>5200000619</v>
      </c>
    </row>
    <row r="2815" spans="1:6" x14ac:dyDescent="0.2">
      <c r="A2815" s="74">
        <v>549538</v>
      </c>
      <c r="B2815" s="75">
        <v>1626.53</v>
      </c>
      <c r="C2815" s="76"/>
      <c r="D2815" s="76" t="s">
        <v>2185</v>
      </c>
      <c r="E2815" s="74"/>
      <c r="F2815" s="74">
        <v>5200000619</v>
      </c>
    </row>
    <row r="2816" spans="1:6" x14ac:dyDescent="0.2">
      <c r="A2816" s="74">
        <v>549539</v>
      </c>
      <c r="B2816" s="75">
        <v>32</v>
      </c>
      <c r="C2816" s="76"/>
      <c r="D2816" s="76" t="s">
        <v>2186</v>
      </c>
      <c r="E2816" s="74"/>
      <c r="F2816" s="74">
        <v>5200000619</v>
      </c>
    </row>
    <row r="2817" spans="1:6" x14ac:dyDescent="0.2">
      <c r="A2817" s="74">
        <v>549540</v>
      </c>
      <c r="B2817" s="75">
        <v>182.8</v>
      </c>
      <c r="C2817" s="76"/>
      <c r="D2817" s="76" t="s">
        <v>2187</v>
      </c>
      <c r="E2817" s="74"/>
      <c r="F2817" s="74">
        <v>5200000619</v>
      </c>
    </row>
    <row r="2818" spans="1:6" x14ac:dyDescent="0.2">
      <c r="A2818" s="74">
        <v>549541</v>
      </c>
      <c r="B2818" s="75">
        <v>278.01</v>
      </c>
      <c r="C2818" s="76"/>
      <c r="D2818" s="76" t="s">
        <v>2188</v>
      </c>
      <c r="E2818" s="74"/>
      <c r="F2818" s="74">
        <v>5200000619</v>
      </c>
    </row>
    <row r="2819" spans="1:6" x14ac:dyDescent="0.2">
      <c r="A2819" s="74">
        <v>549542</v>
      </c>
      <c r="B2819" s="75">
        <v>32.18</v>
      </c>
      <c r="C2819" s="76"/>
      <c r="D2819" s="76" t="s">
        <v>2189</v>
      </c>
      <c r="E2819" s="74"/>
      <c r="F2819" s="74">
        <v>5200000619</v>
      </c>
    </row>
    <row r="2820" spans="1:6" x14ac:dyDescent="0.2">
      <c r="A2820" s="74">
        <v>549543</v>
      </c>
      <c r="B2820" s="75">
        <v>503.57</v>
      </c>
      <c r="C2820" s="76"/>
      <c r="D2820" s="76" t="s">
        <v>2190</v>
      </c>
      <c r="E2820" s="74"/>
      <c r="F2820" s="74">
        <v>5200000619</v>
      </c>
    </row>
    <row r="2821" spans="1:6" x14ac:dyDescent="0.2">
      <c r="A2821" s="74">
        <v>549544</v>
      </c>
      <c r="B2821" s="75">
        <v>809.93</v>
      </c>
      <c r="C2821" s="76"/>
      <c r="D2821" s="76" t="s">
        <v>2191</v>
      </c>
      <c r="E2821" s="74"/>
      <c r="F2821" s="74">
        <v>5200000619</v>
      </c>
    </row>
    <row r="2822" spans="1:6" x14ac:dyDescent="0.2">
      <c r="A2822" s="74">
        <v>549545</v>
      </c>
      <c r="B2822" s="75">
        <v>454.31</v>
      </c>
      <c r="C2822" s="76"/>
      <c r="D2822" s="76" t="s">
        <v>2192</v>
      </c>
      <c r="E2822" s="74"/>
      <c r="F2822" s="74">
        <v>5200000619</v>
      </c>
    </row>
    <row r="2823" spans="1:6" x14ac:dyDescent="0.2">
      <c r="A2823" s="74">
        <v>549546</v>
      </c>
      <c r="B2823" s="75">
        <v>440.61</v>
      </c>
      <c r="C2823" s="76"/>
      <c r="D2823" s="76" t="s">
        <v>2193</v>
      </c>
      <c r="E2823" s="74"/>
      <c r="F2823" s="74">
        <v>5200000619</v>
      </c>
    </row>
    <row r="2824" spans="1:6" x14ac:dyDescent="0.2">
      <c r="A2824" s="74">
        <v>549547</v>
      </c>
      <c r="B2824" s="75">
        <v>444.38</v>
      </c>
      <c r="C2824" s="76"/>
      <c r="D2824" s="76" t="s">
        <v>2194</v>
      </c>
      <c r="E2824" s="74"/>
      <c r="F2824" s="74">
        <v>5200000619</v>
      </c>
    </row>
    <row r="2825" spans="1:6" x14ac:dyDescent="0.2">
      <c r="A2825" s="74">
        <v>549548</v>
      </c>
      <c r="B2825" s="75">
        <v>353.86</v>
      </c>
      <c r="C2825" s="76"/>
      <c r="D2825" s="76" t="s">
        <v>2195</v>
      </c>
      <c r="E2825" s="74"/>
      <c r="F2825" s="74">
        <v>5200000619</v>
      </c>
    </row>
    <row r="2826" spans="1:6" x14ac:dyDescent="0.2">
      <c r="A2826" s="74">
        <v>549549</v>
      </c>
      <c r="B2826" s="75">
        <v>62.71</v>
      </c>
      <c r="C2826" s="76"/>
      <c r="D2826" s="76" t="s">
        <v>2196</v>
      </c>
      <c r="E2826" s="74"/>
      <c r="F2826" s="74">
        <v>5200000619</v>
      </c>
    </row>
    <row r="2827" spans="1:6" x14ac:dyDescent="0.2">
      <c r="A2827" s="74">
        <v>549550</v>
      </c>
      <c r="B2827" s="75">
        <v>64.930000000000007</v>
      </c>
      <c r="C2827" s="76"/>
      <c r="D2827" s="76" t="s">
        <v>2197</v>
      </c>
      <c r="E2827" s="74"/>
      <c r="F2827" s="74">
        <v>5200000619</v>
      </c>
    </row>
    <row r="2828" spans="1:6" x14ac:dyDescent="0.2">
      <c r="A2828" s="74">
        <v>549551</v>
      </c>
      <c r="B2828" s="75">
        <v>1500</v>
      </c>
      <c r="C2828" s="76"/>
      <c r="D2828" s="76" t="s">
        <v>2198</v>
      </c>
      <c r="E2828" s="74"/>
      <c r="F2828" s="74">
        <v>5200000619</v>
      </c>
    </row>
    <row r="2829" spans="1:6" x14ac:dyDescent="0.2">
      <c r="A2829" s="74">
        <v>549552</v>
      </c>
      <c r="B2829" s="75">
        <v>342.94</v>
      </c>
      <c r="C2829" s="76"/>
      <c r="D2829" s="76" t="s">
        <v>2199</v>
      </c>
      <c r="E2829" s="74"/>
      <c r="F2829" s="74">
        <v>5200000619</v>
      </c>
    </row>
    <row r="2830" spans="1:6" x14ac:dyDescent="0.2">
      <c r="A2830" s="74">
        <v>549553</v>
      </c>
      <c r="B2830" s="75">
        <v>47.34</v>
      </c>
      <c r="C2830" s="76"/>
      <c r="D2830" s="76" t="s">
        <v>2200</v>
      </c>
      <c r="E2830" s="74"/>
      <c r="F2830" s="74">
        <v>5200000619</v>
      </c>
    </row>
    <row r="2831" spans="1:6" x14ac:dyDescent="0.2">
      <c r="A2831" s="74">
        <v>549554</v>
      </c>
      <c r="B2831" s="75">
        <v>27.37</v>
      </c>
      <c r="C2831" s="76"/>
      <c r="D2831" s="76" t="s">
        <v>2201</v>
      </c>
      <c r="E2831" s="74"/>
      <c r="F2831" s="74">
        <v>5200000619</v>
      </c>
    </row>
    <row r="2832" spans="1:6" x14ac:dyDescent="0.2">
      <c r="A2832" s="74">
        <v>549555</v>
      </c>
      <c r="B2832" s="75">
        <v>331.28</v>
      </c>
      <c r="C2832" s="76"/>
      <c r="D2832" s="76" t="s">
        <v>2202</v>
      </c>
      <c r="E2832" s="74"/>
      <c r="F2832" s="74">
        <v>5200000619</v>
      </c>
    </row>
    <row r="2833" spans="1:6" x14ac:dyDescent="0.2">
      <c r="A2833" s="74">
        <v>549556</v>
      </c>
      <c r="B2833" s="75">
        <v>35</v>
      </c>
      <c r="C2833" s="76"/>
      <c r="D2833" s="76" t="s">
        <v>2203</v>
      </c>
      <c r="E2833" s="74"/>
      <c r="F2833" s="74">
        <v>5200000619</v>
      </c>
    </row>
    <row r="2834" spans="1:6" x14ac:dyDescent="0.2">
      <c r="A2834" s="74">
        <v>549557</v>
      </c>
      <c r="B2834" s="75">
        <v>311.02999999999997</v>
      </c>
      <c r="C2834" s="76"/>
      <c r="D2834" s="76" t="s">
        <v>2204</v>
      </c>
      <c r="E2834" s="74"/>
      <c r="F2834" s="74">
        <v>5200000619</v>
      </c>
    </row>
    <row r="2835" spans="1:6" x14ac:dyDescent="0.2">
      <c r="A2835" s="74">
        <v>549558</v>
      </c>
      <c r="B2835" s="75">
        <v>271.75</v>
      </c>
      <c r="C2835" s="76"/>
      <c r="D2835" s="76" t="s">
        <v>2205</v>
      </c>
      <c r="E2835" s="74"/>
      <c r="F2835" s="74">
        <v>5200000619</v>
      </c>
    </row>
    <row r="2836" spans="1:6" x14ac:dyDescent="0.2">
      <c r="A2836" s="74">
        <v>549559</v>
      </c>
      <c r="B2836" s="75">
        <v>247.1</v>
      </c>
      <c r="C2836" s="76"/>
      <c r="D2836" s="76" t="s">
        <v>2206</v>
      </c>
      <c r="E2836" s="74"/>
      <c r="F2836" s="74">
        <v>5200000619</v>
      </c>
    </row>
    <row r="2837" spans="1:6" x14ac:dyDescent="0.2">
      <c r="A2837" s="74">
        <v>549560</v>
      </c>
      <c r="B2837" s="75">
        <v>66.489999999999995</v>
      </c>
      <c r="C2837" s="76"/>
      <c r="D2837" s="76" t="s">
        <v>2207</v>
      </c>
      <c r="E2837" s="74"/>
      <c r="F2837" s="74">
        <v>5200000619</v>
      </c>
    </row>
    <row r="2838" spans="1:6" x14ac:dyDescent="0.2">
      <c r="A2838" s="74">
        <v>549561</v>
      </c>
      <c r="B2838" s="75">
        <v>49.78</v>
      </c>
      <c r="C2838" s="76"/>
      <c r="D2838" s="76" t="s">
        <v>2208</v>
      </c>
      <c r="E2838" s="74"/>
      <c r="F2838" s="74">
        <v>5200000619</v>
      </c>
    </row>
    <row r="2839" spans="1:6" x14ac:dyDescent="0.2">
      <c r="A2839" s="74">
        <v>549562</v>
      </c>
      <c r="B2839" s="75">
        <v>1203</v>
      </c>
      <c r="C2839" s="76"/>
      <c r="D2839" s="76" t="s">
        <v>2209</v>
      </c>
      <c r="E2839" s="74"/>
      <c r="F2839" s="74">
        <v>5200000619</v>
      </c>
    </row>
    <row r="2840" spans="1:6" x14ac:dyDescent="0.2">
      <c r="A2840" s="74">
        <v>549563</v>
      </c>
      <c r="B2840" s="75">
        <v>718</v>
      </c>
      <c r="C2840" s="76"/>
      <c r="D2840" s="76" t="s">
        <v>2210</v>
      </c>
      <c r="E2840" s="74"/>
      <c r="F2840" s="74">
        <v>5200000619</v>
      </c>
    </row>
    <row r="2841" spans="1:6" x14ac:dyDescent="0.2">
      <c r="A2841" s="74">
        <v>549564</v>
      </c>
      <c r="B2841" s="75">
        <v>1225.8499999999999</v>
      </c>
      <c r="C2841" s="76"/>
      <c r="D2841" s="76" t="s">
        <v>2211</v>
      </c>
      <c r="E2841" s="74"/>
      <c r="F2841" s="74">
        <v>5200000619</v>
      </c>
    </row>
    <row r="2842" spans="1:6" x14ac:dyDescent="0.2">
      <c r="A2842" s="74">
        <v>549565</v>
      </c>
      <c r="B2842" s="75">
        <v>88.39</v>
      </c>
      <c r="C2842" s="76"/>
      <c r="D2842" s="76" t="s">
        <v>2212</v>
      </c>
      <c r="E2842" s="74"/>
      <c r="F2842" s="74">
        <v>5200000619</v>
      </c>
    </row>
    <row r="2843" spans="1:6" x14ac:dyDescent="0.2">
      <c r="A2843" s="74">
        <v>549566</v>
      </c>
      <c r="B2843" s="75">
        <v>81.03</v>
      </c>
      <c r="C2843" s="76"/>
      <c r="D2843" s="76" t="s">
        <v>2213</v>
      </c>
      <c r="E2843" s="74"/>
      <c r="F2843" s="74">
        <v>5200000619</v>
      </c>
    </row>
    <row r="2844" spans="1:6" x14ac:dyDescent="0.2">
      <c r="A2844" s="74">
        <v>549567</v>
      </c>
      <c r="B2844" s="75">
        <v>150</v>
      </c>
      <c r="C2844" s="76"/>
      <c r="D2844" s="76" t="s">
        <v>2214</v>
      </c>
      <c r="E2844" s="74"/>
      <c r="F2844" s="74">
        <v>5200000619</v>
      </c>
    </row>
    <row r="2845" spans="1:6" x14ac:dyDescent="0.2">
      <c r="A2845" s="74">
        <v>549568</v>
      </c>
      <c r="B2845" s="75">
        <v>470</v>
      </c>
      <c r="C2845" s="76"/>
      <c r="D2845" s="76" t="s">
        <v>2215</v>
      </c>
      <c r="E2845" s="74"/>
      <c r="F2845" s="74">
        <v>5200000619</v>
      </c>
    </row>
    <row r="2846" spans="1:6" x14ac:dyDescent="0.2">
      <c r="A2846" s="74">
        <v>549569</v>
      </c>
      <c r="B2846" s="75">
        <v>37.700000000000003</v>
      </c>
      <c r="C2846" s="76"/>
      <c r="D2846" s="76" t="s">
        <v>2216</v>
      </c>
      <c r="E2846" s="74"/>
      <c r="F2846" s="74">
        <v>5200000619</v>
      </c>
    </row>
    <row r="2847" spans="1:6" x14ac:dyDescent="0.2">
      <c r="A2847" s="74">
        <v>549570</v>
      </c>
      <c r="B2847" s="75">
        <v>537</v>
      </c>
      <c r="C2847" s="76"/>
      <c r="D2847" s="76" t="s">
        <v>2217</v>
      </c>
      <c r="E2847" s="74"/>
      <c r="F2847" s="74">
        <v>5200000619</v>
      </c>
    </row>
    <row r="2848" spans="1:6" x14ac:dyDescent="0.2">
      <c r="A2848" s="74">
        <v>549571</v>
      </c>
      <c r="B2848" s="75">
        <v>112</v>
      </c>
      <c r="C2848" s="76"/>
      <c r="D2848" s="76" t="s">
        <v>2218</v>
      </c>
      <c r="E2848" s="74"/>
      <c r="F2848" s="74">
        <v>5200000619</v>
      </c>
    </row>
    <row r="2849" spans="1:6" x14ac:dyDescent="0.2">
      <c r="A2849" s="74">
        <v>549572</v>
      </c>
      <c r="B2849" s="75">
        <v>112</v>
      </c>
      <c r="C2849" s="76"/>
      <c r="D2849" s="76" t="s">
        <v>2219</v>
      </c>
      <c r="E2849" s="74"/>
      <c r="F2849" s="74">
        <v>5200000619</v>
      </c>
    </row>
    <row r="2850" spans="1:6" x14ac:dyDescent="0.2">
      <c r="A2850" s="74">
        <v>549573</v>
      </c>
      <c r="B2850" s="75">
        <v>132</v>
      </c>
      <c r="C2850" s="76"/>
      <c r="D2850" s="76" t="s">
        <v>2220</v>
      </c>
      <c r="E2850" s="74"/>
      <c r="F2850" s="74">
        <v>5200000619</v>
      </c>
    </row>
    <row r="2851" spans="1:6" x14ac:dyDescent="0.2">
      <c r="A2851" s="74">
        <v>549574</v>
      </c>
      <c r="B2851" s="75">
        <v>187</v>
      </c>
      <c r="C2851" s="76"/>
      <c r="D2851" s="76" t="s">
        <v>2221</v>
      </c>
      <c r="E2851" s="74"/>
      <c r="F2851" s="74">
        <v>5200000619</v>
      </c>
    </row>
    <row r="2852" spans="1:6" x14ac:dyDescent="0.2">
      <c r="A2852" s="74">
        <v>549575</v>
      </c>
      <c r="B2852" s="75">
        <v>132</v>
      </c>
      <c r="C2852" s="76"/>
      <c r="D2852" s="76" t="s">
        <v>2222</v>
      </c>
      <c r="E2852" s="74"/>
      <c r="F2852" s="74">
        <v>5200000619</v>
      </c>
    </row>
    <row r="2853" spans="1:6" x14ac:dyDescent="0.2">
      <c r="A2853" s="74">
        <v>549576</v>
      </c>
      <c r="B2853" s="75">
        <v>54.6</v>
      </c>
      <c r="C2853" s="76"/>
      <c r="D2853" s="76" t="s">
        <v>2223</v>
      </c>
      <c r="E2853" s="74"/>
      <c r="F2853" s="74">
        <v>5200000619</v>
      </c>
    </row>
    <row r="2854" spans="1:6" x14ac:dyDescent="0.2">
      <c r="A2854" s="74">
        <v>549577</v>
      </c>
      <c r="B2854" s="75">
        <v>45.5</v>
      </c>
      <c r="C2854" s="76"/>
      <c r="D2854" s="76" t="s">
        <v>2224</v>
      </c>
      <c r="E2854" s="74"/>
      <c r="F2854" s="74">
        <v>5200000619</v>
      </c>
    </row>
    <row r="2855" spans="1:6" x14ac:dyDescent="0.2">
      <c r="A2855" s="74">
        <v>549578</v>
      </c>
      <c r="B2855" s="75">
        <v>19.899999999999999</v>
      </c>
      <c r="C2855" s="76"/>
      <c r="D2855" s="76" t="s">
        <v>2225</v>
      </c>
      <c r="E2855" s="74"/>
      <c r="F2855" s="74">
        <v>5200000619</v>
      </c>
    </row>
    <row r="2856" spans="1:6" x14ac:dyDescent="0.2">
      <c r="A2856" s="74">
        <v>549579</v>
      </c>
      <c r="B2856" s="75">
        <v>12.29</v>
      </c>
      <c r="C2856" s="76"/>
      <c r="D2856" s="76" t="s">
        <v>2226</v>
      </c>
      <c r="E2856" s="74"/>
      <c r="F2856" s="74">
        <v>5200000619</v>
      </c>
    </row>
    <row r="2857" spans="1:6" x14ac:dyDescent="0.2">
      <c r="A2857" s="74">
        <v>549580</v>
      </c>
      <c r="B2857" s="75">
        <v>8.59</v>
      </c>
      <c r="C2857" s="76"/>
      <c r="D2857" s="76" t="s">
        <v>2227</v>
      </c>
      <c r="E2857" s="74"/>
      <c r="F2857" s="74">
        <v>5200000619</v>
      </c>
    </row>
    <row r="2858" spans="1:6" x14ac:dyDescent="0.2">
      <c r="A2858" s="74">
        <v>549581</v>
      </c>
      <c r="B2858" s="75">
        <v>400</v>
      </c>
      <c r="C2858" s="76"/>
      <c r="D2858" s="76" t="s">
        <v>2228</v>
      </c>
      <c r="E2858" s="74"/>
      <c r="F2858" s="74">
        <v>5200000619</v>
      </c>
    </row>
    <row r="2859" spans="1:6" x14ac:dyDescent="0.2">
      <c r="A2859" s="74">
        <v>549582</v>
      </c>
      <c r="B2859" s="75">
        <v>617.29999999999995</v>
      </c>
      <c r="C2859" s="76"/>
      <c r="D2859" s="76" t="s">
        <v>2229</v>
      </c>
      <c r="E2859" s="74"/>
      <c r="F2859" s="74">
        <v>5200000619</v>
      </c>
    </row>
    <row r="2860" spans="1:6" x14ac:dyDescent="0.2">
      <c r="A2860" s="74">
        <v>549583</v>
      </c>
      <c r="B2860" s="75">
        <v>9238</v>
      </c>
      <c r="C2860" s="76"/>
      <c r="D2860" s="76" t="s">
        <v>2230</v>
      </c>
      <c r="E2860" s="74"/>
      <c r="F2860" s="74">
        <v>5200000619</v>
      </c>
    </row>
    <row r="2861" spans="1:6" x14ac:dyDescent="0.2">
      <c r="A2861" s="74">
        <v>549584</v>
      </c>
      <c r="B2861" s="75">
        <v>2070</v>
      </c>
      <c r="C2861" s="76"/>
      <c r="D2861" s="76" t="s">
        <v>2231</v>
      </c>
      <c r="E2861" s="74"/>
      <c r="F2861" s="74">
        <v>5200000619</v>
      </c>
    </row>
    <row r="2862" spans="1:6" x14ac:dyDescent="0.2">
      <c r="A2862" s="74">
        <v>549585</v>
      </c>
      <c r="B2862" s="75">
        <v>1727</v>
      </c>
      <c r="C2862" s="76"/>
      <c r="D2862" s="76" t="s">
        <v>2232</v>
      </c>
      <c r="E2862" s="74"/>
      <c r="F2862" s="74">
        <v>5200000619</v>
      </c>
    </row>
    <row r="2863" spans="1:6" x14ac:dyDescent="0.2">
      <c r="A2863" s="74">
        <v>549586</v>
      </c>
      <c r="B2863" s="75">
        <v>1727</v>
      </c>
      <c r="C2863" s="76"/>
      <c r="D2863" s="76" t="s">
        <v>2233</v>
      </c>
      <c r="E2863" s="74"/>
      <c r="F2863" s="74">
        <v>5200000619</v>
      </c>
    </row>
    <row r="2864" spans="1:6" x14ac:dyDescent="0.2">
      <c r="A2864" s="74">
        <v>549587</v>
      </c>
      <c r="B2864" s="75">
        <v>3454</v>
      </c>
      <c r="C2864" s="76"/>
      <c r="D2864" s="76" t="s">
        <v>2234</v>
      </c>
      <c r="E2864" s="74"/>
      <c r="F2864" s="74">
        <v>5200000619</v>
      </c>
    </row>
    <row r="2865" spans="1:6" x14ac:dyDescent="0.2">
      <c r="A2865" s="74">
        <v>549588</v>
      </c>
      <c r="B2865" s="75">
        <v>1035</v>
      </c>
      <c r="C2865" s="76"/>
      <c r="D2865" s="76" t="s">
        <v>2235</v>
      </c>
      <c r="E2865" s="74"/>
      <c r="F2865" s="74">
        <v>5200000619</v>
      </c>
    </row>
    <row r="2866" spans="1:6" x14ac:dyDescent="0.2">
      <c r="A2866" s="74">
        <v>549589</v>
      </c>
      <c r="B2866" s="75">
        <v>1000</v>
      </c>
      <c r="C2866" s="76"/>
      <c r="D2866" s="76" t="s">
        <v>2236</v>
      </c>
      <c r="E2866" s="74"/>
      <c r="F2866" s="74">
        <v>5200000619</v>
      </c>
    </row>
    <row r="2867" spans="1:6" x14ac:dyDescent="0.2">
      <c r="A2867" s="74">
        <v>549590</v>
      </c>
      <c r="B2867" s="75">
        <v>187</v>
      </c>
      <c r="C2867" s="76"/>
      <c r="D2867" s="76" t="s">
        <v>2237</v>
      </c>
      <c r="E2867" s="74"/>
      <c r="F2867" s="74">
        <v>5200000619</v>
      </c>
    </row>
    <row r="2868" spans="1:6" x14ac:dyDescent="0.2">
      <c r="A2868" s="74">
        <v>549591</v>
      </c>
      <c r="B2868" s="75">
        <v>187</v>
      </c>
      <c r="C2868" s="76"/>
      <c r="D2868" s="76" t="s">
        <v>2238</v>
      </c>
      <c r="E2868" s="74"/>
      <c r="F2868" s="74">
        <v>5200000619</v>
      </c>
    </row>
    <row r="2869" spans="1:6" x14ac:dyDescent="0.2">
      <c r="A2869" s="74">
        <v>549592</v>
      </c>
      <c r="B2869" s="75">
        <v>1718</v>
      </c>
      <c r="C2869" s="76"/>
      <c r="D2869" s="76" t="s">
        <v>2239</v>
      </c>
      <c r="E2869" s="74"/>
      <c r="F2869" s="74">
        <v>5200000619</v>
      </c>
    </row>
    <row r="2870" spans="1:6" x14ac:dyDescent="0.2">
      <c r="A2870" s="74">
        <v>549593</v>
      </c>
      <c r="B2870" s="75">
        <v>518</v>
      </c>
      <c r="C2870" s="76"/>
      <c r="D2870" s="76" t="s">
        <v>2240</v>
      </c>
      <c r="E2870" s="74"/>
      <c r="F2870" s="74">
        <v>5200000619</v>
      </c>
    </row>
    <row r="2871" spans="1:6" x14ac:dyDescent="0.2">
      <c r="A2871" s="74">
        <v>549594</v>
      </c>
      <c r="B2871" s="75">
        <v>25.18</v>
      </c>
      <c r="C2871" s="76"/>
      <c r="D2871" s="76" t="s">
        <v>2241</v>
      </c>
      <c r="E2871" s="74"/>
      <c r="F2871" s="74">
        <v>5200000619</v>
      </c>
    </row>
    <row r="2872" spans="1:6" x14ac:dyDescent="0.2">
      <c r="A2872" s="74">
        <v>549595</v>
      </c>
      <c r="B2872" s="75">
        <v>0.59</v>
      </c>
      <c r="C2872" s="76"/>
      <c r="D2872" s="76" t="s">
        <v>2242</v>
      </c>
      <c r="E2872" s="74"/>
      <c r="F2872" s="74">
        <v>5200000619</v>
      </c>
    </row>
    <row r="2873" spans="1:6" x14ac:dyDescent="0.2">
      <c r="A2873" s="74">
        <v>549596</v>
      </c>
      <c r="B2873" s="75">
        <v>36</v>
      </c>
      <c r="C2873" s="76"/>
      <c r="D2873" s="76" t="s">
        <v>2243</v>
      </c>
      <c r="E2873" s="74"/>
      <c r="F2873" s="74">
        <v>5200000619</v>
      </c>
    </row>
    <row r="2874" spans="1:6" x14ac:dyDescent="0.2">
      <c r="A2874" s="74">
        <v>549597</v>
      </c>
      <c r="B2874" s="75">
        <v>110</v>
      </c>
      <c r="C2874" s="76"/>
      <c r="D2874" s="76" t="s">
        <v>2244</v>
      </c>
      <c r="E2874" s="74"/>
      <c r="F2874" s="74">
        <v>5200000619</v>
      </c>
    </row>
    <row r="2875" spans="1:6" x14ac:dyDescent="0.2">
      <c r="A2875" s="74">
        <v>549598</v>
      </c>
      <c r="B2875" s="75">
        <v>364.92</v>
      </c>
      <c r="C2875" s="76"/>
      <c r="D2875" s="76" t="s">
        <v>2245</v>
      </c>
      <c r="E2875" s="74"/>
      <c r="F2875" s="74">
        <v>5200000619</v>
      </c>
    </row>
    <row r="2876" spans="1:6" x14ac:dyDescent="0.2">
      <c r="A2876" s="74">
        <v>549599</v>
      </c>
      <c r="B2876" s="75">
        <v>4.8</v>
      </c>
      <c r="C2876" s="76"/>
      <c r="D2876" s="76" t="s">
        <v>2246</v>
      </c>
      <c r="E2876" s="74"/>
      <c r="F2876" s="74">
        <v>5200000619</v>
      </c>
    </row>
    <row r="2877" spans="1:6" x14ac:dyDescent="0.2">
      <c r="A2877" s="74">
        <v>549600</v>
      </c>
      <c r="B2877" s="75">
        <v>216.89</v>
      </c>
      <c r="C2877" s="76"/>
      <c r="D2877" s="76" t="s">
        <v>2247</v>
      </c>
      <c r="E2877" s="74"/>
      <c r="F2877" s="74">
        <v>5200000619</v>
      </c>
    </row>
    <row r="2878" spans="1:6" x14ac:dyDescent="0.2">
      <c r="A2878" s="74">
        <v>549601</v>
      </c>
      <c r="B2878" s="75">
        <v>2.34</v>
      </c>
      <c r="C2878" s="76"/>
      <c r="D2878" s="76" t="s">
        <v>2248</v>
      </c>
      <c r="E2878" s="74"/>
      <c r="F2878" s="74">
        <v>5200000619</v>
      </c>
    </row>
    <row r="2879" spans="1:6" x14ac:dyDescent="0.2">
      <c r="A2879" s="74">
        <v>549602</v>
      </c>
      <c r="B2879" s="75">
        <v>40.46</v>
      </c>
      <c r="C2879" s="76"/>
      <c r="D2879" s="76" t="s">
        <v>2249</v>
      </c>
      <c r="E2879" s="74"/>
      <c r="F2879" s="74">
        <v>5200000619</v>
      </c>
    </row>
    <row r="2880" spans="1:6" x14ac:dyDescent="0.2">
      <c r="A2880" s="74">
        <v>549603</v>
      </c>
      <c r="B2880" s="75">
        <v>13.48</v>
      </c>
      <c r="C2880" s="76"/>
      <c r="D2880" s="76" t="s">
        <v>2250</v>
      </c>
      <c r="E2880" s="74"/>
      <c r="F2880" s="74">
        <v>5200000619</v>
      </c>
    </row>
    <row r="2881" spans="1:6" x14ac:dyDescent="0.2">
      <c r="A2881" s="74">
        <v>549604</v>
      </c>
      <c r="B2881" s="75">
        <v>2.34</v>
      </c>
      <c r="C2881" s="76"/>
      <c r="D2881" s="76" t="s">
        <v>2251</v>
      </c>
      <c r="E2881" s="74"/>
      <c r="F2881" s="74">
        <v>5200000619</v>
      </c>
    </row>
    <row r="2882" spans="1:6" x14ac:dyDescent="0.2">
      <c r="A2882" s="74">
        <v>549605</v>
      </c>
      <c r="B2882" s="75">
        <v>26.29</v>
      </c>
      <c r="C2882" s="76"/>
      <c r="D2882" s="76" t="s">
        <v>2252</v>
      </c>
      <c r="E2882" s="74"/>
      <c r="F2882" s="74">
        <v>5200000619</v>
      </c>
    </row>
    <row r="2883" spans="1:6" x14ac:dyDescent="0.2">
      <c r="A2883" s="74">
        <v>549606</v>
      </c>
      <c r="B2883" s="75">
        <v>169</v>
      </c>
      <c r="C2883" s="76"/>
      <c r="D2883" s="76" t="s">
        <v>2253</v>
      </c>
      <c r="E2883" s="74"/>
      <c r="F2883" s="74">
        <v>5200000619</v>
      </c>
    </row>
    <row r="2884" spans="1:6" x14ac:dyDescent="0.2">
      <c r="A2884" s="74">
        <v>549607</v>
      </c>
      <c r="B2884" s="75">
        <v>51</v>
      </c>
      <c r="C2884" s="76"/>
      <c r="D2884" s="76" t="s">
        <v>2254</v>
      </c>
      <c r="E2884" s="74"/>
      <c r="F2884" s="74">
        <v>5200000619</v>
      </c>
    </row>
    <row r="2885" spans="1:6" x14ac:dyDescent="0.2">
      <c r="A2885" s="74">
        <v>549608</v>
      </c>
      <c r="B2885" s="75">
        <v>16.850000000000001</v>
      </c>
      <c r="C2885" s="76"/>
      <c r="D2885" s="76" t="s">
        <v>2255</v>
      </c>
      <c r="E2885" s="74"/>
      <c r="F2885" s="74">
        <v>5200000619</v>
      </c>
    </row>
    <row r="2886" spans="1:6" x14ac:dyDescent="0.2">
      <c r="A2886" s="74">
        <v>549609</v>
      </c>
      <c r="B2886" s="75">
        <v>20.5</v>
      </c>
      <c r="C2886" s="76"/>
      <c r="D2886" s="76" t="s">
        <v>2256</v>
      </c>
      <c r="E2886" s="74"/>
      <c r="F2886" s="74">
        <v>5200000619</v>
      </c>
    </row>
    <row r="2887" spans="1:6" x14ac:dyDescent="0.2">
      <c r="A2887" s="74">
        <v>549610</v>
      </c>
      <c r="B2887" s="75">
        <v>47.15</v>
      </c>
      <c r="C2887" s="76"/>
      <c r="D2887" s="76" t="s">
        <v>2257</v>
      </c>
      <c r="E2887" s="74"/>
      <c r="F2887" s="74">
        <v>5200000619</v>
      </c>
    </row>
    <row r="2888" spans="1:6" x14ac:dyDescent="0.2">
      <c r="A2888" s="74">
        <v>549611</v>
      </c>
      <c r="B2888" s="75">
        <v>36.450000000000003</v>
      </c>
      <c r="C2888" s="76"/>
      <c r="D2888" s="76" t="s">
        <v>2258</v>
      </c>
      <c r="E2888" s="74"/>
      <c r="F2888" s="74">
        <v>5200000619</v>
      </c>
    </row>
    <row r="2889" spans="1:6" x14ac:dyDescent="0.2">
      <c r="A2889" s="74">
        <v>549612</v>
      </c>
      <c r="B2889" s="75">
        <v>26.29</v>
      </c>
      <c r="C2889" s="76"/>
      <c r="D2889" s="76" t="s">
        <v>2259</v>
      </c>
      <c r="E2889" s="74"/>
      <c r="F2889" s="74">
        <v>5200000619</v>
      </c>
    </row>
    <row r="2890" spans="1:6" x14ac:dyDescent="0.2">
      <c r="A2890" s="74">
        <v>549613</v>
      </c>
      <c r="B2890" s="75">
        <v>40.97</v>
      </c>
      <c r="C2890" s="76"/>
      <c r="D2890" s="76" t="s">
        <v>2260</v>
      </c>
      <c r="E2890" s="74"/>
      <c r="F2890" s="74">
        <v>5200000619</v>
      </c>
    </row>
    <row r="2891" spans="1:6" x14ac:dyDescent="0.2">
      <c r="A2891" s="74">
        <v>549614</v>
      </c>
      <c r="B2891" s="75">
        <v>40</v>
      </c>
      <c r="C2891" s="76"/>
      <c r="D2891" s="76" t="s">
        <v>2261</v>
      </c>
      <c r="E2891" s="74"/>
      <c r="F2891" s="74">
        <v>5200000619</v>
      </c>
    </row>
    <row r="2892" spans="1:6" x14ac:dyDescent="0.2">
      <c r="A2892" s="74">
        <v>549615</v>
      </c>
      <c r="B2892" s="75">
        <v>32.68</v>
      </c>
      <c r="C2892" s="76"/>
      <c r="D2892" s="76" t="s">
        <v>2262</v>
      </c>
      <c r="E2892" s="74"/>
      <c r="F2892" s="74">
        <v>5200000619</v>
      </c>
    </row>
    <row r="2893" spans="1:6" x14ac:dyDescent="0.2">
      <c r="A2893" s="74">
        <v>549616</v>
      </c>
      <c r="B2893" s="75">
        <v>13.13</v>
      </c>
      <c r="C2893" s="76"/>
      <c r="D2893" s="76" t="s">
        <v>2263</v>
      </c>
      <c r="E2893" s="74"/>
      <c r="F2893" s="74">
        <v>5200000619</v>
      </c>
    </row>
    <row r="2894" spans="1:6" x14ac:dyDescent="0.2">
      <c r="A2894" s="74">
        <v>549617</v>
      </c>
      <c r="B2894" s="75">
        <v>22.67</v>
      </c>
      <c r="C2894" s="76"/>
      <c r="D2894" s="76" t="s">
        <v>2264</v>
      </c>
      <c r="E2894" s="74"/>
      <c r="F2894" s="74">
        <v>5200000619</v>
      </c>
    </row>
    <row r="2895" spans="1:6" x14ac:dyDescent="0.2">
      <c r="A2895" s="74">
        <v>549618</v>
      </c>
      <c r="B2895" s="75">
        <v>10.14</v>
      </c>
      <c r="C2895" s="76"/>
      <c r="D2895" s="76" t="s">
        <v>2265</v>
      </c>
      <c r="E2895" s="74"/>
      <c r="F2895" s="74">
        <v>5200000619</v>
      </c>
    </row>
    <row r="2896" spans="1:6" x14ac:dyDescent="0.2">
      <c r="A2896" s="74">
        <v>549619</v>
      </c>
      <c r="B2896" s="75">
        <v>36.6</v>
      </c>
      <c r="C2896" s="76"/>
      <c r="D2896" s="76" t="s">
        <v>2266</v>
      </c>
      <c r="E2896" s="74"/>
      <c r="F2896" s="74">
        <v>5200000619</v>
      </c>
    </row>
    <row r="2897" spans="1:6" x14ac:dyDescent="0.2">
      <c r="A2897" s="74">
        <v>549620</v>
      </c>
      <c r="B2897" s="75">
        <v>20.7</v>
      </c>
      <c r="C2897" s="76"/>
      <c r="D2897" s="76" t="s">
        <v>2267</v>
      </c>
      <c r="E2897" s="74"/>
      <c r="F2897" s="74">
        <v>5200000619</v>
      </c>
    </row>
    <row r="2898" spans="1:6" x14ac:dyDescent="0.2">
      <c r="A2898" s="74">
        <v>549621</v>
      </c>
      <c r="B2898" s="75">
        <v>4.04</v>
      </c>
      <c r="C2898" s="76"/>
      <c r="D2898" s="76" t="s">
        <v>2268</v>
      </c>
      <c r="E2898" s="74"/>
      <c r="F2898" s="74">
        <v>5200000619</v>
      </c>
    </row>
    <row r="2899" spans="1:6" x14ac:dyDescent="0.2">
      <c r="A2899" s="74">
        <v>549622</v>
      </c>
      <c r="B2899" s="75">
        <v>22.67</v>
      </c>
      <c r="C2899" s="76"/>
      <c r="D2899" s="76" t="s">
        <v>2269</v>
      </c>
      <c r="E2899" s="74"/>
      <c r="F2899" s="74">
        <v>5200000619</v>
      </c>
    </row>
    <row r="2900" spans="1:6" x14ac:dyDescent="0.2">
      <c r="A2900" s="74">
        <v>549623</v>
      </c>
      <c r="B2900" s="75">
        <v>22.86</v>
      </c>
      <c r="C2900" s="76"/>
      <c r="D2900" s="76" t="s">
        <v>2270</v>
      </c>
      <c r="E2900" s="74"/>
      <c r="F2900" s="74">
        <v>5200000619</v>
      </c>
    </row>
    <row r="2901" spans="1:6" x14ac:dyDescent="0.2">
      <c r="A2901" s="74">
        <v>549624</v>
      </c>
      <c r="B2901" s="75">
        <v>27.46</v>
      </c>
      <c r="C2901" s="76"/>
      <c r="D2901" s="76" t="s">
        <v>2271</v>
      </c>
      <c r="E2901" s="74"/>
      <c r="F2901" s="74">
        <v>5200000619</v>
      </c>
    </row>
    <row r="2902" spans="1:6" x14ac:dyDescent="0.2">
      <c r="A2902" s="74">
        <v>549625</v>
      </c>
      <c r="B2902" s="75">
        <v>5.95</v>
      </c>
      <c r="C2902" s="76"/>
      <c r="D2902" s="76" t="s">
        <v>2272</v>
      </c>
      <c r="E2902" s="74"/>
      <c r="F2902" s="74">
        <v>5200000619</v>
      </c>
    </row>
    <row r="2903" spans="1:6" x14ac:dyDescent="0.2">
      <c r="A2903" s="74">
        <v>549626</v>
      </c>
      <c r="B2903" s="75">
        <v>13.13</v>
      </c>
      <c r="C2903" s="76"/>
      <c r="D2903" s="76" t="s">
        <v>2273</v>
      </c>
      <c r="E2903" s="74"/>
      <c r="F2903" s="74">
        <v>5200000619</v>
      </c>
    </row>
    <row r="2904" spans="1:6" x14ac:dyDescent="0.2">
      <c r="A2904" s="74">
        <v>549627</v>
      </c>
      <c r="B2904" s="75">
        <v>20.13</v>
      </c>
      <c r="C2904" s="76"/>
      <c r="D2904" s="76" t="s">
        <v>2274</v>
      </c>
      <c r="E2904" s="74"/>
      <c r="F2904" s="74">
        <v>5200000619</v>
      </c>
    </row>
    <row r="2905" spans="1:6" x14ac:dyDescent="0.2">
      <c r="A2905" s="74">
        <v>549628</v>
      </c>
      <c r="B2905" s="75">
        <v>373.34</v>
      </c>
      <c r="C2905" s="76"/>
      <c r="D2905" s="76" t="s">
        <v>2275</v>
      </c>
      <c r="E2905" s="74"/>
      <c r="F2905" s="74">
        <v>5200000619</v>
      </c>
    </row>
    <row r="2906" spans="1:6" x14ac:dyDescent="0.2">
      <c r="A2906" s="74">
        <v>549629</v>
      </c>
      <c r="B2906" s="75">
        <v>30.67</v>
      </c>
      <c r="C2906" s="76"/>
      <c r="D2906" s="76" t="s">
        <v>2276</v>
      </c>
      <c r="E2906" s="74"/>
      <c r="F2906" s="74">
        <v>5200000619</v>
      </c>
    </row>
    <row r="2907" spans="1:6" x14ac:dyDescent="0.2">
      <c r="A2907" s="74">
        <v>549630</v>
      </c>
      <c r="B2907" s="75">
        <v>2.25</v>
      </c>
      <c r="C2907" s="76"/>
      <c r="D2907" s="76" t="s">
        <v>2277</v>
      </c>
      <c r="E2907" s="74"/>
      <c r="F2907" s="74">
        <v>5200000619</v>
      </c>
    </row>
    <row r="2908" spans="1:6" x14ac:dyDescent="0.2">
      <c r="A2908" s="74">
        <v>549631</v>
      </c>
      <c r="B2908" s="75">
        <v>1</v>
      </c>
      <c r="C2908" s="76"/>
      <c r="D2908" s="76" t="s">
        <v>2278</v>
      </c>
      <c r="E2908" s="74"/>
      <c r="F2908" s="74">
        <v>5200000619</v>
      </c>
    </row>
    <row r="2909" spans="1:6" x14ac:dyDescent="0.2">
      <c r="A2909" s="74">
        <v>549632</v>
      </c>
      <c r="B2909" s="75">
        <v>614</v>
      </c>
      <c r="C2909" s="76"/>
      <c r="D2909" s="76" t="s">
        <v>2279</v>
      </c>
      <c r="E2909" s="74"/>
      <c r="F2909" s="74">
        <v>5200000619</v>
      </c>
    </row>
    <row r="2910" spans="1:6" x14ac:dyDescent="0.2">
      <c r="A2910" s="74">
        <v>549633</v>
      </c>
      <c r="B2910" s="75">
        <v>3.96</v>
      </c>
      <c r="C2910" s="76"/>
      <c r="D2910" s="76" t="s">
        <v>2280</v>
      </c>
      <c r="E2910" s="74"/>
      <c r="F2910" s="74">
        <v>5200000619</v>
      </c>
    </row>
    <row r="2911" spans="1:6" x14ac:dyDescent="0.2">
      <c r="A2911" s="74">
        <v>549634</v>
      </c>
      <c r="B2911" s="75">
        <v>1178.32</v>
      </c>
      <c r="C2911" s="76"/>
      <c r="D2911" s="76" t="s">
        <v>2281</v>
      </c>
      <c r="E2911" s="74"/>
      <c r="F2911" s="74">
        <v>5200000619</v>
      </c>
    </row>
    <row r="2912" spans="1:6" x14ac:dyDescent="0.2">
      <c r="A2912" s="74">
        <v>549635</v>
      </c>
      <c r="B2912" s="75">
        <v>2500</v>
      </c>
      <c r="C2912" s="76"/>
      <c r="D2912" s="76" t="s">
        <v>2282</v>
      </c>
      <c r="E2912" s="74"/>
      <c r="F2912" s="74">
        <v>5200000619</v>
      </c>
    </row>
    <row r="2913" spans="1:6" x14ac:dyDescent="0.2">
      <c r="A2913" s="74">
        <v>549636</v>
      </c>
      <c r="B2913" s="75">
        <v>1453.79</v>
      </c>
      <c r="C2913" s="76"/>
      <c r="D2913" s="76" t="s">
        <v>2283</v>
      </c>
      <c r="E2913" s="74"/>
      <c r="F2913" s="74">
        <v>5200000619</v>
      </c>
    </row>
    <row r="2914" spans="1:6" x14ac:dyDescent="0.2">
      <c r="A2914" s="74">
        <v>549637</v>
      </c>
      <c r="B2914" s="75">
        <v>42</v>
      </c>
      <c r="C2914" s="76"/>
      <c r="D2914" s="76" t="s">
        <v>2284</v>
      </c>
      <c r="E2914" s="74"/>
      <c r="F2914" s="74">
        <v>5200000619</v>
      </c>
    </row>
    <row r="2915" spans="1:6" x14ac:dyDescent="0.2">
      <c r="A2915" s="74">
        <v>549638</v>
      </c>
      <c r="B2915" s="75">
        <v>650</v>
      </c>
      <c r="C2915" s="76"/>
      <c r="D2915" s="76" t="s">
        <v>2285</v>
      </c>
      <c r="E2915" s="74"/>
      <c r="F2915" s="74">
        <v>5200000619</v>
      </c>
    </row>
    <row r="2916" spans="1:6" x14ac:dyDescent="0.2">
      <c r="A2916" s="74">
        <v>549639</v>
      </c>
      <c r="B2916" s="75">
        <v>24</v>
      </c>
      <c r="C2916" s="76"/>
      <c r="D2916" s="76" t="s">
        <v>2286</v>
      </c>
      <c r="E2916" s="74"/>
      <c r="F2916" s="74">
        <v>5200000619</v>
      </c>
    </row>
    <row r="2917" spans="1:6" x14ac:dyDescent="0.2">
      <c r="A2917" s="74">
        <v>549640</v>
      </c>
      <c r="B2917" s="75">
        <v>86.15</v>
      </c>
      <c r="C2917" s="76"/>
      <c r="D2917" s="76" t="s">
        <v>2287</v>
      </c>
      <c r="E2917" s="74"/>
      <c r="F2917" s="74">
        <v>5200000619</v>
      </c>
    </row>
    <row r="2918" spans="1:6" x14ac:dyDescent="0.2">
      <c r="A2918" s="74">
        <v>549641</v>
      </c>
      <c r="B2918" s="75">
        <v>20.7</v>
      </c>
      <c r="C2918" s="76"/>
      <c r="D2918" s="76" t="s">
        <v>2288</v>
      </c>
      <c r="E2918" s="74"/>
      <c r="F2918" s="74">
        <v>5200000619</v>
      </c>
    </row>
    <row r="2919" spans="1:6" x14ac:dyDescent="0.2">
      <c r="A2919" s="74">
        <v>549642</v>
      </c>
      <c r="B2919" s="75">
        <v>38.409999999999997</v>
      </c>
      <c r="C2919" s="76"/>
      <c r="D2919" s="76" t="s">
        <v>2289</v>
      </c>
      <c r="E2919" s="74"/>
      <c r="F2919" s="74">
        <v>5200000619</v>
      </c>
    </row>
    <row r="2920" spans="1:6" x14ac:dyDescent="0.2">
      <c r="A2920" s="74">
        <v>549643</v>
      </c>
      <c r="B2920" s="75">
        <v>44</v>
      </c>
      <c r="C2920" s="76"/>
      <c r="D2920" s="76" t="s">
        <v>2290</v>
      </c>
      <c r="E2920" s="74"/>
      <c r="F2920" s="74">
        <v>5200000619</v>
      </c>
    </row>
    <row r="2921" spans="1:6" x14ac:dyDescent="0.2">
      <c r="A2921" s="74">
        <v>549644</v>
      </c>
      <c r="B2921" s="75">
        <v>37.5</v>
      </c>
      <c r="C2921" s="76"/>
      <c r="D2921" s="76" t="s">
        <v>2291</v>
      </c>
      <c r="E2921" s="74"/>
      <c r="F2921" s="74">
        <v>5200000619</v>
      </c>
    </row>
    <row r="2922" spans="1:6" x14ac:dyDescent="0.2">
      <c r="A2922" s="74">
        <v>549645</v>
      </c>
      <c r="B2922" s="75">
        <v>51.2</v>
      </c>
      <c r="C2922" s="76"/>
      <c r="D2922" s="76" t="s">
        <v>2292</v>
      </c>
      <c r="E2922" s="74"/>
      <c r="F2922" s="74">
        <v>5200000619</v>
      </c>
    </row>
    <row r="2923" spans="1:6" x14ac:dyDescent="0.2">
      <c r="A2923" s="74">
        <v>549646</v>
      </c>
      <c r="B2923" s="75">
        <v>4.7</v>
      </c>
      <c r="C2923" s="76"/>
      <c r="D2923" s="76" t="s">
        <v>2293</v>
      </c>
      <c r="E2923" s="74"/>
      <c r="F2923" s="74">
        <v>5200000619</v>
      </c>
    </row>
    <row r="2924" spans="1:6" x14ac:dyDescent="0.2">
      <c r="A2924" s="74">
        <v>549647</v>
      </c>
      <c r="B2924" s="75">
        <v>440.81</v>
      </c>
      <c r="C2924" s="76"/>
      <c r="D2924" s="76" t="s">
        <v>2294</v>
      </c>
      <c r="E2924" s="74"/>
      <c r="F2924" s="74">
        <v>5200000619</v>
      </c>
    </row>
    <row r="2925" spans="1:6" x14ac:dyDescent="0.2">
      <c r="A2925" s="74">
        <v>549648</v>
      </c>
      <c r="B2925" s="75">
        <v>400</v>
      </c>
      <c r="C2925" s="76"/>
      <c r="D2925" s="76" t="s">
        <v>2295</v>
      </c>
      <c r="E2925" s="74"/>
      <c r="F2925" s="74">
        <v>5200000619</v>
      </c>
    </row>
    <row r="2926" spans="1:6" x14ac:dyDescent="0.2">
      <c r="A2926" s="74">
        <v>549649</v>
      </c>
      <c r="B2926" s="75">
        <v>194.02</v>
      </c>
      <c r="C2926" s="76"/>
      <c r="D2926" s="76" t="s">
        <v>2296</v>
      </c>
      <c r="E2926" s="74"/>
      <c r="F2926" s="74">
        <v>5200000619</v>
      </c>
    </row>
    <row r="2927" spans="1:6" x14ac:dyDescent="0.2">
      <c r="A2927" s="74">
        <v>549650</v>
      </c>
      <c r="B2927" s="75">
        <v>32.96</v>
      </c>
      <c r="C2927" s="76"/>
      <c r="D2927" s="76" t="s">
        <v>2297</v>
      </c>
      <c r="E2927" s="74"/>
      <c r="F2927" s="74">
        <v>5200000619</v>
      </c>
    </row>
    <row r="2928" spans="1:6" x14ac:dyDescent="0.2">
      <c r="A2928" s="74">
        <v>549651</v>
      </c>
      <c r="B2928" s="75">
        <v>570</v>
      </c>
      <c r="C2928" s="76"/>
      <c r="D2928" s="76" t="s">
        <v>2298</v>
      </c>
      <c r="E2928" s="74"/>
      <c r="F2928" s="74">
        <v>5200000619</v>
      </c>
    </row>
    <row r="2929" spans="1:6" x14ac:dyDescent="0.2">
      <c r="A2929" s="74">
        <v>549652</v>
      </c>
      <c r="B2929" s="75">
        <v>83</v>
      </c>
      <c r="C2929" s="76"/>
      <c r="D2929" s="76" t="s">
        <v>2299</v>
      </c>
      <c r="E2929" s="74"/>
      <c r="F2929" s="74">
        <v>5200000619</v>
      </c>
    </row>
    <row r="2930" spans="1:6" x14ac:dyDescent="0.2">
      <c r="A2930" s="74">
        <v>549653</v>
      </c>
      <c r="B2930" s="75">
        <v>741</v>
      </c>
      <c r="C2930" s="76"/>
      <c r="D2930" s="76" t="s">
        <v>2300</v>
      </c>
      <c r="E2930" s="74"/>
      <c r="F2930" s="74">
        <v>5200000619</v>
      </c>
    </row>
    <row r="2931" spans="1:6" x14ac:dyDescent="0.2">
      <c r="A2931" s="74">
        <v>549654</v>
      </c>
      <c r="B2931" s="75">
        <v>1368</v>
      </c>
      <c r="C2931" s="76"/>
      <c r="D2931" s="76" t="s">
        <v>2301</v>
      </c>
      <c r="E2931" s="74"/>
      <c r="F2931" s="74">
        <v>5200000619</v>
      </c>
    </row>
    <row r="2932" spans="1:6" x14ac:dyDescent="0.2">
      <c r="A2932" s="74">
        <v>549655</v>
      </c>
      <c r="B2932" s="75">
        <v>444</v>
      </c>
      <c r="C2932" s="76"/>
      <c r="D2932" s="76" t="s">
        <v>2302</v>
      </c>
      <c r="E2932" s="74"/>
      <c r="F2932" s="74">
        <v>5200000619</v>
      </c>
    </row>
    <row r="2933" spans="1:6" x14ac:dyDescent="0.2">
      <c r="A2933" s="74">
        <v>549656</v>
      </c>
      <c r="B2933" s="75">
        <v>821</v>
      </c>
      <c r="C2933" s="76"/>
      <c r="D2933" s="76" t="s">
        <v>2303</v>
      </c>
      <c r="E2933" s="74"/>
      <c r="F2933" s="74">
        <v>5200000619</v>
      </c>
    </row>
    <row r="2934" spans="1:6" x14ac:dyDescent="0.2">
      <c r="A2934" s="74">
        <v>549657</v>
      </c>
      <c r="B2934" s="75">
        <v>786</v>
      </c>
      <c r="C2934" s="76"/>
      <c r="D2934" s="76" t="s">
        <v>2304</v>
      </c>
      <c r="E2934" s="74"/>
      <c r="F2934" s="74">
        <v>5200000619</v>
      </c>
    </row>
    <row r="2935" spans="1:6" x14ac:dyDescent="0.2">
      <c r="A2935" s="74">
        <v>549658</v>
      </c>
      <c r="B2935" s="75">
        <v>895</v>
      </c>
      <c r="C2935" s="76"/>
      <c r="D2935" s="76" t="s">
        <v>2305</v>
      </c>
      <c r="E2935" s="74"/>
      <c r="F2935" s="74">
        <v>5200000619</v>
      </c>
    </row>
    <row r="2936" spans="1:6" x14ac:dyDescent="0.2">
      <c r="A2936" s="74">
        <v>549659</v>
      </c>
      <c r="B2936" s="75">
        <v>358</v>
      </c>
      <c r="C2936" s="76"/>
      <c r="D2936" s="76" t="s">
        <v>2306</v>
      </c>
      <c r="E2936" s="74"/>
      <c r="F2936" s="74">
        <v>5200000619</v>
      </c>
    </row>
    <row r="2937" spans="1:6" x14ac:dyDescent="0.2">
      <c r="A2937" s="74">
        <v>549660</v>
      </c>
      <c r="B2937" s="75">
        <v>76</v>
      </c>
      <c r="C2937" s="76"/>
      <c r="D2937" s="76" t="s">
        <v>2307</v>
      </c>
      <c r="E2937" s="74"/>
      <c r="F2937" s="74">
        <v>5200000619</v>
      </c>
    </row>
    <row r="2938" spans="1:6" x14ac:dyDescent="0.2">
      <c r="A2938" s="74">
        <v>549661</v>
      </c>
      <c r="B2938" s="75">
        <v>115</v>
      </c>
      <c r="C2938" s="76"/>
      <c r="D2938" s="76" t="s">
        <v>2308</v>
      </c>
      <c r="E2938" s="74"/>
      <c r="F2938" s="74">
        <v>5200000619</v>
      </c>
    </row>
    <row r="2939" spans="1:6" x14ac:dyDescent="0.2">
      <c r="A2939" s="74">
        <v>549662</v>
      </c>
      <c r="B2939" s="75">
        <v>127</v>
      </c>
      <c r="C2939" s="76"/>
      <c r="D2939" s="76" t="s">
        <v>2309</v>
      </c>
      <c r="E2939" s="74"/>
      <c r="F2939" s="74">
        <v>5200000619</v>
      </c>
    </row>
    <row r="2940" spans="1:6" x14ac:dyDescent="0.2">
      <c r="A2940" s="74">
        <v>549663</v>
      </c>
      <c r="B2940" s="75">
        <v>15</v>
      </c>
      <c r="C2940" s="76"/>
      <c r="D2940" s="76" t="s">
        <v>2310</v>
      </c>
      <c r="E2940" s="74"/>
      <c r="F2940" s="74">
        <v>5200000619</v>
      </c>
    </row>
    <row r="2941" spans="1:6" x14ac:dyDescent="0.2">
      <c r="A2941" s="74">
        <v>549664</v>
      </c>
      <c r="B2941" s="75">
        <v>26</v>
      </c>
      <c r="C2941" s="76"/>
      <c r="D2941" s="76" t="s">
        <v>2311</v>
      </c>
      <c r="E2941" s="74"/>
      <c r="F2941" s="74">
        <v>5200000619</v>
      </c>
    </row>
    <row r="2942" spans="1:6" x14ac:dyDescent="0.2">
      <c r="A2942" s="74">
        <v>549665</v>
      </c>
      <c r="B2942" s="75">
        <v>179</v>
      </c>
      <c r="C2942" s="76"/>
      <c r="D2942" s="76" t="s">
        <v>2312</v>
      </c>
      <c r="E2942" s="74"/>
      <c r="F2942" s="74">
        <v>5200000619</v>
      </c>
    </row>
    <row r="2943" spans="1:6" x14ac:dyDescent="0.2">
      <c r="A2943" s="74">
        <v>549666</v>
      </c>
      <c r="B2943" s="75">
        <v>15.76</v>
      </c>
      <c r="C2943" s="76"/>
      <c r="D2943" s="76" t="s">
        <v>2313</v>
      </c>
      <c r="E2943" s="74"/>
      <c r="F2943" s="74">
        <v>5200000619</v>
      </c>
    </row>
    <row r="2944" spans="1:6" x14ac:dyDescent="0.2">
      <c r="A2944" s="74">
        <v>549667</v>
      </c>
      <c r="B2944" s="75">
        <v>7.9</v>
      </c>
      <c r="C2944" s="76"/>
      <c r="D2944" s="76" t="s">
        <v>2314</v>
      </c>
      <c r="E2944" s="74"/>
      <c r="F2944" s="74">
        <v>5200000619</v>
      </c>
    </row>
    <row r="2945" spans="1:6" x14ac:dyDescent="0.2">
      <c r="A2945" s="74">
        <v>549668</v>
      </c>
      <c r="B2945" s="75">
        <v>607</v>
      </c>
      <c r="C2945" s="76"/>
      <c r="D2945" s="76" t="s">
        <v>2315</v>
      </c>
      <c r="E2945" s="74"/>
      <c r="F2945" s="74">
        <v>5200000619</v>
      </c>
    </row>
    <row r="2946" spans="1:6" x14ac:dyDescent="0.2">
      <c r="A2946" s="74">
        <v>549669</v>
      </c>
      <c r="B2946" s="75">
        <v>719</v>
      </c>
      <c r="C2946" s="76"/>
      <c r="D2946" s="76" t="s">
        <v>2316</v>
      </c>
      <c r="E2946" s="74"/>
      <c r="F2946" s="74">
        <v>5200000619</v>
      </c>
    </row>
    <row r="2947" spans="1:6" x14ac:dyDescent="0.2">
      <c r="A2947" s="74">
        <v>549670</v>
      </c>
      <c r="B2947" s="75">
        <v>1165</v>
      </c>
      <c r="C2947" s="76"/>
      <c r="D2947" s="76" t="s">
        <v>2317</v>
      </c>
      <c r="E2947" s="74"/>
      <c r="F2947" s="74">
        <v>5200000619</v>
      </c>
    </row>
    <row r="2948" spans="1:6" x14ac:dyDescent="0.2">
      <c r="A2948" s="74">
        <v>549671</v>
      </c>
      <c r="B2948" s="75">
        <v>99</v>
      </c>
      <c r="C2948" s="76"/>
      <c r="D2948" s="76" t="s">
        <v>2318</v>
      </c>
      <c r="E2948" s="74"/>
      <c r="F2948" s="74">
        <v>5200000619</v>
      </c>
    </row>
    <row r="2949" spans="1:6" x14ac:dyDescent="0.2">
      <c r="A2949" s="74">
        <v>549672</v>
      </c>
      <c r="B2949" s="75">
        <v>113</v>
      </c>
      <c r="C2949" s="76"/>
      <c r="D2949" s="76" t="s">
        <v>2319</v>
      </c>
      <c r="E2949" s="74"/>
      <c r="F2949" s="74">
        <v>5200000619</v>
      </c>
    </row>
    <row r="2950" spans="1:6" x14ac:dyDescent="0.2">
      <c r="A2950" s="74">
        <v>549673</v>
      </c>
      <c r="B2950" s="75">
        <v>1009</v>
      </c>
      <c r="C2950" s="76"/>
      <c r="D2950" s="76" t="s">
        <v>2320</v>
      </c>
      <c r="E2950" s="74"/>
      <c r="F2950" s="74">
        <v>5200000619</v>
      </c>
    </row>
    <row r="2951" spans="1:6" x14ac:dyDescent="0.2">
      <c r="A2951" s="74">
        <v>549674</v>
      </c>
      <c r="B2951" s="75">
        <v>116</v>
      </c>
      <c r="C2951" s="76"/>
      <c r="D2951" s="76" t="s">
        <v>2321</v>
      </c>
      <c r="E2951" s="74"/>
      <c r="F2951" s="74">
        <v>5200000619</v>
      </c>
    </row>
    <row r="2952" spans="1:6" x14ac:dyDescent="0.2">
      <c r="A2952" s="74">
        <v>549675</v>
      </c>
      <c r="B2952" s="75">
        <v>166</v>
      </c>
      <c r="C2952" s="76"/>
      <c r="D2952" s="76" t="s">
        <v>2322</v>
      </c>
      <c r="E2952" s="74"/>
      <c r="F2952" s="74">
        <v>5200000619</v>
      </c>
    </row>
    <row r="2953" spans="1:6" x14ac:dyDescent="0.2">
      <c r="A2953" s="74">
        <v>549676</v>
      </c>
      <c r="B2953" s="75">
        <v>397</v>
      </c>
      <c r="C2953" s="76"/>
      <c r="D2953" s="76" t="s">
        <v>2323</v>
      </c>
      <c r="E2953" s="74"/>
      <c r="F2953" s="74">
        <v>5200000619</v>
      </c>
    </row>
    <row r="2954" spans="1:6" x14ac:dyDescent="0.2">
      <c r="A2954" s="74">
        <v>549677</v>
      </c>
      <c r="B2954" s="75">
        <v>896</v>
      </c>
      <c r="C2954" s="76"/>
      <c r="D2954" s="76" t="s">
        <v>2324</v>
      </c>
      <c r="E2954" s="74"/>
      <c r="F2954" s="74">
        <v>5200000619</v>
      </c>
    </row>
    <row r="2955" spans="1:6" x14ac:dyDescent="0.2">
      <c r="A2955" s="74">
        <v>549678</v>
      </c>
      <c r="B2955" s="75">
        <v>1927</v>
      </c>
      <c r="C2955" s="76"/>
      <c r="D2955" s="76" t="s">
        <v>2325</v>
      </c>
      <c r="E2955" s="74"/>
      <c r="F2955" s="74">
        <v>5200000619</v>
      </c>
    </row>
    <row r="2956" spans="1:6" x14ac:dyDescent="0.2">
      <c r="A2956" s="74">
        <v>549679</v>
      </c>
      <c r="B2956" s="75">
        <v>527.02</v>
      </c>
      <c r="C2956" s="76"/>
      <c r="D2956" s="76" t="s">
        <v>2326</v>
      </c>
      <c r="E2956" s="74"/>
      <c r="F2956" s="74">
        <v>5200000619</v>
      </c>
    </row>
    <row r="2957" spans="1:6" x14ac:dyDescent="0.2">
      <c r="A2957" s="74">
        <v>549680</v>
      </c>
      <c r="B2957" s="75">
        <v>794</v>
      </c>
      <c r="C2957" s="76"/>
      <c r="D2957" s="76" t="s">
        <v>2327</v>
      </c>
      <c r="E2957" s="74"/>
      <c r="F2957" s="74">
        <v>5200000619</v>
      </c>
    </row>
    <row r="2958" spans="1:6" x14ac:dyDescent="0.2">
      <c r="A2958" s="74">
        <v>549681</v>
      </c>
      <c r="B2958" s="75">
        <v>874</v>
      </c>
      <c r="C2958" s="76"/>
      <c r="D2958" s="76" t="s">
        <v>2328</v>
      </c>
      <c r="E2958" s="74"/>
      <c r="F2958" s="74">
        <v>5200000619</v>
      </c>
    </row>
    <row r="2959" spans="1:6" x14ac:dyDescent="0.2">
      <c r="A2959" s="74">
        <v>549682</v>
      </c>
      <c r="B2959" s="75">
        <v>993</v>
      </c>
      <c r="C2959" s="76"/>
      <c r="D2959" s="76" t="s">
        <v>2329</v>
      </c>
      <c r="E2959" s="74"/>
      <c r="F2959" s="74">
        <v>5200000619</v>
      </c>
    </row>
    <row r="2960" spans="1:6" x14ac:dyDescent="0.2">
      <c r="A2960" s="74">
        <v>549683</v>
      </c>
      <c r="B2960" s="75">
        <v>311</v>
      </c>
      <c r="C2960" s="76"/>
      <c r="D2960" s="76" t="s">
        <v>2330</v>
      </c>
      <c r="E2960" s="74"/>
      <c r="F2960" s="74">
        <v>5200000619</v>
      </c>
    </row>
    <row r="2961" spans="1:6" x14ac:dyDescent="0.2">
      <c r="A2961" s="74">
        <v>549684</v>
      </c>
      <c r="B2961" s="75">
        <v>278</v>
      </c>
      <c r="C2961" s="76"/>
      <c r="D2961" s="76" t="s">
        <v>2331</v>
      </c>
      <c r="E2961" s="74"/>
      <c r="F2961" s="74">
        <v>5200000619</v>
      </c>
    </row>
    <row r="2962" spans="1:6" x14ac:dyDescent="0.2">
      <c r="A2962" s="74">
        <v>549685</v>
      </c>
      <c r="B2962" s="75">
        <v>934</v>
      </c>
      <c r="C2962" s="76"/>
      <c r="D2962" s="76" t="s">
        <v>2324</v>
      </c>
      <c r="E2962" s="74"/>
      <c r="F2962" s="74">
        <v>5200000619</v>
      </c>
    </row>
    <row r="2963" spans="1:6" x14ac:dyDescent="0.2">
      <c r="A2963" s="74">
        <v>549686</v>
      </c>
      <c r="B2963" s="75">
        <v>494</v>
      </c>
      <c r="C2963" s="76"/>
      <c r="D2963" s="76" t="s">
        <v>2332</v>
      </c>
      <c r="E2963" s="74"/>
      <c r="F2963" s="74">
        <v>5200000619</v>
      </c>
    </row>
    <row r="2964" spans="1:6" x14ac:dyDescent="0.2">
      <c r="A2964" s="74">
        <v>549687</v>
      </c>
      <c r="B2964" s="75">
        <v>564</v>
      </c>
      <c r="C2964" s="76"/>
      <c r="D2964" s="76" t="s">
        <v>2333</v>
      </c>
      <c r="E2964" s="74"/>
      <c r="F2964" s="74">
        <v>5200000619</v>
      </c>
    </row>
    <row r="2965" spans="1:6" x14ac:dyDescent="0.2">
      <c r="A2965" s="74">
        <v>549688</v>
      </c>
      <c r="B2965" s="75">
        <v>4437</v>
      </c>
      <c r="C2965" s="76"/>
      <c r="D2965" s="76" t="s">
        <v>2334</v>
      </c>
      <c r="E2965" s="74"/>
      <c r="F2965" s="74">
        <v>5200000619</v>
      </c>
    </row>
    <row r="2966" spans="1:6" x14ac:dyDescent="0.2">
      <c r="A2966" s="74">
        <v>549689</v>
      </c>
      <c r="B2966" s="75">
        <v>1433</v>
      </c>
      <c r="C2966" s="76"/>
      <c r="D2966" s="76" t="s">
        <v>2335</v>
      </c>
      <c r="E2966" s="74"/>
      <c r="F2966" s="74">
        <v>5200000619</v>
      </c>
    </row>
    <row r="2967" spans="1:6" x14ac:dyDescent="0.2">
      <c r="A2967" s="74">
        <v>549690</v>
      </c>
      <c r="B2967" s="75">
        <v>132</v>
      </c>
      <c r="C2967" s="76"/>
      <c r="D2967" s="76" t="s">
        <v>2336</v>
      </c>
      <c r="E2967" s="74"/>
      <c r="F2967" s="74">
        <v>5200000619</v>
      </c>
    </row>
    <row r="2968" spans="1:6" x14ac:dyDescent="0.2">
      <c r="A2968" s="74">
        <v>549691</v>
      </c>
      <c r="B2968" s="75">
        <v>352</v>
      </c>
      <c r="C2968" s="76"/>
      <c r="D2968" s="76" t="s">
        <v>2337</v>
      </c>
      <c r="E2968" s="74"/>
      <c r="F2968" s="74">
        <v>5200000619</v>
      </c>
    </row>
    <row r="2969" spans="1:6" x14ac:dyDescent="0.2">
      <c r="A2969" s="74">
        <v>549692</v>
      </c>
      <c r="B2969" s="75">
        <v>109</v>
      </c>
      <c r="C2969" s="76"/>
      <c r="D2969" s="76" t="s">
        <v>2338</v>
      </c>
      <c r="E2969" s="74"/>
      <c r="F2969" s="74">
        <v>5200000619</v>
      </c>
    </row>
    <row r="2970" spans="1:6" x14ac:dyDescent="0.2">
      <c r="A2970" s="74">
        <v>549693</v>
      </c>
      <c r="B2970" s="75">
        <v>282</v>
      </c>
      <c r="C2970" s="76"/>
      <c r="D2970" s="76" t="s">
        <v>2339</v>
      </c>
      <c r="E2970" s="74"/>
      <c r="F2970" s="74">
        <v>5200000619</v>
      </c>
    </row>
    <row r="2971" spans="1:6" x14ac:dyDescent="0.2">
      <c r="A2971" s="74">
        <v>549694</v>
      </c>
      <c r="B2971" s="75">
        <v>249</v>
      </c>
      <c r="C2971" s="76"/>
      <c r="D2971" s="76" t="s">
        <v>2340</v>
      </c>
      <c r="E2971" s="74"/>
      <c r="F2971" s="74">
        <v>5200000619</v>
      </c>
    </row>
    <row r="2972" spans="1:6" x14ac:dyDescent="0.2">
      <c r="A2972" s="74">
        <v>549695</v>
      </c>
      <c r="B2972" s="75">
        <v>264</v>
      </c>
      <c r="C2972" s="76"/>
      <c r="D2972" s="76" t="s">
        <v>2341</v>
      </c>
      <c r="E2972" s="74"/>
      <c r="F2972" s="74">
        <v>5200000619</v>
      </c>
    </row>
    <row r="2973" spans="1:6" x14ac:dyDescent="0.2">
      <c r="A2973" s="74">
        <v>549696</v>
      </c>
      <c r="B2973" s="75">
        <v>741</v>
      </c>
      <c r="C2973" s="76"/>
      <c r="D2973" s="76" t="s">
        <v>2342</v>
      </c>
      <c r="E2973" s="74"/>
      <c r="F2973" s="74">
        <v>5200000619</v>
      </c>
    </row>
    <row r="2974" spans="1:6" x14ac:dyDescent="0.2">
      <c r="A2974" s="74">
        <v>549697</v>
      </c>
      <c r="B2974" s="75">
        <v>473</v>
      </c>
      <c r="C2974" s="76"/>
      <c r="D2974" s="76" t="s">
        <v>2343</v>
      </c>
      <c r="E2974" s="74"/>
      <c r="F2974" s="74">
        <v>5200000619</v>
      </c>
    </row>
    <row r="2975" spans="1:6" x14ac:dyDescent="0.2">
      <c r="A2975" s="74">
        <v>549698</v>
      </c>
      <c r="B2975" s="75">
        <v>807</v>
      </c>
      <c r="C2975" s="76"/>
      <c r="D2975" s="76" t="s">
        <v>2344</v>
      </c>
      <c r="E2975" s="74"/>
      <c r="F2975" s="74">
        <v>5200000619</v>
      </c>
    </row>
    <row r="2976" spans="1:6" x14ac:dyDescent="0.2">
      <c r="A2976" s="74">
        <v>549699</v>
      </c>
      <c r="B2976" s="75">
        <v>662</v>
      </c>
      <c r="C2976" s="76"/>
      <c r="D2976" s="76" t="s">
        <v>2345</v>
      </c>
      <c r="E2976" s="74"/>
      <c r="F2976" s="74">
        <v>5200000619</v>
      </c>
    </row>
    <row r="2977" spans="1:6" x14ac:dyDescent="0.2">
      <c r="A2977" s="74">
        <v>549700</v>
      </c>
      <c r="B2977" s="75">
        <v>405</v>
      </c>
      <c r="C2977" s="76"/>
      <c r="D2977" s="76" t="s">
        <v>2346</v>
      </c>
      <c r="E2977" s="74"/>
      <c r="F2977" s="74">
        <v>5200000619</v>
      </c>
    </row>
    <row r="2978" spans="1:6" x14ac:dyDescent="0.2">
      <c r="A2978" s="74">
        <v>549701</v>
      </c>
      <c r="B2978" s="75">
        <v>871</v>
      </c>
      <c r="C2978" s="76"/>
      <c r="D2978" s="76" t="s">
        <v>2347</v>
      </c>
      <c r="E2978" s="74"/>
      <c r="F2978" s="74">
        <v>5200000619</v>
      </c>
    </row>
    <row r="2979" spans="1:6" x14ac:dyDescent="0.2">
      <c r="A2979" s="74">
        <v>549702</v>
      </c>
      <c r="B2979" s="75">
        <v>662</v>
      </c>
      <c r="C2979" s="76"/>
      <c r="D2979" s="76" t="s">
        <v>2348</v>
      </c>
      <c r="E2979" s="74"/>
      <c r="F2979" s="74">
        <v>5200000619</v>
      </c>
    </row>
    <row r="2980" spans="1:6" x14ac:dyDescent="0.2">
      <c r="A2980" s="74">
        <v>549703</v>
      </c>
      <c r="B2980" s="75">
        <v>544</v>
      </c>
      <c r="C2980" s="76"/>
      <c r="D2980" s="76" t="s">
        <v>2349</v>
      </c>
      <c r="E2980" s="74"/>
      <c r="F2980" s="74">
        <v>5200000619</v>
      </c>
    </row>
    <row r="2981" spans="1:6" x14ac:dyDescent="0.2">
      <c r="A2981" s="74">
        <v>549704</v>
      </c>
      <c r="B2981" s="75">
        <v>606</v>
      </c>
      <c r="C2981" s="76"/>
      <c r="D2981" s="76" t="s">
        <v>2350</v>
      </c>
      <c r="E2981" s="74"/>
      <c r="F2981" s="74">
        <v>5200000619</v>
      </c>
    </row>
    <row r="2982" spans="1:6" x14ac:dyDescent="0.2">
      <c r="A2982" s="74">
        <v>549705</v>
      </c>
      <c r="B2982" s="75">
        <v>191</v>
      </c>
      <c r="C2982" s="76"/>
      <c r="D2982" s="76" t="s">
        <v>2351</v>
      </c>
      <c r="E2982" s="74"/>
      <c r="F2982" s="74">
        <v>5200000619</v>
      </c>
    </row>
    <row r="2983" spans="1:6" x14ac:dyDescent="0.2">
      <c r="A2983" s="74">
        <v>549706</v>
      </c>
      <c r="B2983" s="75">
        <v>355</v>
      </c>
      <c r="C2983" s="76"/>
      <c r="D2983" s="76" t="s">
        <v>2352</v>
      </c>
      <c r="E2983" s="74"/>
      <c r="F2983" s="74">
        <v>5200000619</v>
      </c>
    </row>
    <row r="2984" spans="1:6" x14ac:dyDescent="0.2">
      <c r="A2984" s="74">
        <v>549707</v>
      </c>
      <c r="B2984" s="75">
        <v>1008</v>
      </c>
      <c r="C2984" s="76"/>
      <c r="D2984" s="76" t="s">
        <v>2353</v>
      </c>
      <c r="E2984" s="74"/>
      <c r="F2984" s="74">
        <v>5200000619</v>
      </c>
    </row>
    <row r="2985" spans="1:6" x14ac:dyDescent="0.2">
      <c r="A2985" s="74">
        <v>549708</v>
      </c>
      <c r="B2985" s="75">
        <v>492</v>
      </c>
      <c r="C2985" s="76"/>
      <c r="D2985" s="76" t="s">
        <v>2354</v>
      </c>
      <c r="E2985" s="74"/>
      <c r="F2985" s="74">
        <v>5200000619</v>
      </c>
    </row>
    <row r="2986" spans="1:6" x14ac:dyDescent="0.2">
      <c r="A2986" s="74">
        <v>549709</v>
      </c>
      <c r="B2986" s="75">
        <v>578</v>
      </c>
      <c r="C2986" s="76"/>
      <c r="D2986" s="76" t="s">
        <v>2355</v>
      </c>
      <c r="E2986" s="74"/>
      <c r="F2986" s="74">
        <v>5200000619</v>
      </c>
    </row>
    <row r="2987" spans="1:6" x14ac:dyDescent="0.2">
      <c r="A2987" s="74">
        <v>549710</v>
      </c>
      <c r="B2987" s="75">
        <v>714</v>
      </c>
      <c r="C2987" s="76"/>
      <c r="D2987" s="76" t="s">
        <v>2110</v>
      </c>
      <c r="E2987" s="74"/>
      <c r="F2987" s="74">
        <v>5200000619</v>
      </c>
    </row>
    <row r="2988" spans="1:6" x14ac:dyDescent="0.2">
      <c r="A2988" s="74">
        <v>549711</v>
      </c>
      <c r="B2988" s="75">
        <v>571</v>
      </c>
      <c r="C2988" s="76"/>
      <c r="D2988" s="76" t="s">
        <v>2356</v>
      </c>
      <c r="E2988" s="74"/>
      <c r="F2988" s="74">
        <v>5200000619</v>
      </c>
    </row>
    <row r="2989" spans="1:6" x14ac:dyDescent="0.2">
      <c r="A2989" s="74">
        <v>549712</v>
      </c>
      <c r="B2989" s="75">
        <v>1204</v>
      </c>
      <c r="C2989" s="76"/>
      <c r="D2989" s="76" t="s">
        <v>2357</v>
      </c>
      <c r="E2989" s="74"/>
      <c r="F2989" s="74">
        <v>5200000619</v>
      </c>
    </row>
    <row r="2990" spans="1:6" x14ac:dyDescent="0.2">
      <c r="A2990" s="74">
        <v>549713</v>
      </c>
      <c r="B2990" s="75">
        <v>497</v>
      </c>
      <c r="C2990" s="76"/>
      <c r="D2990" s="76" t="s">
        <v>2358</v>
      </c>
      <c r="E2990" s="74"/>
      <c r="F2990" s="74">
        <v>5200000619</v>
      </c>
    </row>
    <row r="2991" spans="1:6" x14ac:dyDescent="0.2">
      <c r="A2991" s="74">
        <v>549714</v>
      </c>
      <c r="B2991" s="75">
        <v>1.75</v>
      </c>
      <c r="C2991" s="76"/>
      <c r="D2991" s="76" t="s">
        <v>2359</v>
      </c>
      <c r="E2991" s="74"/>
      <c r="F2991" s="74">
        <v>5200000619</v>
      </c>
    </row>
    <row r="2992" spans="1:6" x14ac:dyDescent="0.2">
      <c r="A2992" s="74">
        <v>549715</v>
      </c>
      <c r="B2992" s="75">
        <v>13655</v>
      </c>
      <c r="C2992" s="76"/>
      <c r="D2992" s="76" t="s">
        <v>2360</v>
      </c>
      <c r="E2992" s="74"/>
      <c r="F2992" s="74">
        <v>5200000619</v>
      </c>
    </row>
    <row r="2993" spans="1:6" x14ac:dyDescent="0.2">
      <c r="A2993" s="74">
        <v>549716</v>
      </c>
      <c r="B2993" s="75">
        <v>3036</v>
      </c>
      <c r="C2993" s="76"/>
      <c r="D2993" s="76" t="s">
        <v>2361</v>
      </c>
      <c r="E2993" s="74"/>
      <c r="F2993" s="74">
        <v>5200000619</v>
      </c>
    </row>
    <row r="2994" spans="1:6" x14ac:dyDescent="0.2">
      <c r="A2994" s="74">
        <v>549717</v>
      </c>
      <c r="B2994" s="75">
        <v>3617</v>
      </c>
      <c r="C2994" s="76"/>
      <c r="D2994" s="76" t="s">
        <v>2362</v>
      </c>
      <c r="E2994" s="74"/>
      <c r="F2994" s="74">
        <v>5200000619</v>
      </c>
    </row>
    <row r="2995" spans="1:6" x14ac:dyDescent="0.2">
      <c r="A2995" s="74">
        <v>549718</v>
      </c>
      <c r="B2995" s="75">
        <v>5172</v>
      </c>
      <c r="C2995" s="76"/>
      <c r="D2995" s="76" t="s">
        <v>2363</v>
      </c>
      <c r="E2995" s="74"/>
      <c r="F2995" s="74">
        <v>5200000619</v>
      </c>
    </row>
    <row r="2996" spans="1:6" x14ac:dyDescent="0.2">
      <c r="A2996" s="74">
        <v>549719</v>
      </c>
      <c r="B2996" s="75">
        <v>2024</v>
      </c>
      <c r="C2996" s="76"/>
      <c r="D2996" s="76" t="s">
        <v>2364</v>
      </c>
      <c r="E2996" s="74"/>
      <c r="F2996" s="74">
        <v>5200000619</v>
      </c>
    </row>
    <row r="2997" spans="1:6" x14ac:dyDescent="0.2">
      <c r="A2997" s="74">
        <v>549720</v>
      </c>
      <c r="B2997" s="75">
        <v>18219</v>
      </c>
      <c r="C2997" s="76"/>
      <c r="D2997" s="76" t="s">
        <v>2365</v>
      </c>
      <c r="E2997" s="74"/>
      <c r="F2997" s="74">
        <v>5200000619</v>
      </c>
    </row>
    <row r="2998" spans="1:6" x14ac:dyDescent="0.2">
      <c r="A2998" s="74">
        <v>549721</v>
      </c>
      <c r="B2998" s="75">
        <v>20498</v>
      </c>
      <c r="C2998" s="76"/>
      <c r="D2998" s="76" t="s">
        <v>2366</v>
      </c>
      <c r="E2998" s="74"/>
      <c r="F2998" s="74">
        <v>5200000619</v>
      </c>
    </row>
    <row r="2999" spans="1:6" x14ac:dyDescent="0.2">
      <c r="A2999" s="74">
        <v>549722</v>
      </c>
      <c r="B2999" s="75">
        <v>22776</v>
      </c>
      <c r="C2999" s="76"/>
      <c r="D2999" s="76" t="s">
        <v>2367</v>
      </c>
      <c r="E2999" s="74"/>
      <c r="F2999" s="74">
        <v>5200000619</v>
      </c>
    </row>
    <row r="3000" spans="1:6" x14ac:dyDescent="0.2">
      <c r="A3000" s="74">
        <v>549723</v>
      </c>
      <c r="B3000" s="75">
        <v>5172</v>
      </c>
      <c r="C3000" s="76"/>
      <c r="D3000" s="76" t="s">
        <v>2368</v>
      </c>
      <c r="E3000" s="74"/>
      <c r="F3000" s="74">
        <v>5200000619</v>
      </c>
    </row>
    <row r="3001" spans="1:6" x14ac:dyDescent="0.2">
      <c r="A3001" s="74">
        <v>549724</v>
      </c>
      <c r="B3001" s="75">
        <v>9310</v>
      </c>
      <c r="C3001" s="76"/>
      <c r="D3001" s="76" t="s">
        <v>2369</v>
      </c>
      <c r="E3001" s="74"/>
      <c r="F3001" s="74">
        <v>5200000619</v>
      </c>
    </row>
    <row r="3002" spans="1:6" x14ac:dyDescent="0.2">
      <c r="A3002" s="74">
        <v>549725</v>
      </c>
      <c r="B3002" s="75">
        <v>10344</v>
      </c>
      <c r="C3002" s="76"/>
      <c r="D3002" s="76" t="s">
        <v>2370</v>
      </c>
      <c r="E3002" s="74"/>
      <c r="F3002" s="74">
        <v>5200000619</v>
      </c>
    </row>
    <row r="3003" spans="1:6" x14ac:dyDescent="0.2">
      <c r="A3003" s="74">
        <v>549726</v>
      </c>
      <c r="B3003" s="75">
        <v>1627</v>
      </c>
      <c r="C3003" s="76"/>
      <c r="D3003" s="76" t="s">
        <v>2371</v>
      </c>
      <c r="E3003" s="74"/>
      <c r="F3003" s="74">
        <v>5200000619</v>
      </c>
    </row>
    <row r="3004" spans="1:6" x14ac:dyDescent="0.2">
      <c r="A3004" s="74">
        <v>549727</v>
      </c>
      <c r="B3004" s="75">
        <v>335.34</v>
      </c>
      <c r="C3004" s="76"/>
      <c r="D3004" s="76" t="s">
        <v>2372</v>
      </c>
      <c r="E3004" s="74"/>
      <c r="F3004" s="74">
        <v>5200000619</v>
      </c>
    </row>
    <row r="3005" spans="1:6" x14ac:dyDescent="0.2">
      <c r="A3005" s="74">
        <v>549728</v>
      </c>
      <c r="B3005" s="75">
        <v>218.8</v>
      </c>
      <c r="C3005" s="76"/>
      <c r="D3005" s="76" t="s">
        <v>2373</v>
      </c>
      <c r="E3005" s="74"/>
      <c r="F3005" s="74">
        <v>5200000619</v>
      </c>
    </row>
    <row r="3006" spans="1:6" x14ac:dyDescent="0.2">
      <c r="A3006" s="74">
        <v>549729</v>
      </c>
      <c r="B3006" s="75">
        <v>92.06</v>
      </c>
      <c r="C3006" s="76"/>
      <c r="D3006" s="76" t="s">
        <v>2374</v>
      </c>
      <c r="E3006" s="74"/>
      <c r="F3006" s="74">
        <v>5200000619</v>
      </c>
    </row>
    <row r="3007" spans="1:6" x14ac:dyDescent="0.2">
      <c r="A3007" s="74">
        <v>549730</v>
      </c>
      <c r="B3007" s="75">
        <v>227.08</v>
      </c>
      <c r="C3007" s="76"/>
      <c r="D3007" s="76" t="s">
        <v>2375</v>
      </c>
      <c r="E3007" s="74"/>
      <c r="F3007" s="74">
        <v>5200000619</v>
      </c>
    </row>
    <row r="3008" spans="1:6" x14ac:dyDescent="0.2">
      <c r="A3008" s="74">
        <v>549731</v>
      </c>
      <c r="B3008" s="75">
        <v>213.6</v>
      </c>
      <c r="C3008" s="76"/>
      <c r="D3008" s="76" t="s">
        <v>2376</v>
      </c>
      <c r="E3008" s="74"/>
      <c r="F3008" s="74">
        <v>5200000619</v>
      </c>
    </row>
    <row r="3009" spans="1:6" x14ac:dyDescent="0.2">
      <c r="A3009" s="74">
        <v>549732</v>
      </c>
      <c r="B3009" s="75">
        <v>397</v>
      </c>
      <c r="C3009" s="76"/>
      <c r="D3009" s="76" t="s">
        <v>2377</v>
      </c>
      <c r="E3009" s="74"/>
      <c r="F3009" s="74">
        <v>5200000619</v>
      </c>
    </row>
    <row r="3010" spans="1:6" x14ac:dyDescent="0.2">
      <c r="A3010" s="74">
        <v>549733</v>
      </c>
      <c r="B3010" s="75">
        <v>304.12</v>
      </c>
      <c r="C3010" s="76"/>
      <c r="D3010" s="76" t="s">
        <v>2378</v>
      </c>
      <c r="E3010" s="74"/>
      <c r="F3010" s="74">
        <v>5200000619</v>
      </c>
    </row>
    <row r="3011" spans="1:6" x14ac:dyDescent="0.2">
      <c r="A3011" s="74">
        <v>549734</v>
      </c>
      <c r="B3011" s="75">
        <v>110.1</v>
      </c>
      <c r="C3011" s="76"/>
      <c r="D3011" s="76" t="s">
        <v>2379</v>
      </c>
      <c r="E3011" s="74"/>
      <c r="F3011" s="74">
        <v>5200000619</v>
      </c>
    </row>
    <row r="3012" spans="1:6" x14ac:dyDescent="0.2">
      <c r="A3012" s="74">
        <v>549735</v>
      </c>
      <c r="B3012" s="75">
        <v>97.49</v>
      </c>
      <c r="C3012" s="76"/>
      <c r="D3012" s="76" t="s">
        <v>2380</v>
      </c>
      <c r="E3012" s="74"/>
      <c r="F3012" s="74">
        <v>5200000619</v>
      </c>
    </row>
    <row r="3013" spans="1:6" x14ac:dyDescent="0.2">
      <c r="A3013" s="74">
        <v>549736</v>
      </c>
      <c r="B3013" s="75">
        <v>134.87</v>
      </c>
      <c r="C3013" s="76"/>
      <c r="D3013" s="76" t="s">
        <v>2381</v>
      </c>
      <c r="E3013" s="74"/>
      <c r="F3013" s="74">
        <v>5200000619</v>
      </c>
    </row>
    <row r="3014" spans="1:6" x14ac:dyDescent="0.2">
      <c r="A3014" s="74">
        <v>549737</v>
      </c>
      <c r="B3014" s="75">
        <v>1611</v>
      </c>
      <c r="C3014" s="76"/>
      <c r="D3014" s="76" t="s">
        <v>2382</v>
      </c>
      <c r="E3014" s="74"/>
      <c r="F3014" s="74">
        <v>5200000619</v>
      </c>
    </row>
    <row r="3015" spans="1:6" x14ac:dyDescent="0.2">
      <c r="A3015" s="74">
        <v>549738</v>
      </c>
      <c r="B3015" s="75">
        <v>3320</v>
      </c>
      <c r="C3015" s="76"/>
      <c r="D3015" s="76" t="s">
        <v>2383</v>
      </c>
      <c r="E3015" s="74"/>
      <c r="F3015" s="74">
        <v>5200000619</v>
      </c>
    </row>
    <row r="3016" spans="1:6" x14ac:dyDescent="0.2">
      <c r="A3016" s="74">
        <v>549739</v>
      </c>
      <c r="B3016" s="75">
        <v>51.6</v>
      </c>
      <c r="C3016" s="76"/>
      <c r="D3016" s="76" t="s">
        <v>2384</v>
      </c>
      <c r="E3016" s="74"/>
      <c r="F3016" s="74">
        <v>5200000619</v>
      </c>
    </row>
    <row r="3017" spans="1:6" x14ac:dyDescent="0.2">
      <c r="A3017" s="74">
        <v>549740</v>
      </c>
      <c r="B3017" s="75">
        <v>70</v>
      </c>
      <c r="C3017" s="76"/>
      <c r="D3017" s="76" t="s">
        <v>2385</v>
      </c>
      <c r="E3017" s="74"/>
      <c r="F3017" s="74">
        <v>5200000619</v>
      </c>
    </row>
    <row r="3018" spans="1:6" x14ac:dyDescent="0.2">
      <c r="A3018" s="74">
        <v>549741</v>
      </c>
      <c r="B3018" s="75">
        <v>67.2</v>
      </c>
      <c r="C3018" s="76"/>
      <c r="D3018" s="76" t="s">
        <v>2386</v>
      </c>
      <c r="E3018" s="74"/>
      <c r="F3018" s="74">
        <v>5200000619</v>
      </c>
    </row>
    <row r="3019" spans="1:6" x14ac:dyDescent="0.2">
      <c r="A3019" s="74">
        <v>549742</v>
      </c>
      <c r="B3019" s="75">
        <v>92</v>
      </c>
      <c r="C3019" s="76"/>
      <c r="D3019" s="76" t="s">
        <v>2387</v>
      </c>
      <c r="E3019" s="74"/>
      <c r="F3019" s="74">
        <v>5200000619</v>
      </c>
    </row>
    <row r="3020" spans="1:6" x14ac:dyDescent="0.2">
      <c r="A3020" s="74">
        <v>549743</v>
      </c>
      <c r="B3020" s="75">
        <v>318</v>
      </c>
      <c r="C3020" s="76"/>
      <c r="D3020" s="76" t="s">
        <v>2388</v>
      </c>
      <c r="E3020" s="74"/>
      <c r="F3020" s="74">
        <v>5200000619</v>
      </c>
    </row>
    <row r="3021" spans="1:6" x14ac:dyDescent="0.2">
      <c r="A3021" s="74">
        <v>549744</v>
      </c>
      <c r="B3021" s="75">
        <v>397</v>
      </c>
      <c r="C3021" s="76"/>
      <c r="D3021" s="76" t="s">
        <v>2389</v>
      </c>
      <c r="E3021" s="74"/>
      <c r="F3021" s="74">
        <v>5200000619</v>
      </c>
    </row>
    <row r="3022" spans="1:6" x14ac:dyDescent="0.2">
      <c r="A3022" s="74">
        <v>549745</v>
      </c>
      <c r="B3022" s="75">
        <v>144</v>
      </c>
      <c r="C3022" s="76"/>
      <c r="D3022" s="76" t="s">
        <v>2390</v>
      </c>
      <c r="E3022" s="74"/>
      <c r="F3022" s="74">
        <v>5200000619</v>
      </c>
    </row>
    <row r="3023" spans="1:6" x14ac:dyDescent="0.2">
      <c r="A3023" s="74">
        <v>549746</v>
      </c>
      <c r="B3023" s="75">
        <v>982</v>
      </c>
      <c r="C3023" s="76"/>
      <c r="D3023" s="76" t="s">
        <v>2279</v>
      </c>
      <c r="E3023" s="74"/>
      <c r="F3023" s="74">
        <v>5200000619</v>
      </c>
    </row>
    <row r="3024" spans="1:6" x14ac:dyDescent="0.2">
      <c r="A3024" s="74">
        <v>549747</v>
      </c>
      <c r="B3024" s="75">
        <v>347</v>
      </c>
      <c r="C3024" s="76"/>
      <c r="D3024" s="76" t="s">
        <v>2391</v>
      </c>
      <c r="E3024" s="74"/>
      <c r="F3024" s="74">
        <v>5200000619</v>
      </c>
    </row>
    <row r="3025" spans="1:6" x14ac:dyDescent="0.2">
      <c r="A3025" s="74">
        <v>549748</v>
      </c>
      <c r="B3025" s="75">
        <v>6.16</v>
      </c>
      <c r="C3025" s="76"/>
      <c r="D3025" s="76" t="s">
        <v>2392</v>
      </c>
      <c r="E3025" s="74"/>
      <c r="F3025" s="74">
        <v>5200000619</v>
      </c>
    </row>
    <row r="3026" spans="1:6" x14ac:dyDescent="0.2">
      <c r="A3026" s="74">
        <v>549749</v>
      </c>
      <c r="B3026" s="75">
        <v>7287</v>
      </c>
      <c r="C3026" s="76"/>
      <c r="D3026" s="76" t="s">
        <v>2393</v>
      </c>
      <c r="E3026" s="74"/>
      <c r="F3026" s="74">
        <v>5200000619</v>
      </c>
    </row>
    <row r="3027" spans="1:6" x14ac:dyDescent="0.2">
      <c r="A3027" s="74">
        <v>549750</v>
      </c>
      <c r="B3027" s="75">
        <v>1626</v>
      </c>
      <c r="C3027" s="76"/>
      <c r="D3027" s="76" t="s">
        <v>2394</v>
      </c>
      <c r="E3027" s="74"/>
      <c r="F3027" s="74">
        <v>5200000619</v>
      </c>
    </row>
    <row r="3028" spans="1:6" x14ac:dyDescent="0.2">
      <c r="A3028" s="74">
        <v>549751</v>
      </c>
      <c r="B3028" s="75">
        <v>750</v>
      </c>
      <c r="C3028" s="76"/>
      <c r="D3028" s="76" t="s">
        <v>2395</v>
      </c>
      <c r="E3028" s="74"/>
      <c r="F3028" s="74">
        <v>5200000619</v>
      </c>
    </row>
    <row r="3029" spans="1:6" x14ac:dyDescent="0.2">
      <c r="A3029" s="74">
        <v>549752</v>
      </c>
      <c r="B3029" s="75">
        <v>321</v>
      </c>
      <c r="C3029" s="76"/>
      <c r="D3029" s="76" t="s">
        <v>2396</v>
      </c>
      <c r="E3029" s="74"/>
      <c r="F3029" s="74">
        <v>5200000619</v>
      </c>
    </row>
    <row r="3030" spans="1:6" x14ac:dyDescent="0.2">
      <c r="A3030" s="74">
        <v>549753</v>
      </c>
      <c r="B3030" s="75">
        <v>500</v>
      </c>
      <c r="C3030" s="76"/>
      <c r="D3030" s="76" t="s">
        <v>2397</v>
      </c>
      <c r="E3030" s="74"/>
      <c r="F3030" s="74">
        <v>5200000619</v>
      </c>
    </row>
    <row r="3031" spans="1:6" x14ac:dyDescent="0.2">
      <c r="A3031" s="74">
        <v>549754</v>
      </c>
      <c r="B3031" s="75">
        <v>4400</v>
      </c>
      <c r="C3031" s="76"/>
      <c r="D3031" s="76" t="s">
        <v>2398</v>
      </c>
      <c r="E3031" s="74"/>
      <c r="F3031" s="74">
        <v>5200000619</v>
      </c>
    </row>
    <row r="3032" spans="1:6" x14ac:dyDescent="0.2">
      <c r="A3032" s="74">
        <v>549755</v>
      </c>
      <c r="B3032" s="75">
        <v>1400</v>
      </c>
      <c r="C3032" s="76"/>
      <c r="D3032" s="76" t="s">
        <v>2399</v>
      </c>
      <c r="E3032" s="74"/>
      <c r="F3032" s="74">
        <v>5200000619</v>
      </c>
    </row>
    <row r="3033" spans="1:6" x14ac:dyDescent="0.2">
      <c r="A3033" s="74">
        <v>549756</v>
      </c>
      <c r="B3033" s="75">
        <v>132.91999999999999</v>
      </c>
      <c r="C3033" s="76"/>
      <c r="D3033" s="76" t="s">
        <v>2400</v>
      </c>
      <c r="E3033" s="74"/>
      <c r="F3033" s="74">
        <v>5200000619</v>
      </c>
    </row>
    <row r="3034" spans="1:6" x14ac:dyDescent="0.2">
      <c r="A3034" s="74">
        <v>549757</v>
      </c>
      <c r="B3034" s="75">
        <v>64</v>
      </c>
      <c r="C3034" s="76"/>
      <c r="D3034" s="76" t="s">
        <v>2401</v>
      </c>
      <c r="E3034" s="74"/>
      <c r="F3034" s="74">
        <v>5200000619</v>
      </c>
    </row>
    <row r="3035" spans="1:6" x14ac:dyDescent="0.2">
      <c r="A3035" s="74">
        <v>549758</v>
      </c>
      <c r="B3035" s="75">
        <v>350</v>
      </c>
      <c r="C3035" s="76"/>
      <c r="D3035" s="76" t="s">
        <v>2402</v>
      </c>
      <c r="E3035" s="74"/>
      <c r="F3035" s="74">
        <v>5200000619</v>
      </c>
    </row>
    <row r="3036" spans="1:6" x14ac:dyDescent="0.2">
      <c r="A3036" s="74">
        <v>544934</v>
      </c>
      <c r="B3036" s="75">
        <v>61.9</v>
      </c>
      <c r="C3036" s="76"/>
      <c r="D3036" s="76" t="s">
        <v>2403</v>
      </c>
      <c r="E3036" s="74"/>
      <c r="F3036" s="74">
        <v>5200000522</v>
      </c>
    </row>
    <row r="3037" spans="1:6" x14ac:dyDescent="0.2">
      <c r="A3037" s="74">
        <v>544935</v>
      </c>
      <c r="B3037" s="75">
        <v>82.53</v>
      </c>
      <c r="C3037" s="76"/>
      <c r="D3037" s="76" t="s">
        <v>2404</v>
      </c>
      <c r="E3037" s="74"/>
      <c r="F3037" s="74">
        <v>5200000522</v>
      </c>
    </row>
    <row r="3038" spans="1:6" x14ac:dyDescent="0.2">
      <c r="A3038" s="74">
        <v>544936</v>
      </c>
      <c r="B3038" s="75">
        <v>20.63</v>
      </c>
      <c r="C3038" s="76"/>
      <c r="D3038" s="76" t="s">
        <v>2405</v>
      </c>
      <c r="E3038" s="74"/>
      <c r="F3038" s="74">
        <v>5200000522</v>
      </c>
    </row>
    <row r="3039" spans="1:6" x14ac:dyDescent="0.2">
      <c r="A3039" s="74">
        <v>544937</v>
      </c>
      <c r="B3039" s="75">
        <v>24.76</v>
      </c>
      <c r="C3039" s="76"/>
      <c r="D3039" s="76" t="s">
        <v>2406</v>
      </c>
      <c r="E3039" s="74"/>
      <c r="F3039" s="74">
        <v>5200000522</v>
      </c>
    </row>
    <row r="3040" spans="1:6" x14ac:dyDescent="0.2">
      <c r="A3040" s="74">
        <v>544938</v>
      </c>
      <c r="B3040" s="75">
        <v>10.32</v>
      </c>
      <c r="C3040" s="76"/>
      <c r="D3040" s="76" t="s">
        <v>2407</v>
      </c>
      <c r="E3040" s="74"/>
      <c r="F3040" s="74">
        <v>5200000522</v>
      </c>
    </row>
    <row r="3041" spans="1:6" x14ac:dyDescent="0.2">
      <c r="A3041" s="74">
        <v>544939</v>
      </c>
      <c r="B3041" s="75">
        <v>16.510000000000002</v>
      </c>
      <c r="C3041" s="76"/>
      <c r="D3041" s="76" t="s">
        <v>2408</v>
      </c>
      <c r="E3041" s="74"/>
      <c r="F3041" s="74">
        <v>5200000522</v>
      </c>
    </row>
    <row r="3042" spans="1:6" x14ac:dyDescent="0.2">
      <c r="A3042" s="74">
        <v>544940</v>
      </c>
      <c r="B3042" s="75">
        <v>39.200000000000003</v>
      </c>
      <c r="C3042" s="76"/>
      <c r="D3042" s="76" t="s">
        <v>2409</v>
      </c>
      <c r="E3042" s="74"/>
      <c r="F3042" s="74">
        <v>5200000522</v>
      </c>
    </row>
    <row r="3043" spans="1:6" x14ac:dyDescent="0.2">
      <c r="A3043" s="74">
        <v>544941</v>
      </c>
      <c r="B3043" s="75">
        <v>103.16</v>
      </c>
      <c r="C3043" s="76"/>
      <c r="D3043" s="76" t="s">
        <v>2410</v>
      </c>
      <c r="E3043" s="74"/>
      <c r="F3043" s="74">
        <v>5200000522</v>
      </c>
    </row>
    <row r="3044" spans="1:6" x14ac:dyDescent="0.2">
      <c r="A3044" s="74">
        <v>544942</v>
      </c>
      <c r="B3044" s="75">
        <v>103.16</v>
      </c>
      <c r="C3044" s="76"/>
      <c r="D3044" s="76" t="s">
        <v>2411</v>
      </c>
      <c r="E3044" s="74"/>
      <c r="F3044" s="74">
        <v>5200000522</v>
      </c>
    </row>
    <row r="3045" spans="1:6" x14ac:dyDescent="0.2">
      <c r="A3045" s="74">
        <v>544943</v>
      </c>
      <c r="B3045" s="75">
        <v>103.16</v>
      </c>
      <c r="C3045" s="76"/>
      <c r="D3045" s="76" t="s">
        <v>2412</v>
      </c>
      <c r="E3045" s="74"/>
      <c r="F3045" s="74">
        <v>5200000522</v>
      </c>
    </row>
    <row r="3046" spans="1:6" x14ac:dyDescent="0.2">
      <c r="A3046" s="74">
        <v>544944</v>
      </c>
      <c r="B3046" s="75">
        <v>119.67</v>
      </c>
      <c r="C3046" s="76"/>
      <c r="D3046" s="76" t="s">
        <v>2413</v>
      </c>
      <c r="E3046" s="74"/>
      <c r="F3046" s="74">
        <v>5200000522</v>
      </c>
    </row>
    <row r="3047" spans="1:6" x14ac:dyDescent="0.2">
      <c r="A3047" s="74">
        <v>544945</v>
      </c>
      <c r="B3047" s="75">
        <v>61.9</v>
      </c>
      <c r="C3047" s="76"/>
      <c r="D3047" s="76" t="s">
        <v>2414</v>
      </c>
      <c r="E3047" s="74"/>
      <c r="F3047" s="74">
        <v>5200000522</v>
      </c>
    </row>
    <row r="3048" spans="1:6" x14ac:dyDescent="0.2">
      <c r="A3048" s="74">
        <v>544946</v>
      </c>
      <c r="B3048" s="75">
        <v>82.53</v>
      </c>
      <c r="C3048" s="76"/>
      <c r="D3048" s="76" t="s">
        <v>2415</v>
      </c>
      <c r="E3048" s="74"/>
      <c r="F3048" s="74">
        <v>5200000522</v>
      </c>
    </row>
    <row r="3049" spans="1:6" x14ac:dyDescent="0.2">
      <c r="A3049" s="74">
        <v>544947</v>
      </c>
      <c r="B3049" s="75">
        <v>51.58</v>
      </c>
      <c r="C3049" s="76"/>
      <c r="D3049" s="76" t="s">
        <v>2416</v>
      </c>
      <c r="E3049" s="74"/>
      <c r="F3049" s="74">
        <v>5200000522</v>
      </c>
    </row>
    <row r="3050" spans="1:6" x14ac:dyDescent="0.2">
      <c r="A3050" s="74">
        <v>544948</v>
      </c>
      <c r="B3050" s="75">
        <v>379.05</v>
      </c>
      <c r="C3050" s="76"/>
      <c r="D3050" s="76" t="s">
        <v>2417</v>
      </c>
      <c r="E3050" s="74"/>
      <c r="F3050" s="74">
        <v>5200000522</v>
      </c>
    </row>
    <row r="3051" spans="1:6" x14ac:dyDescent="0.2">
      <c r="A3051" s="74">
        <v>544949</v>
      </c>
      <c r="B3051" s="75">
        <v>134.77000000000001</v>
      </c>
      <c r="C3051" s="76"/>
      <c r="D3051" s="76" t="s">
        <v>2418</v>
      </c>
      <c r="E3051" s="74"/>
      <c r="F3051" s="74">
        <v>5200000522</v>
      </c>
    </row>
    <row r="3052" spans="1:6" x14ac:dyDescent="0.2">
      <c r="A3052" s="74">
        <v>544950</v>
      </c>
      <c r="B3052" s="75">
        <v>134.11000000000001</v>
      </c>
      <c r="C3052" s="76"/>
      <c r="D3052" s="76" t="s">
        <v>2419</v>
      </c>
      <c r="E3052" s="74"/>
      <c r="F3052" s="74">
        <v>5200000522</v>
      </c>
    </row>
    <row r="3053" spans="1:6" x14ac:dyDescent="0.2">
      <c r="A3053" s="74">
        <v>544951</v>
      </c>
      <c r="B3053" s="75">
        <v>328.51</v>
      </c>
      <c r="C3053" s="76"/>
      <c r="D3053" s="76" t="s">
        <v>2420</v>
      </c>
      <c r="E3053" s="74"/>
      <c r="F3053" s="74">
        <v>5200000522</v>
      </c>
    </row>
    <row r="3054" spans="1:6" x14ac:dyDescent="0.2">
      <c r="A3054" s="74">
        <v>544952</v>
      </c>
      <c r="B3054" s="75">
        <v>61.9</v>
      </c>
      <c r="C3054" s="76"/>
      <c r="D3054" s="76" t="s">
        <v>2421</v>
      </c>
      <c r="E3054" s="74"/>
      <c r="F3054" s="74">
        <v>5200000522</v>
      </c>
    </row>
    <row r="3055" spans="1:6" x14ac:dyDescent="0.2">
      <c r="A3055" s="74">
        <v>544953</v>
      </c>
      <c r="B3055" s="75">
        <v>206.32</v>
      </c>
      <c r="C3055" s="76"/>
      <c r="D3055" s="76" t="s">
        <v>2422</v>
      </c>
      <c r="E3055" s="74"/>
      <c r="F3055" s="74">
        <v>5200000522</v>
      </c>
    </row>
    <row r="3056" spans="1:6" x14ac:dyDescent="0.2">
      <c r="A3056" s="74">
        <v>544954</v>
      </c>
      <c r="B3056" s="75">
        <v>328.51</v>
      </c>
      <c r="C3056" s="76"/>
      <c r="D3056" s="76" t="s">
        <v>2423</v>
      </c>
      <c r="E3056" s="74"/>
      <c r="F3056" s="74">
        <v>5200000522</v>
      </c>
    </row>
    <row r="3057" spans="1:6" x14ac:dyDescent="0.2">
      <c r="A3057" s="74">
        <v>544955</v>
      </c>
      <c r="B3057" s="75">
        <v>429.59</v>
      </c>
      <c r="C3057" s="76"/>
      <c r="D3057" s="76" t="s">
        <v>2424</v>
      </c>
      <c r="E3057" s="74"/>
      <c r="F3057" s="74">
        <v>5200000522</v>
      </c>
    </row>
    <row r="3058" spans="1:6" x14ac:dyDescent="0.2">
      <c r="A3058" s="74">
        <v>544956</v>
      </c>
      <c r="B3058" s="75">
        <v>505.4</v>
      </c>
      <c r="C3058" s="76"/>
      <c r="D3058" s="76" t="s">
        <v>2425</v>
      </c>
      <c r="E3058" s="74"/>
      <c r="F3058" s="74">
        <v>5200000522</v>
      </c>
    </row>
    <row r="3059" spans="1:6" x14ac:dyDescent="0.2">
      <c r="A3059" s="74">
        <v>544957</v>
      </c>
      <c r="B3059" s="75">
        <v>277.97000000000003</v>
      </c>
      <c r="C3059" s="76"/>
      <c r="D3059" s="76" t="s">
        <v>2426</v>
      </c>
      <c r="E3059" s="74"/>
      <c r="F3059" s="74">
        <v>5200000522</v>
      </c>
    </row>
    <row r="3060" spans="1:6" x14ac:dyDescent="0.2">
      <c r="A3060" s="74">
        <v>544958</v>
      </c>
      <c r="B3060" s="75">
        <v>631.75</v>
      </c>
      <c r="C3060" s="76"/>
      <c r="D3060" s="76" t="s">
        <v>2427</v>
      </c>
      <c r="E3060" s="74"/>
      <c r="F3060" s="74">
        <v>5200000522</v>
      </c>
    </row>
    <row r="3061" spans="1:6" x14ac:dyDescent="0.2">
      <c r="A3061" s="74">
        <v>544959</v>
      </c>
      <c r="B3061" s="75">
        <v>758.1</v>
      </c>
      <c r="C3061" s="76"/>
      <c r="D3061" s="76" t="s">
        <v>2428</v>
      </c>
      <c r="E3061" s="74"/>
      <c r="F3061" s="74">
        <v>5200000522</v>
      </c>
    </row>
    <row r="3062" spans="1:6" x14ac:dyDescent="0.2">
      <c r="A3062" s="74">
        <v>544960</v>
      </c>
      <c r="B3062" s="75">
        <v>353.78</v>
      </c>
      <c r="C3062" s="76"/>
      <c r="D3062" s="76" t="s">
        <v>2429</v>
      </c>
      <c r="E3062" s="74"/>
      <c r="F3062" s="74">
        <v>5200000522</v>
      </c>
    </row>
    <row r="3063" spans="1:6" x14ac:dyDescent="0.2">
      <c r="A3063" s="74">
        <v>544961</v>
      </c>
      <c r="B3063" s="75">
        <v>884.45</v>
      </c>
      <c r="C3063" s="76"/>
      <c r="D3063" s="76" t="s">
        <v>2430</v>
      </c>
      <c r="E3063" s="74"/>
      <c r="F3063" s="74">
        <v>5200000522</v>
      </c>
    </row>
    <row r="3064" spans="1:6" x14ac:dyDescent="0.2">
      <c r="A3064" s="74">
        <v>544962</v>
      </c>
      <c r="B3064" s="75">
        <v>328.51</v>
      </c>
      <c r="C3064" s="76"/>
      <c r="D3064" s="76" t="s">
        <v>2431</v>
      </c>
      <c r="E3064" s="74"/>
      <c r="F3064" s="74">
        <v>5200000522</v>
      </c>
    </row>
    <row r="3065" spans="1:6" x14ac:dyDescent="0.2">
      <c r="A3065" s="74">
        <v>544963</v>
      </c>
      <c r="B3065" s="75">
        <v>252.7</v>
      </c>
      <c r="C3065" s="76"/>
      <c r="D3065" s="76" t="s">
        <v>2432</v>
      </c>
      <c r="E3065" s="74"/>
      <c r="F3065" s="74">
        <v>5200000522</v>
      </c>
    </row>
    <row r="3066" spans="1:6" x14ac:dyDescent="0.2">
      <c r="A3066" s="74">
        <v>544964</v>
      </c>
      <c r="B3066" s="75">
        <v>379.05</v>
      </c>
      <c r="C3066" s="76"/>
      <c r="D3066" s="76" t="s">
        <v>2433</v>
      </c>
      <c r="E3066" s="74"/>
      <c r="F3066" s="74">
        <v>5200000522</v>
      </c>
    </row>
    <row r="3067" spans="1:6" x14ac:dyDescent="0.2">
      <c r="A3067" s="74">
        <v>544965</v>
      </c>
      <c r="B3067" s="75">
        <v>884.45</v>
      </c>
      <c r="C3067" s="76"/>
      <c r="D3067" s="76" t="s">
        <v>2434</v>
      </c>
      <c r="E3067" s="74"/>
      <c r="F3067" s="74">
        <v>5200000522</v>
      </c>
    </row>
    <row r="3068" spans="1:6" x14ac:dyDescent="0.2">
      <c r="A3068" s="74">
        <v>544966</v>
      </c>
      <c r="B3068" s="75">
        <v>505.4</v>
      </c>
      <c r="C3068" s="76"/>
      <c r="D3068" s="76" t="s">
        <v>2435</v>
      </c>
      <c r="E3068" s="74"/>
      <c r="F3068" s="74">
        <v>5200000522</v>
      </c>
    </row>
    <row r="3069" spans="1:6" x14ac:dyDescent="0.2">
      <c r="A3069" s="74">
        <v>544967</v>
      </c>
      <c r="B3069" s="75">
        <v>1010.8</v>
      </c>
      <c r="C3069" s="76"/>
      <c r="D3069" s="76" t="s">
        <v>2436</v>
      </c>
      <c r="E3069" s="74"/>
      <c r="F3069" s="74">
        <v>5200000522</v>
      </c>
    </row>
    <row r="3070" spans="1:6" x14ac:dyDescent="0.2">
      <c r="A3070" s="74">
        <v>544968</v>
      </c>
      <c r="B3070" s="75">
        <v>61.9</v>
      </c>
      <c r="C3070" s="76"/>
      <c r="D3070" s="76" t="s">
        <v>2437</v>
      </c>
      <c r="E3070" s="74"/>
      <c r="F3070" s="74">
        <v>5200000522</v>
      </c>
    </row>
    <row r="3071" spans="1:6" x14ac:dyDescent="0.2">
      <c r="A3071" s="74">
        <v>544969</v>
      </c>
      <c r="B3071" s="75">
        <v>82.53</v>
      </c>
      <c r="C3071" s="76"/>
      <c r="D3071" s="76" t="s">
        <v>2438</v>
      </c>
      <c r="E3071" s="74"/>
      <c r="F3071" s="74">
        <v>5200000522</v>
      </c>
    </row>
    <row r="3072" spans="1:6" x14ac:dyDescent="0.2">
      <c r="A3072" s="74">
        <v>544970</v>
      </c>
      <c r="B3072" s="75">
        <v>123.65</v>
      </c>
      <c r="C3072" s="76"/>
      <c r="D3072" s="76" t="s">
        <v>2439</v>
      </c>
      <c r="E3072" s="74"/>
      <c r="F3072" s="74">
        <v>5200000522</v>
      </c>
    </row>
    <row r="3073" spans="1:6" x14ac:dyDescent="0.2">
      <c r="A3073" s="74">
        <v>544971</v>
      </c>
      <c r="B3073" s="75">
        <v>151.62</v>
      </c>
      <c r="C3073" s="76"/>
      <c r="D3073" s="76" t="s">
        <v>2440</v>
      </c>
      <c r="E3073" s="74"/>
      <c r="F3073" s="74">
        <v>5200000522</v>
      </c>
    </row>
    <row r="3074" spans="1:6" x14ac:dyDescent="0.2">
      <c r="A3074" s="74">
        <v>544972</v>
      </c>
      <c r="B3074" s="75">
        <v>103.16</v>
      </c>
      <c r="C3074" s="76"/>
      <c r="D3074" s="76" t="s">
        <v>2441</v>
      </c>
      <c r="E3074" s="74"/>
      <c r="F3074" s="74">
        <v>5200000522</v>
      </c>
    </row>
    <row r="3075" spans="1:6" x14ac:dyDescent="0.2">
      <c r="A3075" s="74">
        <v>544973</v>
      </c>
      <c r="B3075" s="75">
        <v>379.05</v>
      </c>
      <c r="C3075" s="76"/>
      <c r="D3075" s="76" t="s">
        <v>2442</v>
      </c>
      <c r="E3075" s="74"/>
      <c r="F3075" s="74">
        <v>5200000522</v>
      </c>
    </row>
    <row r="3076" spans="1:6" x14ac:dyDescent="0.2">
      <c r="A3076" s="74">
        <v>544974</v>
      </c>
      <c r="B3076" s="75">
        <v>758.1</v>
      </c>
      <c r="C3076" s="76"/>
      <c r="D3076" s="76" t="s">
        <v>2443</v>
      </c>
      <c r="E3076" s="74"/>
      <c r="F3076" s="74">
        <v>5200000522</v>
      </c>
    </row>
    <row r="3077" spans="1:6" x14ac:dyDescent="0.2">
      <c r="A3077" s="74">
        <v>544975</v>
      </c>
      <c r="B3077" s="75">
        <v>631.75</v>
      </c>
      <c r="C3077" s="76"/>
      <c r="D3077" s="76" t="s">
        <v>2444</v>
      </c>
      <c r="E3077" s="74"/>
      <c r="F3077" s="74">
        <v>5200000522</v>
      </c>
    </row>
    <row r="3078" spans="1:6" x14ac:dyDescent="0.2">
      <c r="A3078" s="74">
        <v>544976</v>
      </c>
      <c r="B3078" s="75">
        <v>98.55</v>
      </c>
      <c r="C3078" s="76"/>
      <c r="D3078" s="76" t="s">
        <v>2445</v>
      </c>
      <c r="E3078" s="74"/>
      <c r="F3078" s="74">
        <v>5200000522</v>
      </c>
    </row>
    <row r="3079" spans="1:6" x14ac:dyDescent="0.2">
      <c r="A3079" s="74">
        <v>544977</v>
      </c>
      <c r="B3079" s="75">
        <v>505.4</v>
      </c>
      <c r="C3079" s="76"/>
      <c r="D3079" s="76" t="s">
        <v>2446</v>
      </c>
      <c r="E3079" s="74"/>
      <c r="F3079" s="74">
        <v>5200000522</v>
      </c>
    </row>
    <row r="3080" spans="1:6" x14ac:dyDescent="0.2">
      <c r="A3080" s="74">
        <v>544978</v>
      </c>
      <c r="B3080" s="75">
        <v>128.1</v>
      </c>
      <c r="C3080" s="76"/>
      <c r="D3080" s="76" t="s">
        <v>2447</v>
      </c>
      <c r="E3080" s="74"/>
      <c r="F3080" s="74">
        <v>5200000522</v>
      </c>
    </row>
    <row r="3081" spans="1:6" x14ac:dyDescent="0.2">
      <c r="A3081" s="74">
        <v>544979</v>
      </c>
      <c r="B3081" s="75">
        <v>128.1</v>
      </c>
      <c r="C3081" s="76"/>
      <c r="D3081" s="76" t="s">
        <v>2448</v>
      </c>
      <c r="E3081" s="74"/>
      <c r="F3081" s="74">
        <v>5200000522</v>
      </c>
    </row>
    <row r="3082" spans="1:6" x14ac:dyDescent="0.2">
      <c r="A3082" s="74">
        <v>544980</v>
      </c>
      <c r="B3082" s="75">
        <v>128.1</v>
      </c>
      <c r="C3082" s="76"/>
      <c r="D3082" s="76" t="s">
        <v>2449</v>
      </c>
      <c r="E3082" s="74"/>
      <c r="F3082" s="74">
        <v>5200000522</v>
      </c>
    </row>
    <row r="3083" spans="1:6" x14ac:dyDescent="0.2">
      <c r="A3083" s="74">
        <v>544981</v>
      </c>
      <c r="B3083" s="75">
        <v>134.52000000000001</v>
      </c>
      <c r="C3083" s="76"/>
      <c r="D3083" s="76" t="s">
        <v>2450</v>
      </c>
      <c r="E3083" s="74"/>
      <c r="F3083" s="74">
        <v>5200000522</v>
      </c>
    </row>
    <row r="3084" spans="1:6" x14ac:dyDescent="0.2">
      <c r="A3084" s="74">
        <v>544982</v>
      </c>
      <c r="B3084" s="75">
        <v>134.52000000000001</v>
      </c>
      <c r="C3084" s="76"/>
      <c r="D3084" s="76" t="s">
        <v>2451</v>
      </c>
      <c r="E3084" s="74"/>
      <c r="F3084" s="74">
        <v>5200000522</v>
      </c>
    </row>
    <row r="3085" spans="1:6" x14ac:dyDescent="0.2">
      <c r="A3085" s="74">
        <v>544983</v>
      </c>
      <c r="B3085" s="75">
        <v>134.52000000000001</v>
      </c>
      <c r="C3085" s="76"/>
      <c r="D3085" s="76" t="s">
        <v>2452</v>
      </c>
      <c r="E3085" s="74"/>
      <c r="F3085" s="74">
        <v>5200000522</v>
      </c>
    </row>
    <row r="3086" spans="1:6" x14ac:dyDescent="0.2">
      <c r="A3086" s="74">
        <v>544984</v>
      </c>
      <c r="B3086" s="75">
        <v>256.20999999999998</v>
      </c>
      <c r="C3086" s="76"/>
      <c r="D3086" s="76" t="s">
        <v>2453</v>
      </c>
      <c r="E3086" s="74"/>
      <c r="F3086" s="74">
        <v>5200000522</v>
      </c>
    </row>
    <row r="3087" spans="1:6" x14ac:dyDescent="0.2">
      <c r="A3087" s="74">
        <v>544985</v>
      </c>
      <c r="B3087" s="75">
        <v>256.20999999999998</v>
      </c>
      <c r="C3087" s="76"/>
      <c r="D3087" s="76" t="s">
        <v>2454</v>
      </c>
      <c r="E3087" s="74"/>
      <c r="F3087" s="74">
        <v>5200000522</v>
      </c>
    </row>
    <row r="3088" spans="1:6" x14ac:dyDescent="0.2">
      <c r="A3088" s="74">
        <v>544986</v>
      </c>
      <c r="B3088" s="75">
        <v>256.20999999999998</v>
      </c>
      <c r="C3088" s="76"/>
      <c r="D3088" s="76" t="s">
        <v>2455</v>
      </c>
      <c r="E3088" s="74"/>
      <c r="F3088" s="74">
        <v>5200000522</v>
      </c>
    </row>
    <row r="3089" spans="1:6" x14ac:dyDescent="0.2">
      <c r="A3089" s="74">
        <v>544987</v>
      </c>
      <c r="B3089" s="75">
        <v>307.45999999999998</v>
      </c>
      <c r="C3089" s="76"/>
      <c r="D3089" s="76" t="s">
        <v>2456</v>
      </c>
      <c r="E3089" s="74"/>
      <c r="F3089" s="74">
        <v>5200000522</v>
      </c>
    </row>
    <row r="3090" spans="1:6" x14ac:dyDescent="0.2">
      <c r="A3090" s="74">
        <v>544988</v>
      </c>
      <c r="B3090" s="75">
        <v>307.45999999999998</v>
      </c>
      <c r="C3090" s="76"/>
      <c r="D3090" s="76" t="s">
        <v>2457</v>
      </c>
      <c r="E3090" s="74"/>
      <c r="F3090" s="74">
        <v>5200000522</v>
      </c>
    </row>
    <row r="3091" spans="1:6" x14ac:dyDescent="0.2">
      <c r="A3091" s="74">
        <v>544989</v>
      </c>
      <c r="B3091" s="75">
        <v>307.45999999999998</v>
      </c>
      <c r="C3091" s="76"/>
      <c r="D3091" s="76" t="s">
        <v>2458</v>
      </c>
      <c r="E3091" s="74"/>
      <c r="F3091" s="74">
        <v>5200000522</v>
      </c>
    </row>
    <row r="3092" spans="1:6" x14ac:dyDescent="0.2">
      <c r="A3092" s="74">
        <v>544990</v>
      </c>
      <c r="B3092" s="75">
        <v>435.56</v>
      </c>
      <c r="C3092" s="76"/>
      <c r="D3092" s="76" t="s">
        <v>2459</v>
      </c>
      <c r="E3092" s="74"/>
      <c r="F3092" s="74">
        <v>5200000522</v>
      </c>
    </row>
    <row r="3093" spans="1:6" x14ac:dyDescent="0.2">
      <c r="A3093" s="74">
        <v>544991</v>
      </c>
      <c r="B3093" s="75">
        <v>435.56</v>
      </c>
      <c r="C3093" s="76"/>
      <c r="D3093" s="76" t="s">
        <v>2460</v>
      </c>
      <c r="E3093" s="74"/>
      <c r="F3093" s="74">
        <v>5200000522</v>
      </c>
    </row>
    <row r="3094" spans="1:6" x14ac:dyDescent="0.2">
      <c r="A3094" s="74">
        <v>544992</v>
      </c>
      <c r="B3094" s="75">
        <v>435.56</v>
      </c>
      <c r="C3094" s="76"/>
      <c r="D3094" s="76" t="s">
        <v>2461</v>
      </c>
      <c r="E3094" s="74"/>
      <c r="F3094" s="74">
        <v>5200000522</v>
      </c>
    </row>
    <row r="3095" spans="1:6" x14ac:dyDescent="0.2">
      <c r="A3095" s="74">
        <v>544993</v>
      </c>
      <c r="B3095" s="75">
        <v>563.66999999999996</v>
      </c>
      <c r="C3095" s="76"/>
      <c r="D3095" s="76" t="s">
        <v>2462</v>
      </c>
      <c r="E3095" s="74"/>
      <c r="F3095" s="74">
        <v>5200000522</v>
      </c>
    </row>
    <row r="3096" spans="1:6" x14ac:dyDescent="0.2">
      <c r="A3096" s="74">
        <v>544994</v>
      </c>
      <c r="B3096" s="75">
        <v>563.66999999999996</v>
      </c>
      <c r="C3096" s="76"/>
      <c r="D3096" s="76" t="s">
        <v>2463</v>
      </c>
      <c r="E3096" s="74"/>
      <c r="F3096" s="74">
        <v>5200000522</v>
      </c>
    </row>
    <row r="3097" spans="1:6" x14ac:dyDescent="0.2">
      <c r="A3097" s="74">
        <v>544995</v>
      </c>
      <c r="B3097" s="75">
        <v>563.66999999999996</v>
      </c>
      <c r="C3097" s="76"/>
      <c r="D3097" s="76" t="s">
        <v>2464</v>
      </c>
      <c r="E3097" s="74"/>
      <c r="F3097" s="74">
        <v>5200000522</v>
      </c>
    </row>
    <row r="3098" spans="1:6" x14ac:dyDescent="0.2">
      <c r="A3098" s="74">
        <v>544996</v>
      </c>
      <c r="B3098" s="75">
        <v>512.42999999999995</v>
      </c>
      <c r="C3098" s="76"/>
      <c r="D3098" s="76" t="s">
        <v>2465</v>
      </c>
      <c r="E3098" s="74"/>
      <c r="F3098" s="74">
        <v>5200000522</v>
      </c>
    </row>
    <row r="3099" spans="1:6" x14ac:dyDescent="0.2">
      <c r="A3099" s="74">
        <v>544997</v>
      </c>
      <c r="B3099" s="75">
        <v>486.8</v>
      </c>
      <c r="C3099" s="76"/>
      <c r="D3099" s="76" t="s">
        <v>2466</v>
      </c>
      <c r="E3099" s="74"/>
      <c r="F3099" s="74">
        <v>5200000522</v>
      </c>
    </row>
    <row r="3100" spans="1:6" x14ac:dyDescent="0.2">
      <c r="A3100" s="74">
        <v>544998</v>
      </c>
      <c r="B3100" s="75">
        <v>435.56</v>
      </c>
      <c r="C3100" s="76"/>
      <c r="D3100" s="76" t="s">
        <v>2467</v>
      </c>
      <c r="E3100" s="74"/>
      <c r="F3100" s="74">
        <v>5200000522</v>
      </c>
    </row>
    <row r="3101" spans="1:6" x14ac:dyDescent="0.2">
      <c r="A3101" s="74">
        <v>544999</v>
      </c>
      <c r="B3101" s="75">
        <v>409.94</v>
      </c>
      <c r="C3101" s="76"/>
      <c r="D3101" s="76" t="s">
        <v>2468</v>
      </c>
      <c r="E3101" s="74"/>
      <c r="F3101" s="74">
        <v>5200000522</v>
      </c>
    </row>
    <row r="3102" spans="1:6" x14ac:dyDescent="0.2">
      <c r="A3102" s="74">
        <v>545000</v>
      </c>
      <c r="B3102" s="75">
        <v>358.7</v>
      </c>
      <c r="C3102" s="76"/>
      <c r="D3102" s="76" t="s">
        <v>2469</v>
      </c>
      <c r="E3102" s="74"/>
      <c r="F3102" s="74">
        <v>5200000522</v>
      </c>
    </row>
    <row r="3103" spans="1:6" x14ac:dyDescent="0.2">
      <c r="A3103" s="74">
        <v>545001</v>
      </c>
      <c r="B3103" s="75">
        <v>358.7</v>
      </c>
      <c r="C3103" s="76"/>
      <c r="D3103" s="76" t="s">
        <v>2470</v>
      </c>
      <c r="E3103" s="74"/>
      <c r="F3103" s="74">
        <v>5200000522</v>
      </c>
    </row>
    <row r="3104" spans="1:6" x14ac:dyDescent="0.2">
      <c r="A3104" s="74">
        <v>545002</v>
      </c>
      <c r="B3104" s="75">
        <v>358.7</v>
      </c>
      <c r="C3104" s="76"/>
      <c r="D3104" s="76" t="s">
        <v>2471</v>
      </c>
      <c r="E3104" s="74"/>
      <c r="F3104" s="74">
        <v>5200000522</v>
      </c>
    </row>
    <row r="3105" spans="1:6" x14ac:dyDescent="0.2">
      <c r="A3105" s="74">
        <v>545003</v>
      </c>
      <c r="B3105" s="75">
        <v>461.19</v>
      </c>
      <c r="C3105" s="76"/>
      <c r="D3105" s="76" t="s">
        <v>2472</v>
      </c>
      <c r="E3105" s="74"/>
      <c r="F3105" s="74">
        <v>5200000522</v>
      </c>
    </row>
    <row r="3106" spans="1:6" x14ac:dyDescent="0.2">
      <c r="A3106" s="74">
        <v>545004</v>
      </c>
      <c r="B3106" s="75">
        <v>461.19</v>
      </c>
      <c r="C3106" s="76"/>
      <c r="D3106" s="76" t="s">
        <v>2473</v>
      </c>
      <c r="E3106" s="74"/>
      <c r="F3106" s="74">
        <v>5200000522</v>
      </c>
    </row>
    <row r="3107" spans="1:6" x14ac:dyDescent="0.2">
      <c r="A3107" s="74">
        <v>545005</v>
      </c>
      <c r="B3107" s="75">
        <v>461.19</v>
      </c>
      <c r="C3107" s="76"/>
      <c r="D3107" s="76" t="s">
        <v>2474</v>
      </c>
      <c r="E3107" s="74"/>
      <c r="F3107" s="74">
        <v>5200000522</v>
      </c>
    </row>
    <row r="3108" spans="1:6" x14ac:dyDescent="0.2">
      <c r="A3108" s="74">
        <v>545006</v>
      </c>
      <c r="B3108" s="75">
        <v>461.19</v>
      </c>
      <c r="C3108" s="76"/>
      <c r="D3108" s="76" t="s">
        <v>2475</v>
      </c>
      <c r="E3108" s="74"/>
      <c r="F3108" s="74">
        <v>5200000522</v>
      </c>
    </row>
    <row r="3109" spans="1:6" x14ac:dyDescent="0.2">
      <c r="A3109" s="74">
        <v>545007</v>
      </c>
      <c r="B3109" s="75">
        <v>461.19</v>
      </c>
      <c r="C3109" s="76"/>
      <c r="D3109" s="76" t="s">
        <v>2476</v>
      </c>
      <c r="E3109" s="74"/>
      <c r="F3109" s="74">
        <v>5200000522</v>
      </c>
    </row>
    <row r="3110" spans="1:6" x14ac:dyDescent="0.2">
      <c r="A3110" s="74">
        <v>545008</v>
      </c>
      <c r="B3110" s="75">
        <v>461.19</v>
      </c>
      <c r="C3110" s="76"/>
      <c r="D3110" s="76" t="s">
        <v>2477</v>
      </c>
      <c r="E3110" s="74"/>
      <c r="F3110" s="74">
        <v>5200000522</v>
      </c>
    </row>
    <row r="3111" spans="1:6" x14ac:dyDescent="0.2">
      <c r="A3111" s="74">
        <v>545009</v>
      </c>
      <c r="B3111" s="75">
        <v>384.32</v>
      </c>
      <c r="C3111" s="76"/>
      <c r="D3111" s="76" t="s">
        <v>2478</v>
      </c>
      <c r="E3111" s="74"/>
      <c r="F3111" s="74">
        <v>5200000522</v>
      </c>
    </row>
    <row r="3112" spans="1:6" x14ac:dyDescent="0.2">
      <c r="A3112" s="74">
        <v>545010</v>
      </c>
      <c r="B3112" s="75">
        <v>384.32</v>
      </c>
      <c r="C3112" s="76"/>
      <c r="D3112" s="76" t="s">
        <v>2479</v>
      </c>
      <c r="E3112" s="74"/>
      <c r="F3112" s="74">
        <v>5200000522</v>
      </c>
    </row>
    <row r="3113" spans="1:6" x14ac:dyDescent="0.2">
      <c r="A3113" s="74">
        <v>545011</v>
      </c>
      <c r="B3113" s="75">
        <v>384.32</v>
      </c>
      <c r="C3113" s="76"/>
      <c r="D3113" s="76" t="s">
        <v>2480</v>
      </c>
      <c r="E3113" s="74"/>
      <c r="F3113" s="74">
        <v>5200000522</v>
      </c>
    </row>
    <row r="3114" spans="1:6" x14ac:dyDescent="0.2">
      <c r="A3114" s="74">
        <v>545012</v>
      </c>
      <c r="B3114" s="75">
        <v>307.45999999999998</v>
      </c>
      <c r="C3114" s="76"/>
      <c r="D3114" s="76" t="s">
        <v>2481</v>
      </c>
      <c r="E3114" s="74"/>
      <c r="F3114" s="74">
        <v>5200000522</v>
      </c>
    </row>
    <row r="3115" spans="1:6" x14ac:dyDescent="0.2">
      <c r="A3115" s="74">
        <v>545013</v>
      </c>
      <c r="B3115" s="75">
        <v>307.45999999999998</v>
      </c>
      <c r="C3115" s="76"/>
      <c r="D3115" s="76" t="s">
        <v>2482</v>
      </c>
      <c r="E3115" s="74"/>
      <c r="F3115" s="74">
        <v>5200000522</v>
      </c>
    </row>
    <row r="3116" spans="1:6" x14ac:dyDescent="0.2">
      <c r="A3116" s="74">
        <v>545014</v>
      </c>
      <c r="B3116" s="75">
        <v>307.45999999999998</v>
      </c>
      <c r="C3116" s="76"/>
      <c r="D3116" s="76" t="s">
        <v>2483</v>
      </c>
      <c r="E3116" s="74"/>
      <c r="F3116" s="74">
        <v>5200000522</v>
      </c>
    </row>
    <row r="3117" spans="1:6" x14ac:dyDescent="0.2">
      <c r="A3117" s="74">
        <v>545015</v>
      </c>
      <c r="B3117" s="75">
        <v>409.94</v>
      </c>
      <c r="C3117" s="76"/>
      <c r="D3117" s="76" t="s">
        <v>2484</v>
      </c>
      <c r="E3117" s="74"/>
      <c r="F3117" s="74">
        <v>5200000522</v>
      </c>
    </row>
    <row r="3118" spans="1:6" x14ac:dyDescent="0.2">
      <c r="A3118" s="74">
        <v>545016</v>
      </c>
      <c r="B3118" s="75">
        <v>409.94</v>
      </c>
      <c r="C3118" s="76"/>
      <c r="D3118" s="76" t="s">
        <v>2485</v>
      </c>
      <c r="E3118" s="74"/>
      <c r="F3118" s="74">
        <v>5200000522</v>
      </c>
    </row>
    <row r="3119" spans="1:6" x14ac:dyDescent="0.2">
      <c r="A3119" s="74">
        <v>545017</v>
      </c>
      <c r="B3119" s="75">
        <v>409.94</v>
      </c>
      <c r="C3119" s="76"/>
      <c r="D3119" s="76" t="s">
        <v>2486</v>
      </c>
      <c r="E3119" s="74"/>
      <c r="F3119" s="74">
        <v>5200000522</v>
      </c>
    </row>
    <row r="3120" spans="1:6" x14ac:dyDescent="0.2">
      <c r="A3120" s="74">
        <v>545018</v>
      </c>
      <c r="B3120" s="75">
        <v>461.19</v>
      </c>
      <c r="C3120" s="76"/>
      <c r="D3120" s="76" t="s">
        <v>2487</v>
      </c>
      <c r="E3120" s="74"/>
      <c r="F3120" s="74">
        <v>5200000522</v>
      </c>
    </row>
    <row r="3121" spans="1:6" x14ac:dyDescent="0.2">
      <c r="A3121" s="74">
        <v>545019</v>
      </c>
      <c r="B3121" s="75">
        <v>461.19</v>
      </c>
      <c r="C3121" s="76"/>
      <c r="D3121" s="76" t="s">
        <v>2488</v>
      </c>
      <c r="E3121" s="74"/>
      <c r="F3121" s="74">
        <v>5200000522</v>
      </c>
    </row>
    <row r="3122" spans="1:6" x14ac:dyDescent="0.2">
      <c r="A3122" s="74">
        <v>545020</v>
      </c>
      <c r="B3122" s="75">
        <v>461.19</v>
      </c>
      <c r="C3122" s="76"/>
      <c r="D3122" s="76" t="s">
        <v>2489</v>
      </c>
      <c r="E3122" s="74"/>
      <c r="F3122" s="74">
        <v>5200000522</v>
      </c>
    </row>
    <row r="3123" spans="1:6" x14ac:dyDescent="0.2">
      <c r="A3123" s="74">
        <v>545021</v>
      </c>
      <c r="B3123" s="75">
        <v>179.34</v>
      </c>
      <c r="C3123" s="76"/>
      <c r="D3123" s="76" t="s">
        <v>2490</v>
      </c>
      <c r="E3123" s="74"/>
      <c r="F3123" s="74">
        <v>5200000522</v>
      </c>
    </row>
    <row r="3124" spans="1:6" x14ac:dyDescent="0.2">
      <c r="A3124" s="74">
        <v>545022</v>
      </c>
      <c r="B3124" s="75">
        <v>179.34</v>
      </c>
      <c r="C3124" s="76"/>
      <c r="D3124" s="76" t="s">
        <v>2491</v>
      </c>
      <c r="E3124" s="74"/>
      <c r="F3124" s="74">
        <v>5200000522</v>
      </c>
    </row>
    <row r="3125" spans="1:6" x14ac:dyDescent="0.2">
      <c r="A3125" s="74">
        <v>545023</v>
      </c>
      <c r="B3125" s="75">
        <v>179.34</v>
      </c>
      <c r="C3125" s="76"/>
      <c r="D3125" s="76" t="s">
        <v>2492</v>
      </c>
      <c r="E3125" s="74"/>
      <c r="F3125" s="74">
        <v>5200000522</v>
      </c>
    </row>
    <row r="3126" spans="1:6" x14ac:dyDescent="0.2">
      <c r="A3126" s="74">
        <v>545024</v>
      </c>
      <c r="B3126" s="75">
        <v>307.45999999999998</v>
      </c>
      <c r="C3126" s="76"/>
      <c r="D3126" s="76" t="s">
        <v>2493</v>
      </c>
      <c r="E3126" s="74"/>
      <c r="F3126" s="74">
        <v>5200000522</v>
      </c>
    </row>
    <row r="3127" spans="1:6" x14ac:dyDescent="0.2">
      <c r="A3127" s="74">
        <v>545025</v>
      </c>
      <c r="B3127" s="75">
        <v>307.45999999999998</v>
      </c>
      <c r="C3127" s="76"/>
      <c r="D3127" s="76" t="s">
        <v>2494</v>
      </c>
      <c r="E3127" s="74"/>
      <c r="F3127" s="74">
        <v>5200000522</v>
      </c>
    </row>
    <row r="3128" spans="1:6" x14ac:dyDescent="0.2">
      <c r="A3128" s="74">
        <v>545026</v>
      </c>
      <c r="B3128" s="75">
        <v>307.45999999999998</v>
      </c>
      <c r="C3128" s="76"/>
      <c r="D3128" s="76" t="s">
        <v>2495</v>
      </c>
      <c r="E3128" s="74"/>
      <c r="F3128" s="74">
        <v>5200000522</v>
      </c>
    </row>
    <row r="3129" spans="1:6" x14ac:dyDescent="0.2">
      <c r="A3129" s="74">
        <v>545027</v>
      </c>
      <c r="B3129" s="75">
        <v>384.32</v>
      </c>
      <c r="C3129" s="76"/>
      <c r="D3129" s="76" t="s">
        <v>2496</v>
      </c>
      <c r="E3129" s="74"/>
      <c r="F3129" s="74">
        <v>5200000522</v>
      </c>
    </row>
    <row r="3130" spans="1:6" x14ac:dyDescent="0.2">
      <c r="A3130" s="74">
        <v>545028</v>
      </c>
      <c r="B3130" s="75">
        <v>384.32</v>
      </c>
      <c r="C3130" s="76"/>
      <c r="D3130" s="76" t="s">
        <v>2497</v>
      </c>
      <c r="E3130" s="74"/>
      <c r="F3130" s="74">
        <v>5200000522</v>
      </c>
    </row>
    <row r="3131" spans="1:6" x14ac:dyDescent="0.2">
      <c r="A3131" s="74">
        <v>545029</v>
      </c>
      <c r="B3131" s="75">
        <v>384.32</v>
      </c>
      <c r="C3131" s="76"/>
      <c r="D3131" s="76" t="s">
        <v>2498</v>
      </c>
      <c r="E3131" s="74"/>
      <c r="F3131" s="74">
        <v>5200000522</v>
      </c>
    </row>
    <row r="3132" spans="1:6" x14ac:dyDescent="0.2">
      <c r="A3132" s="74">
        <v>545030</v>
      </c>
      <c r="B3132" s="75">
        <v>256.20999999999998</v>
      </c>
      <c r="C3132" s="76"/>
      <c r="D3132" s="76" t="s">
        <v>2499</v>
      </c>
      <c r="E3132" s="74"/>
      <c r="F3132" s="74">
        <v>5200000522</v>
      </c>
    </row>
    <row r="3133" spans="1:6" x14ac:dyDescent="0.2">
      <c r="A3133" s="74">
        <v>545031</v>
      </c>
      <c r="B3133" s="75">
        <v>256.20999999999998</v>
      </c>
      <c r="C3133" s="76"/>
      <c r="D3133" s="76" t="s">
        <v>2500</v>
      </c>
      <c r="E3133" s="74"/>
      <c r="F3133" s="74">
        <v>5200000522</v>
      </c>
    </row>
    <row r="3134" spans="1:6" x14ac:dyDescent="0.2">
      <c r="A3134" s="74">
        <v>545032</v>
      </c>
      <c r="B3134" s="75">
        <v>256.20999999999998</v>
      </c>
      <c r="C3134" s="76"/>
      <c r="D3134" s="76" t="s">
        <v>2501</v>
      </c>
      <c r="E3134" s="74"/>
      <c r="F3134" s="74">
        <v>5200000522</v>
      </c>
    </row>
    <row r="3135" spans="1:6" x14ac:dyDescent="0.2">
      <c r="A3135" s="74">
        <v>545033</v>
      </c>
      <c r="B3135" s="75">
        <v>252.7</v>
      </c>
      <c r="C3135" s="76"/>
      <c r="D3135" s="76" t="s">
        <v>2502</v>
      </c>
      <c r="E3135" s="74"/>
      <c r="F3135" s="74">
        <v>5200000522</v>
      </c>
    </row>
    <row r="3136" spans="1:6" x14ac:dyDescent="0.2">
      <c r="A3136" s="74">
        <v>545034</v>
      </c>
      <c r="B3136" s="75">
        <v>353.78</v>
      </c>
      <c r="C3136" s="76"/>
      <c r="D3136" s="76" t="s">
        <v>2503</v>
      </c>
      <c r="E3136" s="74"/>
      <c r="F3136" s="74">
        <v>5200000522</v>
      </c>
    </row>
    <row r="3137" spans="1:6" x14ac:dyDescent="0.2">
      <c r="A3137" s="74">
        <v>545035</v>
      </c>
      <c r="B3137" s="75">
        <v>303.24</v>
      </c>
      <c r="C3137" s="76"/>
      <c r="D3137" s="76" t="s">
        <v>2504</v>
      </c>
      <c r="E3137" s="74"/>
      <c r="F3137" s="74">
        <v>5200000522</v>
      </c>
    </row>
    <row r="3138" spans="1:6" x14ac:dyDescent="0.2">
      <c r="A3138" s="74">
        <v>545036</v>
      </c>
      <c r="B3138" s="75">
        <v>404.32</v>
      </c>
      <c r="C3138" s="76"/>
      <c r="D3138" s="76" t="s">
        <v>2505</v>
      </c>
      <c r="E3138" s="74"/>
      <c r="F3138" s="74">
        <v>5200000522</v>
      </c>
    </row>
    <row r="3139" spans="1:6" x14ac:dyDescent="0.2">
      <c r="A3139" s="74">
        <v>545037</v>
      </c>
      <c r="B3139" s="75">
        <v>328.51</v>
      </c>
      <c r="C3139" s="76"/>
      <c r="D3139" s="76" t="s">
        <v>2506</v>
      </c>
      <c r="E3139" s="74"/>
      <c r="F3139" s="74">
        <v>5200000522</v>
      </c>
    </row>
    <row r="3140" spans="1:6" x14ac:dyDescent="0.2">
      <c r="A3140" s="74">
        <v>545038</v>
      </c>
      <c r="B3140" s="75">
        <v>10.76</v>
      </c>
      <c r="C3140" s="76"/>
      <c r="D3140" s="76" t="s">
        <v>2507</v>
      </c>
      <c r="E3140" s="74"/>
      <c r="F3140" s="74">
        <v>5200000522</v>
      </c>
    </row>
    <row r="3141" spans="1:6" x14ac:dyDescent="0.2">
      <c r="A3141" s="74">
        <v>545039</v>
      </c>
      <c r="B3141" s="75">
        <v>80.459999999999994</v>
      </c>
      <c r="C3141" s="76"/>
      <c r="D3141" s="76" t="s">
        <v>2508</v>
      </c>
      <c r="E3141" s="74"/>
      <c r="F3141" s="74">
        <v>5200000522</v>
      </c>
    </row>
    <row r="3142" spans="1:6" x14ac:dyDescent="0.2">
      <c r="A3142" s="74">
        <v>545040</v>
      </c>
      <c r="B3142" s="75">
        <v>45.37</v>
      </c>
      <c r="C3142" s="76"/>
      <c r="D3142" s="76" t="s">
        <v>2509</v>
      </c>
      <c r="E3142" s="74"/>
      <c r="F3142" s="74">
        <v>5200000522</v>
      </c>
    </row>
    <row r="3143" spans="1:6" x14ac:dyDescent="0.2">
      <c r="A3143" s="74">
        <v>545041</v>
      </c>
      <c r="B3143" s="75">
        <v>4500</v>
      </c>
      <c r="C3143" s="76"/>
      <c r="D3143" s="76" t="s">
        <v>2510</v>
      </c>
      <c r="E3143" s="74"/>
      <c r="F3143" s="74">
        <v>5200000522</v>
      </c>
    </row>
    <row r="3144" spans="1:6" x14ac:dyDescent="0.2">
      <c r="A3144" s="74">
        <v>545042</v>
      </c>
      <c r="B3144" s="75">
        <v>3800</v>
      </c>
      <c r="C3144" s="76"/>
      <c r="D3144" s="76" t="s">
        <v>2511</v>
      </c>
      <c r="E3144" s="74"/>
      <c r="F3144" s="74">
        <v>5200000522</v>
      </c>
    </row>
    <row r="3145" spans="1:6" x14ac:dyDescent="0.2">
      <c r="A3145" s="74">
        <v>545043</v>
      </c>
      <c r="B3145" s="75">
        <v>3200</v>
      </c>
      <c r="C3145" s="76"/>
      <c r="D3145" s="76" t="s">
        <v>2512</v>
      </c>
      <c r="E3145" s="74"/>
      <c r="F3145" s="74">
        <v>5200000522</v>
      </c>
    </row>
    <row r="3146" spans="1:6" x14ac:dyDescent="0.2">
      <c r="A3146" s="74">
        <v>545044</v>
      </c>
      <c r="B3146" s="75">
        <v>350</v>
      </c>
      <c r="C3146" s="76"/>
      <c r="D3146" s="76" t="s">
        <v>2513</v>
      </c>
      <c r="E3146" s="74"/>
      <c r="F3146" s="74">
        <v>5200000522</v>
      </c>
    </row>
    <row r="3147" spans="1:6" x14ac:dyDescent="0.2">
      <c r="A3147" s="74">
        <v>545045</v>
      </c>
      <c r="B3147" s="75">
        <v>130</v>
      </c>
      <c r="C3147" s="76"/>
      <c r="D3147" s="76" t="s">
        <v>2514</v>
      </c>
      <c r="E3147" s="74"/>
      <c r="F3147" s="74">
        <v>5200000522</v>
      </c>
    </row>
    <row r="3148" spans="1:6" x14ac:dyDescent="0.2">
      <c r="A3148" s="74">
        <v>545046</v>
      </c>
      <c r="B3148" s="75">
        <v>850</v>
      </c>
      <c r="C3148" s="76"/>
      <c r="D3148" s="76" t="s">
        <v>2515</v>
      </c>
      <c r="E3148" s="74"/>
      <c r="F3148" s="74">
        <v>5200000522</v>
      </c>
    </row>
    <row r="3149" spans="1:6" x14ac:dyDescent="0.2">
      <c r="A3149" s="74">
        <v>545047</v>
      </c>
      <c r="B3149" s="75">
        <v>10</v>
      </c>
      <c r="C3149" s="76"/>
      <c r="D3149" s="76" t="s">
        <v>2516</v>
      </c>
      <c r="E3149" s="74"/>
      <c r="F3149" s="74">
        <v>5200000522</v>
      </c>
    </row>
    <row r="3150" spans="1:6" x14ac:dyDescent="0.2">
      <c r="A3150" s="74">
        <v>545048</v>
      </c>
      <c r="B3150" s="75">
        <v>400</v>
      </c>
      <c r="C3150" s="76"/>
      <c r="D3150" s="76" t="s">
        <v>2517</v>
      </c>
      <c r="E3150" s="74"/>
      <c r="F3150" s="74">
        <v>5200000522</v>
      </c>
    </row>
    <row r="3151" spans="1:6" x14ac:dyDescent="0.2">
      <c r="A3151" s="74">
        <v>545049</v>
      </c>
      <c r="B3151" s="75">
        <v>200</v>
      </c>
      <c r="C3151" s="76"/>
      <c r="D3151" s="76" t="s">
        <v>2518</v>
      </c>
      <c r="E3151" s="74"/>
      <c r="F3151" s="74">
        <v>5200000522</v>
      </c>
    </row>
    <row r="3152" spans="1:6" x14ac:dyDescent="0.2">
      <c r="A3152" s="74">
        <v>545050</v>
      </c>
      <c r="B3152" s="75">
        <v>150</v>
      </c>
      <c r="C3152" s="76"/>
      <c r="D3152" s="76" t="s">
        <v>2519</v>
      </c>
      <c r="E3152" s="74"/>
      <c r="F3152" s="74">
        <v>5200000522</v>
      </c>
    </row>
    <row r="3153" spans="1:6" x14ac:dyDescent="0.2">
      <c r="A3153" s="74">
        <v>545051</v>
      </c>
      <c r="B3153" s="75">
        <v>400</v>
      </c>
      <c r="C3153" s="76"/>
      <c r="D3153" s="76" t="s">
        <v>2520</v>
      </c>
      <c r="E3153" s="74"/>
      <c r="F3153" s="74">
        <v>5200000522</v>
      </c>
    </row>
    <row r="3154" spans="1:6" x14ac:dyDescent="0.2">
      <c r="A3154" s="74">
        <v>545052</v>
      </c>
      <c r="B3154" s="75">
        <v>350</v>
      </c>
      <c r="C3154" s="76"/>
      <c r="D3154" s="76" t="s">
        <v>2521</v>
      </c>
      <c r="E3154" s="74"/>
      <c r="F3154" s="74">
        <v>5200000522</v>
      </c>
    </row>
    <row r="3155" spans="1:6" x14ac:dyDescent="0.2">
      <c r="A3155" s="74">
        <v>545053</v>
      </c>
      <c r="B3155" s="75">
        <v>250</v>
      </c>
      <c r="C3155" s="76"/>
      <c r="D3155" s="76" t="s">
        <v>2522</v>
      </c>
      <c r="E3155" s="74"/>
      <c r="F3155" s="74">
        <v>5200000522</v>
      </c>
    </row>
    <row r="3156" spans="1:6" x14ac:dyDescent="0.2">
      <c r="A3156" s="74">
        <v>545054</v>
      </c>
      <c r="B3156" s="75">
        <v>80</v>
      </c>
      <c r="C3156" s="76"/>
      <c r="D3156" s="76" t="s">
        <v>2523</v>
      </c>
      <c r="E3156" s="74"/>
      <c r="F3156" s="74">
        <v>5200000522</v>
      </c>
    </row>
    <row r="3157" spans="1:6" x14ac:dyDescent="0.2">
      <c r="A3157" s="74">
        <v>545055</v>
      </c>
      <c r="B3157" s="75">
        <v>300</v>
      </c>
      <c r="C3157" s="76"/>
      <c r="D3157" s="76" t="s">
        <v>2524</v>
      </c>
      <c r="E3157" s="74"/>
      <c r="F3157" s="74">
        <v>5200000522</v>
      </c>
    </row>
    <row r="3158" spans="1:6" x14ac:dyDescent="0.2">
      <c r="A3158" s="74">
        <v>545056</v>
      </c>
      <c r="B3158" s="75">
        <v>60</v>
      </c>
      <c r="C3158" s="76"/>
      <c r="D3158" s="76" t="s">
        <v>2525</v>
      </c>
      <c r="E3158" s="74"/>
      <c r="F3158" s="74">
        <v>5200000522</v>
      </c>
    </row>
    <row r="3159" spans="1:6" x14ac:dyDescent="0.2">
      <c r="A3159" s="74">
        <v>545057</v>
      </c>
      <c r="B3159" s="75">
        <v>350</v>
      </c>
      <c r="C3159" s="76"/>
      <c r="D3159" s="76" t="s">
        <v>2526</v>
      </c>
      <c r="E3159" s="74"/>
      <c r="F3159" s="74">
        <v>5200000522</v>
      </c>
    </row>
    <row r="3160" spans="1:6" x14ac:dyDescent="0.2">
      <c r="A3160" s="74">
        <v>545058</v>
      </c>
      <c r="B3160" s="75">
        <v>180</v>
      </c>
      <c r="C3160" s="76"/>
      <c r="D3160" s="76" t="s">
        <v>2527</v>
      </c>
      <c r="E3160" s="74"/>
      <c r="F3160" s="74">
        <v>5200000522</v>
      </c>
    </row>
    <row r="3161" spans="1:6" x14ac:dyDescent="0.2">
      <c r="A3161" s="74">
        <v>545059</v>
      </c>
      <c r="B3161" s="75">
        <v>270</v>
      </c>
      <c r="C3161" s="76"/>
      <c r="D3161" s="76" t="s">
        <v>2528</v>
      </c>
      <c r="E3161" s="74"/>
      <c r="F3161" s="74">
        <v>5200000522</v>
      </c>
    </row>
    <row r="3162" spans="1:6" x14ac:dyDescent="0.2">
      <c r="A3162" s="74">
        <v>545060</v>
      </c>
      <c r="B3162" s="75">
        <v>120</v>
      </c>
      <c r="C3162" s="76"/>
      <c r="D3162" s="76" t="s">
        <v>2529</v>
      </c>
      <c r="E3162" s="74"/>
      <c r="F3162" s="74">
        <v>5200000522</v>
      </c>
    </row>
    <row r="3163" spans="1:6" x14ac:dyDescent="0.2">
      <c r="A3163" s="74">
        <v>545061</v>
      </c>
      <c r="B3163" s="75">
        <v>140</v>
      </c>
      <c r="C3163" s="76"/>
      <c r="D3163" s="76" t="s">
        <v>2530</v>
      </c>
      <c r="E3163" s="74"/>
      <c r="F3163" s="74">
        <v>5200000522</v>
      </c>
    </row>
    <row r="3164" spans="1:6" x14ac:dyDescent="0.2">
      <c r="A3164" s="74">
        <v>545062</v>
      </c>
      <c r="B3164" s="75">
        <v>190</v>
      </c>
      <c r="C3164" s="76"/>
      <c r="D3164" s="76" t="s">
        <v>2531</v>
      </c>
      <c r="E3164" s="74"/>
      <c r="F3164" s="74">
        <v>5200000522</v>
      </c>
    </row>
    <row r="3165" spans="1:6" x14ac:dyDescent="0.2">
      <c r="A3165" s="74">
        <v>545063</v>
      </c>
      <c r="B3165" s="75">
        <v>100</v>
      </c>
      <c r="C3165" s="76"/>
      <c r="D3165" s="76" t="s">
        <v>2532</v>
      </c>
      <c r="E3165" s="74"/>
      <c r="F3165" s="74">
        <v>5200000522</v>
      </c>
    </row>
    <row r="3166" spans="1:6" x14ac:dyDescent="0.2">
      <c r="A3166" s="74">
        <v>545064</v>
      </c>
      <c r="B3166" s="75">
        <v>40</v>
      </c>
      <c r="C3166" s="76"/>
      <c r="D3166" s="76" t="s">
        <v>2533</v>
      </c>
      <c r="E3166" s="74"/>
      <c r="F3166" s="74">
        <v>5200000522</v>
      </c>
    </row>
    <row r="3167" spans="1:6" x14ac:dyDescent="0.2">
      <c r="A3167" s="74">
        <v>545065</v>
      </c>
      <c r="B3167" s="75">
        <v>320</v>
      </c>
      <c r="C3167" s="76"/>
      <c r="D3167" s="76" t="s">
        <v>2534</v>
      </c>
      <c r="E3167" s="74"/>
      <c r="F3167" s="74">
        <v>5200000522</v>
      </c>
    </row>
    <row r="3168" spans="1:6" x14ac:dyDescent="0.2">
      <c r="A3168" s="74">
        <v>545066</v>
      </c>
      <c r="B3168" s="75">
        <v>160</v>
      </c>
      <c r="C3168" s="76"/>
      <c r="D3168" s="76" t="s">
        <v>2535</v>
      </c>
      <c r="E3168" s="74"/>
      <c r="F3168" s="74">
        <v>5200000522</v>
      </c>
    </row>
    <row r="3169" spans="1:6" x14ac:dyDescent="0.2">
      <c r="A3169" s="74">
        <v>545067</v>
      </c>
      <c r="B3169" s="75">
        <v>160</v>
      </c>
      <c r="C3169" s="76"/>
      <c r="D3169" s="76" t="s">
        <v>2536</v>
      </c>
      <c r="E3169" s="74"/>
      <c r="F3169" s="74">
        <v>5200000522</v>
      </c>
    </row>
    <row r="3170" spans="1:6" x14ac:dyDescent="0.2">
      <c r="A3170" s="74">
        <v>545068</v>
      </c>
      <c r="B3170" s="75">
        <v>110</v>
      </c>
      <c r="C3170" s="76"/>
      <c r="D3170" s="76" t="s">
        <v>2537</v>
      </c>
      <c r="E3170" s="74"/>
      <c r="F3170" s="74">
        <v>5200000522</v>
      </c>
    </row>
    <row r="3171" spans="1:6" x14ac:dyDescent="0.2">
      <c r="A3171" s="74">
        <v>545069</v>
      </c>
      <c r="B3171" s="75">
        <v>180</v>
      </c>
      <c r="C3171" s="76"/>
      <c r="D3171" s="76" t="s">
        <v>2538</v>
      </c>
      <c r="E3171" s="74"/>
      <c r="F3171" s="74">
        <v>5200000522</v>
      </c>
    </row>
    <row r="3172" spans="1:6" x14ac:dyDescent="0.2">
      <c r="A3172" s="74">
        <v>545070</v>
      </c>
      <c r="B3172" s="75">
        <v>130</v>
      </c>
      <c r="C3172" s="76"/>
      <c r="D3172" s="76" t="s">
        <v>2539</v>
      </c>
      <c r="E3172" s="74"/>
      <c r="F3172" s="74">
        <v>5200000522</v>
      </c>
    </row>
    <row r="3173" spans="1:6" x14ac:dyDescent="0.2">
      <c r="A3173" s="74">
        <v>545071</v>
      </c>
      <c r="B3173" s="75">
        <v>200</v>
      </c>
      <c r="C3173" s="76"/>
      <c r="D3173" s="76" t="s">
        <v>2540</v>
      </c>
      <c r="E3173" s="74"/>
      <c r="F3173" s="74">
        <v>5200000522</v>
      </c>
    </row>
    <row r="3174" spans="1:6" x14ac:dyDescent="0.2">
      <c r="A3174" s="74">
        <v>545072</v>
      </c>
      <c r="B3174" s="75">
        <v>1500</v>
      </c>
      <c r="C3174" s="76"/>
      <c r="D3174" s="76" t="s">
        <v>2541</v>
      </c>
      <c r="E3174" s="74"/>
      <c r="F3174" s="74">
        <v>5200000522</v>
      </c>
    </row>
    <row r="3175" spans="1:6" x14ac:dyDescent="0.2">
      <c r="A3175" s="74">
        <v>545073</v>
      </c>
      <c r="B3175" s="75">
        <v>340</v>
      </c>
      <c r="C3175" s="76"/>
      <c r="D3175" s="76" t="s">
        <v>2542</v>
      </c>
      <c r="E3175" s="74"/>
      <c r="F3175" s="74">
        <v>5200000522</v>
      </c>
    </row>
    <row r="3176" spans="1:6" x14ac:dyDescent="0.2">
      <c r="A3176" s="74">
        <v>545074</v>
      </c>
      <c r="B3176" s="75">
        <v>400</v>
      </c>
      <c r="C3176" s="76"/>
      <c r="D3176" s="76" t="s">
        <v>2543</v>
      </c>
      <c r="E3176" s="74"/>
      <c r="F3176" s="74">
        <v>5200000522</v>
      </c>
    </row>
    <row r="3177" spans="1:6" x14ac:dyDescent="0.2">
      <c r="A3177" s="74">
        <v>545075</v>
      </c>
      <c r="B3177" s="75">
        <v>150</v>
      </c>
      <c r="C3177" s="76"/>
      <c r="D3177" s="76" t="s">
        <v>2544</v>
      </c>
      <c r="E3177" s="74"/>
      <c r="F3177" s="74">
        <v>5200000522</v>
      </c>
    </row>
    <row r="3178" spans="1:6" x14ac:dyDescent="0.2">
      <c r="A3178" s="74">
        <v>545076</v>
      </c>
      <c r="B3178" s="75">
        <v>220</v>
      </c>
      <c r="C3178" s="76"/>
      <c r="D3178" s="76" t="s">
        <v>2545</v>
      </c>
      <c r="E3178" s="74"/>
      <c r="F3178" s="74">
        <v>5200000522</v>
      </c>
    </row>
    <row r="3179" spans="1:6" x14ac:dyDescent="0.2">
      <c r="A3179" s="74">
        <v>545077</v>
      </c>
      <c r="B3179" s="75">
        <v>110</v>
      </c>
      <c r="C3179" s="76"/>
      <c r="D3179" s="76" t="s">
        <v>2546</v>
      </c>
      <c r="E3179" s="74"/>
      <c r="F3179" s="74">
        <v>5200000522</v>
      </c>
    </row>
    <row r="3180" spans="1:6" x14ac:dyDescent="0.2">
      <c r="A3180" s="74">
        <v>545078</v>
      </c>
      <c r="B3180" s="75">
        <v>280</v>
      </c>
      <c r="C3180" s="76"/>
      <c r="D3180" s="76" t="s">
        <v>2547</v>
      </c>
      <c r="E3180" s="74"/>
      <c r="F3180" s="74">
        <v>5200000522</v>
      </c>
    </row>
    <row r="3181" spans="1:6" x14ac:dyDescent="0.2">
      <c r="A3181" s="74">
        <v>545079</v>
      </c>
      <c r="B3181" s="75">
        <v>90</v>
      </c>
      <c r="C3181" s="76"/>
      <c r="D3181" s="76" t="s">
        <v>2548</v>
      </c>
      <c r="E3181" s="74"/>
      <c r="F3181" s="74">
        <v>5200000522</v>
      </c>
    </row>
    <row r="3182" spans="1:6" x14ac:dyDescent="0.2">
      <c r="A3182" s="74">
        <v>545080</v>
      </c>
      <c r="B3182" s="75">
        <v>120</v>
      </c>
      <c r="C3182" s="76"/>
      <c r="D3182" s="76" t="s">
        <v>2549</v>
      </c>
      <c r="E3182" s="74"/>
      <c r="F3182" s="74">
        <v>5200000522</v>
      </c>
    </row>
    <row r="3183" spans="1:6" x14ac:dyDescent="0.2">
      <c r="A3183" s="74">
        <v>545081</v>
      </c>
      <c r="B3183" s="75">
        <v>70</v>
      </c>
      <c r="C3183" s="76"/>
      <c r="D3183" s="76" t="s">
        <v>2550</v>
      </c>
      <c r="E3183" s="74"/>
      <c r="F3183" s="74">
        <v>5200000522</v>
      </c>
    </row>
    <row r="3184" spans="1:6" x14ac:dyDescent="0.2">
      <c r="A3184" s="74">
        <v>545082</v>
      </c>
      <c r="B3184" s="75">
        <v>80</v>
      </c>
      <c r="C3184" s="76"/>
      <c r="D3184" s="76" t="s">
        <v>2551</v>
      </c>
      <c r="E3184" s="74"/>
      <c r="F3184" s="74">
        <v>5200000522</v>
      </c>
    </row>
    <row r="3185" spans="1:6" x14ac:dyDescent="0.2">
      <c r="A3185" s="74">
        <v>545083</v>
      </c>
      <c r="B3185" s="75">
        <v>40</v>
      </c>
      <c r="C3185" s="76"/>
      <c r="D3185" s="76" t="s">
        <v>2552</v>
      </c>
      <c r="E3185" s="74"/>
      <c r="F3185" s="74">
        <v>5200000522</v>
      </c>
    </row>
    <row r="3186" spans="1:6" x14ac:dyDescent="0.2">
      <c r="A3186" s="74">
        <v>545084</v>
      </c>
      <c r="B3186" s="75">
        <v>50</v>
      </c>
      <c r="C3186" s="76"/>
      <c r="D3186" s="76" t="s">
        <v>2553</v>
      </c>
      <c r="E3186" s="74"/>
      <c r="F3186" s="74">
        <v>5200000522</v>
      </c>
    </row>
    <row r="3187" spans="1:6" x14ac:dyDescent="0.2">
      <c r="A3187" s="74">
        <v>545085</v>
      </c>
      <c r="B3187" s="75">
        <v>50</v>
      </c>
      <c r="C3187" s="76"/>
      <c r="D3187" s="76" t="s">
        <v>2554</v>
      </c>
      <c r="E3187" s="74"/>
      <c r="F3187" s="74">
        <v>5200000522</v>
      </c>
    </row>
    <row r="3188" spans="1:6" x14ac:dyDescent="0.2">
      <c r="A3188" s="74">
        <v>545086</v>
      </c>
      <c r="B3188" s="75">
        <v>120</v>
      </c>
      <c r="C3188" s="76"/>
      <c r="D3188" s="76" t="s">
        <v>2555</v>
      </c>
      <c r="E3188" s="74"/>
      <c r="F3188" s="74">
        <v>5200000522</v>
      </c>
    </row>
    <row r="3189" spans="1:6" x14ac:dyDescent="0.2">
      <c r="A3189" s="74">
        <v>545087</v>
      </c>
      <c r="B3189" s="75">
        <v>18</v>
      </c>
      <c r="C3189" s="76"/>
      <c r="D3189" s="76" t="s">
        <v>2556</v>
      </c>
      <c r="E3189" s="74"/>
      <c r="F3189" s="74">
        <v>5200000522</v>
      </c>
    </row>
    <row r="3190" spans="1:6" x14ac:dyDescent="0.2">
      <c r="A3190" s="74">
        <v>545088</v>
      </c>
      <c r="B3190" s="75">
        <v>800</v>
      </c>
      <c r="C3190" s="76"/>
      <c r="D3190" s="76" t="s">
        <v>2557</v>
      </c>
      <c r="E3190" s="74"/>
      <c r="F3190" s="74">
        <v>5200000522</v>
      </c>
    </row>
    <row r="3191" spans="1:6" x14ac:dyDescent="0.2">
      <c r="A3191" s="74">
        <v>545089</v>
      </c>
      <c r="B3191" s="75">
        <v>500</v>
      </c>
      <c r="C3191" s="76"/>
      <c r="D3191" s="76" t="s">
        <v>2558</v>
      </c>
      <c r="E3191" s="74"/>
      <c r="F3191" s="74">
        <v>5200000522</v>
      </c>
    </row>
    <row r="3192" spans="1:6" x14ac:dyDescent="0.2">
      <c r="A3192" s="74">
        <v>545090</v>
      </c>
      <c r="B3192" s="75">
        <v>1200</v>
      </c>
      <c r="C3192" s="76"/>
      <c r="D3192" s="76" t="s">
        <v>2559</v>
      </c>
      <c r="E3192" s="74"/>
      <c r="F3192" s="74">
        <v>5200000522</v>
      </c>
    </row>
    <row r="3193" spans="1:6" x14ac:dyDescent="0.2">
      <c r="A3193" s="74">
        <v>545091</v>
      </c>
      <c r="B3193" s="75">
        <v>260</v>
      </c>
      <c r="C3193" s="76"/>
      <c r="D3193" s="76" t="s">
        <v>2560</v>
      </c>
      <c r="E3193" s="74"/>
      <c r="F3193" s="74">
        <v>5200000522</v>
      </c>
    </row>
    <row r="3194" spans="1:6" x14ac:dyDescent="0.2">
      <c r="A3194" s="74">
        <v>545092</v>
      </c>
      <c r="B3194" s="75">
        <v>80</v>
      </c>
      <c r="C3194" s="76"/>
      <c r="D3194" s="76" t="s">
        <v>2561</v>
      </c>
      <c r="E3194" s="74"/>
      <c r="F3194" s="74">
        <v>5200000522</v>
      </c>
    </row>
    <row r="3195" spans="1:6" x14ac:dyDescent="0.2">
      <c r="A3195" s="74">
        <v>545093</v>
      </c>
      <c r="B3195" s="75">
        <v>1800</v>
      </c>
      <c r="C3195" s="76"/>
      <c r="D3195" s="76" t="s">
        <v>2562</v>
      </c>
      <c r="E3195" s="74"/>
      <c r="F3195" s="74">
        <v>5200000522</v>
      </c>
    </row>
    <row r="3196" spans="1:6" x14ac:dyDescent="0.2">
      <c r="A3196" s="74">
        <v>545094</v>
      </c>
      <c r="B3196" s="75">
        <v>650</v>
      </c>
      <c r="C3196" s="76"/>
      <c r="D3196" s="76" t="s">
        <v>2563</v>
      </c>
      <c r="E3196" s="74"/>
      <c r="F3196" s="74">
        <v>5200000522</v>
      </c>
    </row>
    <row r="3197" spans="1:6" x14ac:dyDescent="0.2">
      <c r="A3197" s="74">
        <v>545095</v>
      </c>
      <c r="B3197" s="75">
        <v>160</v>
      </c>
      <c r="C3197" s="76"/>
      <c r="D3197" s="76" t="s">
        <v>2564</v>
      </c>
      <c r="E3197" s="74"/>
      <c r="F3197" s="74">
        <v>5200000522</v>
      </c>
    </row>
    <row r="3198" spans="1:6" x14ac:dyDescent="0.2">
      <c r="A3198" s="74">
        <v>545096</v>
      </c>
      <c r="B3198" s="75">
        <v>100</v>
      </c>
      <c r="C3198" s="76"/>
      <c r="D3198" s="76" t="s">
        <v>2565</v>
      </c>
      <c r="E3198" s="74"/>
      <c r="F3198" s="74">
        <v>5200000522</v>
      </c>
    </row>
    <row r="3199" spans="1:6" x14ac:dyDescent="0.2">
      <c r="A3199" s="74">
        <v>545097</v>
      </c>
      <c r="B3199" s="75">
        <v>100</v>
      </c>
      <c r="C3199" s="76"/>
      <c r="D3199" s="76" t="s">
        <v>2566</v>
      </c>
      <c r="E3199" s="74"/>
      <c r="F3199" s="74">
        <v>5200000522</v>
      </c>
    </row>
    <row r="3200" spans="1:6" x14ac:dyDescent="0.2">
      <c r="A3200" s="74">
        <v>545098</v>
      </c>
      <c r="B3200" s="75">
        <v>350</v>
      </c>
      <c r="C3200" s="76"/>
      <c r="D3200" s="76" t="s">
        <v>2567</v>
      </c>
      <c r="E3200" s="74"/>
      <c r="F3200" s="74">
        <v>5200000522</v>
      </c>
    </row>
    <row r="3201" spans="1:6" x14ac:dyDescent="0.2">
      <c r="A3201" s="74">
        <v>545099</v>
      </c>
      <c r="B3201" s="75">
        <v>45</v>
      </c>
      <c r="C3201" s="76"/>
      <c r="D3201" s="76" t="s">
        <v>2568</v>
      </c>
      <c r="E3201" s="74"/>
      <c r="F3201" s="74">
        <v>5200000522</v>
      </c>
    </row>
    <row r="3202" spans="1:6" x14ac:dyDescent="0.2">
      <c r="A3202" s="74">
        <v>545100</v>
      </c>
      <c r="B3202" s="75">
        <v>1600</v>
      </c>
      <c r="C3202" s="76"/>
      <c r="D3202" s="76" t="s">
        <v>2569</v>
      </c>
      <c r="E3202" s="74"/>
      <c r="F3202" s="74">
        <v>5200000522</v>
      </c>
    </row>
    <row r="3203" spans="1:6" x14ac:dyDescent="0.2">
      <c r="A3203" s="74">
        <v>545101</v>
      </c>
      <c r="B3203" s="75">
        <v>1200</v>
      </c>
      <c r="C3203" s="76"/>
      <c r="D3203" s="76" t="s">
        <v>2570</v>
      </c>
      <c r="E3203" s="74"/>
      <c r="F3203" s="74">
        <v>5200000522</v>
      </c>
    </row>
    <row r="3204" spans="1:6" x14ac:dyDescent="0.2">
      <c r="A3204" s="74">
        <v>545102</v>
      </c>
      <c r="B3204" s="75">
        <v>1400</v>
      </c>
      <c r="C3204" s="76"/>
      <c r="D3204" s="76" t="s">
        <v>2571</v>
      </c>
      <c r="E3204" s="74"/>
      <c r="F3204" s="74">
        <v>5200000522</v>
      </c>
    </row>
    <row r="3205" spans="1:6" x14ac:dyDescent="0.2">
      <c r="A3205" s="74">
        <v>545103</v>
      </c>
      <c r="B3205" s="75">
        <v>8</v>
      </c>
      <c r="C3205" s="76"/>
      <c r="D3205" s="76" t="s">
        <v>2572</v>
      </c>
      <c r="E3205" s="74"/>
      <c r="F3205" s="74">
        <v>5200000522</v>
      </c>
    </row>
    <row r="3206" spans="1:6" x14ac:dyDescent="0.2">
      <c r="A3206" s="74">
        <v>545104</v>
      </c>
      <c r="B3206" s="75">
        <v>110</v>
      </c>
      <c r="C3206" s="76"/>
      <c r="D3206" s="76" t="s">
        <v>2573</v>
      </c>
      <c r="E3206" s="74"/>
      <c r="F3206" s="74">
        <v>5200000522</v>
      </c>
    </row>
    <row r="3207" spans="1:6" x14ac:dyDescent="0.2">
      <c r="A3207" s="74">
        <v>545105</v>
      </c>
      <c r="B3207" s="75">
        <v>280</v>
      </c>
      <c r="C3207" s="76"/>
      <c r="D3207" s="76" t="s">
        <v>2574</v>
      </c>
      <c r="E3207" s="74"/>
      <c r="F3207" s="74">
        <v>5200000522</v>
      </c>
    </row>
    <row r="3208" spans="1:6" x14ac:dyDescent="0.2">
      <c r="A3208" s="74">
        <v>545106</v>
      </c>
      <c r="B3208" s="75">
        <v>400</v>
      </c>
      <c r="C3208" s="76"/>
      <c r="D3208" s="76" t="s">
        <v>2575</v>
      </c>
      <c r="E3208" s="74"/>
      <c r="F3208" s="74">
        <v>5200000522</v>
      </c>
    </row>
    <row r="3209" spans="1:6" x14ac:dyDescent="0.2">
      <c r="A3209" s="74">
        <v>545107</v>
      </c>
      <c r="B3209" s="75">
        <v>3000</v>
      </c>
      <c r="C3209" s="76"/>
      <c r="D3209" s="76" t="s">
        <v>2576</v>
      </c>
      <c r="E3209" s="74"/>
      <c r="F3209" s="74">
        <v>5200000522</v>
      </c>
    </row>
    <row r="3210" spans="1:6" x14ac:dyDescent="0.2">
      <c r="A3210" s="74">
        <v>545108</v>
      </c>
      <c r="B3210" s="75">
        <v>60</v>
      </c>
      <c r="C3210" s="76"/>
      <c r="D3210" s="76" t="s">
        <v>2577</v>
      </c>
      <c r="E3210" s="74"/>
      <c r="F3210" s="74">
        <v>5200000522</v>
      </c>
    </row>
    <row r="3211" spans="1:6" x14ac:dyDescent="0.2">
      <c r="A3211" s="74">
        <v>545109</v>
      </c>
      <c r="B3211" s="75">
        <v>519.61</v>
      </c>
      <c r="C3211" s="76"/>
      <c r="D3211" s="76" t="s">
        <v>2578</v>
      </c>
      <c r="E3211" s="74"/>
      <c r="F3211" s="74">
        <v>5200000522</v>
      </c>
    </row>
    <row r="3212" spans="1:6" x14ac:dyDescent="0.2">
      <c r="A3212" s="74">
        <v>545110</v>
      </c>
      <c r="B3212" s="75">
        <v>519.61</v>
      </c>
      <c r="C3212" s="76"/>
      <c r="D3212" s="76" t="s">
        <v>2579</v>
      </c>
      <c r="E3212" s="74"/>
      <c r="F3212" s="74">
        <v>5200000522</v>
      </c>
    </row>
    <row r="3213" spans="1:6" x14ac:dyDescent="0.2">
      <c r="A3213" s="74">
        <v>545111</v>
      </c>
      <c r="B3213" s="75">
        <v>519.61</v>
      </c>
      <c r="C3213" s="76"/>
      <c r="D3213" s="76" t="s">
        <v>2580</v>
      </c>
      <c r="E3213" s="74"/>
      <c r="F3213" s="74">
        <v>5200000522</v>
      </c>
    </row>
    <row r="3214" spans="1:6" x14ac:dyDescent="0.2">
      <c r="A3214" s="74">
        <v>545112</v>
      </c>
      <c r="B3214" s="75">
        <v>179.9</v>
      </c>
      <c r="C3214" s="76"/>
      <c r="D3214" s="76" t="s">
        <v>2581</v>
      </c>
      <c r="E3214" s="74"/>
      <c r="F3214" s="74">
        <v>5200000522</v>
      </c>
    </row>
    <row r="3215" spans="1:6" x14ac:dyDescent="0.2">
      <c r="A3215" s="74">
        <v>545113</v>
      </c>
      <c r="B3215" s="75">
        <v>89.95</v>
      </c>
      <c r="C3215" s="76"/>
      <c r="D3215" s="76" t="s">
        <v>2582</v>
      </c>
      <c r="E3215" s="74"/>
      <c r="F3215" s="74">
        <v>5200000522</v>
      </c>
    </row>
    <row r="3216" spans="1:6" x14ac:dyDescent="0.2">
      <c r="A3216" s="74">
        <v>545114</v>
      </c>
      <c r="B3216" s="75">
        <v>89.95</v>
      </c>
      <c r="C3216" s="76"/>
      <c r="D3216" s="76" t="s">
        <v>2583</v>
      </c>
      <c r="E3216" s="74"/>
      <c r="F3216" s="74">
        <v>5200000522</v>
      </c>
    </row>
    <row r="3217" spans="1:6" x14ac:dyDescent="0.2">
      <c r="A3217" s="74">
        <v>545115</v>
      </c>
      <c r="B3217" s="75">
        <v>269.85000000000002</v>
      </c>
      <c r="C3217" s="76"/>
      <c r="D3217" s="76" t="s">
        <v>2584</v>
      </c>
      <c r="E3217" s="74"/>
      <c r="F3217" s="74">
        <v>5200000522</v>
      </c>
    </row>
    <row r="3218" spans="1:6" x14ac:dyDescent="0.2">
      <c r="A3218" s="74">
        <v>545116</v>
      </c>
      <c r="B3218" s="75">
        <v>95.94</v>
      </c>
      <c r="C3218" s="76"/>
      <c r="D3218" s="76" t="s">
        <v>2585</v>
      </c>
      <c r="E3218" s="74"/>
      <c r="F3218" s="74">
        <v>5200000522</v>
      </c>
    </row>
    <row r="3219" spans="1:6" x14ac:dyDescent="0.2">
      <c r="A3219" s="74">
        <v>545117</v>
      </c>
      <c r="B3219" s="75">
        <v>59.97</v>
      </c>
      <c r="C3219" s="76"/>
      <c r="D3219" s="76" t="s">
        <v>2586</v>
      </c>
      <c r="E3219" s="74"/>
      <c r="F3219" s="74">
        <v>5200000522</v>
      </c>
    </row>
    <row r="3220" spans="1:6" x14ac:dyDescent="0.2">
      <c r="A3220" s="74">
        <v>545118</v>
      </c>
      <c r="B3220" s="75">
        <v>329.81</v>
      </c>
      <c r="C3220" s="76"/>
      <c r="D3220" s="76" t="s">
        <v>2587</v>
      </c>
      <c r="E3220" s="74"/>
      <c r="F3220" s="74">
        <v>5200000522</v>
      </c>
    </row>
    <row r="3221" spans="1:6" x14ac:dyDescent="0.2">
      <c r="A3221" s="74">
        <v>545119</v>
      </c>
      <c r="B3221" s="75">
        <v>164.91</v>
      </c>
      <c r="C3221" s="76"/>
      <c r="D3221" s="76" t="s">
        <v>2588</v>
      </c>
      <c r="E3221" s="74"/>
      <c r="F3221" s="74">
        <v>5200000522</v>
      </c>
    </row>
    <row r="3222" spans="1:6" x14ac:dyDescent="0.2">
      <c r="A3222" s="74">
        <v>545120</v>
      </c>
      <c r="B3222" s="75">
        <v>119.93</v>
      </c>
      <c r="C3222" s="76"/>
      <c r="D3222" s="76" t="s">
        <v>2589</v>
      </c>
      <c r="E3222" s="74"/>
      <c r="F3222" s="74">
        <v>5200000522</v>
      </c>
    </row>
    <row r="3223" spans="1:6" x14ac:dyDescent="0.2">
      <c r="A3223" s="74">
        <v>545121</v>
      </c>
      <c r="B3223" s="75">
        <v>389.71</v>
      </c>
      <c r="C3223" s="76"/>
      <c r="D3223" s="76" t="s">
        <v>2590</v>
      </c>
      <c r="E3223" s="74"/>
      <c r="F3223" s="74">
        <v>5200000522</v>
      </c>
    </row>
    <row r="3224" spans="1:6" x14ac:dyDescent="0.2">
      <c r="A3224" s="74">
        <v>545122</v>
      </c>
      <c r="B3224" s="75">
        <v>389.71</v>
      </c>
      <c r="C3224" s="76"/>
      <c r="D3224" s="76" t="s">
        <v>2591</v>
      </c>
      <c r="E3224" s="74"/>
      <c r="F3224" s="74">
        <v>5200000522</v>
      </c>
    </row>
    <row r="3225" spans="1:6" x14ac:dyDescent="0.2">
      <c r="A3225" s="74">
        <v>545123</v>
      </c>
      <c r="B3225" s="75">
        <v>389.71</v>
      </c>
      <c r="C3225" s="76"/>
      <c r="D3225" s="76" t="s">
        <v>2592</v>
      </c>
      <c r="E3225" s="74"/>
      <c r="F3225" s="74">
        <v>5200000522</v>
      </c>
    </row>
    <row r="3226" spans="1:6" x14ac:dyDescent="0.2">
      <c r="A3226" s="74">
        <v>545124</v>
      </c>
      <c r="B3226" s="75">
        <v>519.61</v>
      </c>
      <c r="C3226" s="76"/>
      <c r="D3226" s="76" t="s">
        <v>2593</v>
      </c>
      <c r="E3226" s="74"/>
      <c r="F3226" s="74">
        <v>5200000522</v>
      </c>
    </row>
    <row r="3227" spans="1:6" x14ac:dyDescent="0.2">
      <c r="A3227" s="74">
        <v>545125</v>
      </c>
      <c r="B3227" s="75">
        <v>519.61</v>
      </c>
      <c r="C3227" s="76"/>
      <c r="D3227" s="76" t="s">
        <v>2594</v>
      </c>
      <c r="E3227" s="74"/>
      <c r="F3227" s="74">
        <v>5200000522</v>
      </c>
    </row>
    <row r="3228" spans="1:6" x14ac:dyDescent="0.2">
      <c r="A3228" s="74">
        <v>545126</v>
      </c>
      <c r="B3228" s="75">
        <v>1039.23</v>
      </c>
      <c r="C3228" s="76"/>
      <c r="D3228" s="76" t="s">
        <v>2595</v>
      </c>
      <c r="E3228" s="74"/>
      <c r="F3228" s="74">
        <v>5200000522</v>
      </c>
    </row>
    <row r="3229" spans="1:6" x14ac:dyDescent="0.2">
      <c r="A3229" s="74">
        <v>545127</v>
      </c>
      <c r="B3229" s="75">
        <v>539.69000000000005</v>
      </c>
      <c r="C3229" s="76"/>
      <c r="D3229" s="76" t="s">
        <v>2596</v>
      </c>
      <c r="E3229" s="74"/>
      <c r="F3229" s="74">
        <v>5200000522</v>
      </c>
    </row>
    <row r="3230" spans="1:6" x14ac:dyDescent="0.2">
      <c r="A3230" s="74">
        <v>545128</v>
      </c>
      <c r="B3230" s="75">
        <v>479.73</v>
      </c>
      <c r="C3230" s="76"/>
      <c r="D3230" s="76" t="s">
        <v>2597</v>
      </c>
      <c r="E3230" s="74"/>
      <c r="F3230" s="74">
        <v>5200000522</v>
      </c>
    </row>
    <row r="3231" spans="1:6" x14ac:dyDescent="0.2">
      <c r="A3231" s="74">
        <v>545129</v>
      </c>
      <c r="B3231" s="75">
        <v>389.71</v>
      </c>
      <c r="C3231" s="76"/>
      <c r="D3231" s="76" t="s">
        <v>2598</v>
      </c>
      <c r="E3231" s="74"/>
      <c r="F3231" s="74">
        <v>5200000522</v>
      </c>
    </row>
    <row r="3232" spans="1:6" x14ac:dyDescent="0.2">
      <c r="A3232" s="74">
        <v>545130</v>
      </c>
      <c r="B3232" s="75">
        <v>149.91999999999999</v>
      </c>
      <c r="C3232" s="76"/>
      <c r="D3232" s="76" t="s">
        <v>2599</v>
      </c>
      <c r="E3232" s="74"/>
      <c r="F3232" s="74">
        <v>5200000522</v>
      </c>
    </row>
    <row r="3233" spans="1:6" x14ac:dyDescent="0.2">
      <c r="A3233" s="74">
        <v>545131</v>
      </c>
      <c r="B3233" s="75">
        <v>89.95</v>
      </c>
      <c r="C3233" s="76"/>
      <c r="D3233" s="76" t="s">
        <v>2600</v>
      </c>
      <c r="E3233" s="74"/>
      <c r="F3233" s="74">
        <v>5200000522</v>
      </c>
    </row>
    <row r="3234" spans="1:6" x14ac:dyDescent="0.2">
      <c r="A3234" s="74">
        <v>545132</v>
      </c>
      <c r="B3234" s="75">
        <v>2100</v>
      </c>
      <c r="C3234" s="76"/>
      <c r="D3234" s="76" t="s">
        <v>2601</v>
      </c>
      <c r="E3234" s="74"/>
      <c r="F3234" s="74">
        <v>5200000522</v>
      </c>
    </row>
    <row r="3235" spans="1:6" x14ac:dyDescent="0.2">
      <c r="A3235" s="74">
        <v>545133</v>
      </c>
      <c r="B3235" s="75">
        <v>1400</v>
      </c>
      <c r="C3235" s="76"/>
      <c r="D3235" s="76" t="s">
        <v>2602</v>
      </c>
      <c r="E3235" s="74"/>
      <c r="F3235" s="74">
        <v>5200000522</v>
      </c>
    </row>
    <row r="3236" spans="1:6" x14ac:dyDescent="0.2">
      <c r="A3236" s="74">
        <v>545134</v>
      </c>
      <c r="B3236" s="75">
        <v>600</v>
      </c>
      <c r="C3236" s="76"/>
      <c r="D3236" s="76" t="s">
        <v>2603</v>
      </c>
      <c r="E3236" s="74"/>
      <c r="F3236" s="74">
        <v>5200000522</v>
      </c>
    </row>
    <row r="3237" spans="1:6" x14ac:dyDescent="0.2">
      <c r="A3237" s="74">
        <v>545135</v>
      </c>
      <c r="B3237" s="75">
        <v>259.81</v>
      </c>
      <c r="C3237" s="76"/>
      <c r="D3237" s="76" t="s">
        <v>2604</v>
      </c>
      <c r="E3237" s="74"/>
      <c r="F3237" s="74">
        <v>5200000522</v>
      </c>
    </row>
    <row r="3238" spans="1:6" x14ac:dyDescent="0.2">
      <c r="A3238" s="74">
        <v>545136</v>
      </c>
      <c r="B3238" s="75">
        <v>209.88</v>
      </c>
      <c r="C3238" s="76"/>
      <c r="D3238" s="76" t="s">
        <v>2605</v>
      </c>
      <c r="E3238" s="74"/>
      <c r="F3238" s="74">
        <v>5200000522</v>
      </c>
    </row>
    <row r="3239" spans="1:6" x14ac:dyDescent="0.2">
      <c r="A3239" s="74">
        <v>545137</v>
      </c>
      <c r="B3239" s="75">
        <v>689.61</v>
      </c>
      <c r="C3239" s="76"/>
      <c r="D3239" s="76" t="s">
        <v>2606</v>
      </c>
      <c r="E3239" s="74"/>
      <c r="F3239" s="74">
        <v>5200000522</v>
      </c>
    </row>
    <row r="3240" spans="1:6" x14ac:dyDescent="0.2">
      <c r="A3240" s="74">
        <v>545138</v>
      </c>
      <c r="B3240" s="75">
        <v>449.75</v>
      </c>
      <c r="C3240" s="76"/>
      <c r="D3240" s="76" t="s">
        <v>2607</v>
      </c>
      <c r="E3240" s="74"/>
      <c r="F3240" s="74">
        <v>5200000522</v>
      </c>
    </row>
    <row r="3241" spans="1:6" x14ac:dyDescent="0.2">
      <c r="A3241" s="74">
        <v>545139</v>
      </c>
      <c r="B3241" s="75">
        <v>519.61</v>
      </c>
      <c r="C3241" s="76"/>
      <c r="D3241" s="76" t="s">
        <v>2608</v>
      </c>
      <c r="E3241" s="74"/>
      <c r="F3241" s="74">
        <v>5200000522</v>
      </c>
    </row>
    <row r="3242" spans="1:6" x14ac:dyDescent="0.2">
      <c r="A3242" s="74">
        <v>545140</v>
      </c>
      <c r="B3242" s="75">
        <v>209.88</v>
      </c>
      <c r="C3242" s="76"/>
      <c r="D3242" s="76" t="s">
        <v>2609</v>
      </c>
      <c r="E3242" s="74"/>
      <c r="F3242" s="74">
        <v>5200000522</v>
      </c>
    </row>
    <row r="3243" spans="1:6" x14ac:dyDescent="0.2">
      <c r="A3243" s="74">
        <v>545141</v>
      </c>
      <c r="B3243" s="75">
        <v>359.8</v>
      </c>
      <c r="C3243" s="76"/>
      <c r="D3243" s="76" t="s">
        <v>2610</v>
      </c>
      <c r="E3243" s="74"/>
      <c r="F3243" s="74">
        <v>5200000522</v>
      </c>
    </row>
    <row r="3244" spans="1:6" x14ac:dyDescent="0.2">
      <c r="A3244" s="74">
        <v>545142</v>
      </c>
      <c r="B3244" s="75">
        <v>179.9</v>
      </c>
      <c r="C3244" s="76"/>
      <c r="D3244" s="76" t="s">
        <v>2611</v>
      </c>
      <c r="E3244" s="74"/>
      <c r="F3244" s="74">
        <v>5200000522</v>
      </c>
    </row>
    <row r="3245" spans="1:6" x14ac:dyDescent="0.2">
      <c r="A3245" s="74">
        <v>545143</v>
      </c>
      <c r="B3245" s="75">
        <v>509.71</v>
      </c>
      <c r="C3245" s="76"/>
      <c r="D3245" s="76" t="s">
        <v>2612</v>
      </c>
      <c r="E3245" s="74"/>
      <c r="F3245" s="74">
        <v>5200000522</v>
      </c>
    </row>
    <row r="3246" spans="1:6" x14ac:dyDescent="0.2">
      <c r="A3246" s="74">
        <v>545144</v>
      </c>
      <c r="B3246" s="75">
        <v>359.8</v>
      </c>
      <c r="C3246" s="76"/>
      <c r="D3246" s="76" t="s">
        <v>2613</v>
      </c>
      <c r="E3246" s="74"/>
      <c r="F3246" s="74">
        <v>5200000522</v>
      </c>
    </row>
    <row r="3247" spans="1:6" x14ac:dyDescent="0.2">
      <c r="A3247" s="74">
        <v>545145</v>
      </c>
      <c r="B3247" s="75">
        <v>299.83</v>
      </c>
      <c r="C3247" s="76"/>
      <c r="D3247" s="76" t="s">
        <v>2614</v>
      </c>
      <c r="E3247" s="74"/>
      <c r="F3247" s="74">
        <v>5200000522</v>
      </c>
    </row>
    <row r="3248" spans="1:6" x14ac:dyDescent="0.2">
      <c r="A3248" s="74">
        <v>545146</v>
      </c>
      <c r="B3248" s="75">
        <v>149.91999999999999</v>
      </c>
      <c r="C3248" s="76"/>
      <c r="D3248" s="76" t="s">
        <v>2615</v>
      </c>
      <c r="E3248" s="74"/>
      <c r="F3248" s="74">
        <v>5200000522</v>
      </c>
    </row>
    <row r="3249" spans="1:6" x14ac:dyDescent="0.2">
      <c r="A3249" s="74">
        <v>545147</v>
      </c>
      <c r="B3249" s="75">
        <v>239.86</v>
      </c>
      <c r="C3249" s="76"/>
      <c r="D3249" s="76" t="s">
        <v>2616</v>
      </c>
      <c r="E3249" s="74"/>
      <c r="F3249" s="74">
        <v>5200000522</v>
      </c>
    </row>
    <row r="3250" spans="1:6" x14ac:dyDescent="0.2">
      <c r="A3250" s="74">
        <v>545148</v>
      </c>
      <c r="B3250" s="75">
        <v>149.91999999999999</v>
      </c>
      <c r="C3250" s="76"/>
      <c r="D3250" s="76" t="s">
        <v>2617</v>
      </c>
      <c r="E3250" s="74"/>
      <c r="F3250" s="74">
        <v>5200000522</v>
      </c>
    </row>
    <row r="3251" spans="1:6" x14ac:dyDescent="0.2">
      <c r="A3251" s="74">
        <v>545149</v>
      </c>
      <c r="B3251" s="75">
        <v>519.61</v>
      </c>
      <c r="C3251" s="76"/>
      <c r="D3251" s="76" t="s">
        <v>2618</v>
      </c>
      <c r="E3251" s="74"/>
      <c r="F3251" s="74">
        <v>5200000522</v>
      </c>
    </row>
    <row r="3252" spans="1:6" x14ac:dyDescent="0.2">
      <c r="A3252" s="74">
        <v>545150</v>
      </c>
      <c r="B3252" s="75">
        <v>299.83</v>
      </c>
      <c r="C3252" s="76"/>
      <c r="D3252" s="76" t="s">
        <v>2619</v>
      </c>
      <c r="E3252" s="74"/>
      <c r="F3252" s="74">
        <v>5200000522</v>
      </c>
    </row>
    <row r="3253" spans="1:6" x14ac:dyDescent="0.2">
      <c r="A3253" s="74">
        <v>545151</v>
      </c>
      <c r="B3253" s="75">
        <v>6500</v>
      </c>
      <c r="C3253" s="76"/>
      <c r="D3253" s="76" t="s">
        <v>2620</v>
      </c>
      <c r="E3253" s="74"/>
      <c r="F3253" s="74">
        <v>5200000522</v>
      </c>
    </row>
    <row r="3254" spans="1:6" x14ac:dyDescent="0.2">
      <c r="A3254" s="74">
        <v>545152</v>
      </c>
      <c r="B3254" s="75">
        <v>2800</v>
      </c>
      <c r="C3254" s="76"/>
      <c r="D3254" s="76" t="s">
        <v>2621</v>
      </c>
      <c r="E3254" s="74"/>
      <c r="F3254" s="74">
        <v>5200000522</v>
      </c>
    </row>
    <row r="3255" spans="1:6" x14ac:dyDescent="0.2">
      <c r="A3255" s="74">
        <v>545153</v>
      </c>
      <c r="B3255" s="75">
        <v>220</v>
      </c>
      <c r="C3255" s="76"/>
      <c r="D3255" s="76" t="s">
        <v>2622</v>
      </c>
      <c r="E3255" s="74"/>
      <c r="F3255" s="74">
        <v>5200000522</v>
      </c>
    </row>
    <row r="3256" spans="1:6" x14ac:dyDescent="0.2">
      <c r="A3256" s="74">
        <v>545154</v>
      </c>
      <c r="B3256" s="75">
        <v>66</v>
      </c>
      <c r="C3256" s="76"/>
      <c r="D3256" s="76" t="s">
        <v>2623</v>
      </c>
      <c r="E3256" s="74"/>
      <c r="F3256" s="74">
        <v>5200000522</v>
      </c>
    </row>
    <row r="3257" spans="1:6" x14ac:dyDescent="0.2">
      <c r="A3257" s="74">
        <v>545155</v>
      </c>
      <c r="B3257" s="75">
        <v>170</v>
      </c>
      <c r="C3257" s="76"/>
      <c r="D3257" s="76" t="s">
        <v>2624</v>
      </c>
      <c r="E3257" s="74"/>
      <c r="F3257" s="74">
        <v>5200000522</v>
      </c>
    </row>
    <row r="3258" spans="1:6" x14ac:dyDescent="0.2">
      <c r="A3258" s="74">
        <v>545156</v>
      </c>
      <c r="B3258" s="75">
        <v>242</v>
      </c>
      <c r="C3258" s="76"/>
      <c r="D3258" s="76" t="s">
        <v>2625</v>
      </c>
      <c r="E3258" s="74"/>
      <c r="F3258" s="74">
        <v>5200000522</v>
      </c>
    </row>
    <row r="3259" spans="1:6" x14ac:dyDescent="0.2">
      <c r="A3259" s="74">
        <v>547845</v>
      </c>
      <c r="B3259" s="75">
        <v>179.9</v>
      </c>
      <c r="C3259" s="76"/>
      <c r="D3259" s="76" t="s">
        <v>2581</v>
      </c>
      <c r="E3259" s="74"/>
      <c r="F3259" s="74">
        <v>5200000522</v>
      </c>
    </row>
    <row r="3260" spans="1:6" x14ac:dyDescent="0.2">
      <c r="A3260" s="74">
        <v>547846</v>
      </c>
      <c r="B3260" s="75">
        <v>220</v>
      </c>
      <c r="C3260" s="76"/>
      <c r="D3260" s="76" t="s">
        <v>2622</v>
      </c>
      <c r="E3260" s="74"/>
      <c r="F3260" s="74">
        <v>5200000522</v>
      </c>
    </row>
    <row r="3261" spans="1:6" x14ac:dyDescent="0.2">
      <c r="A3261" s="74">
        <v>547847</v>
      </c>
      <c r="B3261" s="75">
        <v>66</v>
      </c>
      <c r="C3261" s="76"/>
      <c r="D3261" s="76" t="s">
        <v>2623</v>
      </c>
      <c r="E3261" s="74"/>
      <c r="F3261" s="74">
        <v>5200000522</v>
      </c>
    </row>
    <row r="3262" spans="1:6" x14ac:dyDescent="0.2">
      <c r="A3262" s="74">
        <v>547848</v>
      </c>
      <c r="B3262" s="75">
        <v>170</v>
      </c>
      <c r="C3262" s="76"/>
      <c r="D3262" s="76" t="s">
        <v>2624</v>
      </c>
      <c r="E3262" s="74"/>
      <c r="F3262" s="74">
        <v>5200000522</v>
      </c>
    </row>
    <row r="3263" spans="1:6" x14ac:dyDescent="0.2">
      <c r="A3263" s="74">
        <v>547849</v>
      </c>
      <c r="B3263" s="75">
        <v>242</v>
      </c>
      <c r="C3263" s="76"/>
      <c r="D3263" s="76" t="s">
        <v>2625</v>
      </c>
      <c r="E3263" s="74"/>
      <c r="F3263" s="74">
        <v>5200000522</v>
      </c>
    </row>
    <row r="3264" spans="1:6" x14ac:dyDescent="0.2">
      <c r="A3264" s="74">
        <v>544949</v>
      </c>
      <c r="B3264" s="75">
        <v>134.77000000000001</v>
      </c>
      <c r="C3264" s="76"/>
      <c r="D3264" s="76" t="s">
        <v>2418</v>
      </c>
      <c r="E3264" s="74"/>
      <c r="F3264" s="74">
        <v>5200000522</v>
      </c>
    </row>
    <row r="3265" spans="1:6" x14ac:dyDescent="0.2">
      <c r="A3265" s="74">
        <v>545042</v>
      </c>
      <c r="B3265" s="75">
        <v>3800</v>
      </c>
      <c r="C3265" s="76"/>
      <c r="D3265" s="76" t="s">
        <v>2511</v>
      </c>
      <c r="E3265" s="74"/>
      <c r="F3265" s="74">
        <v>5200000522</v>
      </c>
    </row>
    <row r="3266" spans="1:6" x14ac:dyDescent="0.2">
      <c r="A3266" s="74">
        <v>545043</v>
      </c>
      <c r="B3266" s="75">
        <v>3200</v>
      </c>
      <c r="C3266" s="76"/>
      <c r="D3266" s="76" t="s">
        <v>2512</v>
      </c>
      <c r="E3266" s="74"/>
      <c r="F3266" s="74">
        <v>5200000522</v>
      </c>
    </row>
    <row r="3267" spans="1:6" x14ac:dyDescent="0.2">
      <c r="A3267" s="74">
        <v>545047</v>
      </c>
      <c r="B3267" s="75">
        <v>10</v>
      </c>
      <c r="C3267" s="76"/>
      <c r="D3267" s="76" t="s">
        <v>2516</v>
      </c>
      <c r="E3267" s="74"/>
      <c r="F3267" s="74">
        <v>5200000522</v>
      </c>
    </row>
    <row r="3268" spans="1:6" x14ac:dyDescent="0.2">
      <c r="A3268" s="74">
        <v>545059</v>
      </c>
      <c r="B3268" s="75">
        <v>270</v>
      </c>
      <c r="C3268" s="76"/>
      <c r="D3268" s="76" t="s">
        <v>2528</v>
      </c>
      <c r="E3268" s="74"/>
      <c r="F3268" s="74">
        <v>5200000522</v>
      </c>
    </row>
    <row r="3269" spans="1:6" x14ac:dyDescent="0.2">
      <c r="A3269" s="74">
        <v>545060</v>
      </c>
      <c r="B3269" s="75">
        <v>120</v>
      </c>
      <c r="C3269" s="76"/>
      <c r="D3269" s="76" t="s">
        <v>2529</v>
      </c>
      <c r="E3269" s="74"/>
      <c r="F3269" s="74">
        <v>5200000522</v>
      </c>
    </row>
    <row r="3270" spans="1:6" x14ac:dyDescent="0.2">
      <c r="A3270" s="74">
        <v>545062</v>
      </c>
      <c r="B3270" s="75">
        <v>190</v>
      </c>
      <c r="C3270" s="76"/>
      <c r="D3270" s="76" t="s">
        <v>2531</v>
      </c>
      <c r="E3270" s="74"/>
      <c r="F3270" s="74">
        <v>5200000522</v>
      </c>
    </row>
    <row r="3271" spans="1:6" x14ac:dyDescent="0.2">
      <c r="A3271" s="74">
        <v>545063</v>
      </c>
      <c r="B3271" s="75">
        <v>100</v>
      </c>
      <c r="C3271" s="76"/>
      <c r="D3271" s="76" t="s">
        <v>2532</v>
      </c>
      <c r="E3271" s="74"/>
      <c r="F3271" s="74">
        <v>5200000522</v>
      </c>
    </row>
    <row r="3272" spans="1:6" x14ac:dyDescent="0.2">
      <c r="A3272" s="74">
        <v>545072</v>
      </c>
      <c r="B3272" s="75">
        <v>1500</v>
      </c>
      <c r="C3272" s="76"/>
      <c r="D3272" s="76" t="s">
        <v>2541</v>
      </c>
      <c r="E3272" s="74"/>
      <c r="F3272" s="74">
        <v>5200000522</v>
      </c>
    </row>
    <row r="3273" spans="1:6" x14ac:dyDescent="0.2">
      <c r="A3273" s="74">
        <v>545075</v>
      </c>
      <c r="B3273" s="75">
        <v>150</v>
      </c>
      <c r="C3273" s="76"/>
      <c r="D3273" s="76" t="s">
        <v>2544</v>
      </c>
      <c r="E3273" s="74"/>
      <c r="F3273" s="74">
        <v>5200000522</v>
      </c>
    </row>
    <row r="3274" spans="1:6" x14ac:dyDescent="0.2">
      <c r="A3274" s="74">
        <v>545082</v>
      </c>
      <c r="B3274" s="75">
        <v>80</v>
      </c>
      <c r="C3274" s="76"/>
      <c r="D3274" s="76" t="s">
        <v>2551</v>
      </c>
      <c r="E3274" s="74"/>
      <c r="F3274" s="74">
        <v>5200000522</v>
      </c>
    </row>
    <row r="3275" spans="1:6" x14ac:dyDescent="0.2">
      <c r="A3275" s="74">
        <v>545083</v>
      </c>
      <c r="B3275" s="75">
        <v>40</v>
      </c>
      <c r="C3275" s="76"/>
      <c r="D3275" s="76" t="s">
        <v>2552</v>
      </c>
      <c r="E3275" s="74"/>
      <c r="F3275" s="74">
        <v>5200000522</v>
      </c>
    </row>
    <row r="3276" spans="1:6" x14ac:dyDescent="0.2">
      <c r="A3276" s="74">
        <v>545085</v>
      </c>
      <c r="B3276" s="75">
        <v>50</v>
      </c>
      <c r="C3276" s="76"/>
      <c r="D3276" s="76" t="s">
        <v>2554</v>
      </c>
      <c r="E3276" s="74"/>
      <c r="F3276" s="74">
        <v>5200000522</v>
      </c>
    </row>
    <row r="3277" spans="1:6" x14ac:dyDescent="0.2">
      <c r="A3277" s="74">
        <v>545086</v>
      </c>
      <c r="B3277" s="75">
        <v>120</v>
      </c>
      <c r="C3277" s="76"/>
      <c r="D3277" s="76" t="s">
        <v>2555</v>
      </c>
      <c r="E3277" s="74"/>
      <c r="F3277" s="74">
        <v>5200000522</v>
      </c>
    </row>
    <row r="3278" spans="1:6" x14ac:dyDescent="0.2">
      <c r="A3278" s="74">
        <v>545087</v>
      </c>
      <c r="B3278" s="75">
        <v>18</v>
      </c>
      <c r="C3278" s="76"/>
      <c r="D3278" s="76" t="s">
        <v>2556</v>
      </c>
      <c r="E3278" s="74"/>
      <c r="F3278" s="74">
        <v>5200000522</v>
      </c>
    </row>
    <row r="3279" spans="1:6" x14ac:dyDescent="0.2">
      <c r="A3279" s="74">
        <v>545090</v>
      </c>
      <c r="B3279" s="75">
        <v>1200</v>
      </c>
      <c r="C3279" s="76"/>
      <c r="D3279" s="76" t="s">
        <v>2559</v>
      </c>
      <c r="E3279" s="74"/>
      <c r="F3279" s="74">
        <v>5200000522</v>
      </c>
    </row>
    <row r="3280" spans="1:6" x14ac:dyDescent="0.2">
      <c r="A3280" s="74">
        <v>545101</v>
      </c>
      <c r="B3280" s="75">
        <v>1200</v>
      </c>
      <c r="C3280" s="76"/>
      <c r="D3280" s="76" t="s">
        <v>2570</v>
      </c>
      <c r="E3280" s="74"/>
      <c r="F3280" s="74">
        <v>5200000522</v>
      </c>
    </row>
    <row r="3281" spans="1:6" x14ac:dyDescent="0.2">
      <c r="A3281" s="74">
        <v>545102</v>
      </c>
      <c r="B3281" s="75">
        <v>1400</v>
      </c>
      <c r="C3281" s="76"/>
      <c r="D3281" s="76" t="s">
        <v>2571</v>
      </c>
      <c r="E3281" s="74"/>
      <c r="F3281" s="74">
        <v>5200000522</v>
      </c>
    </row>
    <row r="3282" spans="1:6" x14ac:dyDescent="0.2">
      <c r="A3282" s="74">
        <v>545103</v>
      </c>
      <c r="B3282" s="75">
        <v>8</v>
      </c>
      <c r="C3282" s="76"/>
      <c r="D3282" s="76" t="s">
        <v>2572</v>
      </c>
      <c r="E3282" s="74"/>
      <c r="F3282" s="74">
        <v>5200000522</v>
      </c>
    </row>
    <row r="3283" spans="1:6" x14ac:dyDescent="0.2">
      <c r="A3283" s="74">
        <v>545107</v>
      </c>
      <c r="B3283" s="75">
        <v>3000</v>
      </c>
      <c r="C3283" s="76"/>
      <c r="D3283" s="76" t="s">
        <v>2576</v>
      </c>
      <c r="E3283" s="74"/>
      <c r="F3283" s="74">
        <v>5200000522</v>
      </c>
    </row>
    <row r="3284" spans="1:6" x14ac:dyDescent="0.2">
      <c r="A3284" s="74">
        <v>545108</v>
      </c>
      <c r="B3284" s="75">
        <v>60</v>
      </c>
      <c r="C3284" s="76"/>
      <c r="D3284" s="76" t="s">
        <v>2577</v>
      </c>
      <c r="E3284" s="74"/>
      <c r="F3284" s="74">
        <v>5200000522</v>
      </c>
    </row>
    <row r="3285" spans="1:6" x14ac:dyDescent="0.2">
      <c r="A3285" s="74">
        <v>545121</v>
      </c>
      <c r="B3285" s="75">
        <v>389.71</v>
      </c>
      <c r="C3285" s="76"/>
      <c r="D3285" s="76" t="s">
        <v>2590</v>
      </c>
      <c r="E3285" s="74"/>
      <c r="F3285" s="74">
        <v>5200000522</v>
      </c>
    </row>
    <row r="3286" spans="1:6" x14ac:dyDescent="0.2">
      <c r="A3286" s="74">
        <v>545122</v>
      </c>
      <c r="B3286" s="75">
        <v>389.71</v>
      </c>
      <c r="C3286" s="76"/>
      <c r="D3286" s="76" t="s">
        <v>2591</v>
      </c>
      <c r="E3286" s="74"/>
      <c r="F3286" s="74">
        <v>5200000522</v>
      </c>
    </row>
    <row r="3287" spans="1:6" x14ac:dyDescent="0.2">
      <c r="A3287" s="74">
        <v>545123</v>
      </c>
      <c r="B3287" s="75">
        <v>389.71</v>
      </c>
      <c r="C3287" s="76"/>
      <c r="D3287" s="76" t="s">
        <v>2592</v>
      </c>
      <c r="E3287" s="74"/>
      <c r="F3287" s="74">
        <v>5200000522</v>
      </c>
    </row>
    <row r="3288" spans="1:6" x14ac:dyDescent="0.2">
      <c r="A3288" s="74">
        <v>545124</v>
      </c>
      <c r="B3288" s="75">
        <v>519.61</v>
      </c>
      <c r="C3288" s="76"/>
      <c r="D3288" s="76" t="s">
        <v>2593</v>
      </c>
      <c r="E3288" s="74"/>
      <c r="F3288" s="74">
        <v>5200000522</v>
      </c>
    </row>
    <row r="3289" spans="1:6" x14ac:dyDescent="0.2">
      <c r="A3289" s="74">
        <v>545151</v>
      </c>
      <c r="B3289" s="75">
        <v>6500</v>
      </c>
      <c r="C3289" s="76"/>
      <c r="D3289" s="76" t="s">
        <v>2620</v>
      </c>
      <c r="E3289" s="74"/>
      <c r="F3289" s="74">
        <v>5200000522</v>
      </c>
    </row>
    <row r="3290" spans="1:6" x14ac:dyDescent="0.2">
      <c r="A3290" s="74">
        <v>545152</v>
      </c>
      <c r="B3290" s="75">
        <v>2800</v>
      </c>
      <c r="C3290" s="76"/>
      <c r="D3290" s="76" t="s">
        <v>2621</v>
      </c>
      <c r="E3290" s="74"/>
      <c r="F3290" s="74">
        <v>5200000522</v>
      </c>
    </row>
    <row r="3291" spans="1:6" x14ac:dyDescent="0.2">
      <c r="A3291" s="74">
        <v>547845</v>
      </c>
      <c r="B3291" s="75">
        <v>179.9</v>
      </c>
      <c r="C3291" s="76"/>
      <c r="D3291" s="76" t="s">
        <v>2581</v>
      </c>
      <c r="E3291" s="74"/>
      <c r="F3291" s="74">
        <v>5200000522</v>
      </c>
    </row>
    <row r="3292" spans="1:6" x14ac:dyDescent="0.2">
      <c r="A3292" s="74">
        <v>547846</v>
      </c>
      <c r="B3292" s="75">
        <v>220</v>
      </c>
      <c r="C3292" s="76"/>
      <c r="D3292" s="76" t="s">
        <v>2622</v>
      </c>
      <c r="E3292" s="74"/>
      <c r="F3292" s="74">
        <v>5200000522</v>
      </c>
    </row>
    <row r="3293" spans="1:6" x14ac:dyDescent="0.2">
      <c r="A3293" s="74">
        <v>547847</v>
      </c>
      <c r="B3293" s="75">
        <v>66</v>
      </c>
      <c r="C3293" s="76"/>
      <c r="D3293" s="76" t="s">
        <v>2623</v>
      </c>
      <c r="E3293" s="74"/>
      <c r="F3293" s="74">
        <v>5200000522</v>
      </c>
    </row>
    <row r="3294" spans="1:6" x14ac:dyDescent="0.2">
      <c r="A3294" s="74">
        <v>547848</v>
      </c>
      <c r="B3294" s="75">
        <v>170</v>
      </c>
      <c r="C3294" s="76"/>
      <c r="D3294" s="76" t="s">
        <v>2624</v>
      </c>
      <c r="E3294" s="74"/>
      <c r="F3294" s="74">
        <v>5200000522</v>
      </c>
    </row>
    <row r="3295" spans="1:6" x14ac:dyDescent="0.2">
      <c r="A3295" s="74">
        <v>547849</v>
      </c>
      <c r="B3295" s="75">
        <v>242</v>
      </c>
      <c r="C3295" s="76"/>
      <c r="D3295" s="76" t="s">
        <v>2625</v>
      </c>
      <c r="E3295" s="74"/>
      <c r="F3295" s="74">
        <v>5200000522</v>
      </c>
    </row>
    <row r="3296" spans="1:6" x14ac:dyDescent="0.2">
      <c r="A3296" s="74">
        <v>548837</v>
      </c>
      <c r="B3296" s="75">
        <v>379.05</v>
      </c>
      <c r="C3296" s="76"/>
      <c r="D3296" s="76" t="s">
        <v>2417</v>
      </c>
      <c r="E3296" s="74"/>
      <c r="F3296" s="74">
        <v>5200000522</v>
      </c>
    </row>
    <row r="3297" spans="1:6" x14ac:dyDescent="0.2">
      <c r="A3297" s="74">
        <v>548838</v>
      </c>
      <c r="B3297" s="75">
        <v>126.35</v>
      </c>
      <c r="C3297" s="76"/>
      <c r="D3297" s="76" t="s">
        <v>2439</v>
      </c>
      <c r="E3297" s="74"/>
      <c r="F3297" s="74">
        <v>5200000522</v>
      </c>
    </row>
    <row r="3298" spans="1:6" x14ac:dyDescent="0.2">
      <c r="A3298" s="74">
        <v>548839</v>
      </c>
      <c r="B3298" s="75">
        <v>151.62</v>
      </c>
      <c r="C3298" s="76"/>
      <c r="D3298" s="76" t="s">
        <v>2440</v>
      </c>
      <c r="E3298" s="74"/>
      <c r="F3298" s="74">
        <v>5200000522</v>
      </c>
    </row>
    <row r="3299" spans="1:6" x14ac:dyDescent="0.2">
      <c r="A3299" s="74">
        <v>548840</v>
      </c>
      <c r="B3299" s="75">
        <v>758.1</v>
      </c>
      <c r="C3299" s="76"/>
      <c r="D3299" s="76" t="s">
        <v>2443</v>
      </c>
      <c r="E3299" s="74"/>
      <c r="F3299" s="74">
        <v>5200000522</v>
      </c>
    </row>
    <row r="3300" spans="1:6" x14ac:dyDescent="0.2">
      <c r="A3300" s="74">
        <v>548841</v>
      </c>
      <c r="B3300" s="75">
        <v>80.459999999999994</v>
      </c>
      <c r="C3300" s="76"/>
      <c r="D3300" s="76" t="s">
        <v>2508</v>
      </c>
      <c r="E3300" s="74"/>
      <c r="F3300" s="74">
        <v>5200000522</v>
      </c>
    </row>
    <row r="3301" spans="1:6" x14ac:dyDescent="0.2">
      <c r="A3301" s="74">
        <v>548842</v>
      </c>
      <c r="B3301" s="75">
        <v>200</v>
      </c>
      <c r="C3301" s="76"/>
      <c r="D3301" s="76" t="s">
        <v>2518</v>
      </c>
      <c r="E3301" s="74"/>
      <c r="F3301" s="74">
        <v>5200000522</v>
      </c>
    </row>
    <row r="3302" spans="1:6" x14ac:dyDescent="0.2">
      <c r="A3302" s="74">
        <v>548843</v>
      </c>
      <c r="B3302" s="75">
        <v>150</v>
      </c>
      <c r="C3302" s="76"/>
      <c r="D3302" s="76" t="s">
        <v>2519</v>
      </c>
      <c r="E3302" s="74"/>
      <c r="F3302" s="74">
        <v>5200000522</v>
      </c>
    </row>
    <row r="3303" spans="1:6" x14ac:dyDescent="0.2">
      <c r="A3303" s="74">
        <v>549014</v>
      </c>
      <c r="B3303" s="75">
        <v>180</v>
      </c>
      <c r="C3303" s="76"/>
      <c r="D3303" s="76" t="s">
        <v>2527</v>
      </c>
      <c r="E3303" s="74"/>
      <c r="F3303" s="74">
        <v>5200000522</v>
      </c>
    </row>
    <row r="3304" spans="1:6" x14ac:dyDescent="0.2">
      <c r="A3304" s="74">
        <v>549015</v>
      </c>
      <c r="B3304" s="75">
        <v>140</v>
      </c>
      <c r="C3304" s="76"/>
      <c r="D3304" s="76" t="s">
        <v>2530</v>
      </c>
      <c r="E3304" s="74"/>
      <c r="F3304" s="74">
        <v>5200000522</v>
      </c>
    </row>
    <row r="3305" spans="1:6" x14ac:dyDescent="0.2">
      <c r="A3305" s="74">
        <v>549016</v>
      </c>
      <c r="B3305" s="75">
        <v>340</v>
      </c>
      <c r="C3305" s="76"/>
      <c r="D3305" s="76" t="s">
        <v>2542</v>
      </c>
      <c r="E3305" s="74"/>
      <c r="F3305" s="74">
        <v>5200000522</v>
      </c>
    </row>
    <row r="3306" spans="1:6" x14ac:dyDescent="0.2">
      <c r="A3306" s="74">
        <v>549017</v>
      </c>
      <c r="B3306" s="75">
        <v>400</v>
      </c>
      <c r="C3306" s="76"/>
      <c r="D3306" s="76" t="s">
        <v>2543</v>
      </c>
      <c r="E3306" s="74"/>
      <c r="F3306" s="74">
        <v>5200000522</v>
      </c>
    </row>
    <row r="3307" spans="1:6" x14ac:dyDescent="0.2">
      <c r="A3307" s="74">
        <v>549018</v>
      </c>
      <c r="B3307" s="75">
        <v>220</v>
      </c>
      <c r="C3307" s="76"/>
      <c r="D3307" s="76" t="s">
        <v>2545</v>
      </c>
      <c r="E3307" s="74"/>
      <c r="F3307" s="74">
        <v>5200000522</v>
      </c>
    </row>
    <row r="3308" spans="1:6" x14ac:dyDescent="0.2">
      <c r="A3308" s="74">
        <v>549019</v>
      </c>
      <c r="B3308" s="75">
        <v>110</v>
      </c>
      <c r="C3308" s="76"/>
      <c r="D3308" s="76" t="s">
        <v>2546</v>
      </c>
      <c r="E3308" s="74"/>
      <c r="F3308" s="74">
        <v>5200000522</v>
      </c>
    </row>
    <row r="3309" spans="1:6" x14ac:dyDescent="0.2">
      <c r="A3309" s="74">
        <v>549020</v>
      </c>
      <c r="B3309" s="75">
        <v>800</v>
      </c>
      <c r="C3309" s="76"/>
      <c r="D3309" s="76" t="s">
        <v>2557</v>
      </c>
      <c r="E3309" s="74"/>
      <c r="F3309" s="74">
        <v>5200000522</v>
      </c>
    </row>
    <row r="3310" spans="1:6" x14ac:dyDescent="0.2">
      <c r="A3310" s="74">
        <v>549930</v>
      </c>
      <c r="B3310" s="75">
        <v>1</v>
      </c>
      <c r="C3310" s="76"/>
      <c r="D3310" s="76" t="s">
        <v>2626</v>
      </c>
      <c r="E3310" s="74"/>
      <c r="F3310" s="74">
        <v>5200000522</v>
      </c>
    </row>
    <row r="3311" spans="1:6" x14ac:dyDescent="0.2">
      <c r="A3311" s="74">
        <v>549854</v>
      </c>
      <c r="B3311" s="75">
        <v>1</v>
      </c>
      <c r="C3311" s="76"/>
      <c r="D3311" s="76" t="s">
        <v>2627</v>
      </c>
      <c r="E3311" s="74"/>
      <c r="F3311" s="74">
        <v>5200000522</v>
      </c>
    </row>
    <row r="3312" spans="1:6" x14ac:dyDescent="0.2">
      <c r="A3312" s="74">
        <v>547574</v>
      </c>
      <c r="B3312" s="75">
        <v>186.01</v>
      </c>
      <c r="C3312" s="76"/>
      <c r="D3312" s="76" t="s">
        <v>2628</v>
      </c>
      <c r="E3312" s="74"/>
      <c r="F3312" s="74">
        <v>5200000577</v>
      </c>
    </row>
    <row r="3313" spans="1:6" x14ac:dyDescent="0.2">
      <c r="A3313" s="74">
        <v>547575</v>
      </c>
      <c r="B3313" s="75">
        <v>1.88</v>
      </c>
      <c r="C3313" s="76"/>
      <c r="D3313" s="76" t="s">
        <v>2629</v>
      </c>
      <c r="E3313" s="74"/>
      <c r="F3313" s="74">
        <v>5200000577</v>
      </c>
    </row>
    <row r="3314" spans="1:6" x14ac:dyDescent="0.2">
      <c r="A3314" s="74">
        <v>547576</v>
      </c>
      <c r="B3314" s="75">
        <v>0.85</v>
      </c>
      <c r="C3314" s="76"/>
      <c r="D3314" s="76" t="s">
        <v>2630</v>
      </c>
      <c r="E3314" s="74"/>
      <c r="F3314" s="74">
        <v>5200000577</v>
      </c>
    </row>
    <row r="3315" spans="1:6" x14ac:dyDescent="0.2">
      <c r="A3315" s="74">
        <v>547577</v>
      </c>
      <c r="B3315" s="75">
        <v>9.89</v>
      </c>
      <c r="C3315" s="76"/>
      <c r="D3315" s="76" t="s">
        <v>2631</v>
      </c>
      <c r="E3315" s="74"/>
      <c r="F3315" s="74">
        <v>5200000577</v>
      </c>
    </row>
    <row r="3316" spans="1:6" x14ac:dyDescent="0.2">
      <c r="A3316" s="74">
        <v>547578</v>
      </c>
      <c r="B3316" s="75">
        <v>47.35</v>
      </c>
      <c r="C3316" s="76"/>
      <c r="D3316" s="76" t="s">
        <v>2632</v>
      </c>
      <c r="E3316" s="74"/>
      <c r="F3316" s="74">
        <v>5200000577</v>
      </c>
    </row>
    <row r="3317" spans="1:6" x14ac:dyDescent="0.2">
      <c r="A3317" s="74">
        <v>547579</v>
      </c>
      <c r="B3317" s="75">
        <v>299.7</v>
      </c>
      <c r="C3317" s="76"/>
      <c r="D3317" s="76" t="s">
        <v>2633</v>
      </c>
      <c r="E3317" s="74"/>
      <c r="F3317" s="74">
        <v>5200000577</v>
      </c>
    </row>
    <row r="3318" spans="1:6" x14ac:dyDescent="0.2">
      <c r="A3318" s="74">
        <v>547580</v>
      </c>
      <c r="B3318" s="75">
        <v>104.1</v>
      </c>
      <c r="C3318" s="76"/>
      <c r="D3318" s="76" t="s">
        <v>2634</v>
      </c>
      <c r="E3318" s="74"/>
      <c r="F3318" s="74">
        <v>5200000577</v>
      </c>
    </row>
    <row r="3319" spans="1:6" x14ac:dyDescent="0.2">
      <c r="A3319" s="74">
        <v>547581</v>
      </c>
      <c r="B3319" s="75">
        <v>236.74</v>
      </c>
      <c r="C3319" s="76"/>
      <c r="D3319" s="76" t="s">
        <v>2635</v>
      </c>
      <c r="E3319" s="74"/>
      <c r="F3319" s="74">
        <v>5200000577</v>
      </c>
    </row>
    <row r="3320" spans="1:6" x14ac:dyDescent="0.2">
      <c r="A3320" s="74">
        <v>547582</v>
      </c>
      <c r="B3320" s="75">
        <v>20.3</v>
      </c>
      <c r="C3320" s="76"/>
      <c r="D3320" s="76" t="s">
        <v>2636</v>
      </c>
      <c r="E3320" s="74"/>
      <c r="F3320" s="74">
        <v>5200000577</v>
      </c>
    </row>
    <row r="3321" spans="1:6" x14ac:dyDescent="0.2">
      <c r="A3321" s="74">
        <v>547583</v>
      </c>
      <c r="B3321" s="75">
        <v>20.3</v>
      </c>
      <c r="C3321" s="76"/>
      <c r="D3321" s="76" t="s">
        <v>2637</v>
      </c>
      <c r="E3321" s="74"/>
      <c r="F3321" s="74">
        <v>5200000577</v>
      </c>
    </row>
    <row r="3322" spans="1:6" x14ac:dyDescent="0.2">
      <c r="A3322" s="74">
        <v>547584</v>
      </c>
      <c r="B3322" s="75">
        <v>50.73</v>
      </c>
      <c r="C3322" s="76"/>
      <c r="D3322" s="76" t="s">
        <v>2638</v>
      </c>
      <c r="E3322" s="74"/>
      <c r="F3322" s="74">
        <v>5200000577</v>
      </c>
    </row>
    <row r="3323" spans="1:6" x14ac:dyDescent="0.2">
      <c r="A3323" s="74">
        <v>547585</v>
      </c>
      <c r="B3323" s="75">
        <v>141.62</v>
      </c>
      <c r="C3323" s="76"/>
      <c r="D3323" s="76" t="s">
        <v>2639</v>
      </c>
      <c r="E3323" s="74"/>
      <c r="F3323" s="74">
        <v>5200000577</v>
      </c>
    </row>
    <row r="3324" spans="1:6" x14ac:dyDescent="0.2">
      <c r="A3324" s="74">
        <v>547586</v>
      </c>
      <c r="B3324" s="75">
        <v>57.5</v>
      </c>
      <c r="C3324" s="76"/>
      <c r="D3324" s="76" t="s">
        <v>2640</v>
      </c>
      <c r="E3324" s="74"/>
      <c r="F3324" s="74">
        <v>5200000577</v>
      </c>
    </row>
    <row r="3325" spans="1:6" x14ac:dyDescent="0.2">
      <c r="A3325" s="74">
        <v>547587</v>
      </c>
      <c r="B3325" s="75">
        <v>1.02</v>
      </c>
      <c r="C3325" s="76"/>
      <c r="D3325" s="76" t="s">
        <v>2641</v>
      </c>
      <c r="E3325" s="74"/>
      <c r="F3325" s="74">
        <v>5200000577</v>
      </c>
    </row>
    <row r="3326" spans="1:6" x14ac:dyDescent="0.2">
      <c r="A3326" s="74">
        <v>547588</v>
      </c>
      <c r="B3326" s="75">
        <v>27.06</v>
      </c>
      <c r="C3326" s="76"/>
      <c r="D3326" s="76" t="s">
        <v>2642</v>
      </c>
      <c r="E3326" s="74"/>
      <c r="F3326" s="74">
        <v>5200000577</v>
      </c>
    </row>
    <row r="3327" spans="1:6" x14ac:dyDescent="0.2">
      <c r="A3327" s="74">
        <v>547589</v>
      </c>
      <c r="B3327" s="75">
        <v>80.7</v>
      </c>
      <c r="C3327" s="76"/>
      <c r="D3327" s="76" t="s">
        <v>2643</v>
      </c>
      <c r="E3327" s="74"/>
      <c r="F3327" s="74">
        <v>5200000577</v>
      </c>
    </row>
    <row r="3328" spans="1:6" x14ac:dyDescent="0.2">
      <c r="A3328" s="74">
        <v>547590</v>
      </c>
      <c r="B3328" s="75">
        <v>65</v>
      </c>
      <c r="C3328" s="76"/>
      <c r="D3328" s="76" t="s">
        <v>2644</v>
      </c>
      <c r="E3328" s="74"/>
      <c r="F3328" s="74">
        <v>5200000577</v>
      </c>
    </row>
    <row r="3329" spans="1:6" x14ac:dyDescent="0.2">
      <c r="A3329" s="74">
        <v>547591</v>
      </c>
      <c r="B3329" s="75">
        <v>74.41</v>
      </c>
      <c r="C3329" s="76"/>
      <c r="D3329" s="76" t="s">
        <v>2645</v>
      </c>
      <c r="E3329" s="74"/>
      <c r="F3329" s="74">
        <v>5200000577</v>
      </c>
    </row>
    <row r="3330" spans="1:6" x14ac:dyDescent="0.2">
      <c r="A3330" s="74">
        <v>547592</v>
      </c>
      <c r="B3330" s="75">
        <v>11.84</v>
      </c>
      <c r="C3330" s="76"/>
      <c r="D3330" s="76" t="s">
        <v>2646</v>
      </c>
      <c r="E3330" s="74"/>
      <c r="F3330" s="74">
        <v>5200000577</v>
      </c>
    </row>
    <row r="3331" spans="1:6" x14ac:dyDescent="0.2">
      <c r="A3331" s="74">
        <v>547593</v>
      </c>
      <c r="B3331" s="75">
        <v>67.64</v>
      </c>
      <c r="C3331" s="76"/>
      <c r="D3331" s="76" t="s">
        <v>2647</v>
      </c>
      <c r="E3331" s="74"/>
      <c r="F3331" s="74">
        <v>5200000577</v>
      </c>
    </row>
    <row r="3332" spans="1:6" x14ac:dyDescent="0.2">
      <c r="A3332" s="74">
        <v>547594</v>
      </c>
      <c r="B3332" s="75">
        <v>81.05</v>
      </c>
      <c r="C3332" s="76"/>
      <c r="D3332" s="76" t="s">
        <v>2648</v>
      </c>
      <c r="E3332" s="74"/>
      <c r="F3332" s="74">
        <v>5200000577</v>
      </c>
    </row>
    <row r="3333" spans="1:6" x14ac:dyDescent="0.2">
      <c r="A3333" s="74">
        <v>547595</v>
      </c>
      <c r="B3333" s="75">
        <v>135.28</v>
      </c>
      <c r="C3333" s="76"/>
      <c r="D3333" s="76" t="s">
        <v>2649</v>
      </c>
      <c r="E3333" s="74"/>
      <c r="F3333" s="74">
        <v>5200000577</v>
      </c>
    </row>
    <row r="3334" spans="1:6" x14ac:dyDescent="0.2">
      <c r="A3334" s="74">
        <v>547596</v>
      </c>
      <c r="B3334" s="75">
        <v>299.7</v>
      </c>
      <c r="C3334" s="76"/>
      <c r="D3334" s="76" t="s">
        <v>2650</v>
      </c>
      <c r="E3334" s="74"/>
      <c r="F3334" s="74">
        <v>5200000577</v>
      </c>
    </row>
    <row r="3335" spans="1:6" x14ac:dyDescent="0.2">
      <c r="A3335" s="74">
        <v>547597</v>
      </c>
      <c r="B3335" s="75">
        <v>0.43</v>
      </c>
      <c r="C3335" s="76"/>
      <c r="D3335" s="76" t="s">
        <v>2651</v>
      </c>
      <c r="E3335" s="74"/>
      <c r="F3335" s="74">
        <v>5200000577</v>
      </c>
    </row>
    <row r="3336" spans="1:6" x14ac:dyDescent="0.2">
      <c r="A3336" s="74">
        <v>547598</v>
      </c>
      <c r="B3336" s="75">
        <v>27.06</v>
      </c>
      <c r="C3336" s="76"/>
      <c r="D3336" s="76" t="s">
        <v>2652</v>
      </c>
      <c r="E3336" s="74"/>
      <c r="F3336" s="74">
        <v>5200000577</v>
      </c>
    </row>
    <row r="3337" spans="1:6" x14ac:dyDescent="0.2">
      <c r="A3337" s="74">
        <v>547599</v>
      </c>
      <c r="B3337" s="75">
        <v>60.88</v>
      </c>
      <c r="C3337" s="76"/>
      <c r="D3337" s="76" t="s">
        <v>2653</v>
      </c>
      <c r="E3337" s="74"/>
      <c r="F3337" s="74">
        <v>5200000577</v>
      </c>
    </row>
    <row r="3338" spans="1:6" x14ac:dyDescent="0.2">
      <c r="A3338" s="74">
        <v>547600</v>
      </c>
      <c r="B3338" s="75">
        <v>12.57</v>
      </c>
      <c r="C3338" s="76"/>
      <c r="D3338" s="76" t="s">
        <v>2654</v>
      </c>
      <c r="E3338" s="74"/>
      <c r="F3338" s="74">
        <v>5200000577</v>
      </c>
    </row>
    <row r="3339" spans="1:6" x14ac:dyDescent="0.2">
      <c r="A3339" s="74">
        <v>547601</v>
      </c>
      <c r="B3339" s="75">
        <v>100.85</v>
      </c>
      <c r="C3339" s="76"/>
      <c r="D3339" s="76" t="s">
        <v>2655</v>
      </c>
      <c r="E3339" s="74"/>
      <c r="F3339" s="74">
        <v>5200000577</v>
      </c>
    </row>
    <row r="3340" spans="1:6" x14ac:dyDescent="0.2">
      <c r="A3340" s="74">
        <v>547602</v>
      </c>
      <c r="B3340" s="75">
        <v>204.62</v>
      </c>
      <c r="C3340" s="76"/>
      <c r="D3340" s="76" t="s">
        <v>2656</v>
      </c>
      <c r="E3340" s="74"/>
      <c r="F3340" s="74">
        <v>5200000577</v>
      </c>
    </row>
    <row r="3341" spans="1:6" x14ac:dyDescent="0.2">
      <c r="A3341" s="74">
        <v>547603</v>
      </c>
      <c r="B3341" s="75">
        <v>0.38</v>
      </c>
      <c r="C3341" s="76"/>
      <c r="D3341" s="76" t="s">
        <v>2657</v>
      </c>
      <c r="E3341" s="74"/>
      <c r="F3341" s="74">
        <v>5200000577</v>
      </c>
    </row>
    <row r="3342" spans="1:6" x14ac:dyDescent="0.2">
      <c r="A3342" s="74">
        <v>547604</v>
      </c>
      <c r="B3342" s="75">
        <v>10.96</v>
      </c>
      <c r="C3342" s="76"/>
      <c r="D3342" s="76" t="s">
        <v>2658</v>
      </c>
      <c r="E3342" s="74"/>
      <c r="F3342" s="74">
        <v>5200000577</v>
      </c>
    </row>
    <row r="3343" spans="1:6" x14ac:dyDescent="0.2">
      <c r="A3343" s="74">
        <v>547605</v>
      </c>
      <c r="B3343" s="75">
        <v>0.94</v>
      </c>
      <c r="C3343" s="76"/>
      <c r="D3343" s="76" t="s">
        <v>2659</v>
      </c>
      <c r="E3343" s="74"/>
      <c r="F3343" s="74">
        <v>5200000577</v>
      </c>
    </row>
    <row r="3344" spans="1:6" x14ac:dyDescent="0.2">
      <c r="A3344" s="74">
        <v>547606</v>
      </c>
      <c r="B3344" s="75">
        <v>16.91</v>
      </c>
      <c r="C3344" s="76"/>
      <c r="D3344" s="76" t="s">
        <v>2660</v>
      </c>
      <c r="E3344" s="74"/>
      <c r="F3344" s="74">
        <v>5200000577</v>
      </c>
    </row>
    <row r="3345" spans="1:6" x14ac:dyDescent="0.2">
      <c r="A3345" s="74">
        <v>547607</v>
      </c>
      <c r="B3345" s="75">
        <v>81.17</v>
      </c>
      <c r="C3345" s="76"/>
      <c r="D3345" s="76" t="s">
        <v>2661</v>
      </c>
      <c r="E3345" s="74"/>
      <c r="F3345" s="74">
        <v>5200000577</v>
      </c>
    </row>
    <row r="3346" spans="1:6" x14ac:dyDescent="0.2">
      <c r="A3346" s="74">
        <v>547608</v>
      </c>
      <c r="B3346" s="75">
        <v>6.95</v>
      </c>
      <c r="C3346" s="76"/>
      <c r="D3346" s="76" t="s">
        <v>2662</v>
      </c>
      <c r="E3346" s="74"/>
      <c r="F3346" s="74">
        <v>5200000577</v>
      </c>
    </row>
    <row r="3347" spans="1:6" x14ac:dyDescent="0.2">
      <c r="A3347" s="74">
        <v>547609</v>
      </c>
      <c r="B3347" s="75">
        <v>77.3</v>
      </c>
      <c r="C3347" s="76"/>
      <c r="D3347" s="76" t="s">
        <v>2663</v>
      </c>
      <c r="E3347" s="74"/>
      <c r="F3347" s="74">
        <v>5200000577</v>
      </c>
    </row>
    <row r="3348" spans="1:6" x14ac:dyDescent="0.2">
      <c r="A3348" s="74">
        <v>547610</v>
      </c>
      <c r="B3348" s="75">
        <v>4.2300000000000004</v>
      </c>
      <c r="C3348" s="76"/>
      <c r="D3348" s="76" t="s">
        <v>2664</v>
      </c>
      <c r="E3348" s="74"/>
      <c r="F3348" s="74">
        <v>5200000577</v>
      </c>
    </row>
    <row r="3349" spans="1:6" x14ac:dyDescent="0.2">
      <c r="A3349" s="74">
        <v>547611</v>
      </c>
      <c r="B3349" s="75">
        <v>33.82</v>
      </c>
      <c r="C3349" s="76"/>
      <c r="D3349" s="76" t="s">
        <v>2665</v>
      </c>
      <c r="E3349" s="74"/>
      <c r="F3349" s="74">
        <v>5200000577</v>
      </c>
    </row>
    <row r="3350" spans="1:6" x14ac:dyDescent="0.2">
      <c r="A3350" s="74">
        <v>547612</v>
      </c>
      <c r="B3350" s="75">
        <v>62.89</v>
      </c>
      <c r="C3350" s="76"/>
      <c r="D3350" s="76" t="s">
        <v>2666</v>
      </c>
      <c r="E3350" s="74"/>
      <c r="F3350" s="74">
        <v>5200000577</v>
      </c>
    </row>
    <row r="3351" spans="1:6" x14ac:dyDescent="0.2">
      <c r="A3351" s="74">
        <v>547613</v>
      </c>
      <c r="B3351" s="75">
        <v>43.97</v>
      </c>
      <c r="C3351" s="76"/>
      <c r="D3351" s="76" t="s">
        <v>2667</v>
      </c>
      <c r="E3351" s="74"/>
      <c r="F3351" s="74">
        <v>5200000577</v>
      </c>
    </row>
    <row r="3352" spans="1:6" x14ac:dyDescent="0.2">
      <c r="A3352" s="74">
        <v>547614</v>
      </c>
      <c r="B3352" s="75">
        <v>0.85</v>
      </c>
      <c r="C3352" s="76"/>
      <c r="D3352" s="76" t="s">
        <v>2668</v>
      </c>
      <c r="E3352" s="74"/>
      <c r="F3352" s="74">
        <v>5200000577</v>
      </c>
    </row>
    <row r="3353" spans="1:6" x14ac:dyDescent="0.2">
      <c r="A3353" s="74">
        <v>547615</v>
      </c>
      <c r="B3353" s="75">
        <v>5.42</v>
      </c>
      <c r="C3353" s="76"/>
      <c r="D3353" s="76" t="s">
        <v>2669</v>
      </c>
      <c r="E3353" s="74"/>
      <c r="F3353" s="74">
        <v>5200000577</v>
      </c>
    </row>
    <row r="3354" spans="1:6" x14ac:dyDescent="0.2">
      <c r="A3354" s="74">
        <v>547616</v>
      </c>
      <c r="B3354" s="75">
        <v>74.41</v>
      </c>
      <c r="C3354" s="76"/>
      <c r="D3354" s="76" t="s">
        <v>2670</v>
      </c>
      <c r="E3354" s="74"/>
      <c r="F3354" s="74">
        <v>5200000577</v>
      </c>
    </row>
    <row r="3355" spans="1:6" x14ac:dyDescent="0.2">
      <c r="A3355" s="74">
        <v>547617</v>
      </c>
      <c r="B3355" s="75">
        <v>6.77</v>
      </c>
      <c r="C3355" s="76"/>
      <c r="D3355" s="76" t="s">
        <v>2671</v>
      </c>
      <c r="E3355" s="74"/>
      <c r="F3355" s="74">
        <v>5200000577</v>
      </c>
    </row>
    <row r="3356" spans="1:6" x14ac:dyDescent="0.2">
      <c r="A3356" s="74">
        <v>547618</v>
      </c>
      <c r="B3356" s="75">
        <v>524.41999999999996</v>
      </c>
      <c r="C3356" s="76"/>
      <c r="D3356" s="76" t="s">
        <v>2672</v>
      </c>
      <c r="E3356" s="74"/>
      <c r="F3356" s="74">
        <v>5200000577</v>
      </c>
    </row>
    <row r="3357" spans="1:6" x14ac:dyDescent="0.2">
      <c r="A3357" s="74">
        <v>547619</v>
      </c>
      <c r="B3357" s="75">
        <v>2.15</v>
      </c>
      <c r="C3357" s="76"/>
      <c r="D3357" s="76" t="s">
        <v>2673</v>
      </c>
      <c r="E3357" s="74"/>
      <c r="F3357" s="74">
        <v>5200000577</v>
      </c>
    </row>
    <row r="3358" spans="1:6" x14ac:dyDescent="0.2">
      <c r="A3358" s="74">
        <v>547620</v>
      </c>
      <c r="B3358" s="75">
        <v>1.88</v>
      </c>
      <c r="C3358" s="76"/>
      <c r="D3358" s="76" t="s">
        <v>2674</v>
      </c>
      <c r="E3358" s="74"/>
      <c r="F3358" s="74">
        <v>5200000577</v>
      </c>
    </row>
    <row r="3359" spans="1:6" x14ac:dyDescent="0.2">
      <c r="A3359" s="74">
        <v>547621</v>
      </c>
      <c r="B3359" s="75">
        <v>31.45</v>
      </c>
      <c r="C3359" s="76"/>
      <c r="D3359" s="76" t="s">
        <v>2675</v>
      </c>
      <c r="E3359" s="74"/>
      <c r="F3359" s="74">
        <v>5200000577</v>
      </c>
    </row>
    <row r="3360" spans="1:6" x14ac:dyDescent="0.2">
      <c r="A3360" s="74">
        <v>547622</v>
      </c>
      <c r="B3360" s="75">
        <v>17.34</v>
      </c>
      <c r="C3360" s="76"/>
      <c r="D3360" s="76" t="s">
        <v>2676</v>
      </c>
      <c r="E3360" s="74"/>
      <c r="F3360" s="74">
        <v>5200000577</v>
      </c>
    </row>
    <row r="3361" spans="1:6" x14ac:dyDescent="0.2">
      <c r="A3361" s="74">
        <v>547623</v>
      </c>
      <c r="B3361" s="75">
        <v>91.32</v>
      </c>
      <c r="C3361" s="76"/>
      <c r="D3361" s="76" t="s">
        <v>2677</v>
      </c>
      <c r="E3361" s="74"/>
      <c r="F3361" s="74">
        <v>5200000577</v>
      </c>
    </row>
    <row r="3362" spans="1:6" x14ac:dyDescent="0.2">
      <c r="A3362" s="74">
        <v>547624</v>
      </c>
      <c r="B3362" s="75">
        <v>52</v>
      </c>
      <c r="C3362" s="76"/>
      <c r="D3362" s="76" t="s">
        <v>2678</v>
      </c>
      <c r="E3362" s="74"/>
      <c r="F3362" s="74">
        <v>5200000577</v>
      </c>
    </row>
    <row r="3363" spans="1:6" x14ac:dyDescent="0.2">
      <c r="A3363" s="74">
        <v>547625</v>
      </c>
      <c r="B3363" s="75">
        <v>0.9</v>
      </c>
      <c r="C3363" s="76"/>
      <c r="D3363" s="76" t="s">
        <v>2679</v>
      </c>
      <c r="E3363" s="74"/>
      <c r="F3363" s="74">
        <v>5200000577</v>
      </c>
    </row>
    <row r="3364" spans="1:6" x14ac:dyDescent="0.2">
      <c r="A3364" s="74">
        <v>547626</v>
      </c>
      <c r="B3364" s="75">
        <v>5.2</v>
      </c>
      <c r="C3364" s="76"/>
      <c r="D3364" s="76" t="s">
        <v>2680</v>
      </c>
      <c r="E3364" s="74"/>
      <c r="F3364" s="74">
        <v>5200000577</v>
      </c>
    </row>
    <row r="3365" spans="1:6" x14ac:dyDescent="0.2">
      <c r="A3365" s="74">
        <v>547627</v>
      </c>
      <c r="B3365" s="75">
        <v>108.23</v>
      </c>
      <c r="C3365" s="76"/>
      <c r="D3365" s="76" t="s">
        <v>2681</v>
      </c>
      <c r="E3365" s="74"/>
      <c r="F3365" s="74">
        <v>5200000577</v>
      </c>
    </row>
    <row r="3366" spans="1:6" x14ac:dyDescent="0.2">
      <c r="A3366" s="74">
        <v>547628</v>
      </c>
      <c r="B3366" s="75">
        <v>21.25</v>
      </c>
      <c r="C3366" s="76"/>
      <c r="D3366" s="76" t="s">
        <v>2682</v>
      </c>
      <c r="E3366" s="74"/>
      <c r="F3366" s="74">
        <v>5200000577</v>
      </c>
    </row>
    <row r="3367" spans="1:6" x14ac:dyDescent="0.2">
      <c r="A3367" s="74">
        <v>547629</v>
      </c>
      <c r="B3367" s="75">
        <v>334.13</v>
      </c>
      <c r="C3367" s="76"/>
      <c r="D3367" s="76" t="s">
        <v>2683</v>
      </c>
      <c r="E3367" s="74"/>
      <c r="F3367" s="74">
        <v>5200000577</v>
      </c>
    </row>
    <row r="3368" spans="1:6" x14ac:dyDescent="0.2">
      <c r="A3368" s="74">
        <v>547630</v>
      </c>
      <c r="B3368" s="75">
        <v>22.01</v>
      </c>
      <c r="C3368" s="76"/>
      <c r="D3368" s="76" t="s">
        <v>2684</v>
      </c>
      <c r="E3368" s="74"/>
      <c r="F3368" s="74">
        <v>5200000577</v>
      </c>
    </row>
    <row r="3369" spans="1:6" x14ac:dyDescent="0.2">
      <c r="A3369" s="74">
        <v>547631</v>
      </c>
      <c r="B3369" s="75">
        <v>15.72</v>
      </c>
      <c r="C3369" s="76"/>
      <c r="D3369" s="76" t="s">
        <v>2685</v>
      </c>
      <c r="E3369" s="74"/>
      <c r="F3369" s="74">
        <v>5200000577</v>
      </c>
    </row>
    <row r="3370" spans="1:6" x14ac:dyDescent="0.2">
      <c r="A3370" s="74">
        <v>547632</v>
      </c>
      <c r="B3370" s="75">
        <v>9.44</v>
      </c>
      <c r="C3370" s="76"/>
      <c r="D3370" s="76" t="s">
        <v>2686</v>
      </c>
      <c r="E3370" s="74"/>
      <c r="F3370" s="74">
        <v>5200000577</v>
      </c>
    </row>
    <row r="3371" spans="1:6" x14ac:dyDescent="0.2">
      <c r="A3371" s="74">
        <v>547633</v>
      </c>
      <c r="B3371" s="75">
        <v>47.17</v>
      </c>
      <c r="C3371" s="76"/>
      <c r="D3371" s="76" t="s">
        <v>2687</v>
      </c>
      <c r="E3371" s="74"/>
      <c r="F3371" s="74">
        <v>5200000577</v>
      </c>
    </row>
    <row r="3372" spans="1:6" x14ac:dyDescent="0.2">
      <c r="A3372" s="74">
        <v>547634</v>
      </c>
      <c r="B3372" s="75">
        <v>33.799999999999997</v>
      </c>
      <c r="C3372" s="76"/>
      <c r="D3372" s="76" t="s">
        <v>2688</v>
      </c>
      <c r="E3372" s="74"/>
      <c r="F3372" s="74">
        <v>5200000577</v>
      </c>
    </row>
    <row r="3373" spans="1:6" x14ac:dyDescent="0.2">
      <c r="A3373" s="74">
        <v>547635</v>
      </c>
      <c r="B3373" s="75">
        <v>15.6</v>
      </c>
      <c r="C3373" s="76"/>
      <c r="D3373" s="76" t="s">
        <v>2689</v>
      </c>
      <c r="E3373" s="74"/>
      <c r="F3373" s="74">
        <v>5200000577</v>
      </c>
    </row>
    <row r="3374" spans="1:6" x14ac:dyDescent="0.2">
      <c r="A3374" s="74">
        <v>547636</v>
      </c>
      <c r="B3374" s="75">
        <v>66.790000000000006</v>
      </c>
      <c r="C3374" s="76"/>
      <c r="D3374" s="76" t="s">
        <v>2690</v>
      </c>
      <c r="E3374" s="74"/>
      <c r="F3374" s="74">
        <v>5200000577</v>
      </c>
    </row>
    <row r="3375" spans="1:6" x14ac:dyDescent="0.2">
      <c r="A3375" s="74">
        <v>547637</v>
      </c>
      <c r="B3375" s="75">
        <v>40.58</v>
      </c>
      <c r="C3375" s="76"/>
      <c r="D3375" s="76" t="s">
        <v>2691</v>
      </c>
      <c r="E3375" s="74"/>
      <c r="F3375" s="74">
        <v>5200000577</v>
      </c>
    </row>
    <row r="3376" spans="1:6" x14ac:dyDescent="0.2">
      <c r="A3376" s="74">
        <v>547638</v>
      </c>
      <c r="B3376" s="75">
        <v>57.49</v>
      </c>
      <c r="C3376" s="76"/>
      <c r="D3376" s="76" t="s">
        <v>2692</v>
      </c>
      <c r="E3376" s="74"/>
      <c r="F3376" s="74">
        <v>5200000577</v>
      </c>
    </row>
    <row r="3377" spans="1:6" x14ac:dyDescent="0.2">
      <c r="A3377" s="74">
        <v>547639</v>
      </c>
      <c r="B3377" s="75">
        <v>36.43</v>
      </c>
      <c r="C3377" s="76"/>
      <c r="D3377" s="76" t="s">
        <v>2693</v>
      </c>
      <c r="E3377" s="74"/>
      <c r="F3377" s="74">
        <v>5200000577</v>
      </c>
    </row>
    <row r="3378" spans="1:6" x14ac:dyDescent="0.2">
      <c r="A3378" s="74">
        <v>547640</v>
      </c>
      <c r="B3378" s="75">
        <v>48.58</v>
      </c>
      <c r="C3378" s="76"/>
      <c r="D3378" s="76" t="s">
        <v>2694</v>
      </c>
      <c r="E3378" s="74"/>
      <c r="F3378" s="74">
        <v>5200000577</v>
      </c>
    </row>
    <row r="3379" spans="1:6" x14ac:dyDescent="0.2">
      <c r="A3379" s="74">
        <v>547641</v>
      </c>
      <c r="B3379" s="75">
        <v>74.400000000000006</v>
      </c>
      <c r="C3379" s="76"/>
      <c r="D3379" s="76" t="s">
        <v>2695</v>
      </c>
      <c r="E3379" s="74"/>
      <c r="F3379" s="74">
        <v>5200000577</v>
      </c>
    </row>
    <row r="3380" spans="1:6" x14ac:dyDescent="0.2">
      <c r="A3380" s="74">
        <v>547642</v>
      </c>
      <c r="B3380" s="75">
        <v>125.45</v>
      </c>
      <c r="C3380" s="76"/>
      <c r="D3380" s="76" t="s">
        <v>2696</v>
      </c>
      <c r="E3380" s="74"/>
      <c r="F3380" s="74">
        <v>5200000577</v>
      </c>
    </row>
    <row r="3381" spans="1:6" x14ac:dyDescent="0.2">
      <c r="A3381" s="74">
        <v>547643</v>
      </c>
      <c r="B3381" s="75">
        <v>31.45</v>
      </c>
      <c r="C3381" s="76"/>
      <c r="D3381" s="76" t="s">
        <v>2697</v>
      </c>
      <c r="E3381" s="74"/>
      <c r="F3381" s="74">
        <v>5200000577</v>
      </c>
    </row>
    <row r="3382" spans="1:6" x14ac:dyDescent="0.2">
      <c r="A3382" s="74">
        <v>547644</v>
      </c>
      <c r="B3382" s="75">
        <v>16.899999999999999</v>
      </c>
      <c r="C3382" s="76"/>
      <c r="D3382" s="76" t="s">
        <v>2698</v>
      </c>
      <c r="E3382" s="74"/>
      <c r="F3382" s="74">
        <v>5200000577</v>
      </c>
    </row>
    <row r="3383" spans="1:6" x14ac:dyDescent="0.2">
      <c r="A3383" s="74">
        <v>547645</v>
      </c>
      <c r="B3383" s="75">
        <v>40.67</v>
      </c>
      <c r="C3383" s="76"/>
      <c r="D3383" s="76" t="s">
        <v>2699</v>
      </c>
      <c r="E3383" s="74"/>
      <c r="F3383" s="74">
        <v>5200000577</v>
      </c>
    </row>
    <row r="3384" spans="1:6" x14ac:dyDescent="0.2">
      <c r="A3384" s="74">
        <v>547646</v>
      </c>
      <c r="B3384" s="75">
        <v>30.37</v>
      </c>
      <c r="C3384" s="76"/>
      <c r="D3384" s="76" t="s">
        <v>2700</v>
      </c>
      <c r="E3384" s="74"/>
      <c r="F3384" s="74">
        <v>5200000577</v>
      </c>
    </row>
    <row r="3385" spans="1:6" x14ac:dyDescent="0.2">
      <c r="A3385" s="74">
        <v>547647</v>
      </c>
      <c r="B3385" s="75">
        <v>6.29</v>
      </c>
      <c r="C3385" s="76"/>
      <c r="D3385" s="76" t="s">
        <v>2701</v>
      </c>
      <c r="E3385" s="74"/>
      <c r="F3385" s="74">
        <v>5200000577</v>
      </c>
    </row>
    <row r="3386" spans="1:6" x14ac:dyDescent="0.2">
      <c r="A3386" s="74">
        <v>547648</v>
      </c>
      <c r="B3386" s="75">
        <v>81.97</v>
      </c>
      <c r="C3386" s="76"/>
      <c r="D3386" s="76" t="s">
        <v>2702</v>
      </c>
      <c r="E3386" s="74"/>
      <c r="F3386" s="74">
        <v>5200000577</v>
      </c>
    </row>
    <row r="3387" spans="1:6" x14ac:dyDescent="0.2">
      <c r="A3387" s="74">
        <v>547649</v>
      </c>
      <c r="B3387" s="75">
        <v>2.63</v>
      </c>
      <c r="C3387" s="76"/>
      <c r="D3387" s="76" t="s">
        <v>2703</v>
      </c>
      <c r="E3387" s="74"/>
      <c r="F3387" s="74">
        <v>5200000577</v>
      </c>
    </row>
    <row r="3388" spans="1:6" x14ac:dyDescent="0.2">
      <c r="A3388" s="74">
        <v>547650</v>
      </c>
      <c r="B3388" s="75">
        <v>304.38</v>
      </c>
      <c r="C3388" s="76"/>
      <c r="D3388" s="76" t="s">
        <v>2704</v>
      </c>
      <c r="E3388" s="74"/>
      <c r="F3388" s="74">
        <v>5200000577</v>
      </c>
    </row>
    <row r="3389" spans="1:6" x14ac:dyDescent="0.2">
      <c r="A3389" s="74">
        <v>547651</v>
      </c>
      <c r="B3389" s="75">
        <v>0.65</v>
      </c>
      <c r="C3389" s="76"/>
      <c r="D3389" s="76" t="s">
        <v>2705</v>
      </c>
      <c r="E3389" s="74"/>
      <c r="F3389" s="74">
        <v>5200000577</v>
      </c>
    </row>
    <row r="3390" spans="1:6" x14ac:dyDescent="0.2">
      <c r="A3390" s="74">
        <v>547652</v>
      </c>
      <c r="B3390" s="75">
        <v>69.900000000000006</v>
      </c>
      <c r="C3390" s="76"/>
      <c r="D3390" s="76" t="s">
        <v>2706</v>
      </c>
      <c r="E3390" s="74"/>
      <c r="F3390" s="74">
        <v>5200000577</v>
      </c>
    </row>
    <row r="3391" spans="1:6" x14ac:dyDescent="0.2">
      <c r="A3391" s="74">
        <v>547653</v>
      </c>
      <c r="B3391" s="75">
        <v>15.18</v>
      </c>
      <c r="C3391" s="76"/>
      <c r="D3391" s="76" t="s">
        <v>2707</v>
      </c>
      <c r="E3391" s="74"/>
      <c r="F3391" s="74">
        <v>5200000577</v>
      </c>
    </row>
    <row r="3392" spans="1:6" x14ac:dyDescent="0.2">
      <c r="A3392" s="74">
        <v>547654</v>
      </c>
      <c r="B3392" s="75">
        <v>24.4</v>
      </c>
      <c r="C3392" s="76"/>
      <c r="D3392" s="76" t="s">
        <v>2708</v>
      </c>
      <c r="E3392" s="74"/>
      <c r="F3392" s="74">
        <v>5200000577</v>
      </c>
    </row>
    <row r="3393" spans="1:6" x14ac:dyDescent="0.2">
      <c r="A3393" s="74">
        <v>547655</v>
      </c>
      <c r="B3393" s="75">
        <v>54.66</v>
      </c>
      <c r="C3393" s="76"/>
      <c r="D3393" s="76" t="s">
        <v>2709</v>
      </c>
      <c r="E3393" s="74"/>
      <c r="F3393" s="74">
        <v>5200000577</v>
      </c>
    </row>
    <row r="3394" spans="1:6" x14ac:dyDescent="0.2">
      <c r="A3394" s="74">
        <v>547656</v>
      </c>
      <c r="B3394" s="75">
        <v>12.57</v>
      </c>
      <c r="C3394" s="76"/>
      <c r="D3394" s="76" t="s">
        <v>2710</v>
      </c>
      <c r="E3394" s="74"/>
      <c r="F3394" s="74">
        <v>5200000577</v>
      </c>
    </row>
    <row r="3395" spans="1:6" x14ac:dyDescent="0.2">
      <c r="A3395" s="74">
        <v>547657</v>
      </c>
      <c r="B3395" s="75">
        <v>125.79</v>
      </c>
      <c r="C3395" s="76"/>
      <c r="D3395" s="76" t="s">
        <v>2711</v>
      </c>
      <c r="E3395" s="74"/>
      <c r="F3395" s="74">
        <v>5200000577</v>
      </c>
    </row>
    <row r="3396" spans="1:6" x14ac:dyDescent="0.2">
      <c r="A3396" s="74">
        <v>547658</v>
      </c>
      <c r="B3396" s="75">
        <v>45.54</v>
      </c>
      <c r="C3396" s="76"/>
      <c r="D3396" s="76" t="s">
        <v>2712</v>
      </c>
      <c r="E3396" s="74"/>
      <c r="F3396" s="74">
        <v>5200000577</v>
      </c>
    </row>
    <row r="3397" spans="1:6" x14ac:dyDescent="0.2">
      <c r="A3397" s="74">
        <v>547659</v>
      </c>
      <c r="B3397" s="75">
        <v>54.66</v>
      </c>
      <c r="C3397" s="76"/>
      <c r="D3397" s="76" t="s">
        <v>2713</v>
      </c>
      <c r="E3397" s="74"/>
      <c r="F3397" s="74">
        <v>5200000577</v>
      </c>
    </row>
    <row r="3398" spans="1:6" x14ac:dyDescent="0.2">
      <c r="A3398" s="74">
        <v>547660</v>
      </c>
      <c r="B3398" s="75">
        <v>63.76</v>
      </c>
      <c r="C3398" s="76"/>
      <c r="D3398" s="76" t="s">
        <v>2714</v>
      </c>
      <c r="E3398" s="74"/>
      <c r="F3398" s="74">
        <v>5200000577</v>
      </c>
    </row>
    <row r="3399" spans="1:6" x14ac:dyDescent="0.2">
      <c r="A3399" s="74">
        <v>547661</v>
      </c>
      <c r="B3399" s="75">
        <v>39.200000000000003</v>
      </c>
      <c r="C3399" s="76"/>
      <c r="D3399" s="76" t="s">
        <v>2715</v>
      </c>
      <c r="E3399" s="74"/>
      <c r="F3399" s="74">
        <v>5200000577</v>
      </c>
    </row>
    <row r="3400" spans="1:6" x14ac:dyDescent="0.2">
      <c r="A3400" s="74">
        <v>547662</v>
      </c>
      <c r="B3400" s="75">
        <v>6.29</v>
      </c>
      <c r="C3400" s="76"/>
      <c r="D3400" s="76" t="s">
        <v>2716</v>
      </c>
      <c r="E3400" s="74"/>
      <c r="F3400" s="74">
        <v>5200000577</v>
      </c>
    </row>
    <row r="3401" spans="1:6" x14ac:dyDescent="0.2">
      <c r="A3401" s="74">
        <v>547663</v>
      </c>
      <c r="B3401" s="75">
        <v>3.82</v>
      </c>
      <c r="C3401" s="76"/>
      <c r="D3401" s="76" t="s">
        <v>2717</v>
      </c>
      <c r="E3401" s="74"/>
      <c r="F3401" s="74">
        <v>5200000577</v>
      </c>
    </row>
    <row r="3402" spans="1:6" x14ac:dyDescent="0.2">
      <c r="A3402" s="74">
        <v>547664</v>
      </c>
      <c r="B3402" s="75">
        <v>75.91</v>
      </c>
      <c r="C3402" s="76"/>
      <c r="D3402" s="76" t="s">
        <v>2718</v>
      </c>
      <c r="E3402" s="74"/>
      <c r="F3402" s="74">
        <v>5200000577</v>
      </c>
    </row>
    <row r="3403" spans="1:6" x14ac:dyDescent="0.2">
      <c r="A3403" s="74">
        <v>547665</v>
      </c>
      <c r="B3403" s="75">
        <v>27.06</v>
      </c>
      <c r="C3403" s="76"/>
      <c r="D3403" s="76" t="s">
        <v>2719</v>
      </c>
      <c r="E3403" s="74"/>
      <c r="F3403" s="74">
        <v>5200000577</v>
      </c>
    </row>
    <row r="3404" spans="1:6" x14ac:dyDescent="0.2">
      <c r="A3404" s="74">
        <v>547666</v>
      </c>
      <c r="B3404" s="75">
        <v>15.18</v>
      </c>
      <c r="C3404" s="76"/>
      <c r="D3404" s="76" t="s">
        <v>2720</v>
      </c>
      <c r="E3404" s="74"/>
      <c r="F3404" s="74">
        <v>5200000577</v>
      </c>
    </row>
    <row r="3405" spans="1:6" x14ac:dyDescent="0.2">
      <c r="A3405" s="74">
        <v>547667</v>
      </c>
      <c r="B3405" s="75">
        <v>6.29</v>
      </c>
      <c r="C3405" s="76"/>
      <c r="D3405" s="76" t="s">
        <v>2721</v>
      </c>
      <c r="E3405" s="74"/>
      <c r="F3405" s="74">
        <v>5200000577</v>
      </c>
    </row>
    <row r="3406" spans="1:6" x14ac:dyDescent="0.2">
      <c r="A3406" s="74">
        <v>547668</v>
      </c>
      <c r="B3406" s="75">
        <v>36.43</v>
      </c>
      <c r="C3406" s="76"/>
      <c r="D3406" s="76" t="s">
        <v>2722</v>
      </c>
      <c r="E3406" s="74"/>
      <c r="F3406" s="74">
        <v>5200000577</v>
      </c>
    </row>
    <row r="3407" spans="1:6" x14ac:dyDescent="0.2">
      <c r="A3407" s="74">
        <v>547669</v>
      </c>
      <c r="B3407" s="75">
        <v>54.66</v>
      </c>
      <c r="C3407" s="76"/>
      <c r="D3407" s="76" t="s">
        <v>2723</v>
      </c>
      <c r="E3407" s="74"/>
      <c r="F3407" s="74">
        <v>5200000577</v>
      </c>
    </row>
    <row r="3408" spans="1:6" x14ac:dyDescent="0.2">
      <c r="A3408" s="74">
        <v>547670</v>
      </c>
      <c r="B3408" s="75">
        <v>36.43</v>
      </c>
      <c r="C3408" s="76"/>
      <c r="D3408" s="76" t="s">
        <v>2724</v>
      </c>
      <c r="E3408" s="74"/>
      <c r="F3408" s="74">
        <v>5200000577</v>
      </c>
    </row>
    <row r="3409" spans="1:6" x14ac:dyDescent="0.2">
      <c r="A3409" s="74">
        <v>547671</v>
      </c>
      <c r="B3409" s="75">
        <v>45.54</v>
      </c>
      <c r="C3409" s="76"/>
      <c r="D3409" s="76" t="s">
        <v>2725</v>
      </c>
      <c r="E3409" s="74"/>
      <c r="F3409" s="74">
        <v>5200000577</v>
      </c>
    </row>
    <row r="3410" spans="1:6" x14ac:dyDescent="0.2">
      <c r="A3410" s="74">
        <v>547672</v>
      </c>
      <c r="B3410" s="75">
        <v>47.17</v>
      </c>
      <c r="C3410" s="76"/>
      <c r="D3410" s="76" t="s">
        <v>2726</v>
      </c>
      <c r="E3410" s="74"/>
      <c r="F3410" s="74">
        <v>5200000577</v>
      </c>
    </row>
    <row r="3411" spans="1:6" x14ac:dyDescent="0.2">
      <c r="A3411" s="74">
        <v>547673</v>
      </c>
      <c r="B3411" s="75">
        <v>50.32</v>
      </c>
      <c r="C3411" s="76"/>
      <c r="D3411" s="76" t="s">
        <v>2727</v>
      </c>
      <c r="E3411" s="74"/>
      <c r="F3411" s="74">
        <v>5200000577</v>
      </c>
    </row>
    <row r="3412" spans="1:6" x14ac:dyDescent="0.2">
      <c r="A3412" s="74">
        <v>547674</v>
      </c>
      <c r="B3412" s="75">
        <v>81.97</v>
      </c>
      <c r="C3412" s="76"/>
      <c r="D3412" s="76" t="s">
        <v>2728</v>
      </c>
      <c r="E3412" s="74"/>
      <c r="F3412" s="74">
        <v>5200000577</v>
      </c>
    </row>
    <row r="3413" spans="1:6" x14ac:dyDescent="0.2">
      <c r="A3413" s="74">
        <v>547675</v>
      </c>
      <c r="B3413" s="75">
        <v>54.66</v>
      </c>
      <c r="C3413" s="76"/>
      <c r="D3413" s="76" t="s">
        <v>2729</v>
      </c>
      <c r="E3413" s="74"/>
      <c r="F3413" s="74">
        <v>5200000577</v>
      </c>
    </row>
    <row r="3414" spans="1:6" x14ac:dyDescent="0.2">
      <c r="A3414" s="74">
        <v>547676</v>
      </c>
      <c r="B3414" s="75">
        <v>7.86</v>
      </c>
      <c r="C3414" s="76"/>
      <c r="D3414" s="76" t="s">
        <v>2730</v>
      </c>
      <c r="E3414" s="74"/>
      <c r="F3414" s="74">
        <v>5200000577</v>
      </c>
    </row>
    <row r="3415" spans="1:6" x14ac:dyDescent="0.2">
      <c r="A3415" s="74">
        <v>547677</v>
      </c>
      <c r="B3415" s="75">
        <v>24.4</v>
      </c>
      <c r="C3415" s="76"/>
      <c r="D3415" s="76" t="s">
        <v>2731</v>
      </c>
      <c r="E3415" s="74"/>
      <c r="F3415" s="74">
        <v>5200000577</v>
      </c>
    </row>
    <row r="3416" spans="1:6" x14ac:dyDescent="0.2">
      <c r="A3416" s="74">
        <v>547678</v>
      </c>
      <c r="B3416" s="75">
        <v>31.45</v>
      </c>
      <c r="C3416" s="76"/>
      <c r="D3416" s="76" t="s">
        <v>2732</v>
      </c>
      <c r="E3416" s="74"/>
      <c r="F3416" s="74">
        <v>5200000577</v>
      </c>
    </row>
    <row r="3417" spans="1:6" x14ac:dyDescent="0.2">
      <c r="A3417" s="74">
        <v>547679</v>
      </c>
      <c r="B3417" s="75">
        <v>30.37</v>
      </c>
      <c r="C3417" s="76"/>
      <c r="D3417" s="76" t="s">
        <v>2733</v>
      </c>
      <c r="E3417" s="74"/>
      <c r="F3417" s="74">
        <v>5200000577</v>
      </c>
    </row>
    <row r="3418" spans="1:6" x14ac:dyDescent="0.2">
      <c r="A3418" s="74">
        <v>547680</v>
      </c>
      <c r="B3418" s="75">
        <v>10.96</v>
      </c>
      <c r="C3418" s="76"/>
      <c r="D3418" s="76" t="s">
        <v>2734</v>
      </c>
      <c r="E3418" s="74"/>
      <c r="F3418" s="74">
        <v>5200000577</v>
      </c>
    </row>
    <row r="3419" spans="1:6" x14ac:dyDescent="0.2">
      <c r="A3419" s="74">
        <v>547681</v>
      </c>
      <c r="B3419" s="75">
        <v>2.82</v>
      </c>
      <c r="C3419" s="76"/>
      <c r="D3419" s="76" t="s">
        <v>2735</v>
      </c>
      <c r="E3419" s="74"/>
      <c r="F3419" s="74">
        <v>5200000577</v>
      </c>
    </row>
    <row r="3420" spans="1:6" x14ac:dyDescent="0.2">
      <c r="A3420" s="74">
        <v>547682</v>
      </c>
      <c r="B3420" s="75">
        <v>72.87</v>
      </c>
      <c r="C3420" s="76"/>
      <c r="D3420" s="76" t="s">
        <v>2736</v>
      </c>
      <c r="E3420" s="74"/>
      <c r="F3420" s="74">
        <v>5200000577</v>
      </c>
    </row>
    <row r="3421" spans="1:6" x14ac:dyDescent="0.2">
      <c r="A3421" s="74">
        <v>547683</v>
      </c>
      <c r="B3421" s="75">
        <v>30.37</v>
      </c>
      <c r="C3421" s="76"/>
      <c r="D3421" s="76" t="s">
        <v>2737</v>
      </c>
      <c r="E3421" s="74"/>
      <c r="F3421" s="74">
        <v>5200000577</v>
      </c>
    </row>
    <row r="3422" spans="1:6" x14ac:dyDescent="0.2">
      <c r="A3422" s="74">
        <v>547684</v>
      </c>
      <c r="B3422" s="75">
        <v>212.99</v>
      </c>
      <c r="C3422" s="76"/>
      <c r="D3422" s="76" t="s">
        <v>2738</v>
      </c>
      <c r="E3422" s="74"/>
      <c r="F3422" s="74">
        <v>5200000577</v>
      </c>
    </row>
    <row r="3423" spans="1:6" x14ac:dyDescent="0.2">
      <c r="A3423" s="74">
        <v>547685</v>
      </c>
      <c r="B3423" s="75">
        <v>15.72</v>
      </c>
      <c r="C3423" s="76"/>
      <c r="D3423" s="76" t="s">
        <v>2739</v>
      </c>
      <c r="E3423" s="74"/>
      <c r="F3423" s="74">
        <v>5200000577</v>
      </c>
    </row>
    <row r="3424" spans="1:6" x14ac:dyDescent="0.2">
      <c r="A3424" s="74">
        <v>547686</v>
      </c>
      <c r="B3424" s="75">
        <v>0.94</v>
      </c>
      <c r="C3424" s="76"/>
      <c r="D3424" s="76" t="s">
        <v>2740</v>
      </c>
      <c r="E3424" s="74"/>
      <c r="F3424" s="74">
        <v>5200000577</v>
      </c>
    </row>
    <row r="3425" spans="1:6" x14ac:dyDescent="0.2">
      <c r="A3425" s="74">
        <v>547687</v>
      </c>
      <c r="B3425" s="75">
        <v>45.54</v>
      </c>
      <c r="C3425" s="76"/>
      <c r="D3425" s="76" t="s">
        <v>2741</v>
      </c>
      <c r="E3425" s="74"/>
      <c r="F3425" s="74">
        <v>5200000577</v>
      </c>
    </row>
    <row r="3426" spans="1:6" x14ac:dyDescent="0.2">
      <c r="A3426" s="74">
        <v>547688</v>
      </c>
      <c r="B3426" s="75">
        <v>27.33</v>
      </c>
      <c r="C3426" s="76"/>
      <c r="D3426" s="76" t="s">
        <v>2742</v>
      </c>
      <c r="E3426" s="74"/>
      <c r="F3426" s="74">
        <v>5200000577</v>
      </c>
    </row>
    <row r="3427" spans="1:6" x14ac:dyDescent="0.2">
      <c r="A3427" s="74">
        <v>547689</v>
      </c>
      <c r="B3427" s="75">
        <v>6.05</v>
      </c>
      <c r="C3427" s="76"/>
      <c r="D3427" s="76" t="s">
        <v>2743</v>
      </c>
      <c r="E3427" s="74"/>
      <c r="F3427" s="74">
        <v>5200000577</v>
      </c>
    </row>
    <row r="3428" spans="1:6" x14ac:dyDescent="0.2">
      <c r="A3428" s="74">
        <v>547690</v>
      </c>
      <c r="B3428" s="75">
        <v>7.7</v>
      </c>
      <c r="C3428" s="76"/>
      <c r="D3428" s="76" t="s">
        <v>2744</v>
      </c>
      <c r="E3428" s="74"/>
      <c r="F3428" s="74">
        <v>5200000577</v>
      </c>
    </row>
    <row r="3429" spans="1:6" x14ac:dyDescent="0.2">
      <c r="A3429" s="74">
        <v>547691</v>
      </c>
      <c r="B3429" s="75">
        <v>18.21</v>
      </c>
      <c r="C3429" s="76"/>
      <c r="D3429" s="76" t="s">
        <v>2745</v>
      </c>
      <c r="E3429" s="74"/>
      <c r="F3429" s="74">
        <v>5200000577</v>
      </c>
    </row>
    <row r="3430" spans="1:6" x14ac:dyDescent="0.2">
      <c r="A3430" s="74">
        <v>547692</v>
      </c>
      <c r="B3430" s="75">
        <v>42.5</v>
      </c>
      <c r="C3430" s="76"/>
      <c r="D3430" s="76" t="s">
        <v>2746</v>
      </c>
      <c r="E3430" s="74"/>
      <c r="F3430" s="74">
        <v>5200000577</v>
      </c>
    </row>
    <row r="3431" spans="1:6" x14ac:dyDescent="0.2">
      <c r="A3431" s="74">
        <v>547693</v>
      </c>
      <c r="B3431" s="75">
        <v>24.29</v>
      </c>
      <c r="C3431" s="76"/>
      <c r="D3431" s="76" t="s">
        <v>2747</v>
      </c>
      <c r="E3431" s="74"/>
      <c r="F3431" s="74">
        <v>5200000577</v>
      </c>
    </row>
    <row r="3432" spans="1:6" x14ac:dyDescent="0.2">
      <c r="A3432" s="74">
        <v>547694</v>
      </c>
      <c r="B3432" s="75">
        <v>30.37</v>
      </c>
      <c r="C3432" s="76"/>
      <c r="D3432" s="76" t="s">
        <v>2748</v>
      </c>
      <c r="E3432" s="74"/>
      <c r="F3432" s="74">
        <v>5200000577</v>
      </c>
    </row>
    <row r="3433" spans="1:6" x14ac:dyDescent="0.2">
      <c r="A3433" s="74">
        <v>547695</v>
      </c>
      <c r="B3433" s="75">
        <v>298.63</v>
      </c>
      <c r="C3433" s="76"/>
      <c r="D3433" s="76" t="s">
        <v>2749</v>
      </c>
      <c r="E3433" s="74"/>
      <c r="F3433" s="74">
        <v>5200000577</v>
      </c>
    </row>
    <row r="3434" spans="1:6" x14ac:dyDescent="0.2">
      <c r="A3434" s="74">
        <v>547696</v>
      </c>
      <c r="B3434" s="75">
        <v>27.33</v>
      </c>
      <c r="C3434" s="76"/>
      <c r="D3434" s="76" t="s">
        <v>2750</v>
      </c>
      <c r="E3434" s="74"/>
      <c r="F3434" s="74">
        <v>5200000577</v>
      </c>
    </row>
    <row r="3435" spans="1:6" x14ac:dyDescent="0.2">
      <c r="A3435" s="74">
        <v>547697</v>
      </c>
      <c r="B3435" s="75">
        <v>101.46</v>
      </c>
      <c r="C3435" s="76"/>
      <c r="D3435" s="76" t="s">
        <v>2751</v>
      </c>
      <c r="E3435" s="74"/>
      <c r="F3435" s="74">
        <v>5200000577</v>
      </c>
    </row>
    <row r="3436" spans="1:6" x14ac:dyDescent="0.2">
      <c r="A3436" s="74">
        <v>547698</v>
      </c>
      <c r="B3436" s="75">
        <v>30.37</v>
      </c>
      <c r="C3436" s="76"/>
      <c r="D3436" s="76" t="s">
        <v>2752</v>
      </c>
      <c r="E3436" s="74"/>
      <c r="F3436" s="74">
        <v>5200000577</v>
      </c>
    </row>
    <row r="3437" spans="1:6" x14ac:dyDescent="0.2">
      <c r="A3437" s="74">
        <v>547699</v>
      </c>
      <c r="B3437" s="75">
        <v>7.3</v>
      </c>
      <c r="C3437" s="76"/>
      <c r="D3437" s="76" t="s">
        <v>2753</v>
      </c>
      <c r="E3437" s="74"/>
      <c r="F3437" s="74">
        <v>5200000577</v>
      </c>
    </row>
    <row r="3438" spans="1:6" x14ac:dyDescent="0.2">
      <c r="A3438" s="74">
        <v>547700</v>
      </c>
      <c r="B3438" s="75">
        <v>95.42</v>
      </c>
      <c r="C3438" s="76"/>
      <c r="D3438" s="76" t="s">
        <v>2754</v>
      </c>
      <c r="E3438" s="74"/>
      <c r="F3438" s="74">
        <v>5200000577</v>
      </c>
    </row>
    <row r="3439" spans="1:6" x14ac:dyDescent="0.2">
      <c r="A3439" s="74">
        <v>547701</v>
      </c>
      <c r="B3439" s="75">
        <v>53.45</v>
      </c>
      <c r="C3439" s="76"/>
      <c r="D3439" s="76" t="s">
        <v>2755</v>
      </c>
      <c r="E3439" s="74"/>
      <c r="F3439" s="74">
        <v>5200000577</v>
      </c>
    </row>
    <row r="3440" spans="1:6" x14ac:dyDescent="0.2">
      <c r="A3440" s="74">
        <v>547702</v>
      </c>
      <c r="B3440" s="75">
        <v>88.04</v>
      </c>
      <c r="C3440" s="76"/>
      <c r="D3440" s="76" t="s">
        <v>2756</v>
      </c>
      <c r="E3440" s="74"/>
      <c r="F3440" s="74">
        <v>5200000577</v>
      </c>
    </row>
    <row r="3441" spans="1:6" x14ac:dyDescent="0.2">
      <c r="A3441" s="74">
        <v>547703</v>
      </c>
      <c r="B3441" s="75">
        <v>45.54</v>
      </c>
      <c r="C3441" s="76"/>
      <c r="D3441" s="76" t="s">
        <v>2757</v>
      </c>
      <c r="E3441" s="74"/>
      <c r="F3441" s="74">
        <v>5200000577</v>
      </c>
    </row>
    <row r="3442" spans="1:6" x14ac:dyDescent="0.2">
      <c r="A3442" s="74">
        <v>547704</v>
      </c>
      <c r="B3442" s="75">
        <v>24.29</v>
      </c>
      <c r="C3442" s="76"/>
      <c r="D3442" s="76" t="s">
        <v>2758</v>
      </c>
      <c r="E3442" s="74"/>
      <c r="F3442" s="74">
        <v>5200000577</v>
      </c>
    </row>
    <row r="3443" spans="1:6" x14ac:dyDescent="0.2">
      <c r="A3443" s="74">
        <v>547705</v>
      </c>
      <c r="B3443" s="75">
        <v>329.37</v>
      </c>
      <c r="C3443" s="76"/>
      <c r="D3443" s="76" t="s">
        <v>2759</v>
      </c>
      <c r="E3443" s="74"/>
      <c r="F3443" s="74">
        <v>5200000577</v>
      </c>
    </row>
    <row r="3444" spans="1:6" x14ac:dyDescent="0.2">
      <c r="A3444" s="74">
        <v>547706</v>
      </c>
      <c r="B3444" s="75">
        <v>3.01</v>
      </c>
      <c r="C3444" s="76"/>
      <c r="D3444" s="76" t="s">
        <v>2760</v>
      </c>
      <c r="E3444" s="74"/>
      <c r="F3444" s="74">
        <v>5200000577</v>
      </c>
    </row>
    <row r="3445" spans="1:6" x14ac:dyDescent="0.2">
      <c r="A3445" s="74">
        <v>547707</v>
      </c>
      <c r="B3445" s="75">
        <v>260.39999999999998</v>
      </c>
      <c r="C3445" s="76"/>
      <c r="D3445" s="76" t="s">
        <v>2761</v>
      </c>
      <c r="E3445" s="74"/>
      <c r="F3445" s="74">
        <v>5200000577</v>
      </c>
    </row>
    <row r="3446" spans="1:6" x14ac:dyDescent="0.2">
      <c r="A3446" s="74">
        <v>547708</v>
      </c>
      <c r="B3446" s="75">
        <v>36.43</v>
      </c>
      <c r="C3446" s="76"/>
      <c r="D3446" s="76" t="s">
        <v>2762</v>
      </c>
      <c r="E3446" s="74"/>
      <c r="F3446" s="74">
        <v>5200000577</v>
      </c>
    </row>
    <row r="3447" spans="1:6" x14ac:dyDescent="0.2">
      <c r="A3447" s="74">
        <v>547709</v>
      </c>
      <c r="B3447" s="75">
        <v>141.51</v>
      </c>
      <c r="C3447" s="76"/>
      <c r="D3447" s="76" t="s">
        <v>2763</v>
      </c>
      <c r="E3447" s="74"/>
      <c r="F3447" s="74">
        <v>5200000577</v>
      </c>
    </row>
    <row r="3448" spans="1:6" x14ac:dyDescent="0.2">
      <c r="A3448" s="74">
        <v>547710</v>
      </c>
      <c r="B3448" s="75">
        <v>232.75</v>
      </c>
      <c r="C3448" s="76"/>
      <c r="D3448" s="76" t="s">
        <v>2764</v>
      </c>
      <c r="E3448" s="74"/>
      <c r="F3448" s="74">
        <v>5200000577</v>
      </c>
    </row>
    <row r="3449" spans="1:6" x14ac:dyDescent="0.2">
      <c r="A3449" s="74">
        <v>547711</v>
      </c>
      <c r="B3449" s="75">
        <v>24.29</v>
      </c>
      <c r="C3449" s="76"/>
      <c r="D3449" s="76" t="s">
        <v>2765</v>
      </c>
      <c r="E3449" s="74"/>
      <c r="F3449" s="74">
        <v>5200000577</v>
      </c>
    </row>
    <row r="3450" spans="1:6" x14ac:dyDescent="0.2">
      <c r="A3450" s="74">
        <v>547712</v>
      </c>
      <c r="B3450" s="75">
        <v>0.51</v>
      </c>
      <c r="C3450" s="76"/>
      <c r="D3450" s="76" t="s">
        <v>2766</v>
      </c>
      <c r="E3450" s="74"/>
      <c r="F3450" s="74">
        <v>5200000577</v>
      </c>
    </row>
    <row r="3451" spans="1:6" x14ac:dyDescent="0.2">
      <c r="A3451" s="74">
        <v>547713</v>
      </c>
      <c r="B3451" s="75">
        <v>21.25</v>
      </c>
      <c r="C3451" s="76"/>
      <c r="D3451" s="76" t="s">
        <v>2767</v>
      </c>
      <c r="E3451" s="74"/>
      <c r="F3451" s="74">
        <v>5200000577</v>
      </c>
    </row>
    <row r="3452" spans="1:6" x14ac:dyDescent="0.2">
      <c r="A3452" s="74">
        <v>547714</v>
      </c>
      <c r="B3452" s="75">
        <v>212.99</v>
      </c>
      <c r="C3452" s="76"/>
      <c r="D3452" s="76" t="s">
        <v>2768</v>
      </c>
      <c r="E3452" s="74"/>
      <c r="F3452" s="74">
        <v>5200000577</v>
      </c>
    </row>
    <row r="3453" spans="1:6" x14ac:dyDescent="0.2">
      <c r="A3453" s="74">
        <v>547715</v>
      </c>
      <c r="B3453" s="75">
        <v>21.25</v>
      </c>
      <c r="C3453" s="76"/>
      <c r="D3453" s="76" t="s">
        <v>2769</v>
      </c>
      <c r="E3453" s="74"/>
      <c r="F3453" s="74">
        <v>5200000577</v>
      </c>
    </row>
    <row r="3454" spans="1:6" x14ac:dyDescent="0.2">
      <c r="A3454" s="74">
        <v>547716</v>
      </c>
      <c r="B3454" s="75">
        <v>67.22</v>
      </c>
      <c r="C3454" s="76"/>
      <c r="D3454" s="76" t="s">
        <v>2770</v>
      </c>
      <c r="E3454" s="74"/>
      <c r="F3454" s="74">
        <v>5200000577</v>
      </c>
    </row>
    <row r="3455" spans="1:6" x14ac:dyDescent="0.2">
      <c r="A3455" s="74">
        <v>547717</v>
      </c>
      <c r="B3455" s="75">
        <v>54.66</v>
      </c>
      <c r="C3455" s="76"/>
      <c r="D3455" s="76" t="s">
        <v>2771</v>
      </c>
      <c r="E3455" s="74"/>
      <c r="F3455" s="74">
        <v>5200000577</v>
      </c>
    </row>
    <row r="3456" spans="1:6" x14ac:dyDescent="0.2">
      <c r="A3456" s="74">
        <v>547718</v>
      </c>
      <c r="B3456" s="75">
        <v>88.04</v>
      </c>
      <c r="C3456" s="76"/>
      <c r="D3456" s="76" t="s">
        <v>2772</v>
      </c>
      <c r="E3456" s="74"/>
      <c r="F3456" s="74">
        <v>5200000577</v>
      </c>
    </row>
    <row r="3457" spans="1:6" x14ac:dyDescent="0.2">
      <c r="A3457" s="74">
        <v>547719</v>
      </c>
      <c r="B3457" s="75">
        <v>3.15</v>
      </c>
      <c r="C3457" s="76"/>
      <c r="D3457" s="76" t="s">
        <v>2773</v>
      </c>
      <c r="E3457" s="74"/>
      <c r="F3457" s="74">
        <v>5200000577</v>
      </c>
    </row>
    <row r="3458" spans="1:6" x14ac:dyDescent="0.2">
      <c r="A3458" s="74">
        <v>547720</v>
      </c>
      <c r="B3458" s="75">
        <v>66.790000000000006</v>
      </c>
      <c r="C3458" s="76"/>
      <c r="D3458" s="76" t="s">
        <v>2774</v>
      </c>
      <c r="E3458" s="74"/>
      <c r="F3458" s="74">
        <v>5200000577</v>
      </c>
    </row>
    <row r="3459" spans="1:6" x14ac:dyDescent="0.2">
      <c r="A3459" s="74">
        <v>547721</v>
      </c>
      <c r="B3459" s="75">
        <v>25.4</v>
      </c>
      <c r="C3459" s="76"/>
      <c r="D3459" s="76" t="s">
        <v>2775</v>
      </c>
      <c r="E3459" s="74"/>
      <c r="F3459" s="74">
        <v>5200000577</v>
      </c>
    </row>
    <row r="3460" spans="1:6" x14ac:dyDescent="0.2">
      <c r="A3460" s="74">
        <v>547722</v>
      </c>
      <c r="B3460" s="75">
        <v>1.32</v>
      </c>
      <c r="C3460" s="76"/>
      <c r="D3460" s="76" t="s">
        <v>2776</v>
      </c>
      <c r="E3460" s="74"/>
      <c r="F3460" s="74">
        <v>5200000577</v>
      </c>
    </row>
    <row r="3461" spans="1:6" x14ac:dyDescent="0.2">
      <c r="A3461" s="74">
        <v>547723</v>
      </c>
      <c r="B3461" s="75">
        <v>149.31</v>
      </c>
      <c r="C3461" s="76"/>
      <c r="D3461" s="76" t="s">
        <v>2777</v>
      </c>
      <c r="E3461" s="74"/>
      <c r="F3461" s="74">
        <v>5200000577</v>
      </c>
    </row>
    <row r="3462" spans="1:6" x14ac:dyDescent="0.2">
      <c r="A3462" s="74">
        <v>547724</v>
      </c>
      <c r="B3462" s="75">
        <v>37.729999999999997</v>
      </c>
      <c r="C3462" s="76"/>
      <c r="D3462" s="76" t="s">
        <v>2778</v>
      </c>
      <c r="E3462" s="74"/>
      <c r="F3462" s="74">
        <v>5200000577</v>
      </c>
    </row>
    <row r="3463" spans="1:6" x14ac:dyDescent="0.2">
      <c r="A3463" s="74">
        <v>547725</v>
      </c>
      <c r="B3463" s="75">
        <v>273.74</v>
      </c>
      <c r="C3463" s="76"/>
      <c r="D3463" s="76" t="s">
        <v>2779</v>
      </c>
      <c r="E3463" s="74"/>
      <c r="F3463" s="74">
        <v>5200000577</v>
      </c>
    </row>
    <row r="3464" spans="1:6" x14ac:dyDescent="0.2">
      <c r="A3464" s="74">
        <v>547726</v>
      </c>
      <c r="B3464" s="75">
        <v>21.25</v>
      </c>
      <c r="C3464" s="76"/>
      <c r="D3464" s="76" t="s">
        <v>2780</v>
      </c>
      <c r="E3464" s="74"/>
      <c r="F3464" s="74">
        <v>5200000577</v>
      </c>
    </row>
    <row r="3465" spans="1:6" x14ac:dyDescent="0.2">
      <c r="A3465" s="74">
        <v>547727</v>
      </c>
      <c r="B3465" s="75">
        <v>9.11</v>
      </c>
      <c r="C3465" s="76"/>
      <c r="D3465" s="76" t="s">
        <v>2781</v>
      </c>
      <c r="E3465" s="74"/>
      <c r="F3465" s="74">
        <v>5200000577</v>
      </c>
    </row>
    <row r="3466" spans="1:6" x14ac:dyDescent="0.2">
      <c r="A3466" s="74">
        <v>547728</v>
      </c>
      <c r="B3466" s="75">
        <v>94.34</v>
      </c>
      <c r="C3466" s="76"/>
      <c r="D3466" s="76" t="s">
        <v>2782</v>
      </c>
      <c r="E3466" s="74"/>
      <c r="F3466" s="74">
        <v>5200000577</v>
      </c>
    </row>
    <row r="3467" spans="1:6" x14ac:dyDescent="0.2">
      <c r="A3467" s="74">
        <v>547729</v>
      </c>
      <c r="B3467" s="75">
        <v>81.97</v>
      </c>
      <c r="C3467" s="76"/>
      <c r="D3467" s="76" t="s">
        <v>2783</v>
      </c>
      <c r="E3467" s="74"/>
      <c r="F3467" s="74">
        <v>5200000577</v>
      </c>
    </row>
    <row r="3468" spans="1:6" x14ac:dyDescent="0.2">
      <c r="A3468" s="74">
        <v>547730</v>
      </c>
      <c r="B3468" s="75">
        <v>12.14</v>
      </c>
      <c r="C3468" s="76"/>
      <c r="D3468" s="76" t="s">
        <v>2784</v>
      </c>
      <c r="E3468" s="74"/>
      <c r="F3468" s="74">
        <v>5200000577</v>
      </c>
    </row>
    <row r="3469" spans="1:6" x14ac:dyDescent="0.2">
      <c r="A3469" s="74">
        <v>547731</v>
      </c>
      <c r="B3469" s="75">
        <v>1.27</v>
      </c>
      <c r="C3469" s="76"/>
      <c r="D3469" s="76" t="s">
        <v>2785</v>
      </c>
      <c r="E3469" s="74"/>
      <c r="F3469" s="74">
        <v>5200000577</v>
      </c>
    </row>
    <row r="3470" spans="1:6" x14ac:dyDescent="0.2">
      <c r="A3470" s="74">
        <v>547732</v>
      </c>
      <c r="B3470" s="75">
        <v>285.45</v>
      </c>
      <c r="C3470" s="76"/>
      <c r="D3470" s="76" t="s">
        <v>2786</v>
      </c>
      <c r="E3470" s="74"/>
      <c r="F3470" s="74">
        <v>5200000577</v>
      </c>
    </row>
    <row r="3471" spans="1:6" x14ac:dyDescent="0.2">
      <c r="A3471" s="74">
        <v>547733</v>
      </c>
      <c r="B3471" s="75">
        <v>94.34</v>
      </c>
      <c r="C3471" s="76"/>
      <c r="D3471" s="76" t="s">
        <v>2787</v>
      </c>
      <c r="E3471" s="74"/>
      <c r="F3471" s="74">
        <v>5200000577</v>
      </c>
    </row>
    <row r="3472" spans="1:6" x14ac:dyDescent="0.2">
      <c r="A3472" s="74">
        <v>547734</v>
      </c>
      <c r="B3472" s="75">
        <v>141.51</v>
      </c>
      <c r="C3472" s="76"/>
      <c r="D3472" s="76" t="s">
        <v>2788</v>
      </c>
      <c r="E3472" s="74"/>
      <c r="F3472" s="74">
        <v>5200000577</v>
      </c>
    </row>
    <row r="3473" spans="1:6" x14ac:dyDescent="0.2">
      <c r="A3473" s="74">
        <v>547735</v>
      </c>
      <c r="B3473" s="75">
        <v>119.48</v>
      </c>
      <c r="C3473" s="76"/>
      <c r="D3473" s="76" t="s">
        <v>2789</v>
      </c>
      <c r="E3473" s="74"/>
      <c r="F3473" s="74">
        <v>5200000577</v>
      </c>
    </row>
    <row r="3474" spans="1:6" x14ac:dyDescent="0.2">
      <c r="A3474" s="74">
        <v>547736</v>
      </c>
      <c r="B3474" s="75">
        <v>15.72</v>
      </c>
      <c r="C3474" s="76"/>
      <c r="D3474" s="76" t="s">
        <v>2790</v>
      </c>
      <c r="E3474" s="74"/>
      <c r="F3474" s="74">
        <v>5200000577</v>
      </c>
    </row>
    <row r="3475" spans="1:6" x14ac:dyDescent="0.2">
      <c r="A3475" s="74">
        <v>547737</v>
      </c>
      <c r="B3475" s="75">
        <v>153.71</v>
      </c>
      <c r="C3475" s="76"/>
      <c r="D3475" s="76" t="s">
        <v>2791</v>
      </c>
      <c r="E3475" s="74"/>
      <c r="F3475" s="74">
        <v>5200000577</v>
      </c>
    </row>
    <row r="3476" spans="1:6" x14ac:dyDescent="0.2">
      <c r="A3476" s="74">
        <v>547738</v>
      </c>
      <c r="B3476" s="75">
        <v>1.08</v>
      </c>
      <c r="C3476" s="76"/>
      <c r="D3476" s="76" t="s">
        <v>2792</v>
      </c>
      <c r="E3476" s="74"/>
      <c r="F3476" s="74">
        <v>5200000577</v>
      </c>
    </row>
    <row r="3477" spans="1:6" x14ac:dyDescent="0.2">
      <c r="A3477" s="74">
        <v>547739</v>
      </c>
      <c r="B3477" s="75">
        <v>32.14</v>
      </c>
      <c r="C3477" s="76"/>
      <c r="D3477" s="76" t="s">
        <v>2793</v>
      </c>
      <c r="E3477" s="74"/>
      <c r="F3477" s="74">
        <v>5200000577</v>
      </c>
    </row>
    <row r="3478" spans="1:6" x14ac:dyDescent="0.2">
      <c r="A3478" s="74">
        <v>547740</v>
      </c>
      <c r="B3478" s="75">
        <v>9.11</v>
      </c>
      <c r="C3478" s="76"/>
      <c r="D3478" s="76" t="s">
        <v>2794</v>
      </c>
      <c r="E3478" s="74"/>
      <c r="F3478" s="74">
        <v>5200000577</v>
      </c>
    </row>
    <row r="3479" spans="1:6" x14ac:dyDescent="0.2">
      <c r="A3479" s="74">
        <v>547741</v>
      </c>
      <c r="B3479" s="75">
        <v>94.34</v>
      </c>
      <c r="C3479" s="76"/>
      <c r="D3479" s="76" t="s">
        <v>2795</v>
      </c>
      <c r="E3479" s="74"/>
      <c r="F3479" s="74">
        <v>5200000577</v>
      </c>
    </row>
    <row r="3480" spans="1:6" x14ac:dyDescent="0.2">
      <c r="A3480" s="74">
        <v>547742</v>
      </c>
      <c r="B3480" s="75">
        <v>66.790000000000006</v>
      </c>
      <c r="C3480" s="76"/>
      <c r="D3480" s="76" t="s">
        <v>2796</v>
      </c>
      <c r="E3480" s="74"/>
      <c r="F3480" s="74">
        <v>5200000577</v>
      </c>
    </row>
    <row r="3481" spans="1:6" x14ac:dyDescent="0.2">
      <c r="A3481" s="74">
        <v>547743</v>
      </c>
      <c r="B3481" s="75">
        <v>142.88999999999999</v>
      </c>
      <c r="C3481" s="76"/>
      <c r="D3481" s="76" t="s">
        <v>2797</v>
      </c>
      <c r="E3481" s="74"/>
      <c r="F3481" s="74">
        <v>5200000577</v>
      </c>
    </row>
    <row r="3482" spans="1:6" x14ac:dyDescent="0.2">
      <c r="A3482" s="74">
        <v>547744</v>
      </c>
      <c r="B3482" s="75">
        <v>2.2400000000000002</v>
      </c>
      <c r="C3482" s="76"/>
      <c r="D3482" s="76" t="s">
        <v>2798</v>
      </c>
      <c r="E3482" s="74"/>
      <c r="F3482" s="74">
        <v>5200000577</v>
      </c>
    </row>
    <row r="3483" spans="1:6" x14ac:dyDescent="0.2">
      <c r="A3483" s="74">
        <v>547745</v>
      </c>
      <c r="B3483" s="75">
        <v>59.74</v>
      </c>
      <c r="C3483" s="76"/>
      <c r="D3483" s="76" t="s">
        <v>2799</v>
      </c>
      <c r="E3483" s="74"/>
      <c r="F3483" s="74">
        <v>5200000577</v>
      </c>
    </row>
    <row r="3484" spans="1:6" x14ac:dyDescent="0.2">
      <c r="A3484" s="74">
        <v>547746</v>
      </c>
      <c r="B3484" s="75">
        <v>21.25</v>
      </c>
      <c r="C3484" s="76"/>
      <c r="D3484" s="76" t="s">
        <v>2800</v>
      </c>
      <c r="E3484" s="74"/>
      <c r="F3484" s="74">
        <v>5200000577</v>
      </c>
    </row>
    <row r="3485" spans="1:6" x14ac:dyDescent="0.2">
      <c r="A3485" s="74">
        <v>547747</v>
      </c>
      <c r="B3485" s="75">
        <v>53.46</v>
      </c>
      <c r="C3485" s="76"/>
      <c r="D3485" s="76" t="s">
        <v>2801</v>
      </c>
      <c r="E3485" s="74"/>
      <c r="F3485" s="74">
        <v>5200000577</v>
      </c>
    </row>
    <row r="3486" spans="1:6" x14ac:dyDescent="0.2">
      <c r="A3486" s="74">
        <v>547748</v>
      </c>
      <c r="B3486" s="75">
        <v>85.48</v>
      </c>
      <c r="C3486" s="76"/>
      <c r="D3486" s="76" t="s">
        <v>2802</v>
      </c>
      <c r="E3486" s="74"/>
      <c r="F3486" s="74">
        <v>5200000577</v>
      </c>
    </row>
    <row r="3487" spans="1:6" x14ac:dyDescent="0.2">
      <c r="A3487" s="74">
        <v>547749</v>
      </c>
      <c r="B3487" s="75">
        <v>116.35</v>
      </c>
      <c r="C3487" s="76"/>
      <c r="D3487" s="76" t="s">
        <v>2803</v>
      </c>
      <c r="E3487" s="74"/>
      <c r="F3487" s="74">
        <v>5200000577</v>
      </c>
    </row>
    <row r="3488" spans="1:6" x14ac:dyDescent="0.2">
      <c r="A3488" s="74">
        <v>547750</v>
      </c>
      <c r="B3488" s="75">
        <v>37.729999999999997</v>
      </c>
      <c r="C3488" s="76"/>
      <c r="D3488" s="76" t="s">
        <v>2804</v>
      </c>
      <c r="E3488" s="74"/>
      <c r="F3488" s="74">
        <v>5200000577</v>
      </c>
    </row>
    <row r="3489" spans="1:6" x14ac:dyDescent="0.2">
      <c r="A3489" s="74">
        <v>547751</v>
      </c>
      <c r="B3489" s="75">
        <v>125.79</v>
      </c>
      <c r="C3489" s="76"/>
      <c r="D3489" s="76" t="s">
        <v>2805</v>
      </c>
      <c r="E3489" s="74"/>
      <c r="F3489" s="74">
        <v>5200000577</v>
      </c>
    </row>
    <row r="3490" spans="1:6" x14ac:dyDescent="0.2">
      <c r="A3490" s="74">
        <v>547752</v>
      </c>
      <c r="B3490" s="75">
        <v>62.89</v>
      </c>
      <c r="C3490" s="76"/>
      <c r="D3490" s="76" t="s">
        <v>2806</v>
      </c>
      <c r="E3490" s="74"/>
      <c r="F3490" s="74">
        <v>5200000577</v>
      </c>
    </row>
    <row r="3491" spans="1:6" x14ac:dyDescent="0.2">
      <c r="A3491" s="74">
        <v>547753</v>
      </c>
      <c r="B3491" s="75">
        <v>3.15</v>
      </c>
      <c r="C3491" s="76"/>
      <c r="D3491" s="76" t="s">
        <v>2807</v>
      </c>
      <c r="E3491" s="74"/>
      <c r="F3491" s="74">
        <v>5200000577</v>
      </c>
    </row>
    <row r="3492" spans="1:6" x14ac:dyDescent="0.2">
      <c r="A3492" s="74">
        <v>547754</v>
      </c>
      <c r="B3492" s="75">
        <v>153.71</v>
      </c>
      <c r="C3492" s="76"/>
      <c r="D3492" s="76" t="s">
        <v>2808</v>
      </c>
      <c r="E3492" s="74"/>
      <c r="F3492" s="74">
        <v>5200000577</v>
      </c>
    </row>
    <row r="3493" spans="1:6" x14ac:dyDescent="0.2">
      <c r="A3493" s="74">
        <v>547755</v>
      </c>
      <c r="B3493" s="75">
        <v>31.45</v>
      </c>
      <c r="C3493" s="76"/>
      <c r="D3493" s="76" t="s">
        <v>2809</v>
      </c>
      <c r="E3493" s="74"/>
      <c r="F3493" s="74">
        <v>5200000577</v>
      </c>
    </row>
    <row r="3494" spans="1:6" x14ac:dyDescent="0.2">
      <c r="A3494" s="74">
        <v>547756</v>
      </c>
      <c r="B3494" s="75">
        <v>15.72</v>
      </c>
      <c r="C3494" s="76"/>
      <c r="D3494" s="76" t="s">
        <v>2810</v>
      </c>
      <c r="E3494" s="74"/>
      <c r="F3494" s="74">
        <v>5200000577</v>
      </c>
    </row>
    <row r="3495" spans="1:6" x14ac:dyDescent="0.2">
      <c r="A3495" s="74">
        <v>547757</v>
      </c>
      <c r="B3495" s="75">
        <v>13.41</v>
      </c>
      <c r="C3495" s="76"/>
      <c r="D3495" s="76" t="s">
        <v>2811</v>
      </c>
      <c r="E3495" s="74"/>
      <c r="F3495" s="74">
        <v>5200000577</v>
      </c>
    </row>
    <row r="3496" spans="1:6" x14ac:dyDescent="0.2">
      <c r="A3496" s="74">
        <v>547758</v>
      </c>
      <c r="B3496" s="75">
        <v>21.25</v>
      </c>
      <c r="C3496" s="76"/>
      <c r="D3496" s="76" t="s">
        <v>2812</v>
      </c>
      <c r="E3496" s="74"/>
      <c r="F3496" s="74">
        <v>5200000577</v>
      </c>
    </row>
    <row r="3497" spans="1:6" x14ac:dyDescent="0.2">
      <c r="A3497" s="74">
        <v>547759</v>
      </c>
      <c r="B3497" s="75">
        <v>3.15</v>
      </c>
      <c r="C3497" s="76"/>
      <c r="D3497" s="76" t="s">
        <v>2813</v>
      </c>
      <c r="E3497" s="74"/>
      <c r="F3497" s="74">
        <v>5200000577</v>
      </c>
    </row>
    <row r="3498" spans="1:6" x14ac:dyDescent="0.2">
      <c r="A3498" s="74">
        <v>547760</v>
      </c>
      <c r="B3498" s="75">
        <v>30.37</v>
      </c>
      <c r="C3498" s="76"/>
      <c r="D3498" s="76" t="s">
        <v>2814</v>
      </c>
      <c r="E3498" s="74"/>
      <c r="F3498" s="74">
        <v>5200000577</v>
      </c>
    </row>
    <row r="3499" spans="1:6" x14ac:dyDescent="0.2">
      <c r="A3499" s="74">
        <v>547761</v>
      </c>
      <c r="B3499" s="75">
        <v>18.21</v>
      </c>
      <c r="C3499" s="76"/>
      <c r="D3499" s="76" t="s">
        <v>2815</v>
      </c>
      <c r="E3499" s="74"/>
      <c r="F3499" s="74">
        <v>5200000577</v>
      </c>
    </row>
    <row r="3500" spans="1:6" x14ac:dyDescent="0.2">
      <c r="A3500" s="74">
        <v>547762</v>
      </c>
      <c r="B3500" s="75">
        <v>7.9</v>
      </c>
      <c r="C3500" s="76"/>
      <c r="D3500" s="76" t="s">
        <v>2816</v>
      </c>
      <c r="E3500" s="74"/>
      <c r="F3500" s="74">
        <v>5200000577</v>
      </c>
    </row>
    <row r="3501" spans="1:6" x14ac:dyDescent="0.2">
      <c r="A3501" s="74">
        <v>547763</v>
      </c>
      <c r="B3501" s="75">
        <v>37.729999999999997</v>
      </c>
      <c r="C3501" s="76"/>
      <c r="D3501" s="76" t="s">
        <v>2817</v>
      </c>
      <c r="E3501" s="74"/>
      <c r="F3501" s="74">
        <v>5200000577</v>
      </c>
    </row>
    <row r="3502" spans="1:6" x14ac:dyDescent="0.2">
      <c r="A3502" s="74">
        <v>547764</v>
      </c>
      <c r="B3502" s="75">
        <v>144.66999999999999</v>
      </c>
      <c r="C3502" s="76"/>
      <c r="D3502" s="76" t="s">
        <v>2818</v>
      </c>
      <c r="E3502" s="74"/>
      <c r="F3502" s="74">
        <v>5200000577</v>
      </c>
    </row>
    <row r="3503" spans="1:6" x14ac:dyDescent="0.2">
      <c r="A3503" s="74">
        <v>547765</v>
      </c>
      <c r="B3503" s="75">
        <v>31.45</v>
      </c>
      <c r="C3503" s="76"/>
      <c r="D3503" s="76" t="s">
        <v>2819</v>
      </c>
      <c r="E3503" s="74"/>
      <c r="F3503" s="74">
        <v>5200000577</v>
      </c>
    </row>
    <row r="3504" spans="1:6" x14ac:dyDescent="0.2">
      <c r="A3504" s="74">
        <v>547766</v>
      </c>
      <c r="B3504" s="75">
        <v>5</v>
      </c>
      <c r="C3504" s="76"/>
      <c r="D3504" s="76" t="s">
        <v>2820</v>
      </c>
      <c r="E3504" s="74"/>
      <c r="F3504" s="74">
        <v>5200000577</v>
      </c>
    </row>
    <row r="3505" spans="1:6" x14ac:dyDescent="0.2">
      <c r="A3505" s="74">
        <v>547767</v>
      </c>
      <c r="B3505" s="75">
        <v>31.45</v>
      </c>
      <c r="C3505" s="76"/>
      <c r="D3505" s="76" t="s">
        <v>2821</v>
      </c>
      <c r="E3505" s="74"/>
      <c r="F3505" s="74">
        <v>5200000577</v>
      </c>
    </row>
    <row r="3506" spans="1:6" x14ac:dyDescent="0.2">
      <c r="A3506" s="74">
        <v>547768</v>
      </c>
      <c r="B3506" s="75">
        <v>50.32</v>
      </c>
      <c r="C3506" s="76"/>
      <c r="D3506" s="76" t="s">
        <v>2822</v>
      </c>
      <c r="E3506" s="74"/>
      <c r="F3506" s="74">
        <v>5200000577</v>
      </c>
    </row>
    <row r="3507" spans="1:6" x14ac:dyDescent="0.2">
      <c r="A3507" s="74">
        <v>547769</v>
      </c>
      <c r="B3507" s="75">
        <v>113.97</v>
      </c>
      <c r="C3507" s="76"/>
      <c r="D3507" s="76" t="s">
        <v>2823</v>
      </c>
      <c r="E3507" s="74"/>
      <c r="F3507" s="74">
        <v>5200000577</v>
      </c>
    </row>
    <row r="3508" spans="1:6" x14ac:dyDescent="0.2">
      <c r="A3508" s="74">
        <v>547770</v>
      </c>
      <c r="B3508" s="75">
        <v>15.72</v>
      </c>
      <c r="C3508" s="76"/>
      <c r="D3508" s="76" t="s">
        <v>2824</v>
      </c>
      <c r="E3508" s="74"/>
      <c r="F3508" s="74">
        <v>5200000577</v>
      </c>
    </row>
    <row r="3509" spans="1:6" x14ac:dyDescent="0.2">
      <c r="A3509" s="74">
        <v>547771</v>
      </c>
      <c r="B3509" s="75">
        <v>15.72</v>
      </c>
      <c r="C3509" s="76"/>
      <c r="D3509" s="76" t="s">
        <v>2825</v>
      </c>
      <c r="E3509" s="74"/>
      <c r="F3509" s="74">
        <v>5200000577</v>
      </c>
    </row>
    <row r="3510" spans="1:6" x14ac:dyDescent="0.2">
      <c r="A3510" s="74">
        <v>547772</v>
      </c>
      <c r="B3510" s="75">
        <v>131.63</v>
      </c>
      <c r="C3510" s="76"/>
      <c r="D3510" s="76" t="s">
        <v>2826</v>
      </c>
      <c r="E3510" s="74"/>
      <c r="F3510" s="74">
        <v>5200000577</v>
      </c>
    </row>
    <row r="3511" spans="1:6" x14ac:dyDescent="0.2">
      <c r="A3511" s="74">
        <v>547773</v>
      </c>
      <c r="B3511" s="75">
        <v>49.89</v>
      </c>
      <c r="C3511" s="76"/>
      <c r="D3511" s="76" t="s">
        <v>2827</v>
      </c>
      <c r="E3511" s="74"/>
      <c r="F3511" s="74">
        <v>5200000577</v>
      </c>
    </row>
    <row r="3512" spans="1:6" x14ac:dyDescent="0.2">
      <c r="A3512" s="74">
        <v>547774</v>
      </c>
      <c r="B3512" s="75">
        <v>8.41</v>
      </c>
      <c r="C3512" s="76"/>
      <c r="D3512" s="76" t="s">
        <v>2828</v>
      </c>
      <c r="E3512" s="74"/>
      <c r="F3512" s="74">
        <v>5200000577</v>
      </c>
    </row>
    <row r="3513" spans="1:6" x14ac:dyDescent="0.2">
      <c r="A3513" s="74">
        <v>547775</v>
      </c>
      <c r="B3513" s="75">
        <v>9.64</v>
      </c>
      <c r="C3513" s="76"/>
      <c r="D3513" s="76" t="s">
        <v>2829</v>
      </c>
      <c r="E3513" s="74"/>
      <c r="F3513" s="74">
        <v>5200000577</v>
      </c>
    </row>
    <row r="3514" spans="1:6" x14ac:dyDescent="0.2">
      <c r="A3514" s="74">
        <v>547776</v>
      </c>
      <c r="B3514" s="75">
        <v>9.44</v>
      </c>
      <c r="C3514" s="76"/>
      <c r="D3514" s="76" t="s">
        <v>2830</v>
      </c>
      <c r="E3514" s="74"/>
      <c r="F3514" s="74">
        <v>5200000577</v>
      </c>
    </row>
    <row r="3515" spans="1:6" x14ac:dyDescent="0.2">
      <c r="A3515" s="74">
        <v>547777</v>
      </c>
      <c r="B3515" s="75">
        <v>6.29</v>
      </c>
      <c r="C3515" s="76"/>
      <c r="D3515" s="76" t="s">
        <v>2831</v>
      </c>
      <c r="E3515" s="74"/>
      <c r="F3515" s="74">
        <v>5200000577</v>
      </c>
    </row>
    <row r="3516" spans="1:6" x14ac:dyDescent="0.2">
      <c r="A3516" s="74">
        <v>547778</v>
      </c>
      <c r="B3516" s="75">
        <v>12.57</v>
      </c>
      <c r="C3516" s="76"/>
      <c r="D3516" s="76" t="s">
        <v>2832</v>
      </c>
      <c r="E3516" s="74"/>
      <c r="F3516" s="74">
        <v>5200000577</v>
      </c>
    </row>
    <row r="3517" spans="1:6" x14ac:dyDescent="0.2">
      <c r="A3517" s="74">
        <v>547779</v>
      </c>
      <c r="B3517" s="75">
        <v>0.52</v>
      </c>
      <c r="C3517" s="76"/>
      <c r="D3517" s="76" t="s">
        <v>2833</v>
      </c>
      <c r="E3517" s="74"/>
      <c r="F3517" s="74">
        <v>5200000577</v>
      </c>
    </row>
    <row r="3518" spans="1:6" x14ac:dyDescent="0.2">
      <c r="A3518" s="74">
        <v>547780</v>
      </c>
      <c r="B3518" s="75">
        <v>3.4</v>
      </c>
      <c r="C3518" s="76"/>
      <c r="D3518" s="76" t="s">
        <v>2834</v>
      </c>
      <c r="E3518" s="74"/>
      <c r="F3518" s="74">
        <v>5200000577</v>
      </c>
    </row>
    <row r="3519" spans="1:6" x14ac:dyDescent="0.2">
      <c r="A3519" s="74">
        <v>547781</v>
      </c>
      <c r="B3519" s="75">
        <v>3.75</v>
      </c>
      <c r="C3519" s="76"/>
      <c r="D3519" s="76" t="s">
        <v>2835</v>
      </c>
      <c r="E3519" s="74"/>
      <c r="F3519" s="74">
        <v>5200000577</v>
      </c>
    </row>
    <row r="3520" spans="1:6" x14ac:dyDescent="0.2">
      <c r="A3520" s="74">
        <v>547782</v>
      </c>
      <c r="B3520" s="75">
        <v>4.76</v>
      </c>
      <c r="C3520" s="76"/>
      <c r="D3520" s="76" t="s">
        <v>2836</v>
      </c>
      <c r="E3520" s="74"/>
      <c r="F3520" s="74">
        <v>5200000577</v>
      </c>
    </row>
    <row r="3521" spans="1:6" x14ac:dyDescent="0.2">
      <c r="A3521" s="74">
        <v>547783</v>
      </c>
      <c r="B3521" s="75">
        <v>5.25</v>
      </c>
      <c r="C3521" s="76"/>
      <c r="D3521" s="76" t="s">
        <v>2837</v>
      </c>
      <c r="E3521" s="74"/>
      <c r="F3521" s="74">
        <v>5200000577</v>
      </c>
    </row>
    <row r="3522" spans="1:6" x14ac:dyDescent="0.2">
      <c r="A3522" s="74">
        <v>547784</v>
      </c>
      <c r="B3522" s="75">
        <v>4.8499999999999996</v>
      </c>
      <c r="C3522" s="76"/>
      <c r="D3522" s="76" t="s">
        <v>2838</v>
      </c>
      <c r="E3522" s="74"/>
      <c r="F3522" s="74">
        <v>5200000577</v>
      </c>
    </row>
    <row r="3523" spans="1:6" x14ac:dyDescent="0.2">
      <c r="A3523" s="74">
        <v>547785</v>
      </c>
      <c r="B3523" s="75">
        <v>8.2100000000000009</v>
      </c>
      <c r="C3523" s="76"/>
      <c r="D3523" s="76" t="s">
        <v>2839</v>
      </c>
      <c r="E3523" s="74"/>
      <c r="F3523" s="74">
        <v>5200000577</v>
      </c>
    </row>
    <row r="3524" spans="1:6" x14ac:dyDescent="0.2">
      <c r="A3524" s="74">
        <v>547786</v>
      </c>
      <c r="B3524" s="75">
        <v>11.06</v>
      </c>
      <c r="C3524" s="76"/>
      <c r="D3524" s="76" t="s">
        <v>2840</v>
      </c>
      <c r="E3524" s="74"/>
      <c r="F3524" s="74">
        <v>5200000577</v>
      </c>
    </row>
    <row r="3525" spans="1:6" x14ac:dyDescent="0.2">
      <c r="A3525" s="74">
        <v>547787</v>
      </c>
      <c r="B3525" s="75">
        <v>13.53</v>
      </c>
      <c r="C3525" s="76"/>
      <c r="D3525" s="76" t="s">
        <v>2841</v>
      </c>
      <c r="E3525" s="74"/>
      <c r="F3525" s="74">
        <v>5200000577</v>
      </c>
    </row>
    <row r="3526" spans="1:6" x14ac:dyDescent="0.2">
      <c r="A3526" s="74">
        <v>547788</v>
      </c>
      <c r="B3526" s="75">
        <v>13.62</v>
      </c>
      <c r="C3526" s="76"/>
      <c r="D3526" s="76" t="s">
        <v>2842</v>
      </c>
      <c r="E3526" s="74"/>
      <c r="F3526" s="74">
        <v>5200000577</v>
      </c>
    </row>
    <row r="3527" spans="1:6" x14ac:dyDescent="0.2">
      <c r="A3527" s="74">
        <v>547789</v>
      </c>
      <c r="B3527" s="75">
        <v>17.940000000000001</v>
      </c>
      <c r="C3527" s="76"/>
      <c r="D3527" s="76" t="s">
        <v>2843</v>
      </c>
      <c r="E3527" s="74"/>
      <c r="F3527" s="74">
        <v>5200000577</v>
      </c>
    </row>
    <row r="3528" spans="1:6" x14ac:dyDescent="0.2">
      <c r="A3528" s="74">
        <v>547790</v>
      </c>
      <c r="B3528" s="75">
        <v>26</v>
      </c>
      <c r="C3528" s="76"/>
      <c r="D3528" s="76" t="s">
        <v>2844</v>
      </c>
      <c r="E3528" s="74"/>
      <c r="F3528" s="74">
        <v>5200000577</v>
      </c>
    </row>
    <row r="3529" spans="1:6" x14ac:dyDescent="0.2">
      <c r="A3529" s="74">
        <v>547791</v>
      </c>
      <c r="B3529" s="75">
        <v>39.58</v>
      </c>
      <c r="C3529" s="76"/>
      <c r="D3529" s="76" t="s">
        <v>2845</v>
      </c>
      <c r="E3529" s="74"/>
      <c r="F3529" s="74">
        <v>5200000577</v>
      </c>
    </row>
    <row r="3530" spans="1:6" x14ac:dyDescent="0.2">
      <c r="A3530" s="74">
        <v>547792</v>
      </c>
      <c r="B3530" s="75">
        <v>47.46</v>
      </c>
      <c r="C3530" s="76"/>
      <c r="D3530" s="76" t="s">
        <v>2846</v>
      </c>
      <c r="E3530" s="74"/>
      <c r="F3530" s="74">
        <v>5200000577</v>
      </c>
    </row>
    <row r="3531" spans="1:6" x14ac:dyDescent="0.2">
      <c r="A3531" s="74">
        <v>547793</v>
      </c>
      <c r="B3531" s="75">
        <v>73.459999999999994</v>
      </c>
      <c r="C3531" s="76"/>
      <c r="D3531" s="76" t="s">
        <v>2847</v>
      </c>
      <c r="E3531" s="74"/>
      <c r="F3531" s="74">
        <v>5200000577</v>
      </c>
    </row>
    <row r="3532" spans="1:6" x14ac:dyDescent="0.2">
      <c r="A3532" s="74">
        <v>547794</v>
      </c>
      <c r="B3532" s="75">
        <v>84.26</v>
      </c>
      <c r="C3532" s="76"/>
      <c r="D3532" s="76" t="s">
        <v>2848</v>
      </c>
      <c r="E3532" s="74"/>
      <c r="F3532" s="74">
        <v>5200000577</v>
      </c>
    </row>
    <row r="3533" spans="1:6" x14ac:dyDescent="0.2">
      <c r="A3533" s="74">
        <v>547795</v>
      </c>
      <c r="B3533" s="75">
        <v>130.1</v>
      </c>
      <c r="C3533" s="76"/>
      <c r="D3533" s="76" t="s">
        <v>2849</v>
      </c>
      <c r="E3533" s="74"/>
      <c r="F3533" s="74">
        <v>5200000577</v>
      </c>
    </row>
    <row r="3534" spans="1:6" x14ac:dyDescent="0.2">
      <c r="A3534" s="74">
        <v>547796</v>
      </c>
      <c r="B3534" s="75">
        <v>3560</v>
      </c>
      <c r="C3534" s="76"/>
      <c r="D3534" s="76" t="s">
        <v>2850</v>
      </c>
      <c r="E3534" s="74"/>
      <c r="F3534" s="74">
        <v>5200000577</v>
      </c>
    </row>
    <row r="3535" spans="1:6" x14ac:dyDescent="0.2">
      <c r="A3535" s="74">
        <v>547797</v>
      </c>
      <c r="B3535" s="75">
        <v>22.4</v>
      </c>
      <c r="C3535" s="76"/>
      <c r="D3535" s="76" t="s">
        <v>2851</v>
      </c>
      <c r="E3535" s="74"/>
      <c r="F3535" s="74">
        <v>5200000577</v>
      </c>
    </row>
    <row r="3536" spans="1:6" x14ac:dyDescent="0.2">
      <c r="A3536" s="74">
        <v>547798</v>
      </c>
      <c r="B3536" s="75">
        <v>31.36</v>
      </c>
      <c r="C3536" s="76"/>
      <c r="D3536" s="76" t="s">
        <v>2852</v>
      </c>
      <c r="E3536" s="74"/>
      <c r="F3536" s="74">
        <v>5200000577</v>
      </c>
    </row>
    <row r="3537" spans="1:6" x14ac:dyDescent="0.2">
      <c r="A3537" s="74">
        <v>547799</v>
      </c>
      <c r="B3537" s="75">
        <v>28</v>
      </c>
      <c r="C3537" s="76"/>
      <c r="D3537" s="76" t="s">
        <v>2853</v>
      </c>
      <c r="E3537" s="74"/>
      <c r="F3537" s="74">
        <v>5200000577</v>
      </c>
    </row>
    <row r="3538" spans="1:6" x14ac:dyDescent="0.2">
      <c r="A3538" s="74">
        <v>547800</v>
      </c>
      <c r="B3538" s="75">
        <v>39.200000000000003</v>
      </c>
      <c r="C3538" s="76"/>
      <c r="D3538" s="76" t="s">
        <v>2854</v>
      </c>
      <c r="E3538" s="74"/>
      <c r="F3538" s="74">
        <v>5200000577</v>
      </c>
    </row>
    <row r="3539" spans="1:6" x14ac:dyDescent="0.2">
      <c r="A3539" s="74">
        <v>547801</v>
      </c>
      <c r="B3539" s="75">
        <v>7.91</v>
      </c>
      <c r="C3539" s="76"/>
      <c r="D3539" s="76" t="s">
        <v>2855</v>
      </c>
      <c r="E3539" s="74"/>
      <c r="F3539" s="74">
        <v>5200000577</v>
      </c>
    </row>
    <row r="3540" spans="1:6" x14ac:dyDescent="0.2">
      <c r="A3540" s="74">
        <v>547802</v>
      </c>
      <c r="B3540" s="75">
        <v>13.87</v>
      </c>
      <c r="C3540" s="76"/>
      <c r="D3540" s="76" t="s">
        <v>2856</v>
      </c>
      <c r="E3540" s="74"/>
      <c r="F3540" s="74">
        <v>5200000577</v>
      </c>
    </row>
    <row r="3541" spans="1:6" x14ac:dyDescent="0.2">
      <c r="A3541" s="74">
        <v>547803</v>
      </c>
      <c r="B3541" s="75">
        <v>11.48</v>
      </c>
      <c r="C3541" s="76"/>
      <c r="D3541" s="76" t="s">
        <v>2857</v>
      </c>
      <c r="E3541" s="74"/>
      <c r="F3541" s="74">
        <v>5200000577</v>
      </c>
    </row>
    <row r="3542" spans="1:6" x14ac:dyDescent="0.2">
      <c r="A3542" s="74">
        <v>547804</v>
      </c>
      <c r="B3542" s="75">
        <v>21.28</v>
      </c>
      <c r="C3542" s="76"/>
      <c r="D3542" s="76" t="s">
        <v>2858</v>
      </c>
      <c r="E3542" s="74"/>
      <c r="F3542" s="74">
        <v>5200000577</v>
      </c>
    </row>
    <row r="3543" spans="1:6" x14ac:dyDescent="0.2">
      <c r="A3543" s="74">
        <v>547805</v>
      </c>
      <c r="B3543" s="75">
        <v>29.79</v>
      </c>
      <c r="C3543" s="76"/>
      <c r="D3543" s="76" t="s">
        <v>2859</v>
      </c>
      <c r="E3543" s="74"/>
      <c r="F3543" s="74">
        <v>5200000577</v>
      </c>
    </row>
    <row r="3544" spans="1:6" x14ac:dyDescent="0.2">
      <c r="A3544" s="74">
        <v>547806</v>
      </c>
      <c r="B3544" s="75">
        <v>5.42</v>
      </c>
      <c r="C3544" s="76"/>
      <c r="D3544" s="76" t="s">
        <v>2860</v>
      </c>
      <c r="E3544" s="74"/>
      <c r="F3544" s="74">
        <v>5200000577</v>
      </c>
    </row>
    <row r="3545" spans="1:6" x14ac:dyDescent="0.2">
      <c r="A3545" s="74">
        <v>547807</v>
      </c>
      <c r="B3545" s="75">
        <v>4.6100000000000003</v>
      </c>
      <c r="C3545" s="76"/>
      <c r="D3545" s="76" t="s">
        <v>2861</v>
      </c>
      <c r="E3545" s="74"/>
      <c r="F3545" s="74">
        <v>5200000577</v>
      </c>
    </row>
    <row r="3546" spans="1:6" x14ac:dyDescent="0.2">
      <c r="A3546" s="74">
        <v>547808</v>
      </c>
      <c r="B3546" s="75">
        <v>3.75</v>
      </c>
      <c r="C3546" s="76"/>
      <c r="D3546" s="76" t="s">
        <v>2862</v>
      </c>
      <c r="E3546" s="74"/>
      <c r="F3546" s="74">
        <v>5200000577</v>
      </c>
    </row>
    <row r="3547" spans="1:6" x14ac:dyDescent="0.2">
      <c r="A3547" s="74">
        <v>547809</v>
      </c>
      <c r="B3547" s="75">
        <v>3.4</v>
      </c>
      <c r="C3547" s="76"/>
      <c r="D3547" s="76" t="s">
        <v>2863</v>
      </c>
      <c r="E3547" s="74"/>
      <c r="F3547" s="74">
        <v>5200000577</v>
      </c>
    </row>
    <row r="3548" spans="1:6" x14ac:dyDescent="0.2">
      <c r="A3548" s="74">
        <v>547810</v>
      </c>
      <c r="B3548" s="75">
        <v>8.5399999999999991</v>
      </c>
      <c r="C3548" s="76"/>
      <c r="D3548" s="76" t="s">
        <v>2864</v>
      </c>
      <c r="E3548" s="74"/>
      <c r="F3548" s="74">
        <v>5200000577</v>
      </c>
    </row>
    <row r="3549" spans="1:6" x14ac:dyDescent="0.2">
      <c r="A3549" s="74">
        <v>547811</v>
      </c>
      <c r="B3549" s="75">
        <v>14.98</v>
      </c>
      <c r="C3549" s="76"/>
      <c r="D3549" s="76" t="s">
        <v>2865</v>
      </c>
      <c r="E3549" s="74"/>
      <c r="F3549" s="74">
        <v>5200000577</v>
      </c>
    </row>
    <row r="3550" spans="1:6" x14ac:dyDescent="0.2">
      <c r="A3550" s="74">
        <v>547812</v>
      </c>
      <c r="B3550" s="75">
        <v>37.42</v>
      </c>
      <c r="C3550" s="76"/>
      <c r="D3550" s="76" t="s">
        <v>2866</v>
      </c>
      <c r="E3550" s="74"/>
      <c r="F3550" s="74">
        <v>5200000577</v>
      </c>
    </row>
    <row r="3551" spans="1:6" x14ac:dyDescent="0.2">
      <c r="A3551" s="74">
        <v>547813</v>
      </c>
      <c r="B3551" s="75">
        <v>24.95</v>
      </c>
      <c r="C3551" s="76"/>
      <c r="D3551" s="76" t="s">
        <v>2867</v>
      </c>
      <c r="E3551" s="74"/>
      <c r="F3551" s="74">
        <v>5200000577</v>
      </c>
    </row>
    <row r="3552" spans="1:6" x14ac:dyDescent="0.2">
      <c r="A3552" s="74">
        <v>547814</v>
      </c>
      <c r="B3552" s="75">
        <v>12.47</v>
      </c>
      <c r="C3552" s="76"/>
      <c r="D3552" s="76" t="s">
        <v>2868</v>
      </c>
      <c r="E3552" s="74"/>
      <c r="F3552" s="74">
        <v>5200000577</v>
      </c>
    </row>
    <row r="3553" spans="1:6" x14ac:dyDescent="0.2">
      <c r="A3553" s="74">
        <v>547815</v>
      </c>
      <c r="B3553" s="75">
        <v>9.98</v>
      </c>
      <c r="C3553" s="76"/>
      <c r="D3553" s="76" t="s">
        <v>2869</v>
      </c>
      <c r="E3553" s="74"/>
      <c r="F3553" s="74">
        <v>5200000577</v>
      </c>
    </row>
    <row r="3554" spans="1:6" x14ac:dyDescent="0.2">
      <c r="A3554" s="74">
        <v>547816</v>
      </c>
      <c r="B3554" s="75">
        <v>124.73</v>
      </c>
      <c r="C3554" s="76"/>
      <c r="D3554" s="76" t="s">
        <v>2870</v>
      </c>
      <c r="E3554" s="74"/>
      <c r="F3554" s="74">
        <v>5200000577</v>
      </c>
    </row>
    <row r="3555" spans="1:6" x14ac:dyDescent="0.2">
      <c r="A3555" s="74">
        <v>547817</v>
      </c>
      <c r="B3555" s="75">
        <v>22.45</v>
      </c>
      <c r="C3555" s="76"/>
      <c r="D3555" s="76" t="s">
        <v>2871</v>
      </c>
      <c r="E3555" s="74"/>
      <c r="F3555" s="74">
        <v>5200000577</v>
      </c>
    </row>
    <row r="3556" spans="1:6" x14ac:dyDescent="0.2">
      <c r="A3556" s="74">
        <v>547818</v>
      </c>
      <c r="B3556" s="75">
        <v>12.47</v>
      </c>
      <c r="C3556" s="76"/>
      <c r="D3556" s="76" t="s">
        <v>2872</v>
      </c>
      <c r="E3556" s="74"/>
      <c r="F3556" s="74">
        <v>5200000577</v>
      </c>
    </row>
    <row r="3557" spans="1:6" x14ac:dyDescent="0.2">
      <c r="A3557" s="74">
        <v>547819</v>
      </c>
      <c r="B3557" s="75">
        <v>44.43</v>
      </c>
      <c r="C3557" s="76"/>
      <c r="D3557" s="76" t="s">
        <v>2873</v>
      </c>
      <c r="E3557" s="74"/>
      <c r="F3557" s="74">
        <v>5200000577</v>
      </c>
    </row>
    <row r="3558" spans="1:6" x14ac:dyDescent="0.2">
      <c r="A3558" s="74">
        <v>547820</v>
      </c>
      <c r="B3558" s="75">
        <v>37.869999999999997</v>
      </c>
      <c r="C3558" s="76"/>
      <c r="D3558" s="76" t="s">
        <v>2874</v>
      </c>
      <c r="E3558" s="74"/>
      <c r="F3558" s="74">
        <v>5200000577</v>
      </c>
    </row>
    <row r="3559" spans="1:6" x14ac:dyDescent="0.2">
      <c r="A3559" s="74">
        <v>547821</v>
      </c>
      <c r="B3559" s="75">
        <v>22.56</v>
      </c>
      <c r="C3559" s="76"/>
      <c r="D3559" s="76" t="s">
        <v>2875</v>
      </c>
      <c r="E3559" s="74"/>
      <c r="F3559" s="74">
        <v>5200000577</v>
      </c>
    </row>
    <row r="3560" spans="1:6" x14ac:dyDescent="0.2">
      <c r="A3560" s="74">
        <v>547822</v>
      </c>
      <c r="B3560" s="75">
        <v>33.49</v>
      </c>
      <c r="C3560" s="76"/>
      <c r="D3560" s="76" t="s">
        <v>2876</v>
      </c>
      <c r="E3560" s="74"/>
      <c r="F3560" s="74">
        <v>5200000577</v>
      </c>
    </row>
    <row r="3561" spans="1:6" x14ac:dyDescent="0.2">
      <c r="A3561" s="74">
        <v>547823</v>
      </c>
      <c r="B3561" s="75">
        <v>55.38</v>
      </c>
      <c r="C3561" s="76"/>
      <c r="D3561" s="76" t="s">
        <v>2877</v>
      </c>
      <c r="E3561" s="74"/>
      <c r="F3561" s="74">
        <v>5200000577</v>
      </c>
    </row>
    <row r="3562" spans="1:6" x14ac:dyDescent="0.2">
      <c r="A3562" s="74">
        <v>547824</v>
      </c>
      <c r="B3562" s="75">
        <v>47.2</v>
      </c>
      <c r="C3562" s="76"/>
      <c r="D3562" s="76" t="s">
        <v>2878</v>
      </c>
      <c r="E3562" s="74"/>
      <c r="F3562" s="74">
        <v>5200000577</v>
      </c>
    </row>
    <row r="3563" spans="1:6" x14ac:dyDescent="0.2">
      <c r="A3563" s="74">
        <v>547825</v>
      </c>
      <c r="B3563" s="75">
        <v>28.12</v>
      </c>
      <c r="C3563" s="76"/>
      <c r="D3563" s="76" t="s">
        <v>2879</v>
      </c>
      <c r="E3563" s="74"/>
      <c r="F3563" s="74">
        <v>5200000577</v>
      </c>
    </row>
    <row r="3564" spans="1:6" x14ac:dyDescent="0.2">
      <c r="A3564" s="74">
        <v>547826</v>
      </c>
      <c r="B3564" s="75">
        <v>33.49</v>
      </c>
      <c r="C3564" s="76"/>
      <c r="D3564" s="76" t="s">
        <v>2880</v>
      </c>
      <c r="E3564" s="74"/>
      <c r="F3564" s="74">
        <v>5200000577</v>
      </c>
    </row>
    <row r="3565" spans="1:6" x14ac:dyDescent="0.2">
      <c r="A3565" s="74">
        <v>547827</v>
      </c>
      <c r="B3565" s="75">
        <v>85.95</v>
      </c>
      <c r="C3565" s="76"/>
      <c r="D3565" s="76" t="s">
        <v>2881</v>
      </c>
      <c r="E3565" s="74"/>
      <c r="F3565" s="74">
        <v>5200000577</v>
      </c>
    </row>
    <row r="3566" spans="1:6" x14ac:dyDescent="0.2">
      <c r="A3566" s="74">
        <v>547828</v>
      </c>
      <c r="B3566" s="75">
        <v>73.260000000000005</v>
      </c>
      <c r="C3566" s="76"/>
      <c r="D3566" s="76" t="s">
        <v>2882</v>
      </c>
      <c r="E3566" s="74"/>
      <c r="F3566" s="74">
        <v>5200000577</v>
      </c>
    </row>
    <row r="3567" spans="1:6" x14ac:dyDescent="0.2">
      <c r="A3567" s="74">
        <v>547829</v>
      </c>
      <c r="B3567" s="75">
        <v>38.47</v>
      </c>
      <c r="C3567" s="76"/>
      <c r="D3567" s="76" t="s">
        <v>2883</v>
      </c>
      <c r="E3567" s="74"/>
      <c r="F3567" s="74">
        <v>5200000577</v>
      </c>
    </row>
    <row r="3568" spans="1:6" x14ac:dyDescent="0.2">
      <c r="A3568" s="74">
        <v>547830</v>
      </c>
      <c r="B3568" s="75">
        <v>47.95</v>
      </c>
      <c r="C3568" s="76"/>
      <c r="D3568" s="76" t="s">
        <v>2884</v>
      </c>
      <c r="E3568" s="74"/>
      <c r="F3568" s="74">
        <v>5200000577</v>
      </c>
    </row>
    <row r="3569" spans="1:6" x14ac:dyDescent="0.2">
      <c r="A3569" s="74">
        <v>547831</v>
      </c>
      <c r="B3569" s="75">
        <v>35.520000000000003</v>
      </c>
      <c r="C3569" s="76"/>
      <c r="D3569" s="76" t="s">
        <v>2885</v>
      </c>
      <c r="E3569" s="74"/>
      <c r="F3569" s="74">
        <v>5200000577</v>
      </c>
    </row>
    <row r="3570" spans="1:6" x14ac:dyDescent="0.2">
      <c r="A3570" s="74">
        <v>547832</v>
      </c>
      <c r="B3570" s="75">
        <v>65.569999999999993</v>
      </c>
      <c r="C3570" s="76"/>
      <c r="D3570" s="76" t="s">
        <v>2886</v>
      </c>
      <c r="E3570" s="74"/>
      <c r="F3570" s="74">
        <v>5200000577</v>
      </c>
    </row>
    <row r="3571" spans="1:6" x14ac:dyDescent="0.2">
      <c r="A3571" s="74">
        <v>547833</v>
      </c>
      <c r="B3571" s="75">
        <v>73.73</v>
      </c>
      <c r="C3571" s="76"/>
      <c r="D3571" s="76" t="s">
        <v>2887</v>
      </c>
      <c r="E3571" s="74"/>
      <c r="F3571" s="74">
        <v>5200000577</v>
      </c>
    </row>
    <row r="3572" spans="1:6" x14ac:dyDescent="0.2">
      <c r="A3572" s="74">
        <v>547834</v>
      </c>
      <c r="B3572" s="75">
        <v>7.4</v>
      </c>
      <c r="C3572" s="76"/>
      <c r="D3572" s="76" t="s">
        <v>2888</v>
      </c>
      <c r="E3572" s="74"/>
      <c r="F3572" s="74">
        <v>5200000577</v>
      </c>
    </row>
    <row r="3573" spans="1:6" x14ac:dyDescent="0.2">
      <c r="A3573" s="74">
        <v>547835</v>
      </c>
      <c r="B3573" s="75">
        <v>9.44</v>
      </c>
      <c r="C3573" s="76"/>
      <c r="D3573" s="76" t="s">
        <v>2889</v>
      </c>
      <c r="E3573" s="74"/>
      <c r="F3573" s="74">
        <v>5200000577</v>
      </c>
    </row>
    <row r="3574" spans="1:6" x14ac:dyDescent="0.2">
      <c r="A3574" s="74">
        <v>547836</v>
      </c>
      <c r="B3574" s="75">
        <v>29.57</v>
      </c>
      <c r="C3574" s="76"/>
      <c r="D3574" s="76" t="s">
        <v>2890</v>
      </c>
      <c r="E3574" s="74"/>
      <c r="F3574" s="74">
        <v>5200000577</v>
      </c>
    </row>
    <row r="3575" spans="1:6" x14ac:dyDescent="0.2">
      <c r="A3575" s="74">
        <v>547837</v>
      </c>
      <c r="B3575" s="75">
        <v>25.87</v>
      </c>
      <c r="C3575" s="76"/>
      <c r="D3575" s="76" t="s">
        <v>2891</v>
      </c>
      <c r="E3575" s="74"/>
      <c r="F3575" s="74">
        <v>5200000577</v>
      </c>
    </row>
    <row r="3576" spans="1:6" x14ac:dyDescent="0.2">
      <c r="A3576" s="74">
        <v>547838</v>
      </c>
      <c r="B3576" s="75">
        <v>55.43</v>
      </c>
      <c r="C3576" s="76"/>
      <c r="D3576" s="76" t="s">
        <v>2892</v>
      </c>
      <c r="E3576" s="74"/>
      <c r="F3576" s="74">
        <v>5200000577</v>
      </c>
    </row>
    <row r="3577" spans="1:6" x14ac:dyDescent="0.2">
      <c r="A3577" s="74">
        <v>547839</v>
      </c>
      <c r="B3577" s="75">
        <v>33.26</v>
      </c>
      <c r="C3577" s="76"/>
      <c r="D3577" s="76" t="s">
        <v>2893</v>
      </c>
      <c r="E3577" s="74"/>
      <c r="F3577" s="74">
        <v>5200000577</v>
      </c>
    </row>
    <row r="3578" spans="1:6" x14ac:dyDescent="0.2">
      <c r="A3578" s="74">
        <v>547840</v>
      </c>
      <c r="B3578" s="75">
        <v>25.87</v>
      </c>
      <c r="C3578" s="76"/>
      <c r="D3578" s="76" t="s">
        <v>2894</v>
      </c>
      <c r="E3578" s="74"/>
      <c r="F3578" s="74">
        <v>5200000577</v>
      </c>
    </row>
    <row r="3579" spans="1:6" x14ac:dyDescent="0.2">
      <c r="A3579" s="74">
        <v>547841</v>
      </c>
      <c r="B3579" s="75">
        <v>59.13</v>
      </c>
      <c r="C3579" s="76"/>
      <c r="D3579" s="76" t="s">
        <v>2895</v>
      </c>
      <c r="E3579" s="74"/>
      <c r="F3579" s="74">
        <v>5200000577</v>
      </c>
    </row>
    <row r="3580" spans="1:6" x14ac:dyDescent="0.2">
      <c r="A3580" s="74">
        <v>549854</v>
      </c>
      <c r="B3580" s="75">
        <v>1</v>
      </c>
      <c r="C3580" s="76"/>
      <c r="D3580" s="76" t="s">
        <v>2896</v>
      </c>
      <c r="E3580" s="74"/>
      <c r="F3580" s="74">
        <v>5200000577</v>
      </c>
    </row>
    <row r="3581" spans="1:6" x14ac:dyDescent="0.2">
      <c r="A3581" s="74">
        <v>549005</v>
      </c>
      <c r="B3581" s="75">
        <v>60.72</v>
      </c>
      <c r="C3581" s="76"/>
      <c r="D3581" s="76" t="s">
        <v>2897</v>
      </c>
      <c r="E3581" s="74"/>
      <c r="F3581" s="74">
        <v>5200000618</v>
      </c>
    </row>
    <row r="3582" spans="1:6" x14ac:dyDescent="0.2">
      <c r="A3582" s="74">
        <v>549006</v>
      </c>
      <c r="B3582" s="75">
        <v>30.36</v>
      </c>
      <c r="C3582" s="76"/>
      <c r="D3582" s="76" t="s">
        <v>2898</v>
      </c>
      <c r="E3582" s="74"/>
      <c r="F3582" s="74">
        <v>5200000618</v>
      </c>
    </row>
    <row r="3583" spans="1:6" x14ac:dyDescent="0.2">
      <c r="A3583" s="74">
        <v>549007</v>
      </c>
      <c r="B3583" s="75">
        <v>75.900000000000006</v>
      </c>
      <c r="C3583" s="76"/>
      <c r="D3583" s="76" t="s">
        <v>2899</v>
      </c>
      <c r="E3583" s="74"/>
      <c r="F3583" s="74">
        <v>5200000618</v>
      </c>
    </row>
    <row r="3584" spans="1:6" x14ac:dyDescent="0.2">
      <c r="A3584" s="74">
        <v>549008</v>
      </c>
      <c r="B3584" s="75">
        <v>45.54</v>
      </c>
      <c r="C3584" s="76"/>
      <c r="D3584" s="76" t="s">
        <v>2900</v>
      </c>
      <c r="E3584" s="74"/>
      <c r="F3584" s="74">
        <v>5200000618</v>
      </c>
    </row>
    <row r="3585" spans="1:6" x14ac:dyDescent="0.2">
      <c r="A3585" s="74">
        <v>549009</v>
      </c>
      <c r="B3585" s="75">
        <v>60.72</v>
      </c>
      <c r="C3585" s="76"/>
      <c r="D3585" s="76" t="s">
        <v>2901</v>
      </c>
      <c r="E3585" s="74"/>
      <c r="F3585" s="74">
        <v>5200000618</v>
      </c>
    </row>
    <row r="3586" spans="1:6" x14ac:dyDescent="0.2">
      <c r="A3586" s="74">
        <v>549010</v>
      </c>
      <c r="B3586" s="75">
        <v>45.54</v>
      </c>
      <c r="C3586" s="76"/>
      <c r="D3586" s="76" t="s">
        <v>2902</v>
      </c>
      <c r="E3586" s="74"/>
      <c r="F3586" s="74">
        <v>5200000618</v>
      </c>
    </row>
    <row r="3587" spans="1:6" x14ac:dyDescent="0.2">
      <c r="A3587" s="74">
        <v>549011</v>
      </c>
      <c r="B3587" s="75">
        <v>75.900000000000006</v>
      </c>
      <c r="C3587" s="76"/>
      <c r="D3587" s="76" t="s">
        <v>2903</v>
      </c>
      <c r="E3587" s="74"/>
      <c r="F3587" s="74">
        <v>5200000618</v>
      </c>
    </row>
    <row r="3588" spans="1:6" x14ac:dyDescent="0.2">
      <c r="A3588" s="74">
        <v>549012</v>
      </c>
      <c r="B3588" s="75">
        <v>45.54</v>
      </c>
      <c r="C3588" s="76"/>
      <c r="D3588" s="76" t="s">
        <v>2904</v>
      </c>
      <c r="E3588" s="74"/>
      <c r="F3588" s="74">
        <v>5200000618</v>
      </c>
    </row>
    <row r="3589" spans="1:6" x14ac:dyDescent="0.2">
      <c r="A3589" s="74">
        <v>549013</v>
      </c>
      <c r="B3589" s="75">
        <v>7.16</v>
      </c>
      <c r="C3589" s="76"/>
      <c r="D3589" s="76" t="s">
        <v>2905</v>
      </c>
      <c r="E3589" s="74"/>
      <c r="F3589" s="74">
        <v>5200000618</v>
      </c>
    </row>
    <row r="3590" spans="1:6" x14ac:dyDescent="0.2">
      <c r="A3590" s="74">
        <v>549094</v>
      </c>
      <c r="B3590" s="75">
        <v>45.54</v>
      </c>
      <c r="C3590" s="76"/>
      <c r="D3590" s="76" t="s">
        <v>2906</v>
      </c>
      <c r="E3590" s="74"/>
      <c r="F3590" s="74">
        <v>5200000618</v>
      </c>
    </row>
    <row r="3591" spans="1:6" x14ac:dyDescent="0.2">
      <c r="A3591" s="74">
        <v>549095</v>
      </c>
      <c r="B3591" s="75">
        <v>45.54</v>
      </c>
      <c r="C3591" s="76"/>
      <c r="D3591" s="76" t="s">
        <v>2907</v>
      </c>
      <c r="E3591" s="74"/>
      <c r="F3591" s="74">
        <v>5200000618</v>
      </c>
    </row>
    <row r="3592" spans="1:6" x14ac:dyDescent="0.2">
      <c r="A3592" s="74">
        <v>549096</v>
      </c>
      <c r="B3592" s="75">
        <v>60.72</v>
      </c>
      <c r="C3592" s="76"/>
      <c r="D3592" s="76" t="s">
        <v>2908</v>
      </c>
      <c r="E3592" s="74"/>
      <c r="F3592" s="74">
        <v>5200000618</v>
      </c>
    </row>
    <row r="3593" spans="1:6" x14ac:dyDescent="0.2">
      <c r="A3593" s="74">
        <v>549097</v>
      </c>
      <c r="B3593" s="75">
        <v>75.900000000000006</v>
      </c>
      <c r="C3593" s="76"/>
      <c r="D3593" s="76" t="s">
        <v>2909</v>
      </c>
      <c r="E3593" s="74"/>
      <c r="F3593" s="74">
        <v>5200000618</v>
      </c>
    </row>
    <row r="3594" spans="1:6" x14ac:dyDescent="0.2">
      <c r="A3594" s="74">
        <v>549098</v>
      </c>
      <c r="B3594" s="75">
        <v>91.08</v>
      </c>
      <c r="C3594" s="76"/>
      <c r="D3594" s="76" t="s">
        <v>2910</v>
      </c>
      <c r="E3594" s="74"/>
      <c r="F3594" s="74">
        <v>5200000618</v>
      </c>
    </row>
    <row r="3595" spans="1:6" x14ac:dyDescent="0.2">
      <c r="A3595" s="74">
        <v>549099</v>
      </c>
      <c r="B3595" s="75">
        <v>214.74</v>
      </c>
      <c r="C3595" s="76"/>
      <c r="D3595" s="76" t="s">
        <v>2911</v>
      </c>
      <c r="E3595" s="74"/>
      <c r="F3595" s="74">
        <v>5200000618</v>
      </c>
    </row>
    <row r="3596" spans="1:6" x14ac:dyDescent="0.2">
      <c r="A3596" s="74">
        <v>549100</v>
      </c>
      <c r="B3596" s="75">
        <v>12.86</v>
      </c>
      <c r="C3596" s="76"/>
      <c r="D3596" s="76" t="s">
        <v>2912</v>
      </c>
      <c r="E3596" s="74"/>
      <c r="F3596" s="74">
        <v>5200000618</v>
      </c>
    </row>
    <row r="3597" spans="1:6" x14ac:dyDescent="0.2">
      <c r="A3597" s="74">
        <v>549101</v>
      </c>
      <c r="B3597" s="75">
        <v>53.07</v>
      </c>
      <c r="C3597" s="76"/>
      <c r="D3597" s="76" t="s">
        <v>2913</v>
      </c>
      <c r="E3597" s="74"/>
      <c r="F3597" s="74">
        <v>5200000618</v>
      </c>
    </row>
    <row r="3598" spans="1:6" x14ac:dyDescent="0.2">
      <c r="A3598" s="74">
        <v>549102</v>
      </c>
      <c r="B3598" s="75">
        <v>85.71</v>
      </c>
      <c r="C3598" s="76"/>
      <c r="D3598" s="76" t="s">
        <v>2914</v>
      </c>
      <c r="E3598" s="74"/>
      <c r="F3598" s="74">
        <v>5200000618</v>
      </c>
    </row>
    <row r="3599" spans="1:6" x14ac:dyDescent="0.2">
      <c r="A3599" s="74">
        <v>549103</v>
      </c>
      <c r="B3599" s="75">
        <v>128.56</v>
      </c>
      <c r="C3599" s="76"/>
      <c r="D3599" s="76" t="s">
        <v>2915</v>
      </c>
      <c r="E3599" s="74"/>
      <c r="F3599" s="74">
        <v>5200000618</v>
      </c>
    </row>
    <row r="3600" spans="1:6" x14ac:dyDescent="0.2">
      <c r="A3600" s="74">
        <v>549104</v>
      </c>
      <c r="B3600" s="75">
        <v>24.27</v>
      </c>
      <c r="C3600" s="76"/>
      <c r="D3600" s="76" t="s">
        <v>2916</v>
      </c>
      <c r="E3600" s="74"/>
      <c r="F3600" s="74">
        <v>5200000618</v>
      </c>
    </row>
    <row r="3601" spans="1:6" x14ac:dyDescent="0.2">
      <c r="A3601" s="74">
        <v>549105</v>
      </c>
      <c r="B3601" s="75">
        <v>11.89</v>
      </c>
      <c r="C3601" s="76"/>
      <c r="D3601" s="76" t="s">
        <v>2917</v>
      </c>
      <c r="E3601" s="74"/>
      <c r="F3601" s="74">
        <v>5200000618</v>
      </c>
    </row>
    <row r="3602" spans="1:6" x14ac:dyDescent="0.2">
      <c r="A3602" s="74">
        <v>549106</v>
      </c>
      <c r="B3602" s="75">
        <v>103.45</v>
      </c>
      <c r="C3602" s="76"/>
      <c r="D3602" s="76" t="s">
        <v>2918</v>
      </c>
      <c r="E3602" s="74"/>
      <c r="F3602" s="74">
        <v>5200000618</v>
      </c>
    </row>
    <row r="3603" spans="1:6" x14ac:dyDescent="0.2">
      <c r="A3603" s="74">
        <v>549107</v>
      </c>
      <c r="B3603" s="75">
        <v>128.56</v>
      </c>
      <c r="C3603" s="76"/>
      <c r="D3603" s="76" t="s">
        <v>2919</v>
      </c>
      <c r="E3603" s="74"/>
      <c r="F3603" s="74">
        <v>5200000618</v>
      </c>
    </row>
    <row r="3604" spans="1:6" x14ac:dyDescent="0.2">
      <c r="A3604" s="74">
        <v>549108</v>
      </c>
      <c r="B3604" s="75">
        <v>329.76</v>
      </c>
      <c r="C3604" s="76"/>
      <c r="D3604" s="76" t="s">
        <v>2920</v>
      </c>
      <c r="E3604" s="74"/>
      <c r="F3604" s="74">
        <v>5200000618</v>
      </c>
    </row>
    <row r="3605" spans="1:6" x14ac:dyDescent="0.2">
      <c r="A3605" s="74">
        <v>549109</v>
      </c>
      <c r="B3605" s="75">
        <v>72.81</v>
      </c>
      <c r="C3605" s="76"/>
      <c r="D3605" s="76" t="s">
        <v>2921</v>
      </c>
      <c r="E3605" s="74"/>
      <c r="F3605" s="74">
        <v>5200000618</v>
      </c>
    </row>
    <row r="3606" spans="1:6" x14ac:dyDescent="0.2">
      <c r="A3606" s="74">
        <v>549110</v>
      </c>
      <c r="B3606" s="75">
        <v>34.49</v>
      </c>
      <c r="C3606" s="76"/>
      <c r="D3606" s="76" t="s">
        <v>2922</v>
      </c>
      <c r="E3606" s="74"/>
      <c r="F3606" s="74">
        <v>5200000618</v>
      </c>
    </row>
    <row r="3607" spans="1:6" x14ac:dyDescent="0.2">
      <c r="A3607" s="74">
        <v>549111</v>
      </c>
      <c r="B3607" s="75">
        <v>106.13</v>
      </c>
      <c r="C3607" s="76"/>
      <c r="D3607" s="76" t="s">
        <v>2923</v>
      </c>
      <c r="E3607" s="74"/>
      <c r="F3607" s="74">
        <v>5200000618</v>
      </c>
    </row>
    <row r="3608" spans="1:6" x14ac:dyDescent="0.2">
      <c r="A3608" s="74">
        <v>549112</v>
      </c>
      <c r="B3608" s="75">
        <v>10.220000000000001</v>
      </c>
      <c r="C3608" s="76"/>
      <c r="D3608" s="76" t="s">
        <v>2924</v>
      </c>
      <c r="E3608" s="74"/>
      <c r="F3608" s="74">
        <v>5200000618</v>
      </c>
    </row>
    <row r="3609" spans="1:6" x14ac:dyDescent="0.2">
      <c r="A3609" s="74">
        <v>549113</v>
      </c>
      <c r="B3609" s="75">
        <v>2.0499999999999998</v>
      </c>
      <c r="C3609" s="76"/>
      <c r="D3609" s="76" t="s">
        <v>2925</v>
      </c>
      <c r="E3609" s="74"/>
      <c r="F3609" s="74">
        <v>5200000618</v>
      </c>
    </row>
    <row r="3610" spans="1:6" x14ac:dyDescent="0.2">
      <c r="A3610" s="74">
        <v>549114</v>
      </c>
      <c r="B3610" s="75">
        <v>17.809999999999999</v>
      </c>
      <c r="C3610" s="76"/>
      <c r="D3610" s="76" t="s">
        <v>2926</v>
      </c>
      <c r="E3610" s="74"/>
      <c r="F3610" s="74">
        <v>5200000618</v>
      </c>
    </row>
    <row r="3611" spans="1:6" x14ac:dyDescent="0.2">
      <c r="A3611" s="74">
        <v>549115</v>
      </c>
      <c r="B3611" s="75">
        <v>2.0499999999999998</v>
      </c>
      <c r="C3611" s="76"/>
      <c r="D3611" s="76" t="s">
        <v>2927</v>
      </c>
      <c r="E3611" s="74"/>
      <c r="F3611" s="74">
        <v>5200000618</v>
      </c>
    </row>
    <row r="3612" spans="1:6" x14ac:dyDescent="0.2">
      <c r="A3612" s="74">
        <v>549116</v>
      </c>
      <c r="B3612" s="75">
        <v>572.63</v>
      </c>
      <c r="C3612" s="76"/>
      <c r="D3612" s="76" t="s">
        <v>2928</v>
      </c>
      <c r="E3612" s="74"/>
      <c r="F3612" s="74">
        <v>5200000618</v>
      </c>
    </row>
    <row r="3613" spans="1:6" x14ac:dyDescent="0.2">
      <c r="A3613" s="74">
        <v>549117</v>
      </c>
      <c r="B3613" s="75">
        <v>107.37</v>
      </c>
      <c r="C3613" s="76"/>
      <c r="D3613" s="76" t="s">
        <v>2929</v>
      </c>
      <c r="E3613" s="74"/>
      <c r="F3613" s="74">
        <v>5200000618</v>
      </c>
    </row>
    <row r="3614" spans="1:6" x14ac:dyDescent="0.2">
      <c r="A3614" s="74">
        <v>549118</v>
      </c>
      <c r="B3614" s="75">
        <v>71.58</v>
      </c>
      <c r="C3614" s="76"/>
      <c r="D3614" s="76" t="s">
        <v>2930</v>
      </c>
      <c r="E3614" s="74"/>
      <c r="F3614" s="74">
        <v>5200000618</v>
      </c>
    </row>
    <row r="3615" spans="1:6" x14ac:dyDescent="0.2">
      <c r="A3615" s="74">
        <v>549119</v>
      </c>
      <c r="B3615" s="75">
        <v>107.37</v>
      </c>
      <c r="C3615" s="76"/>
      <c r="D3615" s="76" t="s">
        <v>2931</v>
      </c>
      <c r="E3615" s="74"/>
      <c r="F3615" s="74">
        <v>5200000618</v>
      </c>
    </row>
    <row r="3616" spans="1:6" x14ac:dyDescent="0.2">
      <c r="A3616" s="74">
        <v>549120</v>
      </c>
      <c r="B3616" s="75">
        <v>71.58</v>
      </c>
      <c r="C3616" s="76"/>
      <c r="D3616" s="76" t="s">
        <v>2932</v>
      </c>
      <c r="E3616" s="74"/>
      <c r="F3616" s="74">
        <v>5200000618</v>
      </c>
    </row>
    <row r="3617" spans="1:6" x14ac:dyDescent="0.2">
      <c r="A3617" s="74">
        <v>549121</v>
      </c>
      <c r="B3617" s="75">
        <v>143.16</v>
      </c>
      <c r="C3617" s="76"/>
      <c r="D3617" s="76" t="s">
        <v>2933</v>
      </c>
      <c r="E3617" s="74"/>
      <c r="F3617" s="74">
        <v>5200000618</v>
      </c>
    </row>
    <row r="3618" spans="1:6" x14ac:dyDescent="0.2">
      <c r="A3618" s="74">
        <v>549122</v>
      </c>
      <c r="B3618" s="75">
        <v>248.32</v>
      </c>
      <c r="C3618" s="76"/>
      <c r="D3618" s="76" t="s">
        <v>2934</v>
      </c>
      <c r="E3618" s="74"/>
      <c r="F3618" s="74">
        <v>5200000618</v>
      </c>
    </row>
    <row r="3619" spans="1:6" x14ac:dyDescent="0.2">
      <c r="A3619" s="74">
        <v>549123</v>
      </c>
      <c r="B3619" s="75">
        <v>143.16</v>
      </c>
      <c r="C3619" s="76"/>
      <c r="D3619" s="76" t="s">
        <v>2935</v>
      </c>
      <c r="E3619" s="74"/>
      <c r="F3619" s="74">
        <v>5200000618</v>
      </c>
    </row>
    <row r="3620" spans="1:6" x14ac:dyDescent="0.2">
      <c r="A3620" s="74">
        <v>549124</v>
      </c>
      <c r="B3620" s="75">
        <v>1128.21</v>
      </c>
      <c r="C3620" s="76"/>
      <c r="D3620" s="76" t="s">
        <v>2936</v>
      </c>
      <c r="E3620" s="74"/>
      <c r="F3620" s="74">
        <v>5200000618</v>
      </c>
    </row>
    <row r="3621" spans="1:6" x14ac:dyDescent="0.2">
      <c r="A3621" s="74">
        <v>549125</v>
      </c>
      <c r="B3621" s="75">
        <v>353.78</v>
      </c>
      <c r="C3621" s="76"/>
      <c r="D3621" s="76" t="s">
        <v>2937</v>
      </c>
      <c r="E3621" s="74"/>
      <c r="F3621" s="74">
        <v>5200000618</v>
      </c>
    </row>
    <row r="3622" spans="1:6" x14ac:dyDescent="0.2">
      <c r="A3622" s="74">
        <v>549126</v>
      </c>
      <c r="B3622" s="75">
        <v>41.22</v>
      </c>
      <c r="C3622" s="76"/>
      <c r="D3622" s="76" t="s">
        <v>2938</v>
      </c>
      <c r="E3622" s="74"/>
      <c r="F3622" s="74">
        <v>5200000618</v>
      </c>
    </row>
    <row r="3623" spans="1:6" x14ac:dyDescent="0.2">
      <c r="A3623" s="74">
        <v>549127</v>
      </c>
      <c r="B3623" s="75">
        <v>164.88</v>
      </c>
      <c r="C3623" s="76"/>
      <c r="D3623" s="76" t="s">
        <v>2939</v>
      </c>
      <c r="E3623" s="74"/>
      <c r="F3623" s="74">
        <v>5200000618</v>
      </c>
    </row>
    <row r="3624" spans="1:6" x14ac:dyDescent="0.2">
      <c r="A3624" s="74">
        <v>549128</v>
      </c>
      <c r="B3624" s="75">
        <v>82.44</v>
      </c>
      <c r="C3624" s="76"/>
      <c r="D3624" s="76" t="s">
        <v>2933</v>
      </c>
      <c r="E3624" s="74"/>
      <c r="F3624" s="74">
        <v>5200000618</v>
      </c>
    </row>
    <row r="3625" spans="1:6" x14ac:dyDescent="0.2">
      <c r="A3625" s="74">
        <v>549129</v>
      </c>
      <c r="B3625" s="75">
        <v>82.44</v>
      </c>
      <c r="C3625" s="76"/>
      <c r="D3625" s="76" t="s">
        <v>2940</v>
      </c>
      <c r="E3625" s="74"/>
      <c r="F3625" s="74">
        <v>5200000618</v>
      </c>
    </row>
    <row r="3626" spans="1:6" x14ac:dyDescent="0.2">
      <c r="A3626" s="74">
        <v>549130</v>
      </c>
      <c r="B3626" s="75">
        <v>140.66999999999999</v>
      </c>
      <c r="C3626" s="76"/>
      <c r="D3626" s="76" t="s">
        <v>2941</v>
      </c>
      <c r="E3626" s="74"/>
      <c r="F3626" s="74">
        <v>5200000618</v>
      </c>
    </row>
    <row r="3627" spans="1:6" x14ac:dyDescent="0.2">
      <c r="A3627" s="74">
        <v>549131</v>
      </c>
      <c r="B3627" s="75">
        <v>41.22</v>
      </c>
      <c r="C3627" s="76"/>
      <c r="D3627" s="76" t="s">
        <v>2942</v>
      </c>
      <c r="E3627" s="74"/>
      <c r="F3627" s="74">
        <v>5200000618</v>
      </c>
    </row>
    <row r="3628" spans="1:6" x14ac:dyDescent="0.2">
      <c r="A3628" s="74">
        <v>549132</v>
      </c>
      <c r="B3628" s="75">
        <v>1128.21</v>
      </c>
      <c r="C3628" s="76"/>
      <c r="D3628" s="76" t="s">
        <v>2943</v>
      </c>
      <c r="E3628" s="74"/>
      <c r="F3628" s="74">
        <v>5200000618</v>
      </c>
    </row>
    <row r="3629" spans="1:6" x14ac:dyDescent="0.2">
      <c r="A3629" s="74">
        <v>549133</v>
      </c>
      <c r="B3629" s="75">
        <v>82.44</v>
      </c>
      <c r="C3629" s="76"/>
      <c r="D3629" s="76" t="s">
        <v>2944</v>
      </c>
      <c r="E3629" s="74"/>
      <c r="F3629" s="74">
        <v>5200000618</v>
      </c>
    </row>
    <row r="3630" spans="1:6" x14ac:dyDescent="0.2">
      <c r="A3630" s="74">
        <v>549134</v>
      </c>
      <c r="B3630" s="75">
        <v>1128.21</v>
      </c>
      <c r="C3630" s="76"/>
      <c r="D3630" s="76" t="s">
        <v>2945</v>
      </c>
      <c r="E3630" s="74"/>
      <c r="F3630" s="74">
        <v>5200000618</v>
      </c>
    </row>
    <row r="3631" spans="1:6" x14ac:dyDescent="0.2">
      <c r="A3631" s="74">
        <v>549135</v>
      </c>
      <c r="B3631" s="75">
        <v>82.44</v>
      </c>
      <c r="C3631" s="76"/>
      <c r="D3631" s="76" t="s">
        <v>2946</v>
      </c>
      <c r="E3631" s="74"/>
      <c r="F3631" s="74">
        <v>5200000618</v>
      </c>
    </row>
    <row r="3632" spans="1:6" x14ac:dyDescent="0.2">
      <c r="A3632" s="74">
        <v>549136</v>
      </c>
      <c r="B3632" s="75">
        <v>82.44</v>
      </c>
      <c r="C3632" s="76"/>
      <c r="D3632" s="76" t="s">
        <v>2947</v>
      </c>
      <c r="E3632" s="74"/>
      <c r="F3632" s="74">
        <v>5200000618</v>
      </c>
    </row>
    <row r="3633" spans="1:6" x14ac:dyDescent="0.2">
      <c r="A3633" s="74">
        <v>549137</v>
      </c>
      <c r="B3633" s="75">
        <v>265.33999999999997</v>
      </c>
      <c r="C3633" s="76"/>
      <c r="D3633" s="76" t="s">
        <v>2948</v>
      </c>
      <c r="E3633" s="74"/>
      <c r="F3633" s="74">
        <v>5200000618</v>
      </c>
    </row>
    <row r="3634" spans="1:6" x14ac:dyDescent="0.2">
      <c r="A3634" s="74">
        <v>549138</v>
      </c>
      <c r="B3634" s="75">
        <v>423.08</v>
      </c>
      <c r="C3634" s="76"/>
      <c r="D3634" s="76" t="s">
        <v>2949</v>
      </c>
      <c r="E3634" s="74"/>
      <c r="F3634" s="74">
        <v>5200000618</v>
      </c>
    </row>
    <row r="3635" spans="1:6" x14ac:dyDescent="0.2">
      <c r="A3635" s="74">
        <v>549139</v>
      </c>
      <c r="B3635" s="75">
        <v>36.229999999999997</v>
      </c>
      <c r="C3635" s="76"/>
      <c r="D3635" s="76" t="s">
        <v>2950</v>
      </c>
      <c r="E3635" s="74"/>
      <c r="F3635" s="74">
        <v>5200000618</v>
      </c>
    </row>
    <row r="3636" spans="1:6" x14ac:dyDescent="0.2">
      <c r="A3636" s="74">
        <v>549140</v>
      </c>
      <c r="B3636" s="75">
        <v>36.229999999999997</v>
      </c>
      <c r="C3636" s="76"/>
      <c r="D3636" s="76" t="s">
        <v>2951</v>
      </c>
      <c r="E3636" s="74"/>
      <c r="F3636" s="74">
        <v>5200000618</v>
      </c>
    </row>
    <row r="3637" spans="1:6" x14ac:dyDescent="0.2">
      <c r="A3637" s="74">
        <v>549141</v>
      </c>
      <c r="B3637" s="75">
        <v>72.459999999999994</v>
      </c>
      <c r="C3637" s="76"/>
      <c r="D3637" s="76" t="s">
        <v>2952</v>
      </c>
      <c r="E3637" s="74"/>
      <c r="F3637" s="74">
        <v>5200000618</v>
      </c>
    </row>
    <row r="3638" spans="1:6" x14ac:dyDescent="0.2">
      <c r="A3638" s="74">
        <v>549142</v>
      </c>
      <c r="B3638" s="75">
        <v>36.229999999999997</v>
      </c>
      <c r="C3638" s="76"/>
      <c r="D3638" s="76" t="s">
        <v>2953</v>
      </c>
      <c r="E3638" s="74"/>
      <c r="F3638" s="74">
        <v>5200000618</v>
      </c>
    </row>
    <row r="3639" spans="1:6" x14ac:dyDescent="0.2">
      <c r="A3639" s="74">
        <v>549143</v>
      </c>
      <c r="B3639" s="75">
        <v>0.5</v>
      </c>
      <c r="C3639" s="76"/>
      <c r="D3639" s="76" t="s">
        <v>2954</v>
      </c>
      <c r="E3639" s="74"/>
      <c r="F3639" s="74">
        <v>5200000618</v>
      </c>
    </row>
    <row r="3640" spans="1:6" x14ac:dyDescent="0.2">
      <c r="A3640" s="74">
        <v>549144</v>
      </c>
      <c r="B3640" s="75">
        <v>1.1599999999999999</v>
      </c>
      <c r="C3640" s="76"/>
      <c r="D3640" s="76" t="s">
        <v>2955</v>
      </c>
      <c r="E3640" s="74"/>
      <c r="F3640" s="74">
        <v>5200000618</v>
      </c>
    </row>
    <row r="3641" spans="1:6" x14ac:dyDescent="0.2">
      <c r="A3641" s="74">
        <v>549145</v>
      </c>
      <c r="B3641" s="75">
        <v>70.52</v>
      </c>
      <c r="C3641" s="76"/>
      <c r="D3641" s="76" t="s">
        <v>2956</v>
      </c>
      <c r="E3641" s="74"/>
      <c r="F3641" s="74">
        <v>5200000618</v>
      </c>
    </row>
    <row r="3642" spans="1:6" x14ac:dyDescent="0.2">
      <c r="A3642" s="74">
        <v>549146</v>
      </c>
      <c r="B3642" s="75">
        <v>61.83</v>
      </c>
      <c r="C3642" s="76"/>
      <c r="D3642" s="76" t="s">
        <v>2957</v>
      </c>
      <c r="E3642" s="74"/>
      <c r="F3642" s="74">
        <v>5200000618</v>
      </c>
    </row>
    <row r="3643" spans="1:6" x14ac:dyDescent="0.2">
      <c r="A3643" s="74">
        <v>549147</v>
      </c>
      <c r="B3643" s="75">
        <v>1128.21</v>
      </c>
      <c r="C3643" s="76"/>
      <c r="D3643" s="76" t="s">
        <v>2958</v>
      </c>
      <c r="E3643" s="74"/>
      <c r="F3643" s="74">
        <v>5200000618</v>
      </c>
    </row>
    <row r="3644" spans="1:6" x14ac:dyDescent="0.2">
      <c r="A3644" s="74">
        <v>549148</v>
      </c>
      <c r="B3644" s="75">
        <v>1128.21</v>
      </c>
      <c r="C3644" s="76"/>
      <c r="D3644" s="76" t="s">
        <v>2959</v>
      </c>
      <c r="E3644" s="74"/>
      <c r="F3644" s="74">
        <v>5200000618</v>
      </c>
    </row>
    <row r="3645" spans="1:6" x14ac:dyDescent="0.2">
      <c r="A3645" s="74">
        <v>549149</v>
      </c>
      <c r="B3645" s="75">
        <v>176.89</v>
      </c>
      <c r="C3645" s="76"/>
      <c r="D3645" s="76" t="s">
        <v>2960</v>
      </c>
      <c r="E3645" s="74"/>
      <c r="F3645" s="74">
        <v>5200000618</v>
      </c>
    </row>
    <row r="3646" spans="1:6" x14ac:dyDescent="0.2">
      <c r="A3646" s="74">
        <v>549150</v>
      </c>
      <c r="B3646" s="75">
        <v>1128.21</v>
      </c>
      <c r="C3646" s="76"/>
      <c r="D3646" s="76" t="s">
        <v>2961</v>
      </c>
      <c r="E3646" s="74"/>
      <c r="F3646" s="74">
        <v>5200000618</v>
      </c>
    </row>
    <row r="3647" spans="1:6" x14ac:dyDescent="0.2">
      <c r="A3647" s="74">
        <v>549151</v>
      </c>
      <c r="B3647" s="75">
        <v>1692.32</v>
      </c>
      <c r="C3647" s="76"/>
      <c r="D3647" s="76" t="s">
        <v>2962</v>
      </c>
      <c r="E3647" s="74"/>
      <c r="F3647" s="74">
        <v>5200000618</v>
      </c>
    </row>
    <row r="3648" spans="1:6" x14ac:dyDescent="0.2">
      <c r="A3648" s="74">
        <v>549152</v>
      </c>
      <c r="B3648" s="75">
        <v>1128.21</v>
      </c>
      <c r="C3648" s="76"/>
      <c r="D3648" s="76" t="s">
        <v>2963</v>
      </c>
      <c r="E3648" s="74"/>
      <c r="F3648" s="74">
        <v>5200000618</v>
      </c>
    </row>
    <row r="3649" spans="1:6" x14ac:dyDescent="0.2">
      <c r="A3649" s="74">
        <v>549153</v>
      </c>
      <c r="B3649" s="75">
        <v>2256.42</v>
      </c>
      <c r="C3649" s="76"/>
      <c r="D3649" s="76" t="s">
        <v>2964</v>
      </c>
      <c r="E3649" s="74"/>
      <c r="F3649" s="74">
        <v>5200000618</v>
      </c>
    </row>
    <row r="3650" spans="1:6" x14ac:dyDescent="0.2">
      <c r="A3650" s="74">
        <v>549154</v>
      </c>
      <c r="B3650" s="75">
        <v>1692.32</v>
      </c>
      <c r="C3650" s="76"/>
      <c r="D3650" s="76" t="s">
        <v>2965</v>
      </c>
      <c r="E3650" s="74"/>
      <c r="F3650" s="74">
        <v>5200000618</v>
      </c>
    </row>
    <row r="3651" spans="1:6" x14ac:dyDescent="0.2">
      <c r="A3651" s="74">
        <v>549155</v>
      </c>
      <c r="B3651" s="75">
        <v>2256.42</v>
      </c>
      <c r="C3651" s="76"/>
      <c r="D3651" s="76" t="s">
        <v>2966</v>
      </c>
      <c r="E3651" s="74"/>
      <c r="F3651" s="74">
        <v>5200000618</v>
      </c>
    </row>
    <row r="3652" spans="1:6" x14ac:dyDescent="0.2">
      <c r="A3652" s="74">
        <v>549156</v>
      </c>
      <c r="B3652" s="75">
        <v>132.66999999999999</v>
      </c>
      <c r="C3652" s="76"/>
      <c r="D3652" s="76" t="s">
        <v>2967</v>
      </c>
      <c r="E3652" s="74"/>
      <c r="F3652" s="74">
        <v>5200000618</v>
      </c>
    </row>
    <row r="3653" spans="1:6" x14ac:dyDescent="0.2">
      <c r="A3653" s="74">
        <v>549157</v>
      </c>
      <c r="B3653" s="75">
        <v>132.66999999999999</v>
      </c>
      <c r="C3653" s="76"/>
      <c r="D3653" s="76" t="s">
        <v>2968</v>
      </c>
      <c r="E3653" s="74"/>
      <c r="F3653" s="74">
        <v>5200000618</v>
      </c>
    </row>
    <row r="3654" spans="1:6" x14ac:dyDescent="0.2">
      <c r="A3654" s="74">
        <v>549158</v>
      </c>
      <c r="B3654" s="75">
        <v>1692.32</v>
      </c>
      <c r="C3654" s="76"/>
      <c r="D3654" s="76" t="s">
        <v>2969</v>
      </c>
      <c r="E3654" s="74"/>
      <c r="F3654" s="74">
        <v>5200000618</v>
      </c>
    </row>
    <row r="3655" spans="1:6" x14ac:dyDescent="0.2">
      <c r="A3655" s="74">
        <v>549159</v>
      </c>
      <c r="B3655" s="75">
        <v>2256.42</v>
      </c>
      <c r="C3655" s="76"/>
      <c r="D3655" s="76" t="s">
        <v>2970</v>
      </c>
      <c r="E3655" s="74"/>
      <c r="F3655" s="74">
        <v>5200000618</v>
      </c>
    </row>
    <row r="3656" spans="1:6" x14ac:dyDescent="0.2">
      <c r="A3656" s="74">
        <v>549160</v>
      </c>
      <c r="B3656" s="75">
        <v>2256.42</v>
      </c>
      <c r="C3656" s="76"/>
      <c r="D3656" s="76" t="s">
        <v>2971</v>
      </c>
      <c r="E3656" s="74"/>
      <c r="F3656" s="74">
        <v>5200000618</v>
      </c>
    </row>
    <row r="3657" spans="1:6" x14ac:dyDescent="0.2">
      <c r="A3657" s="74">
        <v>549161</v>
      </c>
      <c r="B3657" s="75">
        <v>2820.53</v>
      </c>
      <c r="C3657" s="76"/>
      <c r="D3657" s="76" t="s">
        <v>2972</v>
      </c>
      <c r="E3657" s="74"/>
      <c r="F3657" s="74">
        <v>5200000618</v>
      </c>
    </row>
    <row r="3658" spans="1:6" x14ac:dyDescent="0.2">
      <c r="A3658" s="74">
        <v>549162</v>
      </c>
      <c r="B3658" s="75">
        <v>1128.21</v>
      </c>
      <c r="C3658" s="76"/>
      <c r="D3658" s="76" t="s">
        <v>2973</v>
      </c>
      <c r="E3658" s="74"/>
      <c r="F3658" s="74">
        <v>5200000618</v>
      </c>
    </row>
    <row r="3659" spans="1:6" x14ac:dyDescent="0.2">
      <c r="A3659" s="74">
        <v>549163</v>
      </c>
      <c r="B3659" s="75">
        <v>1692.32</v>
      </c>
      <c r="C3659" s="76"/>
      <c r="D3659" s="76" t="s">
        <v>2974</v>
      </c>
      <c r="E3659" s="74"/>
      <c r="F3659" s="74">
        <v>5200000618</v>
      </c>
    </row>
    <row r="3660" spans="1:6" x14ac:dyDescent="0.2">
      <c r="A3660" s="74">
        <v>549164</v>
      </c>
      <c r="B3660" s="75">
        <v>1768.9</v>
      </c>
      <c r="C3660" s="76"/>
      <c r="D3660" s="76" t="s">
        <v>2975</v>
      </c>
      <c r="E3660" s="74"/>
      <c r="F3660" s="74">
        <v>5200000618</v>
      </c>
    </row>
    <row r="3661" spans="1:6" x14ac:dyDescent="0.2">
      <c r="A3661" s="74">
        <v>549165</v>
      </c>
      <c r="B3661" s="75">
        <v>1415.12</v>
      </c>
      <c r="C3661" s="76"/>
      <c r="D3661" s="76" t="s">
        <v>2976</v>
      </c>
      <c r="E3661" s="74"/>
      <c r="F3661" s="74">
        <v>5200000618</v>
      </c>
    </row>
    <row r="3662" spans="1:6" x14ac:dyDescent="0.2">
      <c r="A3662" s="74">
        <v>549166</v>
      </c>
      <c r="B3662" s="75">
        <v>1061.3399999999999</v>
      </c>
      <c r="C3662" s="76"/>
      <c r="D3662" s="76" t="s">
        <v>2977</v>
      </c>
      <c r="E3662" s="74"/>
      <c r="F3662" s="74">
        <v>5200000618</v>
      </c>
    </row>
    <row r="3663" spans="1:6" x14ac:dyDescent="0.2">
      <c r="A3663" s="74">
        <v>549167</v>
      </c>
      <c r="B3663" s="75">
        <v>2122.6799999999998</v>
      </c>
      <c r="C3663" s="76"/>
      <c r="D3663" s="76" t="s">
        <v>2978</v>
      </c>
      <c r="E3663" s="74"/>
      <c r="F3663" s="74">
        <v>5200000618</v>
      </c>
    </row>
    <row r="3664" spans="1:6" x14ac:dyDescent="0.2">
      <c r="A3664" s="74">
        <v>549168</v>
      </c>
      <c r="B3664" s="75">
        <v>26.65</v>
      </c>
      <c r="C3664" s="76"/>
      <c r="D3664" s="76" t="s">
        <v>2979</v>
      </c>
      <c r="E3664" s="74"/>
      <c r="F3664" s="74">
        <v>5200000618</v>
      </c>
    </row>
    <row r="3665" spans="1:6" x14ac:dyDescent="0.2">
      <c r="A3665" s="74">
        <v>549169</v>
      </c>
      <c r="B3665" s="75">
        <v>707.56</v>
      </c>
      <c r="C3665" s="76"/>
      <c r="D3665" s="76" t="s">
        <v>2980</v>
      </c>
      <c r="E3665" s="74"/>
      <c r="F3665" s="74">
        <v>5200000618</v>
      </c>
    </row>
    <row r="3666" spans="1:6" x14ac:dyDescent="0.2">
      <c r="A3666" s="74">
        <v>549170</v>
      </c>
      <c r="B3666" s="75">
        <v>1128.21</v>
      </c>
      <c r="C3666" s="76"/>
      <c r="D3666" s="76" t="s">
        <v>2981</v>
      </c>
      <c r="E3666" s="74"/>
      <c r="F3666" s="74">
        <v>5200000618</v>
      </c>
    </row>
    <row r="3667" spans="1:6" x14ac:dyDescent="0.2">
      <c r="A3667" s="74">
        <v>549171</v>
      </c>
      <c r="B3667" s="75">
        <v>1128.21</v>
      </c>
      <c r="C3667" s="76"/>
      <c r="D3667" s="76" t="s">
        <v>2982</v>
      </c>
      <c r="E3667" s="74"/>
      <c r="F3667" s="74">
        <v>5200000618</v>
      </c>
    </row>
    <row r="3668" spans="1:6" x14ac:dyDescent="0.2">
      <c r="A3668" s="74">
        <v>549172</v>
      </c>
      <c r="B3668" s="75">
        <v>0.31</v>
      </c>
      <c r="C3668" s="76"/>
      <c r="D3668" s="76" t="s">
        <v>2983</v>
      </c>
      <c r="E3668" s="74"/>
      <c r="F3668" s="74">
        <v>5200000618</v>
      </c>
    </row>
    <row r="3669" spans="1:6" x14ac:dyDescent="0.2">
      <c r="A3669" s="74">
        <v>549173</v>
      </c>
      <c r="B3669" s="75">
        <v>0.13</v>
      </c>
      <c r="C3669" s="76"/>
      <c r="D3669" s="76" t="s">
        <v>2984</v>
      </c>
      <c r="E3669" s="74"/>
      <c r="F3669" s="74">
        <v>5200000618</v>
      </c>
    </row>
    <row r="3670" spans="1:6" x14ac:dyDescent="0.2">
      <c r="A3670" s="74">
        <v>549174</v>
      </c>
      <c r="B3670" s="75">
        <v>564.11</v>
      </c>
      <c r="C3670" s="76"/>
      <c r="D3670" s="76" t="s">
        <v>2985</v>
      </c>
      <c r="E3670" s="74"/>
      <c r="F3670" s="74">
        <v>5200000618</v>
      </c>
    </row>
    <row r="3671" spans="1:6" x14ac:dyDescent="0.2">
      <c r="A3671" s="74">
        <v>549175</v>
      </c>
      <c r="B3671" s="75">
        <v>282.06</v>
      </c>
      <c r="C3671" s="76"/>
      <c r="D3671" s="76" t="s">
        <v>2986</v>
      </c>
      <c r="E3671" s="74"/>
      <c r="F3671" s="74">
        <v>5200000618</v>
      </c>
    </row>
    <row r="3672" spans="1:6" x14ac:dyDescent="0.2">
      <c r="A3672" s="74">
        <v>549176</v>
      </c>
      <c r="B3672" s="75">
        <v>132.66999999999999</v>
      </c>
      <c r="C3672" s="76"/>
      <c r="D3672" s="76" t="s">
        <v>2987</v>
      </c>
      <c r="E3672" s="74"/>
      <c r="F3672" s="74">
        <v>5200000618</v>
      </c>
    </row>
    <row r="3673" spans="1:6" x14ac:dyDescent="0.2">
      <c r="A3673" s="74">
        <v>549177</v>
      </c>
      <c r="B3673" s="75">
        <v>176.89</v>
      </c>
      <c r="C3673" s="76"/>
      <c r="D3673" s="76" t="s">
        <v>2988</v>
      </c>
      <c r="E3673" s="74"/>
      <c r="F3673" s="74">
        <v>5200000618</v>
      </c>
    </row>
    <row r="3674" spans="1:6" x14ac:dyDescent="0.2">
      <c r="A3674" s="74">
        <v>549178</v>
      </c>
      <c r="B3674" s="75">
        <v>132.66999999999999</v>
      </c>
      <c r="C3674" s="76"/>
      <c r="D3674" s="76" t="s">
        <v>2989</v>
      </c>
      <c r="E3674" s="74"/>
      <c r="F3674" s="74">
        <v>5200000618</v>
      </c>
    </row>
    <row r="3675" spans="1:6" x14ac:dyDescent="0.2">
      <c r="A3675" s="74">
        <v>549179</v>
      </c>
      <c r="B3675" s="75">
        <v>707.56</v>
      </c>
      <c r="C3675" s="76"/>
      <c r="D3675" s="76" t="s">
        <v>2990</v>
      </c>
      <c r="E3675" s="74"/>
      <c r="F3675" s="74">
        <v>5200000618</v>
      </c>
    </row>
    <row r="3676" spans="1:6" x14ac:dyDescent="0.2">
      <c r="A3676" s="74">
        <v>549180</v>
      </c>
      <c r="B3676" s="75">
        <v>20.68</v>
      </c>
      <c r="C3676" s="76"/>
      <c r="D3676" s="76" t="s">
        <v>2991</v>
      </c>
      <c r="E3676" s="74"/>
      <c r="F3676" s="74">
        <v>5200000618</v>
      </c>
    </row>
    <row r="3677" spans="1:6" x14ac:dyDescent="0.2">
      <c r="A3677" s="74">
        <v>549181</v>
      </c>
      <c r="B3677" s="75">
        <v>20.68</v>
      </c>
      <c r="C3677" s="76"/>
      <c r="D3677" s="76" t="s">
        <v>2992</v>
      </c>
      <c r="E3677" s="74"/>
      <c r="F3677" s="74">
        <v>5200000618</v>
      </c>
    </row>
    <row r="3678" spans="1:6" x14ac:dyDescent="0.2">
      <c r="A3678" s="74">
        <v>549182</v>
      </c>
      <c r="B3678" s="75">
        <v>20.68</v>
      </c>
      <c r="C3678" s="76"/>
      <c r="D3678" s="76" t="s">
        <v>2993</v>
      </c>
      <c r="E3678" s="74"/>
      <c r="F3678" s="74">
        <v>5200000618</v>
      </c>
    </row>
    <row r="3679" spans="1:6" x14ac:dyDescent="0.2">
      <c r="A3679" s="74">
        <v>549183</v>
      </c>
      <c r="B3679" s="75">
        <v>20.68</v>
      </c>
      <c r="C3679" s="76"/>
      <c r="D3679" s="76" t="s">
        <v>2994</v>
      </c>
      <c r="E3679" s="74"/>
      <c r="F3679" s="74">
        <v>5200000618</v>
      </c>
    </row>
    <row r="3680" spans="1:6" x14ac:dyDescent="0.2">
      <c r="A3680" s="74">
        <v>549184</v>
      </c>
      <c r="B3680" s="75">
        <v>20.68</v>
      </c>
      <c r="C3680" s="76"/>
      <c r="D3680" s="76" t="s">
        <v>2995</v>
      </c>
      <c r="E3680" s="74"/>
      <c r="F3680" s="74">
        <v>5200000618</v>
      </c>
    </row>
    <row r="3681" spans="1:6" x14ac:dyDescent="0.2">
      <c r="A3681" s="74">
        <v>549185</v>
      </c>
      <c r="B3681" s="75">
        <v>20.68</v>
      </c>
      <c r="C3681" s="76"/>
      <c r="D3681" s="76" t="s">
        <v>2996</v>
      </c>
      <c r="E3681" s="74"/>
      <c r="F3681" s="74">
        <v>5200000618</v>
      </c>
    </row>
    <row r="3682" spans="1:6" x14ac:dyDescent="0.2">
      <c r="A3682" s="74">
        <v>549186</v>
      </c>
      <c r="B3682" s="75">
        <v>20.68</v>
      </c>
      <c r="C3682" s="76"/>
      <c r="D3682" s="76" t="s">
        <v>2997</v>
      </c>
      <c r="E3682" s="74"/>
      <c r="F3682" s="74">
        <v>5200000618</v>
      </c>
    </row>
    <row r="3683" spans="1:6" x14ac:dyDescent="0.2">
      <c r="A3683" s="74">
        <v>549187</v>
      </c>
      <c r="B3683" s="75">
        <v>20.68</v>
      </c>
      <c r="C3683" s="76"/>
      <c r="D3683" s="76" t="s">
        <v>2998</v>
      </c>
      <c r="E3683" s="74"/>
      <c r="F3683" s="74">
        <v>5200000618</v>
      </c>
    </row>
    <row r="3684" spans="1:6" x14ac:dyDescent="0.2">
      <c r="A3684" s="74">
        <v>549188</v>
      </c>
      <c r="B3684" s="75">
        <v>20.68</v>
      </c>
      <c r="C3684" s="76"/>
      <c r="D3684" s="76" t="s">
        <v>2999</v>
      </c>
      <c r="E3684" s="74"/>
      <c r="F3684" s="74">
        <v>5200000618</v>
      </c>
    </row>
    <row r="3685" spans="1:6" x14ac:dyDescent="0.2">
      <c r="A3685" s="74">
        <v>549189</v>
      </c>
      <c r="B3685" s="75">
        <v>20.68</v>
      </c>
      <c r="C3685" s="76"/>
      <c r="D3685" s="76" t="s">
        <v>3000</v>
      </c>
      <c r="E3685" s="74"/>
      <c r="F3685" s="74">
        <v>5200000618</v>
      </c>
    </row>
    <row r="3686" spans="1:6" x14ac:dyDescent="0.2">
      <c r="A3686" s="74">
        <v>549190</v>
      </c>
      <c r="B3686" s="75">
        <v>20.68</v>
      </c>
      <c r="C3686" s="76"/>
      <c r="D3686" s="76" t="s">
        <v>3001</v>
      </c>
      <c r="E3686" s="74"/>
      <c r="F3686" s="74">
        <v>5200000618</v>
      </c>
    </row>
    <row r="3687" spans="1:6" x14ac:dyDescent="0.2">
      <c r="A3687" s="74">
        <v>549191</v>
      </c>
      <c r="B3687" s="75">
        <v>107.37</v>
      </c>
      <c r="C3687" s="76"/>
      <c r="D3687" s="76" t="s">
        <v>3002</v>
      </c>
      <c r="E3687" s="74"/>
      <c r="F3687" s="74">
        <v>5200000618</v>
      </c>
    </row>
    <row r="3688" spans="1:6" x14ac:dyDescent="0.2">
      <c r="A3688" s="74">
        <v>549192</v>
      </c>
      <c r="B3688" s="75">
        <v>143.16</v>
      </c>
      <c r="C3688" s="76"/>
      <c r="D3688" s="76" t="s">
        <v>3003</v>
      </c>
      <c r="E3688" s="74"/>
      <c r="F3688" s="74">
        <v>5200000618</v>
      </c>
    </row>
    <row r="3689" spans="1:6" x14ac:dyDescent="0.2">
      <c r="A3689" s="74">
        <v>549193</v>
      </c>
      <c r="B3689" s="75">
        <v>178.95</v>
      </c>
      <c r="C3689" s="76"/>
      <c r="D3689" s="76" t="s">
        <v>3004</v>
      </c>
      <c r="E3689" s="74"/>
      <c r="F3689" s="74">
        <v>5200000618</v>
      </c>
    </row>
    <row r="3690" spans="1:6" x14ac:dyDescent="0.2">
      <c r="A3690" s="74">
        <v>549194</v>
      </c>
      <c r="B3690" s="75">
        <v>143.16</v>
      </c>
      <c r="C3690" s="76"/>
      <c r="D3690" s="76" t="s">
        <v>3005</v>
      </c>
      <c r="E3690" s="74"/>
      <c r="F3690" s="74">
        <v>5200000618</v>
      </c>
    </row>
    <row r="3691" spans="1:6" x14ac:dyDescent="0.2">
      <c r="A3691" s="74">
        <v>549195</v>
      </c>
      <c r="B3691" s="75">
        <v>186.24</v>
      </c>
      <c r="C3691" s="76"/>
      <c r="D3691" s="76" t="s">
        <v>3006</v>
      </c>
      <c r="E3691" s="74"/>
      <c r="F3691" s="74">
        <v>5200000618</v>
      </c>
    </row>
    <row r="3692" spans="1:6" x14ac:dyDescent="0.2">
      <c r="A3692" s="74">
        <v>549196</v>
      </c>
      <c r="B3692" s="75">
        <v>186.24</v>
      </c>
      <c r="C3692" s="76"/>
      <c r="D3692" s="76" t="s">
        <v>3007</v>
      </c>
      <c r="E3692" s="74"/>
      <c r="F3692" s="74">
        <v>5200000618</v>
      </c>
    </row>
    <row r="3693" spans="1:6" x14ac:dyDescent="0.2">
      <c r="A3693" s="74">
        <v>549197</v>
      </c>
      <c r="B3693" s="75">
        <v>71.58</v>
      </c>
      <c r="C3693" s="76"/>
      <c r="D3693" s="76" t="s">
        <v>3008</v>
      </c>
      <c r="E3693" s="74"/>
      <c r="F3693" s="74">
        <v>5200000618</v>
      </c>
    </row>
    <row r="3694" spans="1:6" x14ac:dyDescent="0.2">
      <c r="A3694" s="74">
        <v>549198</v>
      </c>
      <c r="B3694" s="75">
        <v>107.37</v>
      </c>
      <c r="C3694" s="76"/>
      <c r="D3694" s="76" t="s">
        <v>3009</v>
      </c>
      <c r="E3694" s="74"/>
      <c r="F3694" s="74">
        <v>5200000618</v>
      </c>
    </row>
    <row r="3695" spans="1:6" x14ac:dyDescent="0.2">
      <c r="A3695" s="74">
        <v>549199</v>
      </c>
      <c r="B3695" s="75">
        <v>310.39999999999998</v>
      </c>
      <c r="C3695" s="76"/>
      <c r="D3695" s="76" t="s">
        <v>3010</v>
      </c>
      <c r="E3695" s="74"/>
      <c r="F3695" s="74">
        <v>5200000618</v>
      </c>
    </row>
    <row r="3696" spans="1:6" x14ac:dyDescent="0.2">
      <c r="A3696" s="74">
        <v>549200</v>
      </c>
      <c r="B3696" s="75">
        <v>248.32</v>
      </c>
      <c r="C3696" s="76"/>
      <c r="D3696" s="76" t="s">
        <v>3011</v>
      </c>
      <c r="E3696" s="74"/>
      <c r="F3696" s="74">
        <v>5200000618</v>
      </c>
    </row>
    <row r="3697" spans="1:6" x14ac:dyDescent="0.2">
      <c r="A3697" s="74">
        <v>549201</v>
      </c>
      <c r="B3697" s="75">
        <v>434.56</v>
      </c>
      <c r="C3697" s="76"/>
      <c r="D3697" s="76" t="s">
        <v>3012</v>
      </c>
      <c r="E3697" s="74"/>
      <c r="F3697" s="74">
        <v>5200000618</v>
      </c>
    </row>
    <row r="3698" spans="1:6" x14ac:dyDescent="0.2">
      <c r="A3698" s="74">
        <v>549202</v>
      </c>
      <c r="B3698" s="75">
        <v>372.48</v>
      </c>
      <c r="C3698" s="76"/>
      <c r="D3698" s="76" t="s">
        <v>3013</v>
      </c>
      <c r="E3698" s="74"/>
      <c r="F3698" s="74">
        <v>5200000618</v>
      </c>
    </row>
    <row r="3699" spans="1:6" x14ac:dyDescent="0.2">
      <c r="A3699" s="74">
        <v>549203</v>
      </c>
      <c r="B3699" s="75">
        <v>143.16</v>
      </c>
      <c r="C3699" s="76"/>
      <c r="D3699" s="76" t="s">
        <v>3014</v>
      </c>
      <c r="E3699" s="74"/>
      <c r="F3699" s="74">
        <v>5200000618</v>
      </c>
    </row>
    <row r="3700" spans="1:6" x14ac:dyDescent="0.2">
      <c r="A3700" s="74">
        <v>549204</v>
      </c>
      <c r="B3700" s="75">
        <v>71.58</v>
      </c>
      <c r="C3700" s="76"/>
      <c r="D3700" s="76" t="s">
        <v>3015</v>
      </c>
      <c r="E3700" s="74"/>
      <c r="F3700" s="74">
        <v>5200000618</v>
      </c>
    </row>
    <row r="3701" spans="1:6" x14ac:dyDescent="0.2">
      <c r="A3701" s="74">
        <v>549205</v>
      </c>
      <c r="B3701" s="75">
        <v>143.16</v>
      </c>
      <c r="C3701" s="76"/>
      <c r="D3701" s="76" t="s">
        <v>3016</v>
      </c>
      <c r="E3701" s="74"/>
      <c r="F3701" s="74">
        <v>5200000618</v>
      </c>
    </row>
    <row r="3702" spans="1:6" x14ac:dyDescent="0.2">
      <c r="A3702" s="74">
        <v>549206</v>
      </c>
      <c r="B3702" s="75">
        <v>20.61</v>
      </c>
      <c r="C3702" s="76"/>
      <c r="D3702" s="76" t="s">
        <v>3017</v>
      </c>
      <c r="E3702" s="74"/>
      <c r="F3702" s="74">
        <v>5200000618</v>
      </c>
    </row>
    <row r="3703" spans="1:6" x14ac:dyDescent="0.2">
      <c r="A3703" s="74">
        <v>549207</v>
      </c>
      <c r="B3703" s="75">
        <v>107.37</v>
      </c>
      <c r="C3703" s="76"/>
      <c r="D3703" s="76" t="s">
        <v>3018</v>
      </c>
      <c r="E3703" s="74"/>
      <c r="F3703" s="74">
        <v>5200000618</v>
      </c>
    </row>
    <row r="3704" spans="1:6" x14ac:dyDescent="0.2">
      <c r="A3704" s="74">
        <v>549208</v>
      </c>
      <c r="B3704" s="75">
        <v>35.79</v>
      </c>
      <c r="C3704" s="76"/>
      <c r="D3704" s="76" t="s">
        <v>3019</v>
      </c>
      <c r="E3704" s="74"/>
      <c r="F3704" s="74">
        <v>5200000618</v>
      </c>
    </row>
    <row r="3705" spans="1:6" x14ac:dyDescent="0.2">
      <c r="A3705" s="74">
        <v>549209</v>
      </c>
      <c r="B3705" s="75">
        <v>35.79</v>
      </c>
      <c r="C3705" s="76"/>
      <c r="D3705" s="76" t="s">
        <v>3020</v>
      </c>
      <c r="E3705" s="74"/>
      <c r="F3705" s="74">
        <v>5200000618</v>
      </c>
    </row>
    <row r="3706" spans="1:6" x14ac:dyDescent="0.2">
      <c r="A3706" s="74">
        <v>549210</v>
      </c>
      <c r="B3706" s="75">
        <v>572.63</v>
      </c>
      <c r="C3706" s="76"/>
      <c r="D3706" s="76" t="s">
        <v>3021</v>
      </c>
      <c r="E3706" s="74"/>
      <c r="F3706" s="74">
        <v>5200000618</v>
      </c>
    </row>
    <row r="3707" spans="1:6" x14ac:dyDescent="0.2">
      <c r="A3707" s="74">
        <v>549211</v>
      </c>
      <c r="B3707" s="75">
        <v>357.89</v>
      </c>
      <c r="C3707" s="76"/>
      <c r="D3707" s="76" t="s">
        <v>3022</v>
      </c>
      <c r="E3707" s="74"/>
      <c r="F3707" s="74">
        <v>5200000618</v>
      </c>
    </row>
    <row r="3708" spans="1:6" x14ac:dyDescent="0.2">
      <c r="A3708" s="74">
        <v>549212</v>
      </c>
      <c r="B3708" s="75">
        <v>178.95</v>
      </c>
      <c r="C3708" s="76"/>
      <c r="D3708" s="76" t="s">
        <v>3023</v>
      </c>
      <c r="E3708" s="74"/>
      <c r="F3708" s="74">
        <v>5200000618</v>
      </c>
    </row>
    <row r="3709" spans="1:6" x14ac:dyDescent="0.2">
      <c r="A3709" s="74">
        <v>549213</v>
      </c>
      <c r="B3709" s="75">
        <v>107.37</v>
      </c>
      <c r="C3709" s="76"/>
      <c r="D3709" s="76" t="s">
        <v>3024</v>
      </c>
      <c r="E3709" s="74"/>
      <c r="F3709" s="74">
        <v>5200000618</v>
      </c>
    </row>
    <row r="3710" spans="1:6" x14ac:dyDescent="0.2">
      <c r="A3710" s="74">
        <v>549214</v>
      </c>
      <c r="B3710" s="75">
        <v>357.89</v>
      </c>
      <c r="C3710" s="76"/>
      <c r="D3710" s="76" t="s">
        <v>3025</v>
      </c>
      <c r="E3710" s="74"/>
      <c r="F3710" s="74">
        <v>5200000618</v>
      </c>
    </row>
    <row r="3711" spans="1:6" x14ac:dyDescent="0.2">
      <c r="A3711" s="74">
        <v>549215</v>
      </c>
      <c r="B3711" s="75">
        <v>496.64</v>
      </c>
      <c r="C3711" s="76"/>
      <c r="D3711" s="76" t="s">
        <v>3026</v>
      </c>
      <c r="E3711" s="74"/>
      <c r="F3711" s="74">
        <v>5200000618</v>
      </c>
    </row>
    <row r="3712" spans="1:6" x14ac:dyDescent="0.2">
      <c r="A3712" s="74">
        <v>549216</v>
      </c>
      <c r="B3712" s="75">
        <v>143.16</v>
      </c>
      <c r="C3712" s="76"/>
      <c r="D3712" s="76" t="s">
        <v>3027</v>
      </c>
      <c r="E3712" s="74"/>
      <c r="F3712" s="74">
        <v>5200000618</v>
      </c>
    </row>
    <row r="3713" spans="1:6" x14ac:dyDescent="0.2">
      <c r="A3713" s="74">
        <v>549217</v>
      </c>
      <c r="B3713" s="75">
        <v>0.63</v>
      </c>
      <c r="C3713" s="76"/>
      <c r="D3713" s="76" t="s">
        <v>3028</v>
      </c>
      <c r="E3713" s="74"/>
      <c r="F3713" s="74">
        <v>5200000618</v>
      </c>
    </row>
    <row r="3714" spans="1:6" x14ac:dyDescent="0.2">
      <c r="A3714" s="74">
        <v>549218</v>
      </c>
      <c r="B3714" s="75">
        <v>214.74</v>
      </c>
      <c r="C3714" s="76"/>
      <c r="D3714" s="76" t="s">
        <v>3029</v>
      </c>
      <c r="E3714" s="74"/>
      <c r="F3714" s="74">
        <v>5200000618</v>
      </c>
    </row>
    <row r="3715" spans="1:6" x14ac:dyDescent="0.2">
      <c r="A3715" s="74">
        <v>549219</v>
      </c>
      <c r="B3715" s="75">
        <v>214.74</v>
      </c>
      <c r="C3715" s="76"/>
      <c r="D3715" s="76" t="s">
        <v>3030</v>
      </c>
      <c r="E3715" s="74"/>
      <c r="F3715" s="74">
        <v>5200000618</v>
      </c>
    </row>
    <row r="3716" spans="1:6" x14ac:dyDescent="0.2">
      <c r="A3716" s="74">
        <v>549220</v>
      </c>
      <c r="B3716" s="75">
        <v>143.16</v>
      </c>
      <c r="C3716" s="76"/>
      <c r="D3716" s="76" t="s">
        <v>3014</v>
      </c>
      <c r="E3716" s="74"/>
      <c r="F3716" s="74">
        <v>5200000618</v>
      </c>
    </row>
    <row r="3717" spans="1:6" x14ac:dyDescent="0.2">
      <c r="A3717" s="74">
        <v>549221</v>
      </c>
      <c r="B3717" s="75">
        <v>107.37</v>
      </c>
      <c r="C3717" s="76"/>
      <c r="D3717" s="76" t="s">
        <v>3031</v>
      </c>
      <c r="E3717" s="74"/>
      <c r="F3717" s="74">
        <v>5200000618</v>
      </c>
    </row>
    <row r="3718" spans="1:6" x14ac:dyDescent="0.2">
      <c r="A3718" s="74">
        <v>549222</v>
      </c>
      <c r="B3718" s="75">
        <v>71.58</v>
      </c>
      <c r="C3718" s="76"/>
      <c r="D3718" s="76" t="s">
        <v>3032</v>
      </c>
      <c r="E3718" s="74"/>
      <c r="F3718" s="74">
        <v>5200000618</v>
      </c>
    </row>
    <row r="3719" spans="1:6" x14ac:dyDescent="0.2">
      <c r="A3719" s="74">
        <v>549223</v>
      </c>
      <c r="B3719" s="75">
        <v>143.16</v>
      </c>
      <c r="C3719" s="76"/>
      <c r="D3719" s="76" t="s">
        <v>3033</v>
      </c>
      <c r="E3719" s="74"/>
      <c r="F3719" s="74">
        <v>5200000618</v>
      </c>
    </row>
    <row r="3720" spans="1:6" x14ac:dyDescent="0.2">
      <c r="A3720" s="74">
        <v>549224</v>
      </c>
      <c r="B3720" s="75">
        <v>214.74</v>
      </c>
      <c r="C3720" s="76"/>
      <c r="D3720" s="76" t="s">
        <v>3034</v>
      </c>
      <c r="E3720" s="74"/>
      <c r="F3720" s="74">
        <v>5200000618</v>
      </c>
    </row>
    <row r="3721" spans="1:6" x14ac:dyDescent="0.2">
      <c r="A3721" s="74">
        <v>549225</v>
      </c>
      <c r="B3721" s="75">
        <v>71.58</v>
      </c>
      <c r="C3721" s="76"/>
      <c r="D3721" s="76" t="s">
        <v>3035</v>
      </c>
      <c r="E3721" s="74"/>
      <c r="F3721" s="74">
        <v>5200000618</v>
      </c>
    </row>
    <row r="3722" spans="1:6" x14ac:dyDescent="0.2">
      <c r="A3722" s="74">
        <v>549226</v>
      </c>
      <c r="B3722" s="75">
        <v>35.79</v>
      </c>
      <c r="C3722" s="76"/>
      <c r="D3722" s="76" t="s">
        <v>3036</v>
      </c>
      <c r="E3722" s="74"/>
      <c r="F3722" s="74">
        <v>5200000618</v>
      </c>
    </row>
    <row r="3723" spans="1:6" x14ac:dyDescent="0.2">
      <c r="A3723" s="74">
        <v>549227</v>
      </c>
      <c r="B3723" s="75">
        <v>71.58</v>
      </c>
      <c r="C3723" s="76"/>
      <c r="D3723" s="76" t="s">
        <v>3037</v>
      </c>
      <c r="E3723" s="74"/>
      <c r="F3723" s="74">
        <v>5200000618</v>
      </c>
    </row>
    <row r="3724" spans="1:6" x14ac:dyDescent="0.2">
      <c r="A3724" s="74">
        <v>549228</v>
      </c>
      <c r="B3724" s="75">
        <v>107.37</v>
      </c>
      <c r="C3724" s="76"/>
      <c r="D3724" s="76" t="s">
        <v>3038</v>
      </c>
      <c r="E3724" s="74"/>
      <c r="F3724" s="74">
        <v>5200000618</v>
      </c>
    </row>
    <row r="3725" spans="1:6" x14ac:dyDescent="0.2">
      <c r="A3725" s="74">
        <v>549229</v>
      </c>
      <c r="B3725" s="75">
        <v>107.37</v>
      </c>
      <c r="C3725" s="76"/>
      <c r="D3725" s="76" t="s">
        <v>3039</v>
      </c>
      <c r="E3725" s="74"/>
      <c r="F3725" s="74">
        <v>5200000618</v>
      </c>
    </row>
    <row r="3726" spans="1:6" x14ac:dyDescent="0.2">
      <c r="A3726" s="74">
        <v>549230</v>
      </c>
      <c r="B3726" s="75">
        <v>143.16</v>
      </c>
      <c r="C3726" s="76"/>
      <c r="D3726" s="76" t="s">
        <v>3040</v>
      </c>
      <c r="E3726" s="74"/>
      <c r="F3726" s="74">
        <v>5200000618</v>
      </c>
    </row>
    <row r="3727" spans="1:6" x14ac:dyDescent="0.2">
      <c r="A3727" s="74">
        <v>549231</v>
      </c>
      <c r="B3727" s="75">
        <v>124.16</v>
      </c>
      <c r="C3727" s="76"/>
      <c r="D3727" s="76" t="s">
        <v>3041</v>
      </c>
      <c r="E3727" s="74"/>
      <c r="F3727" s="74">
        <v>5200000618</v>
      </c>
    </row>
    <row r="3728" spans="1:6" x14ac:dyDescent="0.2">
      <c r="A3728" s="74">
        <v>549232</v>
      </c>
      <c r="B3728" s="75">
        <v>186.24</v>
      </c>
      <c r="C3728" s="76"/>
      <c r="D3728" s="76" t="s">
        <v>3042</v>
      </c>
      <c r="E3728" s="74"/>
      <c r="F3728" s="74">
        <v>5200000618</v>
      </c>
    </row>
    <row r="3729" spans="1:6" x14ac:dyDescent="0.2">
      <c r="A3729" s="74">
        <v>549233</v>
      </c>
      <c r="B3729" s="75">
        <v>124.16</v>
      </c>
      <c r="C3729" s="76"/>
      <c r="D3729" s="76" t="s">
        <v>3043</v>
      </c>
      <c r="E3729" s="74"/>
      <c r="F3729" s="74">
        <v>5200000618</v>
      </c>
    </row>
    <row r="3730" spans="1:6" x14ac:dyDescent="0.2">
      <c r="A3730" s="74">
        <v>549234</v>
      </c>
      <c r="B3730" s="75">
        <v>186.24</v>
      </c>
      <c r="C3730" s="76"/>
      <c r="D3730" s="76" t="s">
        <v>3044</v>
      </c>
      <c r="E3730" s="74"/>
      <c r="F3730" s="74">
        <v>5200000618</v>
      </c>
    </row>
    <row r="3731" spans="1:6" x14ac:dyDescent="0.2">
      <c r="A3731" s="74">
        <v>549235</v>
      </c>
      <c r="B3731" s="75">
        <v>310.39999999999998</v>
      </c>
      <c r="C3731" s="76"/>
      <c r="D3731" s="76" t="s">
        <v>3045</v>
      </c>
      <c r="E3731" s="74"/>
      <c r="F3731" s="74">
        <v>5200000618</v>
      </c>
    </row>
    <row r="3732" spans="1:6" x14ac:dyDescent="0.2">
      <c r="A3732" s="74">
        <v>549236</v>
      </c>
      <c r="B3732" s="75">
        <v>434.56</v>
      </c>
      <c r="C3732" s="76"/>
      <c r="D3732" s="76" t="s">
        <v>3046</v>
      </c>
      <c r="E3732" s="74"/>
      <c r="F3732" s="74">
        <v>5200000618</v>
      </c>
    </row>
    <row r="3733" spans="1:6" x14ac:dyDescent="0.2">
      <c r="A3733" s="74">
        <v>549237</v>
      </c>
      <c r="B3733" s="75">
        <v>214.74</v>
      </c>
      <c r="C3733" s="76"/>
      <c r="D3733" s="76" t="s">
        <v>3047</v>
      </c>
      <c r="E3733" s="74"/>
      <c r="F3733" s="74">
        <v>5200000618</v>
      </c>
    </row>
    <row r="3734" spans="1:6" x14ac:dyDescent="0.2">
      <c r="A3734" s="74">
        <v>549238</v>
      </c>
      <c r="B3734" s="75">
        <v>103.05</v>
      </c>
      <c r="C3734" s="76"/>
      <c r="D3734" s="76" t="s">
        <v>3048</v>
      </c>
      <c r="E3734" s="74"/>
      <c r="F3734" s="74">
        <v>5200000618</v>
      </c>
    </row>
    <row r="3735" spans="1:6" x14ac:dyDescent="0.2">
      <c r="A3735" s="74">
        <v>549239</v>
      </c>
      <c r="B3735" s="75">
        <v>41.22</v>
      </c>
      <c r="C3735" s="76"/>
      <c r="D3735" s="76" t="s">
        <v>3049</v>
      </c>
      <c r="E3735" s="74"/>
      <c r="F3735" s="74">
        <v>5200000618</v>
      </c>
    </row>
    <row r="3736" spans="1:6" x14ac:dyDescent="0.2">
      <c r="A3736" s="74">
        <v>549240</v>
      </c>
      <c r="B3736" s="75">
        <v>36.229999999999997</v>
      </c>
      <c r="C3736" s="76"/>
      <c r="D3736" s="76" t="s">
        <v>3050</v>
      </c>
      <c r="E3736" s="74"/>
      <c r="F3736" s="74">
        <v>5200000618</v>
      </c>
    </row>
    <row r="3737" spans="1:6" x14ac:dyDescent="0.2">
      <c r="A3737" s="74">
        <v>549241</v>
      </c>
      <c r="B3737" s="75">
        <v>59.34</v>
      </c>
      <c r="C3737" s="76"/>
      <c r="D3737" s="76" t="s">
        <v>3051</v>
      </c>
      <c r="E3737" s="74"/>
      <c r="F3737" s="74">
        <v>5200000618</v>
      </c>
    </row>
    <row r="3738" spans="1:6" x14ac:dyDescent="0.2">
      <c r="A3738" s="74">
        <v>549242</v>
      </c>
      <c r="B3738" s="75">
        <v>59.34</v>
      </c>
      <c r="C3738" s="76"/>
      <c r="D3738" s="76" t="s">
        <v>3052</v>
      </c>
      <c r="E3738" s="74"/>
      <c r="F3738" s="74">
        <v>5200000618</v>
      </c>
    </row>
    <row r="3739" spans="1:6" x14ac:dyDescent="0.2">
      <c r="A3739" s="74">
        <v>549243</v>
      </c>
      <c r="B3739" s="75">
        <v>59.34</v>
      </c>
      <c r="C3739" s="76"/>
      <c r="D3739" s="76" t="s">
        <v>3053</v>
      </c>
      <c r="E3739" s="74"/>
      <c r="F3739" s="74">
        <v>5200000618</v>
      </c>
    </row>
    <row r="3740" spans="1:6" x14ac:dyDescent="0.2">
      <c r="A3740" s="74">
        <v>549244</v>
      </c>
      <c r="B3740" s="75">
        <v>286.32</v>
      </c>
      <c r="C3740" s="76"/>
      <c r="D3740" s="76" t="s">
        <v>3054</v>
      </c>
      <c r="E3740" s="74"/>
      <c r="F3740" s="74">
        <v>5200000618</v>
      </c>
    </row>
    <row r="3741" spans="1:6" x14ac:dyDescent="0.2">
      <c r="A3741" s="74">
        <v>549245</v>
      </c>
      <c r="B3741" s="75">
        <v>214.74</v>
      </c>
      <c r="C3741" s="76"/>
      <c r="D3741" s="76" t="s">
        <v>3055</v>
      </c>
      <c r="E3741" s="74"/>
      <c r="F3741" s="74">
        <v>5200000618</v>
      </c>
    </row>
    <row r="3742" spans="1:6" x14ac:dyDescent="0.2">
      <c r="A3742" s="74">
        <v>549246</v>
      </c>
      <c r="B3742" s="75">
        <v>286.32</v>
      </c>
      <c r="C3742" s="76"/>
      <c r="D3742" s="76" t="s">
        <v>3056</v>
      </c>
      <c r="E3742" s="74"/>
      <c r="F3742" s="74">
        <v>5200000618</v>
      </c>
    </row>
    <row r="3743" spans="1:6" x14ac:dyDescent="0.2">
      <c r="A3743" s="74">
        <v>549247</v>
      </c>
      <c r="B3743" s="75">
        <v>178.95</v>
      </c>
      <c r="C3743" s="76"/>
      <c r="D3743" s="76" t="s">
        <v>3057</v>
      </c>
      <c r="E3743" s="74"/>
      <c r="F3743" s="74">
        <v>5200000618</v>
      </c>
    </row>
    <row r="3744" spans="1:6" x14ac:dyDescent="0.2">
      <c r="A3744" s="74">
        <v>549248</v>
      </c>
      <c r="B3744" s="75">
        <v>214.74</v>
      </c>
      <c r="C3744" s="76"/>
      <c r="D3744" s="76" t="s">
        <v>3058</v>
      </c>
      <c r="E3744" s="74"/>
      <c r="F3744" s="74">
        <v>5200000618</v>
      </c>
    </row>
    <row r="3745" spans="1:6" x14ac:dyDescent="0.2">
      <c r="A3745" s="74">
        <v>549249</v>
      </c>
      <c r="B3745" s="75">
        <v>178.95</v>
      </c>
      <c r="C3745" s="76"/>
      <c r="D3745" s="76" t="s">
        <v>3059</v>
      </c>
      <c r="E3745" s="74"/>
      <c r="F3745" s="74">
        <v>5200000618</v>
      </c>
    </row>
    <row r="3746" spans="1:6" x14ac:dyDescent="0.2">
      <c r="A3746" s="74">
        <v>549250</v>
      </c>
      <c r="B3746" s="75">
        <v>250.53</v>
      </c>
      <c r="C3746" s="76"/>
      <c r="D3746" s="76" t="s">
        <v>3060</v>
      </c>
      <c r="E3746" s="74"/>
      <c r="F3746" s="74">
        <v>5200000618</v>
      </c>
    </row>
    <row r="3747" spans="1:6" x14ac:dyDescent="0.2">
      <c r="A3747" s="74">
        <v>549251</v>
      </c>
      <c r="B3747" s="75">
        <v>214.74</v>
      </c>
      <c r="C3747" s="76"/>
      <c r="D3747" s="76" t="s">
        <v>3061</v>
      </c>
      <c r="E3747" s="74"/>
      <c r="F3747" s="74">
        <v>5200000618</v>
      </c>
    </row>
    <row r="3748" spans="1:6" x14ac:dyDescent="0.2">
      <c r="A3748" s="74">
        <v>549252</v>
      </c>
      <c r="B3748" s="75">
        <v>143.16</v>
      </c>
      <c r="C3748" s="76"/>
      <c r="D3748" s="76" t="s">
        <v>3062</v>
      </c>
      <c r="E3748" s="74"/>
      <c r="F3748" s="74">
        <v>5200000618</v>
      </c>
    </row>
    <row r="3749" spans="1:6" x14ac:dyDescent="0.2">
      <c r="A3749" s="74">
        <v>549253</v>
      </c>
      <c r="B3749" s="75">
        <v>107.37</v>
      </c>
      <c r="C3749" s="76"/>
      <c r="D3749" s="76" t="s">
        <v>3063</v>
      </c>
      <c r="E3749" s="74"/>
      <c r="F3749" s="74">
        <v>5200000618</v>
      </c>
    </row>
    <row r="3750" spans="1:6" x14ac:dyDescent="0.2">
      <c r="A3750" s="74">
        <v>549254</v>
      </c>
      <c r="B3750" s="75">
        <v>82.44</v>
      </c>
      <c r="C3750" s="76"/>
      <c r="D3750" s="76" t="s">
        <v>3064</v>
      </c>
      <c r="E3750" s="74"/>
      <c r="F3750" s="74">
        <v>5200000618</v>
      </c>
    </row>
    <row r="3751" spans="1:6" x14ac:dyDescent="0.2">
      <c r="A3751" s="74">
        <v>549255</v>
      </c>
      <c r="B3751" s="75">
        <v>143.16</v>
      </c>
      <c r="C3751" s="76"/>
      <c r="D3751" s="76" t="s">
        <v>3065</v>
      </c>
      <c r="E3751" s="74"/>
      <c r="F3751" s="74">
        <v>5200000618</v>
      </c>
    </row>
    <row r="3752" spans="1:6" x14ac:dyDescent="0.2">
      <c r="A3752" s="74">
        <v>549256</v>
      </c>
      <c r="B3752" s="75">
        <v>2483.1799999999998</v>
      </c>
      <c r="C3752" s="76"/>
      <c r="D3752" s="76" t="s">
        <v>3066</v>
      </c>
      <c r="E3752" s="74"/>
      <c r="F3752" s="74">
        <v>5200000618</v>
      </c>
    </row>
    <row r="3753" spans="1:6" x14ac:dyDescent="0.2">
      <c r="A3753" s="74">
        <v>549257</v>
      </c>
      <c r="B3753" s="75">
        <v>1489.91</v>
      </c>
      <c r="C3753" s="76"/>
      <c r="D3753" s="76" t="s">
        <v>3067</v>
      </c>
      <c r="E3753" s="74"/>
      <c r="F3753" s="74">
        <v>5200000618</v>
      </c>
    </row>
    <row r="3754" spans="1:6" x14ac:dyDescent="0.2">
      <c r="A3754" s="74">
        <v>549258</v>
      </c>
      <c r="B3754" s="75">
        <v>993.28</v>
      </c>
      <c r="C3754" s="76"/>
      <c r="D3754" s="76" t="s">
        <v>3068</v>
      </c>
      <c r="E3754" s="74"/>
      <c r="F3754" s="74">
        <v>5200000618</v>
      </c>
    </row>
    <row r="3755" spans="1:6" x14ac:dyDescent="0.2">
      <c r="A3755" s="74">
        <v>549259</v>
      </c>
      <c r="B3755" s="75">
        <v>993.28</v>
      </c>
      <c r="C3755" s="76"/>
      <c r="D3755" s="76" t="s">
        <v>3069</v>
      </c>
      <c r="E3755" s="74"/>
      <c r="F3755" s="74">
        <v>5200000618</v>
      </c>
    </row>
    <row r="3756" spans="1:6" x14ac:dyDescent="0.2">
      <c r="A3756" s="74">
        <v>549260</v>
      </c>
      <c r="B3756" s="75">
        <v>744.96</v>
      </c>
      <c r="C3756" s="76"/>
      <c r="D3756" s="76" t="s">
        <v>3070</v>
      </c>
      <c r="E3756" s="74"/>
      <c r="F3756" s="74">
        <v>5200000618</v>
      </c>
    </row>
    <row r="3757" spans="1:6" x14ac:dyDescent="0.2">
      <c r="A3757" s="74">
        <v>549261</v>
      </c>
      <c r="B3757" s="75">
        <v>572.63</v>
      </c>
      <c r="C3757" s="76"/>
      <c r="D3757" s="76" t="s">
        <v>3071</v>
      </c>
      <c r="E3757" s="74"/>
      <c r="F3757" s="74">
        <v>5200000618</v>
      </c>
    </row>
    <row r="3758" spans="1:6" x14ac:dyDescent="0.2">
      <c r="A3758" s="74">
        <v>549262</v>
      </c>
      <c r="B3758" s="75">
        <v>61.83</v>
      </c>
      <c r="C3758" s="76"/>
      <c r="D3758" s="76" t="s">
        <v>3072</v>
      </c>
      <c r="E3758" s="74"/>
      <c r="F3758" s="74">
        <v>5200000618</v>
      </c>
    </row>
    <row r="3759" spans="1:6" x14ac:dyDescent="0.2">
      <c r="A3759" s="74">
        <v>549263</v>
      </c>
      <c r="B3759" s="75">
        <v>993.28</v>
      </c>
      <c r="C3759" s="76"/>
      <c r="D3759" s="76" t="s">
        <v>3073</v>
      </c>
      <c r="E3759" s="74"/>
      <c r="F3759" s="74">
        <v>5200000618</v>
      </c>
    </row>
    <row r="3760" spans="1:6" x14ac:dyDescent="0.2">
      <c r="A3760" s="74">
        <v>549264</v>
      </c>
      <c r="B3760" s="75">
        <v>1986.55</v>
      </c>
      <c r="C3760" s="76"/>
      <c r="D3760" s="76" t="s">
        <v>3074</v>
      </c>
      <c r="E3760" s="74"/>
      <c r="F3760" s="74">
        <v>5200000618</v>
      </c>
    </row>
    <row r="3761" spans="1:6" x14ac:dyDescent="0.2">
      <c r="A3761" s="74">
        <v>549265</v>
      </c>
      <c r="B3761" s="75">
        <v>372.48</v>
      </c>
      <c r="C3761" s="76"/>
      <c r="D3761" s="76" t="s">
        <v>3075</v>
      </c>
      <c r="E3761" s="74"/>
      <c r="F3761" s="74">
        <v>5200000618</v>
      </c>
    </row>
    <row r="3762" spans="1:6" x14ac:dyDescent="0.2">
      <c r="A3762" s="74">
        <v>549266</v>
      </c>
      <c r="B3762" s="75">
        <v>123.66</v>
      </c>
      <c r="C3762" s="76"/>
      <c r="D3762" s="76" t="s">
        <v>3076</v>
      </c>
      <c r="E3762" s="74"/>
      <c r="F3762" s="74">
        <v>5200000618</v>
      </c>
    </row>
    <row r="3763" spans="1:6" x14ac:dyDescent="0.2">
      <c r="A3763" s="74">
        <v>549267</v>
      </c>
      <c r="B3763" s="75">
        <v>82.44</v>
      </c>
      <c r="C3763" s="76"/>
      <c r="D3763" s="76" t="s">
        <v>3077</v>
      </c>
      <c r="E3763" s="74"/>
      <c r="F3763" s="74">
        <v>5200000618</v>
      </c>
    </row>
    <row r="3764" spans="1:6" x14ac:dyDescent="0.2">
      <c r="A3764" s="74">
        <v>549268</v>
      </c>
      <c r="B3764" s="75">
        <v>82.44</v>
      </c>
      <c r="C3764" s="76"/>
      <c r="D3764" s="76" t="s">
        <v>3078</v>
      </c>
      <c r="E3764" s="74"/>
      <c r="F3764" s="74">
        <v>5200000618</v>
      </c>
    </row>
    <row r="3765" spans="1:6" x14ac:dyDescent="0.2">
      <c r="A3765" s="74">
        <v>549269</v>
      </c>
      <c r="B3765" s="75">
        <v>178.01</v>
      </c>
      <c r="C3765" s="76"/>
      <c r="D3765" s="76" t="s">
        <v>3079</v>
      </c>
      <c r="E3765" s="74"/>
      <c r="F3765" s="74">
        <v>5200000618</v>
      </c>
    </row>
    <row r="3766" spans="1:6" x14ac:dyDescent="0.2">
      <c r="A3766" s="74">
        <v>549270</v>
      </c>
      <c r="B3766" s="75">
        <v>118.67</v>
      </c>
      <c r="C3766" s="76"/>
      <c r="D3766" s="76" t="s">
        <v>3080</v>
      </c>
      <c r="E3766" s="74"/>
      <c r="F3766" s="74">
        <v>5200000618</v>
      </c>
    </row>
    <row r="3767" spans="1:6" x14ac:dyDescent="0.2">
      <c r="A3767" s="74">
        <v>549271</v>
      </c>
      <c r="B3767" s="75">
        <v>286.32</v>
      </c>
      <c r="C3767" s="76"/>
      <c r="D3767" s="76" t="s">
        <v>3081</v>
      </c>
      <c r="E3767" s="74"/>
      <c r="F3767" s="74">
        <v>5200000618</v>
      </c>
    </row>
    <row r="3768" spans="1:6" x14ac:dyDescent="0.2">
      <c r="A3768" s="74">
        <v>549272</v>
      </c>
      <c r="B3768" s="75">
        <v>214.74</v>
      </c>
      <c r="C3768" s="76"/>
      <c r="D3768" s="76" t="s">
        <v>3082</v>
      </c>
      <c r="E3768" s="74"/>
      <c r="F3768" s="74">
        <v>5200000618</v>
      </c>
    </row>
    <row r="3769" spans="1:6" x14ac:dyDescent="0.2">
      <c r="A3769" s="74">
        <v>549273</v>
      </c>
      <c r="B3769" s="75">
        <v>41.22</v>
      </c>
      <c r="C3769" s="76"/>
      <c r="D3769" s="76" t="s">
        <v>3083</v>
      </c>
      <c r="E3769" s="74"/>
      <c r="F3769" s="74">
        <v>5200000618</v>
      </c>
    </row>
    <row r="3770" spans="1:6" x14ac:dyDescent="0.2">
      <c r="A3770" s="74">
        <v>549274</v>
      </c>
      <c r="B3770" s="75">
        <v>143.16</v>
      </c>
      <c r="C3770" s="76"/>
      <c r="D3770" s="76" t="s">
        <v>3027</v>
      </c>
      <c r="E3770" s="74"/>
      <c r="F3770" s="74">
        <v>5200000618</v>
      </c>
    </row>
    <row r="3771" spans="1:6" x14ac:dyDescent="0.2">
      <c r="A3771" s="74">
        <v>549275</v>
      </c>
      <c r="B3771" s="75">
        <v>214.74</v>
      </c>
      <c r="C3771" s="76"/>
      <c r="D3771" s="76" t="s">
        <v>3084</v>
      </c>
      <c r="E3771" s="74"/>
      <c r="F3771" s="74">
        <v>5200000618</v>
      </c>
    </row>
    <row r="3772" spans="1:6" x14ac:dyDescent="0.2">
      <c r="A3772" s="74">
        <v>549276</v>
      </c>
      <c r="B3772" s="75">
        <v>164.88</v>
      </c>
      <c r="C3772" s="76"/>
      <c r="D3772" s="76" t="s">
        <v>3085</v>
      </c>
      <c r="E3772" s="74"/>
      <c r="F3772" s="74">
        <v>5200000618</v>
      </c>
    </row>
    <row r="3773" spans="1:6" x14ac:dyDescent="0.2">
      <c r="A3773" s="74">
        <v>549277</v>
      </c>
      <c r="B3773" s="75">
        <v>214.74</v>
      </c>
      <c r="C3773" s="76"/>
      <c r="D3773" s="76" t="s">
        <v>3086</v>
      </c>
      <c r="E3773" s="74"/>
      <c r="F3773" s="74">
        <v>5200000618</v>
      </c>
    </row>
    <row r="3774" spans="1:6" x14ac:dyDescent="0.2">
      <c r="A3774" s="74">
        <v>549278</v>
      </c>
      <c r="B3774" s="75">
        <v>286.32</v>
      </c>
      <c r="C3774" s="76"/>
      <c r="D3774" s="76" t="s">
        <v>3087</v>
      </c>
      <c r="E3774" s="74"/>
      <c r="F3774" s="74">
        <v>5200000618</v>
      </c>
    </row>
    <row r="3775" spans="1:6" x14ac:dyDescent="0.2">
      <c r="A3775" s="74">
        <v>549279</v>
      </c>
      <c r="B3775" s="75">
        <v>30.36</v>
      </c>
      <c r="C3775" s="76"/>
      <c r="D3775" s="76" t="s">
        <v>3088</v>
      </c>
      <c r="E3775" s="74"/>
      <c r="F3775" s="74">
        <v>5200000618</v>
      </c>
    </row>
    <row r="3776" spans="1:6" x14ac:dyDescent="0.2">
      <c r="A3776" s="74">
        <v>549280</v>
      </c>
      <c r="B3776" s="75">
        <v>164.88</v>
      </c>
      <c r="C3776" s="76"/>
      <c r="D3776" s="76" t="s">
        <v>3089</v>
      </c>
      <c r="E3776" s="74"/>
      <c r="F3776" s="74">
        <v>5200000618</v>
      </c>
    </row>
    <row r="3777" spans="1:6" x14ac:dyDescent="0.2">
      <c r="A3777" s="74">
        <v>549281</v>
      </c>
      <c r="B3777" s="75">
        <v>143.16</v>
      </c>
      <c r="C3777" s="76"/>
      <c r="D3777" s="76" t="s">
        <v>3090</v>
      </c>
      <c r="E3777" s="74"/>
      <c r="F3777" s="74">
        <v>5200000618</v>
      </c>
    </row>
    <row r="3778" spans="1:6" x14ac:dyDescent="0.2">
      <c r="A3778" s="74">
        <v>549282</v>
      </c>
      <c r="B3778" s="75">
        <v>82.44</v>
      </c>
      <c r="C3778" s="76"/>
      <c r="D3778" s="76" t="s">
        <v>3091</v>
      </c>
      <c r="E3778" s="74"/>
      <c r="F3778" s="74">
        <v>5200000618</v>
      </c>
    </row>
    <row r="3779" spans="1:6" x14ac:dyDescent="0.2">
      <c r="A3779" s="74">
        <v>549283</v>
      </c>
      <c r="B3779" s="75">
        <v>143.16</v>
      </c>
      <c r="C3779" s="76"/>
      <c r="D3779" s="76" t="s">
        <v>3092</v>
      </c>
      <c r="E3779" s="74"/>
      <c r="F3779" s="74">
        <v>5200000618</v>
      </c>
    </row>
    <row r="3780" spans="1:6" x14ac:dyDescent="0.2">
      <c r="A3780" s="74">
        <v>549284</v>
      </c>
      <c r="B3780" s="75">
        <v>214.74</v>
      </c>
      <c r="C3780" s="76"/>
      <c r="D3780" s="76" t="s">
        <v>3093</v>
      </c>
      <c r="E3780" s="74"/>
      <c r="F3780" s="74">
        <v>5200000618</v>
      </c>
    </row>
    <row r="3781" spans="1:6" x14ac:dyDescent="0.2">
      <c r="A3781" s="74">
        <v>549285</v>
      </c>
      <c r="B3781" s="75">
        <v>286.32</v>
      </c>
      <c r="C3781" s="76"/>
      <c r="D3781" s="76" t="s">
        <v>3094</v>
      </c>
      <c r="E3781" s="74"/>
      <c r="F3781" s="74">
        <v>5200000618</v>
      </c>
    </row>
    <row r="3782" spans="1:6" x14ac:dyDescent="0.2">
      <c r="A3782" s="74">
        <v>549286</v>
      </c>
      <c r="B3782" s="75">
        <v>143.16</v>
      </c>
      <c r="C3782" s="76"/>
      <c r="D3782" s="76" t="s">
        <v>3095</v>
      </c>
      <c r="E3782" s="74"/>
      <c r="F3782" s="74">
        <v>5200000618</v>
      </c>
    </row>
    <row r="3783" spans="1:6" x14ac:dyDescent="0.2">
      <c r="A3783" s="74">
        <v>549287</v>
      </c>
      <c r="B3783" s="75">
        <v>113.68</v>
      </c>
      <c r="C3783" s="76"/>
      <c r="D3783" s="76" t="s">
        <v>3096</v>
      </c>
      <c r="E3783" s="74"/>
      <c r="F3783" s="74">
        <v>5200000618</v>
      </c>
    </row>
    <row r="3784" spans="1:6" x14ac:dyDescent="0.2">
      <c r="A3784" s="74">
        <v>549288</v>
      </c>
      <c r="B3784" s="75">
        <v>71.58</v>
      </c>
      <c r="C3784" s="76"/>
      <c r="D3784" s="76" t="s">
        <v>3097</v>
      </c>
      <c r="E3784" s="74"/>
      <c r="F3784" s="74">
        <v>5200000618</v>
      </c>
    </row>
    <row r="3785" spans="1:6" x14ac:dyDescent="0.2">
      <c r="A3785" s="74">
        <v>549289</v>
      </c>
      <c r="B3785" s="75">
        <v>97.94</v>
      </c>
      <c r="C3785" s="76"/>
      <c r="D3785" s="76" t="s">
        <v>3098</v>
      </c>
      <c r="E3785" s="74"/>
      <c r="F3785" s="74">
        <v>5200000618</v>
      </c>
    </row>
    <row r="3786" spans="1:6" x14ac:dyDescent="0.2">
      <c r="A3786" s="74">
        <v>549290</v>
      </c>
      <c r="B3786" s="75">
        <v>10.220000000000001</v>
      </c>
      <c r="C3786" s="76"/>
      <c r="D3786" s="76" t="s">
        <v>3099</v>
      </c>
      <c r="E3786" s="74"/>
      <c r="F3786" s="74">
        <v>5200000618</v>
      </c>
    </row>
    <row r="3787" spans="1:6" x14ac:dyDescent="0.2">
      <c r="A3787" s="74">
        <v>549291</v>
      </c>
      <c r="B3787" s="75">
        <v>12.25</v>
      </c>
      <c r="C3787" s="76"/>
      <c r="D3787" s="76" t="s">
        <v>3100</v>
      </c>
      <c r="E3787" s="74"/>
      <c r="F3787" s="74">
        <v>5200000618</v>
      </c>
    </row>
    <row r="3788" spans="1:6" x14ac:dyDescent="0.2">
      <c r="A3788" s="74">
        <v>549292</v>
      </c>
      <c r="B3788" s="75">
        <v>38.42</v>
      </c>
      <c r="C3788" s="76"/>
      <c r="D3788" s="76" t="s">
        <v>3101</v>
      </c>
      <c r="E3788" s="74"/>
      <c r="F3788" s="74">
        <v>5200000618</v>
      </c>
    </row>
    <row r="3789" spans="1:6" x14ac:dyDescent="0.2">
      <c r="A3789" s="74">
        <v>549293</v>
      </c>
      <c r="B3789" s="75">
        <v>47.64</v>
      </c>
      <c r="C3789" s="76"/>
      <c r="D3789" s="76" t="s">
        <v>3102</v>
      </c>
      <c r="E3789" s="74"/>
      <c r="F3789" s="74">
        <v>5200000618</v>
      </c>
    </row>
    <row r="3790" spans="1:6" x14ac:dyDescent="0.2">
      <c r="A3790" s="74">
        <v>549294</v>
      </c>
      <c r="B3790" s="75">
        <v>18.12</v>
      </c>
      <c r="C3790" s="76"/>
      <c r="D3790" s="76" t="s">
        <v>3103</v>
      </c>
      <c r="E3790" s="74"/>
      <c r="F3790" s="74">
        <v>5200000618</v>
      </c>
    </row>
    <row r="3791" spans="1:6" x14ac:dyDescent="0.2">
      <c r="A3791" s="74">
        <v>549295</v>
      </c>
      <c r="B3791" s="75">
        <v>23.11</v>
      </c>
      <c r="C3791" s="76"/>
      <c r="D3791" s="76" t="s">
        <v>3104</v>
      </c>
      <c r="E3791" s="74"/>
      <c r="F3791" s="74">
        <v>5200000618</v>
      </c>
    </row>
    <row r="3792" spans="1:6" x14ac:dyDescent="0.2">
      <c r="A3792" s="74">
        <v>549296</v>
      </c>
      <c r="B3792" s="75">
        <v>63</v>
      </c>
      <c r="C3792" s="76"/>
      <c r="D3792" s="76" t="s">
        <v>3105</v>
      </c>
      <c r="E3792" s="74"/>
      <c r="F3792" s="74">
        <v>5200000618</v>
      </c>
    </row>
    <row r="3793" spans="1:6" x14ac:dyDescent="0.2">
      <c r="A3793" s="74">
        <v>549297</v>
      </c>
      <c r="B3793" s="75">
        <v>16.78</v>
      </c>
      <c r="C3793" s="76"/>
      <c r="D3793" s="76" t="s">
        <v>3106</v>
      </c>
      <c r="E3793" s="74"/>
      <c r="F3793" s="74">
        <v>5200000618</v>
      </c>
    </row>
    <row r="3794" spans="1:6" x14ac:dyDescent="0.2">
      <c r="A3794" s="74">
        <v>549298</v>
      </c>
      <c r="B3794" s="75">
        <v>14.06</v>
      </c>
      <c r="C3794" s="76"/>
      <c r="D3794" s="76" t="s">
        <v>3107</v>
      </c>
      <c r="E3794" s="74"/>
      <c r="F3794" s="74">
        <v>5200000618</v>
      </c>
    </row>
    <row r="3795" spans="1:6" x14ac:dyDescent="0.2">
      <c r="A3795" s="74">
        <v>549299</v>
      </c>
      <c r="B3795" s="75">
        <v>29.12</v>
      </c>
      <c r="C3795" s="76"/>
      <c r="D3795" s="76" t="s">
        <v>3108</v>
      </c>
      <c r="E3795" s="74"/>
      <c r="F3795" s="74">
        <v>5200000618</v>
      </c>
    </row>
    <row r="3796" spans="1:6" x14ac:dyDescent="0.2">
      <c r="A3796" s="74">
        <v>549300</v>
      </c>
      <c r="B3796" s="75">
        <v>29.12</v>
      </c>
      <c r="C3796" s="76"/>
      <c r="D3796" s="76" t="s">
        <v>3109</v>
      </c>
      <c r="E3796" s="74"/>
      <c r="F3796" s="74">
        <v>5200000618</v>
      </c>
    </row>
    <row r="3797" spans="1:6" x14ac:dyDescent="0.2">
      <c r="A3797" s="74">
        <v>549301</v>
      </c>
      <c r="B3797" s="75">
        <v>29.12</v>
      </c>
      <c r="C3797" s="76"/>
      <c r="D3797" s="76" t="s">
        <v>3110</v>
      </c>
      <c r="E3797" s="74"/>
      <c r="F3797" s="74">
        <v>5200000618</v>
      </c>
    </row>
    <row r="3798" spans="1:6" x14ac:dyDescent="0.2">
      <c r="A3798" s="74">
        <v>549302</v>
      </c>
      <c r="B3798" s="75">
        <v>29.12</v>
      </c>
      <c r="C3798" s="76"/>
      <c r="D3798" s="76" t="s">
        <v>3111</v>
      </c>
      <c r="E3798" s="74"/>
      <c r="F3798" s="74">
        <v>5200000618</v>
      </c>
    </row>
    <row r="3799" spans="1:6" x14ac:dyDescent="0.2">
      <c r="A3799" s="74">
        <v>549303</v>
      </c>
      <c r="B3799" s="75">
        <v>29.12</v>
      </c>
      <c r="C3799" s="76"/>
      <c r="D3799" s="76" t="s">
        <v>3112</v>
      </c>
      <c r="E3799" s="74"/>
      <c r="F3799" s="74">
        <v>5200000618</v>
      </c>
    </row>
    <row r="3800" spans="1:6" x14ac:dyDescent="0.2">
      <c r="A3800" s="74">
        <v>549304</v>
      </c>
      <c r="B3800" s="75">
        <v>41.36</v>
      </c>
      <c r="C3800" s="76"/>
      <c r="D3800" s="76" t="s">
        <v>3113</v>
      </c>
      <c r="E3800" s="74"/>
      <c r="F3800" s="74">
        <v>5200000618</v>
      </c>
    </row>
    <row r="3801" spans="1:6" x14ac:dyDescent="0.2">
      <c r="A3801" s="74">
        <v>549305</v>
      </c>
      <c r="B3801" s="75">
        <v>38.9</v>
      </c>
      <c r="C3801" s="76"/>
      <c r="D3801" s="76" t="s">
        <v>3114</v>
      </c>
      <c r="E3801" s="74"/>
      <c r="F3801" s="74">
        <v>5200000618</v>
      </c>
    </row>
    <row r="3802" spans="1:6" x14ac:dyDescent="0.2">
      <c r="A3802" s="74">
        <v>549306</v>
      </c>
      <c r="B3802" s="75">
        <v>63.78</v>
      </c>
      <c r="C3802" s="76"/>
      <c r="D3802" s="76" t="s">
        <v>3115</v>
      </c>
      <c r="E3802" s="74"/>
      <c r="F3802" s="74">
        <v>5200000618</v>
      </c>
    </row>
    <row r="3803" spans="1:6" x14ac:dyDescent="0.2">
      <c r="A3803" s="74">
        <v>549307</v>
      </c>
      <c r="B3803" s="75">
        <v>1686.88</v>
      </c>
      <c r="C3803" s="76"/>
      <c r="D3803" s="76" t="s">
        <v>3116</v>
      </c>
      <c r="E3803" s="74"/>
      <c r="F3803" s="74">
        <v>5200000618</v>
      </c>
    </row>
    <row r="3804" spans="1:6" x14ac:dyDescent="0.2">
      <c r="A3804" s="74">
        <v>549308</v>
      </c>
      <c r="B3804" s="75">
        <v>457.48</v>
      </c>
      <c r="C3804" s="76"/>
      <c r="D3804" s="76" t="s">
        <v>3117</v>
      </c>
      <c r="E3804" s="74"/>
      <c r="F3804" s="74">
        <v>5200000618</v>
      </c>
    </row>
    <row r="3805" spans="1:6" x14ac:dyDescent="0.2">
      <c r="A3805" s="74">
        <v>549309</v>
      </c>
      <c r="B3805" s="75">
        <v>759.68</v>
      </c>
      <c r="C3805" s="76"/>
      <c r="D3805" s="76" t="s">
        <v>3118</v>
      </c>
      <c r="E3805" s="74"/>
      <c r="F3805" s="74">
        <v>5200000618</v>
      </c>
    </row>
    <row r="3806" spans="1:6" x14ac:dyDescent="0.2">
      <c r="A3806" s="74">
        <v>549310</v>
      </c>
      <c r="B3806" s="75">
        <v>325.31</v>
      </c>
      <c r="C3806" s="76"/>
      <c r="D3806" s="76" t="s">
        <v>3119</v>
      </c>
      <c r="E3806" s="74"/>
      <c r="F3806" s="74">
        <v>5200000618</v>
      </c>
    </row>
    <row r="3807" spans="1:6" x14ac:dyDescent="0.2">
      <c r="A3807" s="74">
        <v>549311</v>
      </c>
      <c r="B3807" s="75">
        <v>39.96</v>
      </c>
      <c r="C3807" s="76"/>
      <c r="D3807" s="76" t="s">
        <v>3120</v>
      </c>
      <c r="E3807" s="74"/>
      <c r="F3807" s="74">
        <v>5200000618</v>
      </c>
    </row>
    <row r="3808" spans="1:6" x14ac:dyDescent="0.2">
      <c r="A3808" s="74">
        <v>549312</v>
      </c>
      <c r="B3808" s="75">
        <v>26.64</v>
      </c>
      <c r="C3808" s="76"/>
      <c r="D3808" s="76" t="s">
        <v>3121</v>
      </c>
      <c r="E3808" s="74"/>
      <c r="F3808" s="74">
        <v>5200000618</v>
      </c>
    </row>
    <row r="3809" spans="1:6" x14ac:dyDescent="0.2">
      <c r="A3809" s="74">
        <v>549313</v>
      </c>
      <c r="B3809" s="75">
        <v>468.84</v>
      </c>
      <c r="C3809" s="76"/>
      <c r="D3809" s="76" t="s">
        <v>3122</v>
      </c>
      <c r="E3809" s="74"/>
      <c r="F3809" s="74">
        <v>5200000618</v>
      </c>
    </row>
    <row r="3810" spans="1:6" x14ac:dyDescent="0.2">
      <c r="A3810" s="74">
        <v>549314</v>
      </c>
      <c r="B3810" s="75">
        <v>552.66</v>
      </c>
      <c r="C3810" s="76"/>
      <c r="D3810" s="76" t="s">
        <v>3123</v>
      </c>
      <c r="E3810" s="74"/>
      <c r="F3810" s="74">
        <v>5200000618</v>
      </c>
    </row>
    <row r="3811" spans="1:6" x14ac:dyDescent="0.2">
      <c r="A3811" s="74">
        <v>549315</v>
      </c>
      <c r="B3811" s="75">
        <v>770.04</v>
      </c>
      <c r="C3811" s="76"/>
      <c r="D3811" s="76" t="s">
        <v>3124</v>
      </c>
      <c r="E3811" s="74"/>
      <c r="F3811" s="74">
        <v>5200000618</v>
      </c>
    </row>
    <row r="3812" spans="1:6" x14ac:dyDescent="0.2">
      <c r="A3812" s="74">
        <v>549316</v>
      </c>
      <c r="B3812" s="75">
        <v>215.62</v>
      </c>
      <c r="C3812" s="76"/>
      <c r="D3812" s="76" t="s">
        <v>3125</v>
      </c>
      <c r="E3812" s="74"/>
      <c r="F3812" s="74">
        <v>5200000618</v>
      </c>
    </row>
    <row r="3813" spans="1:6" x14ac:dyDescent="0.2">
      <c r="A3813" s="74">
        <v>549317</v>
      </c>
      <c r="B3813" s="75">
        <v>154.9</v>
      </c>
      <c r="C3813" s="76"/>
      <c r="D3813" s="76" t="s">
        <v>3126</v>
      </c>
      <c r="E3813" s="74"/>
      <c r="F3813" s="74">
        <v>5200000618</v>
      </c>
    </row>
    <row r="3814" spans="1:6" x14ac:dyDescent="0.2">
      <c r="A3814" s="74">
        <v>549318</v>
      </c>
      <c r="B3814" s="75">
        <v>224.24</v>
      </c>
      <c r="C3814" s="76"/>
      <c r="D3814" s="76" t="s">
        <v>3127</v>
      </c>
      <c r="E3814" s="74"/>
      <c r="F3814" s="74">
        <v>5200000618</v>
      </c>
    </row>
    <row r="3815" spans="1:6" x14ac:dyDescent="0.2">
      <c r="A3815" s="74">
        <v>549319</v>
      </c>
      <c r="B3815" s="75">
        <v>305.81</v>
      </c>
      <c r="C3815" s="76"/>
      <c r="D3815" s="76" t="s">
        <v>3128</v>
      </c>
      <c r="E3815" s="74"/>
      <c r="F3815" s="74">
        <v>5200000618</v>
      </c>
    </row>
    <row r="3816" spans="1:6" x14ac:dyDescent="0.2">
      <c r="A3816" s="74">
        <v>549320</v>
      </c>
      <c r="B3816" s="75">
        <v>14.55</v>
      </c>
      <c r="C3816" s="76"/>
      <c r="D3816" s="76" t="s">
        <v>3129</v>
      </c>
      <c r="E3816" s="74"/>
      <c r="F3816" s="74">
        <v>5200000618</v>
      </c>
    </row>
    <row r="3817" spans="1:6" x14ac:dyDescent="0.2">
      <c r="A3817" s="74">
        <v>549321</v>
      </c>
      <c r="B3817" s="75">
        <v>432.12</v>
      </c>
      <c r="C3817" s="76"/>
      <c r="D3817" s="76" t="s">
        <v>3130</v>
      </c>
      <c r="E3817" s="74"/>
      <c r="F3817" s="74">
        <v>5200000618</v>
      </c>
    </row>
    <row r="3818" spans="1:6" x14ac:dyDescent="0.2">
      <c r="A3818" s="74">
        <v>549322</v>
      </c>
      <c r="B3818" s="75">
        <v>188.89</v>
      </c>
      <c r="C3818" s="76"/>
      <c r="D3818" s="76" t="s">
        <v>3131</v>
      </c>
      <c r="E3818" s="74"/>
      <c r="F3818" s="74">
        <v>5200000618</v>
      </c>
    </row>
    <row r="3819" spans="1:6" x14ac:dyDescent="0.2">
      <c r="A3819" s="74">
        <v>549323</v>
      </c>
      <c r="B3819" s="75">
        <v>107.37</v>
      </c>
      <c r="C3819" s="76"/>
      <c r="D3819" s="76" t="s">
        <v>3132</v>
      </c>
      <c r="E3819" s="74"/>
      <c r="F3819" s="74">
        <v>5200000618</v>
      </c>
    </row>
    <row r="3820" spans="1:6" x14ac:dyDescent="0.2">
      <c r="A3820" s="74">
        <v>549324</v>
      </c>
      <c r="B3820" s="75">
        <v>89.7</v>
      </c>
      <c r="C3820" s="76"/>
      <c r="D3820" s="76" t="s">
        <v>3133</v>
      </c>
      <c r="E3820" s="74"/>
      <c r="F3820" s="74">
        <v>5200000618</v>
      </c>
    </row>
    <row r="3821" spans="1:6" x14ac:dyDescent="0.2">
      <c r="A3821" s="74">
        <v>549325</v>
      </c>
      <c r="B3821" s="75">
        <v>53.82</v>
      </c>
      <c r="C3821" s="76"/>
      <c r="D3821" s="76" t="s">
        <v>3134</v>
      </c>
      <c r="E3821" s="74"/>
      <c r="F3821" s="74">
        <v>5200000618</v>
      </c>
    </row>
    <row r="3822" spans="1:6" x14ac:dyDescent="0.2">
      <c r="A3822" s="74">
        <v>549326</v>
      </c>
      <c r="B3822" s="75">
        <v>42.95</v>
      </c>
      <c r="C3822" s="76"/>
      <c r="D3822" s="76" t="s">
        <v>3135</v>
      </c>
      <c r="E3822" s="74"/>
      <c r="F3822" s="74">
        <v>5200000618</v>
      </c>
    </row>
    <row r="3823" spans="1:6" x14ac:dyDescent="0.2">
      <c r="A3823" s="74">
        <v>549327</v>
      </c>
      <c r="B3823" s="75">
        <v>24.24</v>
      </c>
      <c r="C3823" s="76"/>
      <c r="D3823" s="76" t="s">
        <v>3136</v>
      </c>
      <c r="E3823" s="74"/>
      <c r="F3823" s="74">
        <v>5200000618</v>
      </c>
    </row>
    <row r="3824" spans="1:6" x14ac:dyDescent="0.2">
      <c r="A3824" s="74">
        <v>549328</v>
      </c>
      <c r="B3824" s="75">
        <v>19.39</v>
      </c>
      <c r="C3824" s="76"/>
      <c r="D3824" s="76" t="s">
        <v>3137</v>
      </c>
      <c r="E3824" s="74"/>
      <c r="F3824" s="74">
        <v>5200000618</v>
      </c>
    </row>
    <row r="3825" spans="1:6" x14ac:dyDescent="0.2">
      <c r="A3825" s="74">
        <v>549329</v>
      </c>
      <c r="B3825" s="75">
        <v>14.55</v>
      </c>
      <c r="C3825" s="76"/>
      <c r="D3825" s="76" t="s">
        <v>3138</v>
      </c>
      <c r="E3825" s="74"/>
      <c r="F3825" s="74">
        <v>5200000618</v>
      </c>
    </row>
    <row r="3826" spans="1:6" x14ac:dyDescent="0.2">
      <c r="A3826" s="74">
        <v>549330</v>
      </c>
      <c r="B3826" s="75">
        <v>14.55</v>
      </c>
      <c r="C3826" s="76"/>
      <c r="D3826" s="76" t="s">
        <v>3139</v>
      </c>
      <c r="E3826" s="74"/>
      <c r="F3826" s="74">
        <v>5200000618</v>
      </c>
    </row>
    <row r="3827" spans="1:6" x14ac:dyDescent="0.2">
      <c r="A3827" s="74">
        <v>549331</v>
      </c>
      <c r="B3827" s="75">
        <v>1007.38</v>
      </c>
      <c r="C3827" s="76"/>
      <c r="D3827" s="76" t="s">
        <v>3140</v>
      </c>
      <c r="E3827" s="74"/>
      <c r="F3827" s="74">
        <v>5200000618</v>
      </c>
    </row>
    <row r="3828" spans="1:6" x14ac:dyDescent="0.2">
      <c r="A3828" s="74">
        <v>549332</v>
      </c>
      <c r="B3828" s="75">
        <v>35.79</v>
      </c>
      <c r="C3828" s="76"/>
      <c r="D3828" s="76" t="s">
        <v>3141</v>
      </c>
      <c r="E3828" s="74"/>
      <c r="F3828" s="74">
        <v>5200000618</v>
      </c>
    </row>
    <row r="3829" spans="1:6" x14ac:dyDescent="0.2">
      <c r="A3829" s="74">
        <v>549333</v>
      </c>
      <c r="B3829" s="75">
        <v>28.64</v>
      </c>
      <c r="C3829" s="76"/>
      <c r="D3829" s="76" t="s">
        <v>3142</v>
      </c>
      <c r="E3829" s="74"/>
      <c r="F3829" s="74">
        <v>5200000618</v>
      </c>
    </row>
    <row r="3830" spans="1:6" x14ac:dyDescent="0.2">
      <c r="A3830" s="74">
        <v>549334</v>
      </c>
      <c r="B3830" s="75">
        <v>9.11</v>
      </c>
      <c r="C3830" s="76"/>
      <c r="D3830" s="76" t="s">
        <v>3143</v>
      </c>
      <c r="E3830" s="74"/>
      <c r="F3830" s="74">
        <v>5200000618</v>
      </c>
    </row>
    <row r="3831" spans="1:6" x14ac:dyDescent="0.2">
      <c r="A3831" s="74">
        <v>549335</v>
      </c>
      <c r="B3831" s="75">
        <v>134.54</v>
      </c>
      <c r="C3831" s="76"/>
      <c r="D3831" s="76" t="s">
        <v>3144</v>
      </c>
      <c r="E3831" s="74"/>
      <c r="F3831" s="74">
        <v>5200000618</v>
      </c>
    </row>
    <row r="3832" spans="1:6" x14ac:dyDescent="0.2">
      <c r="A3832" s="74">
        <v>549336</v>
      </c>
      <c r="B3832" s="75">
        <v>179.39</v>
      </c>
      <c r="C3832" s="76"/>
      <c r="D3832" s="76" t="s">
        <v>3145</v>
      </c>
      <c r="E3832" s="74"/>
      <c r="F3832" s="74">
        <v>5200000618</v>
      </c>
    </row>
    <row r="3833" spans="1:6" x14ac:dyDescent="0.2">
      <c r="A3833" s="74">
        <v>549337</v>
      </c>
      <c r="B3833" s="75">
        <v>4.9000000000000004</v>
      </c>
      <c r="C3833" s="76"/>
      <c r="D3833" s="76" t="s">
        <v>3146</v>
      </c>
      <c r="E3833" s="74"/>
      <c r="F3833" s="74">
        <v>5200000618</v>
      </c>
    </row>
    <row r="3834" spans="1:6" x14ac:dyDescent="0.2">
      <c r="A3834" s="74">
        <v>549338</v>
      </c>
      <c r="B3834" s="75">
        <v>1.84</v>
      </c>
      <c r="C3834" s="76"/>
      <c r="D3834" s="76" t="s">
        <v>3147</v>
      </c>
      <c r="E3834" s="74"/>
      <c r="F3834" s="74">
        <v>5200000618</v>
      </c>
    </row>
    <row r="3835" spans="1:6" x14ac:dyDescent="0.2">
      <c r="A3835" s="74">
        <v>549339</v>
      </c>
      <c r="B3835" s="75">
        <v>4.9000000000000004</v>
      </c>
      <c r="C3835" s="76"/>
      <c r="D3835" s="76" t="s">
        <v>3148</v>
      </c>
      <c r="E3835" s="74"/>
      <c r="F3835" s="74">
        <v>5200000618</v>
      </c>
    </row>
    <row r="3836" spans="1:6" x14ac:dyDescent="0.2">
      <c r="A3836" s="74">
        <v>549340</v>
      </c>
      <c r="B3836" s="75">
        <v>202.39</v>
      </c>
      <c r="C3836" s="76"/>
      <c r="D3836" s="76" t="s">
        <v>3149</v>
      </c>
      <c r="E3836" s="74"/>
      <c r="F3836" s="74">
        <v>5200000618</v>
      </c>
    </row>
    <row r="3837" spans="1:6" x14ac:dyDescent="0.2">
      <c r="A3837" s="74">
        <v>549341</v>
      </c>
      <c r="B3837" s="75">
        <v>192.13</v>
      </c>
      <c r="C3837" s="76"/>
      <c r="D3837" s="76" t="s">
        <v>3150</v>
      </c>
      <c r="E3837" s="74"/>
      <c r="F3837" s="74">
        <v>5200000618</v>
      </c>
    </row>
    <row r="3838" spans="1:6" x14ac:dyDescent="0.2">
      <c r="A3838" s="74">
        <v>549342</v>
      </c>
      <c r="B3838" s="75">
        <v>2.52</v>
      </c>
      <c r="C3838" s="76"/>
      <c r="D3838" s="76" t="s">
        <v>3151</v>
      </c>
      <c r="E3838" s="74"/>
      <c r="F3838" s="74">
        <v>5200000618</v>
      </c>
    </row>
    <row r="3839" spans="1:6" x14ac:dyDescent="0.2">
      <c r="A3839" s="74">
        <v>549343</v>
      </c>
      <c r="B3839" s="75">
        <v>1.98</v>
      </c>
      <c r="C3839" s="76"/>
      <c r="D3839" s="76" t="s">
        <v>3152</v>
      </c>
      <c r="E3839" s="74"/>
      <c r="F3839" s="74">
        <v>5200000618</v>
      </c>
    </row>
    <row r="3840" spans="1:6" x14ac:dyDescent="0.2">
      <c r="A3840" s="74">
        <v>549344</v>
      </c>
      <c r="B3840" s="75">
        <v>285.45</v>
      </c>
      <c r="C3840" s="76"/>
      <c r="D3840" s="76" t="s">
        <v>3153</v>
      </c>
      <c r="E3840" s="74"/>
      <c r="F3840" s="74">
        <v>5200000618</v>
      </c>
    </row>
    <row r="3841" spans="1:6" x14ac:dyDescent="0.2">
      <c r="A3841" s="74">
        <v>549345</v>
      </c>
      <c r="B3841" s="75">
        <v>288.2</v>
      </c>
      <c r="C3841" s="76"/>
      <c r="D3841" s="76" t="s">
        <v>3154</v>
      </c>
      <c r="E3841" s="74"/>
      <c r="F3841" s="74">
        <v>5200000618</v>
      </c>
    </row>
    <row r="3842" spans="1:6" x14ac:dyDescent="0.2">
      <c r="A3842" s="74">
        <v>549346</v>
      </c>
      <c r="B3842" s="75">
        <v>456.72</v>
      </c>
      <c r="C3842" s="76"/>
      <c r="D3842" s="76" t="s">
        <v>3155</v>
      </c>
      <c r="E3842" s="74"/>
      <c r="F3842" s="74">
        <v>5200000618</v>
      </c>
    </row>
    <row r="3843" spans="1:6" x14ac:dyDescent="0.2">
      <c r="A3843" s="74">
        <v>549347</v>
      </c>
      <c r="B3843" s="75">
        <v>176.48</v>
      </c>
      <c r="C3843" s="76"/>
      <c r="D3843" s="76" t="s">
        <v>3156</v>
      </c>
      <c r="E3843" s="74"/>
      <c r="F3843" s="74">
        <v>5200000618</v>
      </c>
    </row>
    <row r="3844" spans="1:6" x14ac:dyDescent="0.2">
      <c r="A3844" s="74">
        <v>549348</v>
      </c>
      <c r="B3844" s="75">
        <v>176.48</v>
      </c>
      <c r="C3844" s="76"/>
      <c r="D3844" s="76" t="s">
        <v>3157</v>
      </c>
      <c r="E3844" s="74"/>
      <c r="F3844" s="74">
        <v>5200000618</v>
      </c>
    </row>
    <row r="3845" spans="1:6" x14ac:dyDescent="0.2">
      <c r="A3845" s="74">
        <v>549349</v>
      </c>
      <c r="B3845" s="75">
        <v>107.37</v>
      </c>
      <c r="C3845" s="76"/>
      <c r="D3845" s="76" t="s">
        <v>3158</v>
      </c>
      <c r="E3845" s="74"/>
      <c r="F3845" s="74">
        <v>5200000618</v>
      </c>
    </row>
    <row r="3846" spans="1:6" x14ac:dyDescent="0.2">
      <c r="A3846" s="74">
        <v>549350</v>
      </c>
      <c r="B3846" s="75">
        <v>305.81</v>
      </c>
      <c r="C3846" s="76"/>
      <c r="D3846" s="76" t="s">
        <v>3159</v>
      </c>
      <c r="E3846" s="74"/>
      <c r="F3846" s="74">
        <v>5200000618</v>
      </c>
    </row>
    <row r="3847" spans="1:6" x14ac:dyDescent="0.2">
      <c r="A3847" s="74">
        <v>549351</v>
      </c>
      <c r="B3847" s="75">
        <v>67.459999999999994</v>
      </c>
      <c r="C3847" s="76"/>
      <c r="D3847" s="76" t="s">
        <v>3160</v>
      </c>
      <c r="E3847" s="74"/>
      <c r="F3847" s="74">
        <v>5200000618</v>
      </c>
    </row>
    <row r="3848" spans="1:6" x14ac:dyDescent="0.2">
      <c r="A3848" s="74">
        <v>549352</v>
      </c>
      <c r="B3848" s="75">
        <v>40.479999999999997</v>
      </c>
      <c r="C3848" s="76"/>
      <c r="D3848" s="76" t="s">
        <v>3161</v>
      </c>
      <c r="E3848" s="74"/>
      <c r="F3848" s="74">
        <v>5200000618</v>
      </c>
    </row>
    <row r="3849" spans="1:6" x14ac:dyDescent="0.2">
      <c r="A3849" s="74">
        <v>549353</v>
      </c>
      <c r="B3849" s="75">
        <v>179.39</v>
      </c>
      <c r="C3849" s="76"/>
      <c r="D3849" s="76" t="s">
        <v>3162</v>
      </c>
      <c r="E3849" s="74"/>
      <c r="F3849" s="74">
        <v>5200000618</v>
      </c>
    </row>
    <row r="3850" spans="1:6" x14ac:dyDescent="0.2">
      <c r="A3850" s="74">
        <v>549354</v>
      </c>
      <c r="B3850" s="75">
        <v>89.7</v>
      </c>
      <c r="C3850" s="76"/>
      <c r="D3850" s="76" t="s">
        <v>3163</v>
      </c>
      <c r="E3850" s="74"/>
      <c r="F3850" s="74">
        <v>5200000618</v>
      </c>
    </row>
    <row r="3851" spans="1:6" x14ac:dyDescent="0.2">
      <c r="A3851" s="74">
        <v>549355</v>
      </c>
      <c r="B3851" s="75">
        <v>48.48</v>
      </c>
      <c r="C3851" s="76"/>
      <c r="D3851" s="76" t="s">
        <v>3164</v>
      </c>
      <c r="E3851" s="74"/>
      <c r="F3851" s="74">
        <v>5200000618</v>
      </c>
    </row>
    <row r="3852" spans="1:6" x14ac:dyDescent="0.2">
      <c r="A3852" s="74">
        <v>549356</v>
      </c>
      <c r="B3852" s="75">
        <v>24.24</v>
      </c>
      <c r="C3852" s="76"/>
      <c r="D3852" s="76" t="s">
        <v>3165</v>
      </c>
      <c r="E3852" s="74"/>
      <c r="F3852" s="74">
        <v>5200000618</v>
      </c>
    </row>
    <row r="3853" spans="1:6" x14ac:dyDescent="0.2">
      <c r="A3853" s="74">
        <v>549357</v>
      </c>
      <c r="B3853" s="75">
        <v>36.36</v>
      </c>
      <c r="C3853" s="76"/>
      <c r="D3853" s="76" t="s">
        <v>3166</v>
      </c>
      <c r="E3853" s="74"/>
      <c r="F3853" s="74">
        <v>5200000618</v>
      </c>
    </row>
    <row r="3854" spans="1:6" x14ac:dyDescent="0.2">
      <c r="A3854" s="74">
        <v>549358</v>
      </c>
      <c r="B3854" s="75">
        <v>19.39</v>
      </c>
      <c r="C3854" s="76"/>
      <c r="D3854" s="76" t="s">
        <v>3167</v>
      </c>
      <c r="E3854" s="74"/>
      <c r="F3854" s="74">
        <v>5200000618</v>
      </c>
    </row>
    <row r="3855" spans="1:6" x14ac:dyDescent="0.2">
      <c r="A3855" s="74">
        <v>549359</v>
      </c>
      <c r="B3855" s="75">
        <v>134.54</v>
      </c>
      <c r="C3855" s="76"/>
      <c r="D3855" s="76" t="s">
        <v>3168</v>
      </c>
      <c r="E3855" s="74"/>
      <c r="F3855" s="74">
        <v>5200000618</v>
      </c>
    </row>
    <row r="3856" spans="1:6" x14ac:dyDescent="0.2">
      <c r="A3856" s="74">
        <v>549360</v>
      </c>
      <c r="B3856" s="75">
        <v>89.7</v>
      </c>
      <c r="C3856" s="76"/>
      <c r="D3856" s="76" t="s">
        <v>3169</v>
      </c>
      <c r="E3856" s="74"/>
      <c r="F3856" s="74">
        <v>5200000618</v>
      </c>
    </row>
    <row r="3857" spans="1:6" x14ac:dyDescent="0.2">
      <c r="A3857" s="74">
        <v>549361</v>
      </c>
      <c r="B3857" s="75">
        <v>305.81</v>
      </c>
      <c r="C3857" s="76"/>
      <c r="D3857" s="76" t="s">
        <v>3170</v>
      </c>
      <c r="E3857" s="74"/>
      <c r="F3857" s="74">
        <v>5200000618</v>
      </c>
    </row>
    <row r="3858" spans="1:6" x14ac:dyDescent="0.2">
      <c r="A3858" s="74">
        <v>549362</v>
      </c>
      <c r="B3858" s="75">
        <v>53.82</v>
      </c>
      <c r="C3858" s="76"/>
      <c r="D3858" s="76" t="s">
        <v>3171</v>
      </c>
      <c r="E3858" s="74"/>
      <c r="F3858" s="74">
        <v>5200000618</v>
      </c>
    </row>
    <row r="3859" spans="1:6" x14ac:dyDescent="0.2">
      <c r="A3859" s="74">
        <v>549363</v>
      </c>
      <c r="B3859" s="75">
        <v>28.64</v>
      </c>
      <c r="C3859" s="76"/>
      <c r="D3859" s="76" t="s">
        <v>3172</v>
      </c>
      <c r="E3859" s="74"/>
      <c r="F3859" s="74">
        <v>5200000618</v>
      </c>
    </row>
    <row r="3860" spans="1:6" x14ac:dyDescent="0.2">
      <c r="A3860" s="74">
        <v>549364</v>
      </c>
      <c r="B3860" s="75">
        <v>112.12</v>
      </c>
      <c r="C3860" s="76"/>
      <c r="D3860" s="76" t="s">
        <v>3173</v>
      </c>
      <c r="E3860" s="74"/>
      <c r="F3860" s="74">
        <v>5200000618</v>
      </c>
    </row>
    <row r="3861" spans="1:6" x14ac:dyDescent="0.2">
      <c r="A3861" s="74">
        <v>549365</v>
      </c>
      <c r="B3861" s="75">
        <v>53.69</v>
      </c>
      <c r="C3861" s="76"/>
      <c r="D3861" s="76" t="s">
        <v>3174</v>
      </c>
      <c r="E3861" s="74"/>
      <c r="F3861" s="74">
        <v>5200000618</v>
      </c>
    </row>
    <row r="3862" spans="1:6" x14ac:dyDescent="0.2">
      <c r="A3862" s="74">
        <v>549366</v>
      </c>
      <c r="B3862" s="75">
        <v>134.54</v>
      </c>
      <c r="C3862" s="76"/>
      <c r="D3862" s="76" t="s">
        <v>3175</v>
      </c>
      <c r="E3862" s="74"/>
      <c r="F3862" s="74">
        <v>5200000618</v>
      </c>
    </row>
    <row r="3863" spans="1:6" x14ac:dyDescent="0.2">
      <c r="A3863" s="74">
        <v>549367</v>
      </c>
      <c r="B3863" s="75">
        <v>53.69</v>
      </c>
      <c r="C3863" s="76"/>
      <c r="D3863" s="76" t="s">
        <v>3176</v>
      </c>
      <c r="E3863" s="74"/>
      <c r="F3863" s="74">
        <v>5200000618</v>
      </c>
    </row>
    <row r="3864" spans="1:6" x14ac:dyDescent="0.2">
      <c r="A3864" s="74">
        <v>549368</v>
      </c>
      <c r="B3864" s="75">
        <v>179.39</v>
      </c>
      <c r="C3864" s="76"/>
      <c r="D3864" s="76" t="s">
        <v>3177</v>
      </c>
      <c r="E3864" s="74"/>
      <c r="F3864" s="74">
        <v>5200000618</v>
      </c>
    </row>
    <row r="3865" spans="1:6" x14ac:dyDescent="0.2">
      <c r="A3865" s="74">
        <v>549369</v>
      </c>
      <c r="B3865" s="75">
        <v>4.9000000000000004</v>
      </c>
      <c r="C3865" s="76"/>
      <c r="D3865" s="76" t="s">
        <v>3178</v>
      </c>
      <c r="E3865" s="74"/>
      <c r="F3865" s="74">
        <v>5200000618</v>
      </c>
    </row>
    <row r="3866" spans="1:6" x14ac:dyDescent="0.2">
      <c r="A3866" s="74">
        <v>549370</v>
      </c>
      <c r="B3866" s="75">
        <v>24.24</v>
      </c>
      <c r="C3866" s="76"/>
      <c r="D3866" s="76" t="s">
        <v>3179</v>
      </c>
      <c r="E3866" s="74"/>
      <c r="F3866" s="74">
        <v>5200000618</v>
      </c>
    </row>
    <row r="3867" spans="1:6" x14ac:dyDescent="0.2">
      <c r="A3867" s="74">
        <v>549371</v>
      </c>
      <c r="B3867" s="75">
        <v>91.08</v>
      </c>
      <c r="C3867" s="76"/>
      <c r="D3867" s="76" t="s">
        <v>3180</v>
      </c>
      <c r="E3867" s="74"/>
      <c r="F3867" s="74">
        <v>5200000618</v>
      </c>
    </row>
    <row r="3868" spans="1:6" x14ac:dyDescent="0.2">
      <c r="A3868" s="74">
        <v>549372</v>
      </c>
      <c r="B3868" s="75">
        <v>71.58</v>
      </c>
      <c r="C3868" s="76"/>
      <c r="D3868" s="76" t="s">
        <v>3181</v>
      </c>
      <c r="E3868" s="74"/>
      <c r="F3868" s="74">
        <v>5200000618</v>
      </c>
    </row>
    <row r="3869" spans="1:6" x14ac:dyDescent="0.2">
      <c r="A3869" s="74">
        <v>549373</v>
      </c>
      <c r="B3869" s="75">
        <v>24.24</v>
      </c>
      <c r="C3869" s="76"/>
      <c r="D3869" s="76" t="s">
        <v>3182</v>
      </c>
      <c r="E3869" s="74"/>
      <c r="F3869" s="74">
        <v>5200000618</v>
      </c>
    </row>
    <row r="3870" spans="1:6" x14ac:dyDescent="0.2">
      <c r="A3870" s="74">
        <v>549374</v>
      </c>
      <c r="B3870" s="75">
        <v>9.06</v>
      </c>
      <c r="C3870" s="76"/>
      <c r="D3870" s="76" t="s">
        <v>3183</v>
      </c>
      <c r="E3870" s="74"/>
      <c r="F3870" s="74">
        <v>5200000618</v>
      </c>
    </row>
    <row r="3871" spans="1:6" x14ac:dyDescent="0.2">
      <c r="A3871" s="74">
        <v>549375</v>
      </c>
      <c r="B3871" s="75">
        <v>3.68</v>
      </c>
      <c r="C3871" s="76"/>
      <c r="D3871" s="76" t="s">
        <v>3184</v>
      </c>
      <c r="E3871" s="74"/>
      <c r="F3871" s="74">
        <v>5200000618</v>
      </c>
    </row>
    <row r="3872" spans="1:6" x14ac:dyDescent="0.2">
      <c r="A3872" s="74">
        <v>549376</v>
      </c>
      <c r="B3872" s="75">
        <v>9.06</v>
      </c>
      <c r="C3872" s="76"/>
      <c r="D3872" s="76" t="s">
        <v>3185</v>
      </c>
      <c r="E3872" s="74"/>
      <c r="F3872" s="74">
        <v>5200000618</v>
      </c>
    </row>
    <row r="3873" spans="1:6" x14ac:dyDescent="0.2">
      <c r="A3873" s="74">
        <v>549377</v>
      </c>
      <c r="B3873" s="75">
        <v>5.44</v>
      </c>
      <c r="C3873" s="76"/>
      <c r="D3873" s="76" t="s">
        <v>3186</v>
      </c>
      <c r="E3873" s="74"/>
      <c r="F3873" s="74">
        <v>5200000618</v>
      </c>
    </row>
    <row r="3874" spans="1:6" x14ac:dyDescent="0.2">
      <c r="A3874" s="74">
        <v>549378</v>
      </c>
      <c r="B3874" s="75">
        <v>21.74</v>
      </c>
      <c r="C3874" s="76"/>
      <c r="D3874" s="76" t="s">
        <v>3187</v>
      </c>
      <c r="E3874" s="74"/>
      <c r="F3874" s="74">
        <v>5200000618</v>
      </c>
    </row>
    <row r="3875" spans="1:6" x14ac:dyDescent="0.2">
      <c r="A3875" s="74">
        <v>549379</v>
      </c>
      <c r="B3875" s="75">
        <v>33.299999999999997</v>
      </c>
      <c r="C3875" s="76"/>
      <c r="D3875" s="76" t="s">
        <v>3188</v>
      </c>
      <c r="E3875" s="74"/>
      <c r="F3875" s="74">
        <v>5200000618</v>
      </c>
    </row>
    <row r="3876" spans="1:6" x14ac:dyDescent="0.2">
      <c r="A3876" s="74">
        <v>549380</v>
      </c>
      <c r="B3876" s="75">
        <v>10.87</v>
      </c>
      <c r="C3876" s="76"/>
      <c r="D3876" s="76" t="s">
        <v>3189</v>
      </c>
      <c r="E3876" s="74"/>
      <c r="F3876" s="74">
        <v>5200000618</v>
      </c>
    </row>
    <row r="3877" spans="1:6" x14ac:dyDescent="0.2">
      <c r="A3877" s="74">
        <v>549381</v>
      </c>
      <c r="B3877" s="75">
        <v>17.809999999999999</v>
      </c>
      <c r="C3877" s="76"/>
      <c r="D3877" s="76" t="s">
        <v>3190</v>
      </c>
      <c r="E3877" s="74"/>
      <c r="F3877" s="74">
        <v>5200000618</v>
      </c>
    </row>
    <row r="3878" spans="1:6" x14ac:dyDescent="0.2">
      <c r="A3878" s="74">
        <v>549382</v>
      </c>
      <c r="B3878" s="75">
        <v>18.12</v>
      </c>
      <c r="C3878" s="76"/>
      <c r="D3878" s="76" t="s">
        <v>3191</v>
      </c>
      <c r="E3878" s="74"/>
      <c r="F3878" s="74">
        <v>5200000618</v>
      </c>
    </row>
    <row r="3879" spans="1:6" x14ac:dyDescent="0.2">
      <c r="A3879" s="74">
        <v>549383</v>
      </c>
      <c r="B3879" s="75">
        <v>4.5599999999999996</v>
      </c>
      <c r="C3879" s="76"/>
      <c r="D3879" s="76" t="s">
        <v>3192</v>
      </c>
      <c r="E3879" s="74"/>
      <c r="F3879" s="74">
        <v>5200000618</v>
      </c>
    </row>
    <row r="3880" spans="1:6" x14ac:dyDescent="0.2">
      <c r="A3880" s="74">
        <v>549384</v>
      </c>
      <c r="B3880" s="75">
        <v>45.69</v>
      </c>
      <c r="C3880" s="76"/>
      <c r="D3880" s="76" t="s">
        <v>3193</v>
      </c>
      <c r="E3880" s="74"/>
      <c r="F3880" s="74">
        <v>5200000618</v>
      </c>
    </row>
    <row r="3881" spans="1:6" x14ac:dyDescent="0.2">
      <c r="A3881" s="74">
        <v>549385</v>
      </c>
      <c r="B3881" s="75">
        <v>35.79</v>
      </c>
      <c r="C3881" s="76"/>
      <c r="D3881" s="76" t="s">
        <v>3194</v>
      </c>
      <c r="E3881" s="74"/>
      <c r="F3881" s="74">
        <v>5200000618</v>
      </c>
    </row>
    <row r="3882" spans="1:6" x14ac:dyDescent="0.2">
      <c r="A3882" s="74">
        <v>549386</v>
      </c>
      <c r="B3882" s="75">
        <v>509.68</v>
      </c>
      <c r="C3882" s="76"/>
      <c r="D3882" s="76" t="s">
        <v>3195</v>
      </c>
      <c r="E3882" s="74"/>
      <c r="F3882" s="74">
        <v>5200000618</v>
      </c>
    </row>
    <row r="3883" spans="1:6" x14ac:dyDescent="0.2">
      <c r="A3883" s="74">
        <v>549387</v>
      </c>
      <c r="B3883" s="75">
        <v>29.09</v>
      </c>
      <c r="C3883" s="76"/>
      <c r="D3883" s="76" t="s">
        <v>3196</v>
      </c>
      <c r="E3883" s="74"/>
      <c r="F3883" s="74">
        <v>5200000618</v>
      </c>
    </row>
    <row r="3884" spans="1:6" x14ac:dyDescent="0.2">
      <c r="A3884" s="74">
        <v>549388</v>
      </c>
      <c r="B3884" s="75">
        <v>4.8499999999999996</v>
      </c>
      <c r="C3884" s="76"/>
      <c r="D3884" s="76" t="s">
        <v>3197</v>
      </c>
      <c r="E3884" s="74"/>
      <c r="F3884" s="74">
        <v>5200000618</v>
      </c>
    </row>
    <row r="3885" spans="1:6" x14ac:dyDescent="0.2">
      <c r="A3885" s="74">
        <v>549389</v>
      </c>
      <c r="B3885" s="75">
        <v>2.4500000000000002</v>
      </c>
      <c r="C3885" s="76"/>
      <c r="D3885" s="76" t="s">
        <v>3198</v>
      </c>
      <c r="E3885" s="74"/>
      <c r="F3885" s="74">
        <v>5200000618</v>
      </c>
    </row>
    <row r="3886" spans="1:6" x14ac:dyDescent="0.2">
      <c r="A3886" s="74">
        <v>549390</v>
      </c>
      <c r="B3886" s="75">
        <v>16.77</v>
      </c>
      <c r="C3886" s="76"/>
      <c r="D3886" s="76" t="s">
        <v>3199</v>
      </c>
      <c r="E3886" s="74"/>
      <c r="F3886" s="74">
        <v>5200000618</v>
      </c>
    </row>
    <row r="3887" spans="1:6" x14ac:dyDescent="0.2">
      <c r="A3887" s="74">
        <v>549391</v>
      </c>
      <c r="B3887" s="75">
        <v>9.8000000000000007</v>
      </c>
      <c r="C3887" s="76"/>
      <c r="D3887" s="76" t="s">
        <v>3200</v>
      </c>
      <c r="E3887" s="74"/>
      <c r="F3887" s="74">
        <v>5200000618</v>
      </c>
    </row>
    <row r="3888" spans="1:6" x14ac:dyDescent="0.2">
      <c r="A3888" s="74">
        <v>549392</v>
      </c>
      <c r="B3888" s="75">
        <v>4.9000000000000004</v>
      </c>
      <c r="C3888" s="76"/>
      <c r="D3888" s="76" t="s">
        <v>3201</v>
      </c>
      <c r="E3888" s="74"/>
      <c r="F3888" s="74">
        <v>5200000618</v>
      </c>
    </row>
    <row r="3889" spans="1:6" x14ac:dyDescent="0.2">
      <c r="A3889" s="74">
        <v>549393</v>
      </c>
      <c r="B3889" s="75">
        <v>0.25</v>
      </c>
      <c r="C3889" s="76"/>
      <c r="D3889" s="76" t="s">
        <v>3202</v>
      </c>
      <c r="E3889" s="74"/>
      <c r="F3889" s="74">
        <v>5200000618</v>
      </c>
    </row>
    <row r="3890" spans="1:6" x14ac:dyDescent="0.2">
      <c r="A3890" s="74">
        <v>549394</v>
      </c>
      <c r="B3890" s="75">
        <v>0.13</v>
      </c>
      <c r="C3890" s="76"/>
      <c r="D3890" s="76" t="s">
        <v>3203</v>
      </c>
      <c r="E3890" s="74"/>
      <c r="F3890" s="74">
        <v>5200000618</v>
      </c>
    </row>
    <row r="3891" spans="1:6" x14ac:dyDescent="0.2">
      <c r="A3891" s="74">
        <v>549395</v>
      </c>
      <c r="B3891" s="75">
        <v>16.059999999999999</v>
      </c>
      <c r="C3891" s="76"/>
      <c r="D3891" s="76" t="s">
        <v>3204</v>
      </c>
      <c r="E3891" s="74"/>
      <c r="F3891" s="74">
        <v>5200000618</v>
      </c>
    </row>
    <row r="3892" spans="1:6" x14ac:dyDescent="0.2">
      <c r="A3892" s="74">
        <v>549396</v>
      </c>
      <c r="B3892" s="75">
        <v>81.599999999999994</v>
      </c>
      <c r="C3892" s="76"/>
      <c r="D3892" s="76" t="s">
        <v>3205</v>
      </c>
      <c r="E3892" s="74"/>
      <c r="F3892" s="74">
        <v>5200000618</v>
      </c>
    </row>
    <row r="3893" spans="1:6" x14ac:dyDescent="0.2">
      <c r="A3893" s="74">
        <v>549397</v>
      </c>
      <c r="B3893" s="75">
        <v>117.86</v>
      </c>
      <c r="C3893" s="76"/>
      <c r="D3893" s="76" t="s">
        <v>3206</v>
      </c>
      <c r="E3893" s="74"/>
      <c r="F3893" s="74">
        <v>5200000618</v>
      </c>
    </row>
    <row r="3894" spans="1:6" x14ac:dyDescent="0.2">
      <c r="A3894" s="74">
        <v>549398</v>
      </c>
      <c r="B3894" s="75">
        <v>20.11</v>
      </c>
      <c r="C3894" s="76"/>
      <c r="D3894" s="76" t="s">
        <v>3207</v>
      </c>
      <c r="E3894" s="74"/>
      <c r="F3894" s="74">
        <v>5200000618</v>
      </c>
    </row>
    <row r="3895" spans="1:6" x14ac:dyDescent="0.2">
      <c r="A3895" s="74">
        <v>549399</v>
      </c>
      <c r="B3895" s="75">
        <v>23.6</v>
      </c>
      <c r="C3895" s="76"/>
      <c r="D3895" s="76" t="s">
        <v>3208</v>
      </c>
      <c r="E3895" s="74"/>
      <c r="F3895" s="74">
        <v>5200000618</v>
      </c>
    </row>
    <row r="3896" spans="1:6" x14ac:dyDescent="0.2">
      <c r="A3896" s="74">
        <v>549400</v>
      </c>
      <c r="B3896" s="75">
        <v>16.59</v>
      </c>
      <c r="C3896" s="76"/>
      <c r="D3896" s="76" t="s">
        <v>3209</v>
      </c>
      <c r="E3896" s="74"/>
      <c r="F3896" s="74">
        <v>5200000618</v>
      </c>
    </row>
    <row r="3897" spans="1:6" x14ac:dyDescent="0.2">
      <c r="A3897" s="74">
        <v>549401</v>
      </c>
      <c r="B3897" s="75">
        <v>26.98</v>
      </c>
      <c r="C3897" s="76"/>
      <c r="D3897" s="76" t="s">
        <v>3210</v>
      </c>
      <c r="E3897" s="74"/>
      <c r="F3897" s="74">
        <v>5200000618</v>
      </c>
    </row>
    <row r="3898" spans="1:6" x14ac:dyDescent="0.2">
      <c r="A3898" s="74">
        <v>549402</v>
      </c>
      <c r="B3898" s="75">
        <v>34.28</v>
      </c>
      <c r="C3898" s="76"/>
      <c r="D3898" s="76" t="s">
        <v>3211</v>
      </c>
      <c r="E3898" s="74"/>
      <c r="F3898" s="74">
        <v>5200000618</v>
      </c>
    </row>
    <row r="3899" spans="1:6" x14ac:dyDescent="0.2">
      <c r="A3899" s="74">
        <v>549403</v>
      </c>
      <c r="B3899" s="75">
        <v>14.63</v>
      </c>
      <c r="C3899" s="76"/>
      <c r="D3899" s="76" t="s">
        <v>3212</v>
      </c>
      <c r="E3899" s="74"/>
      <c r="F3899" s="74">
        <v>5200000618</v>
      </c>
    </row>
    <row r="3900" spans="1:6" x14ac:dyDescent="0.2">
      <c r="A3900" s="74">
        <v>549404</v>
      </c>
      <c r="B3900" s="75">
        <v>138</v>
      </c>
      <c r="C3900" s="76"/>
      <c r="D3900" s="76" t="s">
        <v>3213</v>
      </c>
      <c r="E3900" s="74"/>
      <c r="F3900" s="74">
        <v>5200000618</v>
      </c>
    </row>
    <row r="3901" spans="1:6" x14ac:dyDescent="0.2">
      <c r="A3901" s="74">
        <v>549405</v>
      </c>
      <c r="B3901" s="75">
        <v>16.04</v>
      </c>
      <c r="C3901" s="76"/>
      <c r="D3901" s="76" t="s">
        <v>3214</v>
      </c>
      <c r="E3901" s="74"/>
      <c r="F3901" s="74">
        <v>5200000618</v>
      </c>
    </row>
    <row r="3902" spans="1:6" x14ac:dyDescent="0.2">
      <c r="A3902" s="74">
        <v>549406</v>
      </c>
      <c r="B3902" s="75">
        <v>223.78</v>
      </c>
      <c r="C3902" s="76"/>
      <c r="D3902" s="76" t="s">
        <v>3215</v>
      </c>
      <c r="E3902" s="74"/>
      <c r="F3902" s="74">
        <v>5200000618</v>
      </c>
    </row>
    <row r="3903" spans="1:6" x14ac:dyDescent="0.2">
      <c r="A3903" s="74">
        <v>549407</v>
      </c>
      <c r="B3903" s="75">
        <v>16.04</v>
      </c>
      <c r="C3903" s="76"/>
      <c r="D3903" s="76" t="s">
        <v>3216</v>
      </c>
      <c r="E3903" s="74"/>
      <c r="F3903" s="74">
        <v>5200000618</v>
      </c>
    </row>
    <row r="3904" spans="1:6" x14ac:dyDescent="0.2">
      <c r="A3904" s="74">
        <v>549408</v>
      </c>
      <c r="B3904" s="75">
        <v>149.19</v>
      </c>
      <c r="C3904" s="76"/>
      <c r="D3904" s="76" t="s">
        <v>3217</v>
      </c>
      <c r="E3904" s="74"/>
      <c r="F3904" s="74">
        <v>5200000618</v>
      </c>
    </row>
    <row r="3905" spans="1:6" x14ac:dyDescent="0.2">
      <c r="A3905" s="74">
        <v>549409</v>
      </c>
      <c r="B3905" s="75">
        <v>16.04</v>
      </c>
      <c r="C3905" s="76"/>
      <c r="D3905" s="76" t="s">
        <v>3218</v>
      </c>
      <c r="E3905" s="74"/>
      <c r="F3905" s="74">
        <v>5200000618</v>
      </c>
    </row>
    <row r="3906" spans="1:6" x14ac:dyDescent="0.2">
      <c r="A3906" s="74">
        <v>549410</v>
      </c>
      <c r="B3906" s="75">
        <v>149.19</v>
      </c>
      <c r="C3906" s="76"/>
      <c r="D3906" s="76" t="s">
        <v>3219</v>
      </c>
      <c r="E3906" s="74"/>
      <c r="F3906" s="74">
        <v>5200000618</v>
      </c>
    </row>
    <row r="3907" spans="1:6" x14ac:dyDescent="0.2">
      <c r="A3907" s="74">
        <v>549411</v>
      </c>
      <c r="B3907" s="75">
        <v>16.04</v>
      </c>
      <c r="C3907" s="76"/>
      <c r="D3907" s="76" t="s">
        <v>3220</v>
      </c>
      <c r="E3907" s="74"/>
      <c r="F3907" s="74">
        <v>5200000618</v>
      </c>
    </row>
    <row r="3908" spans="1:6" x14ac:dyDescent="0.2">
      <c r="A3908" s="74">
        <v>549412</v>
      </c>
      <c r="B3908" s="75">
        <v>149.19</v>
      </c>
      <c r="C3908" s="76"/>
      <c r="D3908" s="76" t="s">
        <v>3221</v>
      </c>
      <c r="E3908" s="74"/>
      <c r="F3908" s="74">
        <v>5200000618</v>
      </c>
    </row>
    <row r="3909" spans="1:6" x14ac:dyDescent="0.2">
      <c r="A3909" s="74">
        <v>549413</v>
      </c>
      <c r="B3909" s="75">
        <v>16.04</v>
      </c>
      <c r="C3909" s="76"/>
      <c r="D3909" s="76" t="s">
        <v>3222</v>
      </c>
      <c r="E3909" s="74"/>
      <c r="F3909" s="74">
        <v>5200000618</v>
      </c>
    </row>
    <row r="3910" spans="1:6" x14ac:dyDescent="0.2">
      <c r="A3910" s="74">
        <v>549414</v>
      </c>
      <c r="B3910" s="75">
        <v>74.59</v>
      </c>
      <c r="C3910" s="76"/>
      <c r="D3910" s="76" t="s">
        <v>3223</v>
      </c>
      <c r="E3910" s="74"/>
      <c r="F3910" s="74">
        <v>5200000618</v>
      </c>
    </row>
    <row r="3911" spans="1:6" x14ac:dyDescent="0.2">
      <c r="A3911" s="74">
        <v>549415</v>
      </c>
      <c r="B3911" s="75">
        <v>223.78</v>
      </c>
      <c r="C3911" s="76"/>
      <c r="D3911" s="76" t="s">
        <v>3224</v>
      </c>
      <c r="E3911" s="74"/>
      <c r="F3911" s="74">
        <v>5200000618</v>
      </c>
    </row>
    <row r="3912" spans="1:6" x14ac:dyDescent="0.2">
      <c r="A3912" s="74">
        <v>549416</v>
      </c>
      <c r="B3912" s="75">
        <v>16.04</v>
      </c>
      <c r="C3912" s="76"/>
      <c r="D3912" s="76" t="s">
        <v>3225</v>
      </c>
      <c r="E3912" s="74"/>
      <c r="F3912" s="74">
        <v>5200000618</v>
      </c>
    </row>
    <row r="3913" spans="1:6" x14ac:dyDescent="0.2">
      <c r="A3913" s="74">
        <v>549417</v>
      </c>
      <c r="B3913" s="75">
        <v>74.59</v>
      </c>
      <c r="C3913" s="76"/>
      <c r="D3913" s="76" t="s">
        <v>3226</v>
      </c>
      <c r="E3913" s="74"/>
      <c r="F3913" s="74">
        <v>5200000618</v>
      </c>
    </row>
    <row r="3914" spans="1:6" x14ac:dyDescent="0.2">
      <c r="A3914" s="74">
        <v>549418</v>
      </c>
      <c r="B3914" s="75">
        <v>149.19</v>
      </c>
      <c r="C3914" s="76"/>
      <c r="D3914" s="76" t="s">
        <v>3227</v>
      </c>
      <c r="E3914" s="74"/>
      <c r="F3914" s="74">
        <v>5200000618</v>
      </c>
    </row>
    <row r="3915" spans="1:6" x14ac:dyDescent="0.2">
      <c r="A3915" s="74">
        <v>549419</v>
      </c>
      <c r="B3915" s="75">
        <v>74.59</v>
      </c>
      <c r="C3915" s="76"/>
      <c r="D3915" s="76" t="s">
        <v>3228</v>
      </c>
      <c r="E3915" s="74"/>
      <c r="F3915" s="74">
        <v>5200000618</v>
      </c>
    </row>
    <row r="3916" spans="1:6" x14ac:dyDescent="0.2">
      <c r="A3916" s="74">
        <v>549420</v>
      </c>
      <c r="B3916" s="75">
        <v>16.04</v>
      </c>
      <c r="C3916" s="76"/>
      <c r="D3916" s="76" t="s">
        <v>3229</v>
      </c>
      <c r="E3916" s="74"/>
      <c r="F3916" s="74">
        <v>5200000618</v>
      </c>
    </row>
    <row r="3917" spans="1:6" x14ac:dyDescent="0.2">
      <c r="A3917" s="74">
        <v>549421</v>
      </c>
      <c r="B3917" s="75">
        <v>64.16</v>
      </c>
      <c r="C3917" s="76"/>
      <c r="D3917" s="76" t="s">
        <v>3230</v>
      </c>
      <c r="E3917" s="74"/>
      <c r="F3917" s="74">
        <v>5200000618</v>
      </c>
    </row>
    <row r="3918" spans="1:6" x14ac:dyDescent="0.2">
      <c r="A3918" s="74">
        <v>549422</v>
      </c>
      <c r="B3918" s="75">
        <v>149.19</v>
      </c>
      <c r="C3918" s="76"/>
      <c r="D3918" s="76" t="s">
        <v>3231</v>
      </c>
      <c r="E3918" s="74"/>
      <c r="F3918" s="74">
        <v>5200000618</v>
      </c>
    </row>
    <row r="3919" spans="1:6" x14ac:dyDescent="0.2">
      <c r="A3919" s="74">
        <v>549423</v>
      </c>
      <c r="B3919" s="75">
        <v>42.51</v>
      </c>
      <c r="C3919" s="76"/>
      <c r="D3919" s="76" t="s">
        <v>3232</v>
      </c>
      <c r="E3919" s="74"/>
      <c r="F3919" s="74">
        <v>5200000618</v>
      </c>
    </row>
    <row r="3920" spans="1:6" x14ac:dyDescent="0.2">
      <c r="A3920" s="74">
        <v>549424</v>
      </c>
      <c r="B3920" s="75">
        <v>149.19</v>
      </c>
      <c r="C3920" s="76"/>
      <c r="D3920" s="76" t="s">
        <v>3233</v>
      </c>
      <c r="E3920" s="74"/>
      <c r="F3920" s="74">
        <v>5200000618</v>
      </c>
    </row>
    <row r="3921" spans="1:6" x14ac:dyDescent="0.2">
      <c r="A3921" s="74">
        <v>549425</v>
      </c>
      <c r="B3921" s="75">
        <v>223.78</v>
      </c>
      <c r="C3921" s="76"/>
      <c r="D3921" s="76" t="s">
        <v>3234</v>
      </c>
      <c r="E3921" s="74"/>
      <c r="F3921" s="74">
        <v>5200000618</v>
      </c>
    </row>
    <row r="3922" spans="1:6" x14ac:dyDescent="0.2">
      <c r="A3922" s="74">
        <v>549426</v>
      </c>
      <c r="B3922" s="75">
        <v>42.51</v>
      </c>
      <c r="C3922" s="76"/>
      <c r="D3922" s="76" t="s">
        <v>3235</v>
      </c>
      <c r="E3922" s="74"/>
      <c r="F3922" s="74">
        <v>5200000618</v>
      </c>
    </row>
    <row r="3923" spans="1:6" x14ac:dyDescent="0.2">
      <c r="A3923" s="74">
        <v>549427</v>
      </c>
      <c r="B3923" s="75">
        <v>74.59</v>
      </c>
      <c r="C3923" s="76"/>
      <c r="D3923" s="76" t="s">
        <v>3236</v>
      </c>
      <c r="E3923" s="74"/>
      <c r="F3923" s="74">
        <v>5200000618</v>
      </c>
    </row>
    <row r="3924" spans="1:6" x14ac:dyDescent="0.2">
      <c r="A3924" s="74">
        <v>549428</v>
      </c>
      <c r="B3924" s="75">
        <v>149.19</v>
      </c>
      <c r="C3924" s="76"/>
      <c r="D3924" s="76" t="s">
        <v>3237</v>
      </c>
      <c r="E3924" s="74"/>
      <c r="F3924" s="74">
        <v>5200000618</v>
      </c>
    </row>
    <row r="3925" spans="1:6" x14ac:dyDescent="0.2">
      <c r="A3925" s="74">
        <v>549429</v>
      </c>
      <c r="B3925" s="75">
        <v>37.299999999999997</v>
      </c>
      <c r="C3925" s="76"/>
      <c r="D3925" s="76" t="s">
        <v>3238</v>
      </c>
      <c r="E3925" s="74"/>
      <c r="F3925" s="74">
        <v>5200000618</v>
      </c>
    </row>
    <row r="3926" spans="1:6" x14ac:dyDescent="0.2">
      <c r="A3926" s="74">
        <v>549430</v>
      </c>
      <c r="B3926" s="75">
        <v>74.59</v>
      </c>
      <c r="C3926" s="76"/>
      <c r="D3926" s="76" t="s">
        <v>3239</v>
      </c>
      <c r="E3926" s="74"/>
      <c r="F3926" s="74">
        <v>5200000618</v>
      </c>
    </row>
    <row r="3927" spans="1:6" x14ac:dyDescent="0.2">
      <c r="A3927" s="74">
        <v>549431</v>
      </c>
      <c r="B3927" s="75">
        <v>74.59</v>
      </c>
      <c r="C3927" s="76"/>
      <c r="D3927" s="76" t="s">
        <v>3240</v>
      </c>
      <c r="E3927" s="74"/>
      <c r="F3927" s="74">
        <v>5200000618</v>
      </c>
    </row>
    <row r="3928" spans="1:6" x14ac:dyDescent="0.2">
      <c r="A3928" s="74">
        <v>549432</v>
      </c>
      <c r="B3928" s="75">
        <v>149.19</v>
      </c>
      <c r="C3928" s="76"/>
      <c r="D3928" s="76" t="s">
        <v>3241</v>
      </c>
      <c r="E3928" s="74"/>
      <c r="F3928" s="74">
        <v>5200000618</v>
      </c>
    </row>
    <row r="3929" spans="1:6" x14ac:dyDescent="0.2">
      <c r="A3929" s="74">
        <v>549433</v>
      </c>
      <c r="B3929" s="75">
        <v>149.19</v>
      </c>
      <c r="C3929" s="76"/>
      <c r="D3929" s="76" t="s">
        <v>3242</v>
      </c>
      <c r="E3929" s="74"/>
      <c r="F3929" s="74">
        <v>5200000618</v>
      </c>
    </row>
    <row r="3930" spans="1:6" x14ac:dyDescent="0.2">
      <c r="A3930" s="74">
        <v>549434</v>
      </c>
      <c r="B3930" s="75">
        <v>149.19</v>
      </c>
      <c r="C3930" s="76"/>
      <c r="D3930" s="76" t="s">
        <v>3243</v>
      </c>
      <c r="E3930" s="74"/>
      <c r="F3930" s="74">
        <v>5200000618</v>
      </c>
    </row>
    <row r="3931" spans="1:6" x14ac:dyDescent="0.2">
      <c r="A3931" s="74">
        <v>549435</v>
      </c>
      <c r="B3931" s="75">
        <v>149.19</v>
      </c>
      <c r="C3931" s="76"/>
      <c r="D3931" s="76" t="s">
        <v>3244</v>
      </c>
      <c r="E3931" s="74"/>
      <c r="F3931" s="74">
        <v>5200000618</v>
      </c>
    </row>
    <row r="3932" spans="1:6" x14ac:dyDescent="0.2">
      <c r="A3932" s="74">
        <v>549436</v>
      </c>
      <c r="B3932" s="75">
        <v>74.59</v>
      </c>
      <c r="C3932" s="76"/>
      <c r="D3932" s="76" t="s">
        <v>3245</v>
      </c>
      <c r="E3932" s="74"/>
      <c r="F3932" s="74">
        <v>5200000618</v>
      </c>
    </row>
    <row r="3933" spans="1:6" x14ac:dyDescent="0.2">
      <c r="A3933" s="74">
        <v>549437</v>
      </c>
      <c r="B3933" s="75">
        <v>74.59</v>
      </c>
      <c r="C3933" s="76"/>
      <c r="D3933" s="76" t="s">
        <v>3246</v>
      </c>
      <c r="E3933" s="74"/>
      <c r="F3933" s="74">
        <v>5200000618</v>
      </c>
    </row>
    <row r="3934" spans="1:6" x14ac:dyDescent="0.2">
      <c r="A3934" s="74">
        <v>549438</v>
      </c>
      <c r="B3934" s="75">
        <v>372.94</v>
      </c>
      <c r="C3934" s="76"/>
      <c r="D3934" s="76" t="s">
        <v>3247</v>
      </c>
      <c r="E3934" s="74"/>
      <c r="F3934" s="74">
        <v>5200000618</v>
      </c>
    </row>
    <row r="3935" spans="1:6" x14ac:dyDescent="0.2">
      <c r="A3935" s="74">
        <v>549439</v>
      </c>
      <c r="B3935" s="75">
        <v>74.59</v>
      </c>
      <c r="C3935" s="76"/>
      <c r="D3935" s="76" t="s">
        <v>3248</v>
      </c>
      <c r="E3935" s="74"/>
      <c r="F3935" s="74">
        <v>5200000618</v>
      </c>
    </row>
    <row r="3936" spans="1:6" x14ac:dyDescent="0.2">
      <c r="A3936" s="74">
        <v>549440</v>
      </c>
      <c r="B3936" s="75">
        <v>64.16</v>
      </c>
      <c r="C3936" s="76"/>
      <c r="D3936" s="76" t="s">
        <v>3249</v>
      </c>
      <c r="E3936" s="74"/>
      <c r="F3936" s="74">
        <v>5200000618</v>
      </c>
    </row>
    <row r="3937" spans="1:6" x14ac:dyDescent="0.2">
      <c r="A3937" s="74">
        <v>549441</v>
      </c>
      <c r="B3937" s="75">
        <v>128.32</v>
      </c>
      <c r="C3937" s="76"/>
      <c r="D3937" s="76" t="s">
        <v>3250</v>
      </c>
      <c r="E3937" s="74"/>
      <c r="F3937" s="74">
        <v>5200000618</v>
      </c>
    </row>
    <row r="3938" spans="1:6" x14ac:dyDescent="0.2">
      <c r="A3938" s="74">
        <v>549442</v>
      </c>
      <c r="B3938" s="75">
        <v>42.51</v>
      </c>
      <c r="C3938" s="76"/>
      <c r="D3938" s="76" t="s">
        <v>3251</v>
      </c>
      <c r="E3938" s="74"/>
      <c r="F3938" s="74">
        <v>5200000618</v>
      </c>
    </row>
    <row r="3939" spans="1:6" x14ac:dyDescent="0.2">
      <c r="A3939" s="74">
        <v>549443</v>
      </c>
      <c r="B3939" s="75">
        <v>85.03</v>
      </c>
      <c r="C3939" s="76"/>
      <c r="D3939" s="76" t="s">
        <v>3252</v>
      </c>
      <c r="E3939" s="74"/>
      <c r="F3939" s="74">
        <v>5200000618</v>
      </c>
    </row>
    <row r="3940" spans="1:6" x14ac:dyDescent="0.2">
      <c r="A3940" s="74">
        <v>549444</v>
      </c>
      <c r="B3940" s="75">
        <v>372.94</v>
      </c>
      <c r="C3940" s="76"/>
      <c r="D3940" s="76" t="s">
        <v>3253</v>
      </c>
      <c r="E3940" s="74"/>
      <c r="F3940" s="74">
        <v>5200000618</v>
      </c>
    </row>
    <row r="3941" spans="1:6" x14ac:dyDescent="0.2">
      <c r="A3941" s="74">
        <v>549445</v>
      </c>
      <c r="B3941" s="75">
        <v>832.52</v>
      </c>
      <c r="C3941" s="76"/>
      <c r="D3941" s="76" t="s">
        <v>3254</v>
      </c>
      <c r="E3941" s="74"/>
      <c r="F3941" s="74">
        <v>5200000618</v>
      </c>
    </row>
    <row r="3942" spans="1:6" x14ac:dyDescent="0.2">
      <c r="A3942" s="74">
        <v>549446</v>
      </c>
      <c r="B3942" s="75">
        <v>223.78</v>
      </c>
      <c r="C3942" s="76"/>
      <c r="D3942" s="76" t="s">
        <v>3255</v>
      </c>
      <c r="E3942" s="74"/>
      <c r="F3942" s="74">
        <v>5200000618</v>
      </c>
    </row>
    <row r="3943" spans="1:6" x14ac:dyDescent="0.2">
      <c r="A3943" s="74">
        <v>549447</v>
      </c>
      <c r="B3943" s="75">
        <v>149.19</v>
      </c>
      <c r="C3943" s="76"/>
      <c r="D3943" s="76" t="s">
        <v>3256</v>
      </c>
      <c r="E3943" s="74"/>
      <c r="F3943" s="74">
        <v>5200000618</v>
      </c>
    </row>
    <row r="3944" spans="1:6" x14ac:dyDescent="0.2">
      <c r="A3944" s="74">
        <v>549448</v>
      </c>
      <c r="B3944" s="75">
        <v>223.78</v>
      </c>
      <c r="C3944" s="76"/>
      <c r="D3944" s="76" t="s">
        <v>3257</v>
      </c>
      <c r="E3944" s="74"/>
      <c r="F3944" s="74">
        <v>5200000618</v>
      </c>
    </row>
    <row r="3945" spans="1:6" x14ac:dyDescent="0.2">
      <c r="A3945" s="74">
        <v>549449</v>
      </c>
      <c r="B3945" s="75">
        <v>74.59</v>
      </c>
      <c r="C3945" s="76"/>
      <c r="D3945" s="76" t="s">
        <v>3258</v>
      </c>
      <c r="E3945" s="74"/>
      <c r="F3945" s="74">
        <v>5200000618</v>
      </c>
    </row>
    <row r="3946" spans="1:6" x14ac:dyDescent="0.2">
      <c r="A3946" s="74">
        <v>549450</v>
      </c>
      <c r="B3946" s="75">
        <v>21.26</v>
      </c>
      <c r="C3946" s="76"/>
      <c r="D3946" s="76" t="s">
        <v>3259</v>
      </c>
      <c r="E3946" s="74"/>
      <c r="F3946" s="74">
        <v>5200000618</v>
      </c>
    </row>
    <row r="3947" spans="1:6" x14ac:dyDescent="0.2">
      <c r="A3947" s="74">
        <v>549451</v>
      </c>
      <c r="B3947" s="75">
        <v>85.03</v>
      </c>
      <c r="C3947" s="76"/>
      <c r="D3947" s="76" t="s">
        <v>3260</v>
      </c>
      <c r="E3947" s="74"/>
      <c r="F3947" s="74">
        <v>5200000618</v>
      </c>
    </row>
    <row r="3948" spans="1:6" x14ac:dyDescent="0.2">
      <c r="A3948" s="74">
        <v>549452</v>
      </c>
      <c r="B3948" s="75">
        <v>64.16</v>
      </c>
      <c r="C3948" s="76"/>
      <c r="D3948" s="76" t="s">
        <v>3261</v>
      </c>
      <c r="E3948" s="74"/>
      <c r="F3948" s="74">
        <v>5200000618</v>
      </c>
    </row>
    <row r="3949" spans="1:6" x14ac:dyDescent="0.2">
      <c r="A3949" s="74">
        <v>549453</v>
      </c>
      <c r="B3949" s="75">
        <v>96.24</v>
      </c>
      <c r="C3949" s="76"/>
      <c r="D3949" s="76" t="s">
        <v>3262</v>
      </c>
      <c r="E3949" s="74"/>
      <c r="F3949" s="74">
        <v>5200000618</v>
      </c>
    </row>
    <row r="3950" spans="1:6" x14ac:dyDescent="0.2">
      <c r="A3950" s="74">
        <v>549454</v>
      </c>
      <c r="B3950" s="75">
        <v>42.51</v>
      </c>
      <c r="C3950" s="76"/>
      <c r="D3950" s="76" t="s">
        <v>3263</v>
      </c>
      <c r="E3950" s="74"/>
      <c r="F3950" s="74">
        <v>5200000618</v>
      </c>
    </row>
    <row r="3951" spans="1:6" x14ac:dyDescent="0.2">
      <c r="A3951" s="74">
        <v>549455</v>
      </c>
      <c r="B3951" s="75">
        <v>32.08</v>
      </c>
      <c r="C3951" s="76"/>
      <c r="D3951" s="76" t="s">
        <v>3264</v>
      </c>
      <c r="E3951" s="74"/>
      <c r="F3951" s="74">
        <v>5200000618</v>
      </c>
    </row>
    <row r="3952" spans="1:6" x14ac:dyDescent="0.2">
      <c r="A3952" s="74">
        <v>549456</v>
      </c>
      <c r="B3952" s="75">
        <v>80.2</v>
      </c>
      <c r="C3952" s="76"/>
      <c r="D3952" s="76" t="s">
        <v>3265</v>
      </c>
      <c r="E3952" s="74"/>
      <c r="F3952" s="74">
        <v>5200000618</v>
      </c>
    </row>
    <row r="3953" spans="1:6" x14ac:dyDescent="0.2">
      <c r="A3953" s="74">
        <v>549457</v>
      </c>
      <c r="B3953" s="75">
        <v>74.59</v>
      </c>
      <c r="C3953" s="76"/>
      <c r="D3953" s="76" t="s">
        <v>3266</v>
      </c>
      <c r="E3953" s="74"/>
      <c r="F3953" s="74">
        <v>5200000618</v>
      </c>
    </row>
    <row r="3954" spans="1:6" x14ac:dyDescent="0.2">
      <c r="A3954" s="74">
        <v>549458</v>
      </c>
      <c r="B3954" s="75">
        <v>32.08</v>
      </c>
      <c r="C3954" s="76"/>
      <c r="D3954" s="76" t="s">
        <v>3267</v>
      </c>
      <c r="E3954" s="74"/>
      <c r="F3954" s="74">
        <v>5200000618</v>
      </c>
    </row>
    <row r="3955" spans="1:6" x14ac:dyDescent="0.2">
      <c r="A3955" s="74">
        <v>549459</v>
      </c>
      <c r="B3955" s="75">
        <v>298.35000000000002</v>
      </c>
      <c r="C3955" s="76"/>
      <c r="D3955" s="76" t="s">
        <v>3268</v>
      </c>
      <c r="E3955" s="74"/>
      <c r="F3955" s="74">
        <v>5200000618</v>
      </c>
    </row>
    <row r="3956" spans="1:6" x14ac:dyDescent="0.2">
      <c r="A3956" s="74">
        <v>549460</v>
      </c>
      <c r="B3956" s="75">
        <v>74.59</v>
      </c>
      <c r="C3956" s="76"/>
      <c r="D3956" s="76" t="s">
        <v>3269</v>
      </c>
      <c r="E3956" s="74"/>
      <c r="F3956" s="74">
        <v>5200000618</v>
      </c>
    </row>
    <row r="3957" spans="1:6" x14ac:dyDescent="0.2">
      <c r="A3957" s="74">
        <v>549461</v>
      </c>
      <c r="B3957" s="75">
        <v>32.08</v>
      </c>
      <c r="C3957" s="76"/>
      <c r="D3957" s="76" t="s">
        <v>3270</v>
      </c>
      <c r="E3957" s="74"/>
      <c r="F3957" s="74">
        <v>5200000618</v>
      </c>
    </row>
    <row r="3958" spans="1:6" x14ac:dyDescent="0.2">
      <c r="A3958" s="74">
        <v>549462</v>
      </c>
      <c r="B3958" s="75">
        <v>372.94</v>
      </c>
      <c r="C3958" s="76"/>
      <c r="D3958" s="76" t="s">
        <v>3271</v>
      </c>
      <c r="E3958" s="74"/>
      <c r="F3958" s="74">
        <v>5200000618</v>
      </c>
    </row>
    <row r="3959" spans="1:6" x14ac:dyDescent="0.2">
      <c r="A3959" s="74">
        <v>549463</v>
      </c>
      <c r="B3959" s="75">
        <v>32.08</v>
      </c>
      <c r="C3959" s="76"/>
      <c r="D3959" s="76" t="s">
        <v>3272</v>
      </c>
      <c r="E3959" s="74"/>
      <c r="F3959" s="74">
        <v>5200000618</v>
      </c>
    </row>
    <row r="3960" spans="1:6" x14ac:dyDescent="0.2">
      <c r="A3960" s="74">
        <v>549464</v>
      </c>
      <c r="B3960" s="75">
        <v>149.19</v>
      </c>
      <c r="C3960" s="76"/>
      <c r="D3960" s="76" t="s">
        <v>3273</v>
      </c>
      <c r="E3960" s="74"/>
      <c r="F3960" s="74">
        <v>5200000618</v>
      </c>
    </row>
    <row r="3961" spans="1:6" x14ac:dyDescent="0.2">
      <c r="A3961" s="74">
        <v>549465</v>
      </c>
      <c r="B3961" s="75">
        <v>149.19</v>
      </c>
      <c r="C3961" s="76"/>
      <c r="D3961" s="76" t="s">
        <v>3274</v>
      </c>
      <c r="E3961" s="74"/>
      <c r="F3961" s="74">
        <v>5200000618</v>
      </c>
    </row>
    <row r="3962" spans="1:6" x14ac:dyDescent="0.2">
      <c r="A3962" s="74">
        <v>549466</v>
      </c>
      <c r="B3962" s="75">
        <v>149.19</v>
      </c>
      <c r="C3962" s="76"/>
      <c r="D3962" s="76" t="s">
        <v>3275</v>
      </c>
      <c r="E3962" s="74"/>
      <c r="F3962" s="74">
        <v>5200000618</v>
      </c>
    </row>
    <row r="3963" spans="1:6" x14ac:dyDescent="0.2">
      <c r="A3963" s="74">
        <v>549467</v>
      </c>
      <c r="B3963" s="75">
        <v>149.19</v>
      </c>
      <c r="C3963" s="76"/>
      <c r="D3963" s="76" t="s">
        <v>3276</v>
      </c>
      <c r="E3963" s="74"/>
      <c r="F3963" s="74">
        <v>5200000618</v>
      </c>
    </row>
    <row r="3964" spans="1:6" x14ac:dyDescent="0.2">
      <c r="A3964" s="74">
        <v>549468</v>
      </c>
      <c r="B3964" s="75">
        <v>149.18</v>
      </c>
      <c r="C3964" s="76"/>
      <c r="D3964" s="76" t="s">
        <v>3277</v>
      </c>
      <c r="E3964" s="74"/>
      <c r="F3964" s="74">
        <v>5200000618</v>
      </c>
    </row>
    <row r="3965" spans="1:6" x14ac:dyDescent="0.2">
      <c r="A3965" s="74">
        <v>549469</v>
      </c>
      <c r="B3965" s="75">
        <v>149.18</v>
      </c>
      <c r="C3965" s="76"/>
      <c r="D3965" s="76" t="s">
        <v>3278</v>
      </c>
      <c r="E3965" s="74"/>
      <c r="F3965" s="74">
        <v>5200000618</v>
      </c>
    </row>
    <row r="3966" spans="1:6" x14ac:dyDescent="0.2">
      <c r="A3966" s="74">
        <v>549470</v>
      </c>
      <c r="B3966" s="75">
        <v>74.59</v>
      </c>
      <c r="C3966" s="76"/>
      <c r="D3966" s="76" t="s">
        <v>3279</v>
      </c>
      <c r="E3966" s="74"/>
      <c r="F3966" s="74">
        <v>5200000618</v>
      </c>
    </row>
    <row r="3967" spans="1:6" x14ac:dyDescent="0.2">
      <c r="A3967" s="74">
        <v>549471</v>
      </c>
      <c r="B3967" s="75">
        <v>111.88</v>
      </c>
      <c r="C3967" s="76"/>
      <c r="D3967" s="76" t="s">
        <v>3280</v>
      </c>
      <c r="E3967" s="74"/>
      <c r="F3967" s="74">
        <v>5200000618</v>
      </c>
    </row>
    <row r="3968" spans="1:6" x14ac:dyDescent="0.2">
      <c r="A3968" s="74">
        <v>549472</v>
      </c>
      <c r="B3968" s="75">
        <v>149.18</v>
      </c>
      <c r="C3968" s="76"/>
      <c r="D3968" s="76" t="s">
        <v>3281</v>
      </c>
      <c r="E3968" s="74"/>
      <c r="F3968" s="74">
        <v>5200000618</v>
      </c>
    </row>
    <row r="3969" spans="1:6" x14ac:dyDescent="0.2">
      <c r="A3969" s="74">
        <v>549473</v>
      </c>
      <c r="B3969" s="75">
        <v>74.59</v>
      </c>
      <c r="C3969" s="76"/>
      <c r="D3969" s="76" t="s">
        <v>3282</v>
      </c>
      <c r="E3969" s="74"/>
      <c r="F3969" s="74">
        <v>5200000618</v>
      </c>
    </row>
    <row r="3970" spans="1:6" x14ac:dyDescent="0.2">
      <c r="A3970" s="74">
        <v>549474</v>
      </c>
      <c r="B3970" s="75">
        <v>335.65</v>
      </c>
      <c r="C3970" s="76"/>
      <c r="D3970" s="76" t="s">
        <v>3283</v>
      </c>
      <c r="E3970" s="74"/>
      <c r="F3970" s="74">
        <v>5200000618</v>
      </c>
    </row>
    <row r="3971" spans="1:6" x14ac:dyDescent="0.2">
      <c r="A3971" s="74">
        <v>549475</v>
      </c>
      <c r="B3971" s="75">
        <v>64.16</v>
      </c>
      <c r="C3971" s="76"/>
      <c r="D3971" s="76" t="s">
        <v>3284</v>
      </c>
      <c r="E3971" s="74"/>
      <c r="F3971" s="74">
        <v>5200000618</v>
      </c>
    </row>
    <row r="3972" spans="1:6" x14ac:dyDescent="0.2">
      <c r="A3972" s="74">
        <v>549476</v>
      </c>
      <c r="B3972" s="75">
        <v>37.29</v>
      </c>
      <c r="C3972" s="76"/>
      <c r="D3972" s="76" t="s">
        <v>3285</v>
      </c>
      <c r="E3972" s="74"/>
      <c r="F3972" s="74">
        <v>5200000618</v>
      </c>
    </row>
    <row r="3973" spans="1:6" x14ac:dyDescent="0.2">
      <c r="A3973" s="74">
        <v>549477</v>
      </c>
      <c r="B3973" s="75">
        <v>74.59</v>
      </c>
      <c r="C3973" s="76"/>
      <c r="D3973" s="76" t="s">
        <v>3286</v>
      </c>
      <c r="E3973" s="74"/>
      <c r="F3973" s="74">
        <v>5200000618</v>
      </c>
    </row>
    <row r="3974" spans="1:6" x14ac:dyDescent="0.2">
      <c r="A3974" s="74">
        <v>549478</v>
      </c>
      <c r="B3974" s="75">
        <v>149.18</v>
      </c>
      <c r="C3974" s="76"/>
      <c r="D3974" s="76" t="s">
        <v>3287</v>
      </c>
      <c r="E3974" s="74"/>
      <c r="F3974" s="74">
        <v>5200000618</v>
      </c>
    </row>
    <row r="3975" spans="1:6" x14ac:dyDescent="0.2">
      <c r="A3975" s="74">
        <v>549479</v>
      </c>
      <c r="B3975" s="75">
        <v>186.47</v>
      </c>
      <c r="C3975" s="76"/>
      <c r="D3975" s="76" t="s">
        <v>3288</v>
      </c>
      <c r="E3975" s="74"/>
      <c r="F3975" s="74">
        <v>5200000618</v>
      </c>
    </row>
    <row r="3976" spans="1:6" x14ac:dyDescent="0.2">
      <c r="A3976" s="74">
        <v>549480</v>
      </c>
      <c r="B3976" s="75">
        <v>212.55</v>
      </c>
      <c r="C3976" s="76"/>
      <c r="D3976" s="76" t="s">
        <v>3289</v>
      </c>
      <c r="E3976" s="74"/>
      <c r="F3976" s="74">
        <v>5200000618</v>
      </c>
    </row>
    <row r="3977" spans="1:6" x14ac:dyDescent="0.2">
      <c r="A3977" s="74">
        <v>549481</v>
      </c>
      <c r="B3977" s="75">
        <v>74.59</v>
      </c>
      <c r="C3977" s="76"/>
      <c r="D3977" s="76" t="s">
        <v>3290</v>
      </c>
      <c r="E3977" s="74"/>
      <c r="F3977" s="74">
        <v>5200000618</v>
      </c>
    </row>
    <row r="3978" spans="1:6" x14ac:dyDescent="0.2">
      <c r="A3978" s="74">
        <v>549482</v>
      </c>
      <c r="B3978" s="75">
        <v>76.2</v>
      </c>
      <c r="C3978" s="76"/>
      <c r="D3978" s="76" t="s">
        <v>3291</v>
      </c>
      <c r="E3978" s="74"/>
      <c r="F3978" s="74">
        <v>5200000618</v>
      </c>
    </row>
    <row r="3979" spans="1:6" x14ac:dyDescent="0.2">
      <c r="A3979" s="74">
        <v>549483</v>
      </c>
      <c r="B3979" s="75">
        <v>57.7</v>
      </c>
      <c r="C3979" s="76"/>
      <c r="D3979" s="76" t="s">
        <v>3292</v>
      </c>
      <c r="E3979" s="74"/>
      <c r="F3979" s="74">
        <v>5200000618</v>
      </c>
    </row>
    <row r="3980" spans="1:6" x14ac:dyDescent="0.2">
      <c r="A3980" s="74">
        <v>549484</v>
      </c>
      <c r="B3980" s="75">
        <v>152.25</v>
      </c>
      <c r="C3980" s="76"/>
      <c r="D3980" s="76" t="s">
        <v>3293</v>
      </c>
      <c r="E3980" s="74"/>
      <c r="F3980" s="74">
        <v>5200000618</v>
      </c>
    </row>
    <row r="3981" spans="1:6" x14ac:dyDescent="0.2">
      <c r="A3981" s="74">
        <v>549485</v>
      </c>
      <c r="B3981" s="75">
        <v>2200</v>
      </c>
      <c r="C3981" s="76"/>
      <c r="D3981" s="76" t="s">
        <v>3294</v>
      </c>
      <c r="E3981" s="74"/>
      <c r="F3981" s="74">
        <v>5200000618</v>
      </c>
    </row>
    <row r="3982" spans="1:6" x14ac:dyDescent="0.2">
      <c r="A3982" s="74">
        <v>549486</v>
      </c>
      <c r="B3982" s="75">
        <v>307.20999999999998</v>
      </c>
      <c r="C3982" s="76"/>
      <c r="D3982" s="76" t="s">
        <v>3295</v>
      </c>
      <c r="E3982" s="74"/>
      <c r="F3982" s="74">
        <v>5200000618</v>
      </c>
    </row>
    <row r="3983" spans="1:6" x14ac:dyDescent="0.2">
      <c r="A3983" s="74">
        <v>549487</v>
      </c>
      <c r="B3983" s="75">
        <v>1000</v>
      </c>
      <c r="C3983" s="76"/>
      <c r="D3983" s="76" t="s">
        <v>3296</v>
      </c>
      <c r="E3983" s="74"/>
      <c r="F3983" s="74">
        <v>5200000618</v>
      </c>
    </row>
    <row r="3984" spans="1:6" x14ac:dyDescent="0.2">
      <c r="A3984" s="74">
        <v>549488</v>
      </c>
      <c r="B3984" s="75">
        <v>2100</v>
      </c>
      <c r="C3984" s="76"/>
      <c r="D3984" s="76" t="s">
        <v>3297</v>
      </c>
      <c r="E3984" s="74"/>
      <c r="F3984" s="74">
        <v>5200000618</v>
      </c>
    </row>
    <row r="3985" spans="1:6" x14ac:dyDescent="0.2">
      <c r="A3985" s="74">
        <v>549489</v>
      </c>
      <c r="B3985" s="75">
        <v>6.3</v>
      </c>
      <c r="C3985" s="76"/>
      <c r="D3985" s="76" t="s">
        <v>3298</v>
      </c>
      <c r="E3985" s="74"/>
      <c r="F3985" s="74">
        <v>5200000618</v>
      </c>
    </row>
    <row r="3986" spans="1:6" x14ac:dyDescent="0.2">
      <c r="A3986" s="74">
        <v>549490</v>
      </c>
      <c r="B3986" s="75">
        <v>93.5</v>
      </c>
      <c r="C3986" s="76"/>
      <c r="D3986" s="76" t="s">
        <v>3299</v>
      </c>
      <c r="E3986" s="74"/>
      <c r="F3986" s="74">
        <v>5200000618</v>
      </c>
    </row>
    <row r="3987" spans="1:6" x14ac:dyDescent="0.2">
      <c r="A3987" s="74">
        <v>549491</v>
      </c>
      <c r="B3987" s="75">
        <v>6.29</v>
      </c>
      <c r="C3987" s="76"/>
      <c r="D3987" s="76" t="s">
        <v>3300</v>
      </c>
      <c r="E3987" s="74"/>
      <c r="F3987" s="74">
        <v>5200000618</v>
      </c>
    </row>
    <row r="3988" spans="1:6" x14ac:dyDescent="0.2">
      <c r="A3988" s="74">
        <v>549492</v>
      </c>
      <c r="B3988" s="75">
        <v>99.88</v>
      </c>
      <c r="C3988" s="76"/>
      <c r="D3988" s="76" t="s">
        <v>3301</v>
      </c>
      <c r="E3988" s="74"/>
      <c r="F3988" s="74">
        <v>5200000618</v>
      </c>
    </row>
    <row r="3989" spans="1:6" x14ac:dyDescent="0.2">
      <c r="A3989" s="74">
        <v>549493</v>
      </c>
      <c r="B3989" s="75">
        <v>322.39999999999998</v>
      </c>
      <c r="C3989" s="76"/>
      <c r="D3989" s="76" t="s">
        <v>3302</v>
      </c>
      <c r="E3989" s="74"/>
      <c r="F3989" s="74">
        <v>5200000618</v>
      </c>
    </row>
    <row r="3990" spans="1:6" x14ac:dyDescent="0.2">
      <c r="A3990" s="74">
        <v>549494</v>
      </c>
      <c r="B3990" s="75">
        <v>87.73</v>
      </c>
      <c r="C3990" s="76"/>
      <c r="D3990" s="76" t="s">
        <v>3303</v>
      </c>
      <c r="E3990" s="74"/>
      <c r="F3990" s="74">
        <v>5200000618</v>
      </c>
    </row>
    <row r="3991" spans="1:6" x14ac:dyDescent="0.2">
      <c r="A3991" s="74">
        <v>549495</v>
      </c>
      <c r="B3991" s="75">
        <v>30.34</v>
      </c>
      <c r="C3991" s="76"/>
      <c r="D3991" s="76" t="s">
        <v>3304</v>
      </c>
      <c r="E3991" s="74"/>
      <c r="F3991" s="74">
        <v>5200000618</v>
      </c>
    </row>
    <row r="3992" spans="1:6" x14ac:dyDescent="0.2">
      <c r="A3992" s="74">
        <v>549496</v>
      </c>
      <c r="B3992" s="75">
        <v>52.24</v>
      </c>
      <c r="C3992" s="76"/>
      <c r="D3992" s="76" t="s">
        <v>3305</v>
      </c>
      <c r="E3992" s="74"/>
      <c r="F3992" s="74">
        <v>5200000618</v>
      </c>
    </row>
    <row r="3993" spans="1:6" x14ac:dyDescent="0.2">
      <c r="A3993" s="74">
        <v>549497</v>
      </c>
      <c r="B3993" s="75">
        <v>44</v>
      </c>
      <c r="C3993" s="76"/>
      <c r="D3993" s="76" t="s">
        <v>3306</v>
      </c>
      <c r="E3993" s="74"/>
      <c r="F3993" s="74">
        <v>5200000618</v>
      </c>
    </row>
    <row r="3994" spans="1:6" x14ac:dyDescent="0.2">
      <c r="A3994" s="74">
        <v>549498</v>
      </c>
      <c r="B3994" s="75">
        <v>144</v>
      </c>
      <c r="C3994" s="76"/>
      <c r="D3994" s="76" t="s">
        <v>3307</v>
      </c>
      <c r="E3994" s="74"/>
      <c r="F3994" s="74">
        <v>5200000618</v>
      </c>
    </row>
    <row r="3995" spans="1:6" x14ac:dyDescent="0.2">
      <c r="A3995" s="74">
        <v>549499</v>
      </c>
      <c r="B3995" s="75">
        <v>25</v>
      </c>
      <c r="C3995" s="76"/>
      <c r="D3995" s="76" t="s">
        <v>3308</v>
      </c>
      <c r="E3995" s="74"/>
      <c r="F3995" s="74">
        <v>5200000618</v>
      </c>
    </row>
    <row r="3996" spans="1:6" x14ac:dyDescent="0.2">
      <c r="A3996" s="74">
        <v>549500</v>
      </c>
      <c r="B3996" s="75">
        <v>25</v>
      </c>
      <c r="C3996" s="76"/>
      <c r="D3996" s="76" t="s">
        <v>3309</v>
      </c>
      <c r="E3996" s="74"/>
      <c r="F3996" s="74">
        <v>5200000618</v>
      </c>
    </row>
    <row r="3997" spans="1:6" x14ac:dyDescent="0.2">
      <c r="A3997" s="74">
        <v>549501</v>
      </c>
      <c r="B3997" s="75">
        <v>200</v>
      </c>
      <c r="C3997" s="76"/>
      <c r="D3997" s="76" t="s">
        <v>3310</v>
      </c>
      <c r="E3997" s="74"/>
      <c r="F3997" s="74">
        <v>5200000618</v>
      </c>
    </row>
    <row r="3998" spans="1:6" x14ac:dyDescent="0.2">
      <c r="A3998" s="74">
        <v>549502</v>
      </c>
      <c r="B3998" s="75">
        <v>240</v>
      </c>
      <c r="C3998" s="76"/>
      <c r="D3998" s="76" t="s">
        <v>3311</v>
      </c>
      <c r="E3998" s="74"/>
      <c r="F3998" s="74">
        <v>5200000618</v>
      </c>
    </row>
    <row r="3999" spans="1:6" x14ac:dyDescent="0.2">
      <c r="A3999" s="74">
        <v>549503</v>
      </c>
      <c r="B3999" s="75">
        <v>86.62</v>
      </c>
      <c r="C3999" s="76"/>
      <c r="D3999" s="76" t="s">
        <v>3312</v>
      </c>
      <c r="E3999" s="74"/>
      <c r="F3999" s="74">
        <v>5200000618</v>
      </c>
    </row>
    <row r="4000" spans="1:6" x14ac:dyDescent="0.2">
      <c r="A4000" s="74">
        <v>549504</v>
      </c>
      <c r="B4000" s="75">
        <v>109.32</v>
      </c>
      <c r="C4000" s="76"/>
      <c r="D4000" s="76" t="s">
        <v>3313</v>
      </c>
      <c r="E4000" s="74"/>
      <c r="F4000" s="74">
        <v>5200000618</v>
      </c>
    </row>
    <row r="4001" spans="1:6" x14ac:dyDescent="0.2">
      <c r="A4001" s="74">
        <v>549505</v>
      </c>
      <c r="B4001" s="75">
        <v>470</v>
      </c>
      <c r="C4001" s="76"/>
      <c r="D4001" s="76" t="s">
        <v>3314</v>
      </c>
      <c r="E4001" s="74"/>
      <c r="F4001" s="74">
        <v>5200000618</v>
      </c>
    </row>
    <row r="4002" spans="1:6" x14ac:dyDescent="0.2">
      <c r="A4002" s="74">
        <v>549506</v>
      </c>
      <c r="B4002" s="75">
        <v>360</v>
      </c>
      <c r="C4002" s="76"/>
      <c r="D4002" s="76" t="s">
        <v>3315</v>
      </c>
      <c r="E4002" s="74"/>
      <c r="F4002" s="74">
        <v>5200000618</v>
      </c>
    </row>
    <row r="4003" spans="1:6" x14ac:dyDescent="0.2">
      <c r="A4003" s="74">
        <v>549507</v>
      </c>
      <c r="B4003" s="75">
        <v>6</v>
      </c>
      <c r="C4003" s="76"/>
      <c r="D4003" s="76" t="s">
        <v>3316</v>
      </c>
      <c r="E4003" s="74"/>
      <c r="F4003" s="74">
        <v>5200000618</v>
      </c>
    </row>
    <row r="4004" spans="1:6" x14ac:dyDescent="0.2">
      <c r="A4004" s="74">
        <v>549508</v>
      </c>
      <c r="B4004" s="75">
        <v>40.47</v>
      </c>
      <c r="C4004" s="76"/>
      <c r="D4004" s="76" t="s">
        <v>3317</v>
      </c>
      <c r="E4004" s="74"/>
      <c r="F4004" s="74">
        <v>5200000618</v>
      </c>
    </row>
    <row r="4005" spans="1:6" x14ac:dyDescent="0.2">
      <c r="A4005" s="74">
        <v>549509</v>
      </c>
      <c r="B4005" s="75">
        <v>1710</v>
      </c>
      <c r="C4005" s="76"/>
      <c r="D4005" s="76" t="s">
        <v>3318</v>
      </c>
      <c r="E4005" s="74"/>
      <c r="F4005" s="74">
        <v>5200000618</v>
      </c>
    </row>
    <row r="4006" spans="1:6" x14ac:dyDescent="0.2">
      <c r="A4006" s="74">
        <v>549510</v>
      </c>
      <c r="B4006" s="75">
        <v>294.33999999999997</v>
      </c>
      <c r="C4006" s="76"/>
      <c r="D4006" s="76" t="s">
        <v>3319</v>
      </c>
      <c r="E4006" s="74"/>
      <c r="F4006" s="74">
        <v>5200000618</v>
      </c>
    </row>
    <row r="4007" spans="1:6" x14ac:dyDescent="0.2">
      <c r="A4007" s="74">
        <v>549511</v>
      </c>
      <c r="B4007" s="75">
        <v>908</v>
      </c>
      <c r="C4007" s="76"/>
      <c r="D4007" s="76" t="s">
        <v>3320</v>
      </c>
      <c r="E4007" s="74"/>
      <c r="F4007" s="74">
        <v>5200000618</v>
      </c>
    </row>
    <row r="4008" spans="1:6" x14ac:dyDescent="0.2">
      <c r="A4008" s="74">
        <v>549512</v>
      </c>
      <c r="B4008" s="75">
        <v>1088</v>
      </c>
      <c r="C4008" s="76"/>
      <c r="D4008" s="76" t="s">
        <v>3321</v>
      </c>
      <c r="E4008" s="74"/>
      <c r="F4008" s="74">
        <v>5200000618</v>
      </c>
    </row>
    <row r="4009" spans="1:6" x14ac:dyDescent="0.2">
      <c r="A4009" s="74">
        <v>549513</v>
      </c>
      <c r="B4009" s="75">
        <v>12.6</v>
      </c>
      <c r="C4009" s="76"/>
      <c r="D4009" s="76" t="s">
        <v>3322</v>
      </c>
      <c r="E4009" s="74"/>
      <c r="F4009" s="74">
        <v>5200000618</v>
      </c>
    </row>
    <row r="4010" spans="1:6" x14ac:dyDescent="0.2">
      <c r="A4010" s="74">
        <v>549514</v>
      </c>
      <c r="B4010" s="75">
        <v>20</v>
      </c>
      <c r="C4010" s="76"/>
      <c r="D4010" s="76" t="s">
        <v>3323</v>
      </c>
      <c r="E4010" s="74"/>
      <c r="F4010" s="74">
        <v>5200000618</v>
      </c>
    </row>
    <row r="4011" spans="1:6" x14ac:dyDescent="0.2">
      <c r="A4011" s="74">
        <v>549515</v>
      </c>
      <c r="B4011" s="75">
        <v>816</v>
      </c>
      <c r="C4011" s="76"/>
      <c r="D4011" s="76" t="s">
        <v>3324</v>
      </c>
      <c r="E4011" s="74"/>
      <c r="F4011" s="74">
        <v>5200000618</v>
      </c>
    </row>
    <row r="4012" spans="1:6" x14ac:dyDescent="0.2">
      <c r="A4012" s="74">
        <v>549516</v>
      </c>
      <c r="B4012" s="75">
        <v>6.05</v>
      </c>
      <c r="C4012" s="76"/>
      <c r="D4012" s="76" t="s">
        <v>3325</v>
      </c>
      <c r="E4012" s="74"/>
      <c r="F4012" s="74">
        <v>5200000618</v>
      </c>
    </row>
    <row r="4013" spans="1:6" x14ac:dyDescent="0.2">
      <c r="A4013" s="74">
        <v>549517</v>
      </c>
      <c r="B4013" s="75">
        <v>165.32</v>
      </c>
      <c r="C4013" s="76"/>
      <c r="D4013" s="76" t="s">
        <v>3326</v>
      </c>
      <c r="E4013" s="74"/>
      <c r="F4013" s="74">
        <v>5200000618</v>
      </c>
    </row>
    <row r="4014" spans="1:6" x14ac:dyDescent="0.2">
      <c r="A4014" s="74">
        <v>549518</v>
      </c>
      <c r="B4014" s="75">
        <v>79.89</v>
      </c>
      <c r="C4014" s="76"/>
      <c r="D4014" s="76" t="s">
        <v>3327</v>
      </c>
      <c r="E4014" s="74"/>
      <c r="F4014" s="74">
        <v>5200000618</v>
      </c>
    </row>
    <row r="4015" spans="1:6" x14ac:dyDescent="0.2">
      <c r="A4015" s="74">
        <v>549519</v>
      </c>
      <c r="B4015" s="75">
        <v>63.54</v>
      </c>
      <c r="C4015" s="76"/>
      <c r="D4015" s="76" t="s">
        <v>3328</v>
      </c>
      <c r="E4015" s="74"/>
      <c r="F4015" s="74">
        <v>5200000618</v>
      </c>
    </row>
    <row r="4016" spans="1:6" x14ac:dyDescent="0.2">
      <c r="A4016" s="74">
        <v>549520</v>
      </c>
      <c r="B4016" s="75">
        <v>263.69</v>
      </c>
      <c r="C4016" s="76"/>
      <c r="D4016" s="76" t="s">
        <v>3329</v>
      </c>
      <c r="E4016" s="74"/>
      <c r="F4016" s="74">
        <v>5200000618</v>
      </c>
    </row>
    <row r="4017" spans="1:6" x14ac:dyDescent="0.2">
      <c r="A4017" s="74">
        <v>549521</v>
      </c>
      <c r="B4017" s="75">
        <v>173.38</v>
      </c>
      <c r="C4017" s="76"/>
      <c r="D4017" s="76" t="s">
        <v>3330</v>
      </c>
      <c r="E4017" s="74"/>
      <c r="F4017" s="74">
        <v>5200000618</v>
      </c>
    </row>
    <row r="4018" spans="1:6" x14ac:dyDescent="0.2">
      <c r="A4018" s="74">
        <v>549522</v>
      </c>
      <c r="B4018" s="75">
        <v>114.76</v>
      </c>
      <c r="C4018" s="76"/>
      <c r="D4018" s="76" t="s">
        <v>3331</v>
      </c>
      <c r="E4018" s="74"/>
      <c r="F4018" s="74">
        <v>5200000618</v>
      </c>
    </row>
    <row r="4019" spans="1:6" x14ac:dyDescent="0.2">
      <c r="A4019" s="74">
        <v>549523</v>
      </c>
      <c r="B4019" s="75">
        <v>78.150000000000006</v>
      </c>
      <c r="C4019" s="76"/>
      <c r="D4019" s="76" t="s">
        <v>3332</v>
      </c>
      <c r="E4019" s="74"/>
      <c r="F4019" s="74">
        <v>5200000618</v>
      </c>
    </row>
    <row r="4020" spans="1:6" x14ac:dyDescent="0.2">
      <c r="A4020" s="74">
        <v>549524</v>
      </c>
      <c r="B4020" s="75">
        <v>78.7</v>
      </c>
      <c r="C4020" s="76"/>
      <c r="D4020" s="76" t="s">
        <v>3333</v>
      </c>
      <c r="E4020" s="74"/>
      <c r="F4020" s="74">
        <v>5200000618</v>
      </c>
    </row>
    <row r="4021" spans="1:6" x14ac:dyDescent="0.2">
      <c r="A4021" s="74">
        <v>549525</v>
      </c>
      <c r="B4021" s="75">
        <v>65.5</v>
      </c>
      <c r="C4021" s="76"/>
      <c r="D4021" s="76" t="s">
        <v>3334</v>
      </c>
      <c r="E4021" s="74"/>
      <c r="F4021" s="74">
        <v>5200000618</v>
      </c>
    </row>
    <row r="4022" spans="1:6" x14ac:dyDescent="0.2">
      <c r="A4022" s="74">
        <v>549526</v>
      </c>
      <c r="B4022" s="75">
        <v>345.15</v>
      </c>
      <c r="C4022" s="76"/>
      <c r="D4022" s="76" t="s">
        <v>3335</v>
      </c>
      <c r="E4022" s="74"/>
      <c r="F4022" s="74">
        <v>5200000618</v>
      </c>
    </row>
    <row r="4023" spans="1:6" x14ac:dyDescent="0.2">
      <c r="A4023" s="74">
        <v>549527</v>
      </c>
      <c r="B4023" s="75">
        <v>50.5</v>
      </c>
      <c r="C4023" s="76"/>
      <c r="D4023" s="76" t="s">
        <v>3336</v>
      </c>
      <c r="E4023" s="74"/>
      <c r="F4023" s="74">
        <v>5200000618</v>
      </c>
    </row>
    <row r="4024" spans="1:6" x14ac:dyDescent="0.2">
      <c r="A4024" s="74">
        <v>549528</v>
      </c>
      <c r="B4024" s="75">
        <v>44.8</v>
      </c>
      <c r="C4024" s="76"/>
      <c r="D4024" s="76" t="s">
        <v>3337</v>
      </c>
      <c r="E4024" s="74"/>
      <c r="F4024" s="74">
        <v>5200000618</v>
      </c>
    </row>
    <row r="4025" spans="1:6" x14ac:dyDescent="0.2">
      <c r="A4025" s="74">
        <v>549529</v>
      </c>
      <c r="B4025" s="75">
        <v>32.700000000000003</v>
      </c>
      <c r="C4025" s="76"/>
      <c r="D4025" s="76" t="s">
        <v>3338</v>
      </c>
      <c r="E4025" s="74"/>
      <c r="F4025" s="74">
        <v>5200000618</v>
      </c>
    </row>
    <row r="4026" spans="1:6" x14ac:dyDescent="0.2">
      <c r="A4026" s="74">
        <v>549530</v>
      </c>
      <c r="B4026" s="75">
        <v>47.91</v>
      </c>
      <c r="C4026" s="76"/>
      <c r="D4026" s="76" t="s">
        <v>3339</v>
      </c>
      <c r="E4026" s="74"/>
      <c r="F4026" s="74">
        <v>5200000618</v>
      </c>
    </row>
    <row r="4027" spans="1:6" x14ac:dyDescent="0.2">
      <c r="A4027" s="74">
        <v>549531</v>
      </c>
      <c r="B4027" s="75">
        <v>37.79</v>
      </c>
      <c r="C4027" s="76"/>
      <c r="D4027" s="76" t="s">
        <v>3340</v>
      </c>
      <c r="E4027" s="74"/>
      <c r="F4027" s="74">
        <v>5200000618</v>
      </c>
    </row>
    <row r="4028" spans="1:6" x14ac:dyDescent="0.2">
      <c r="A4028" s="74">
        <v>549532</v>
      </c>
      <c r="B4028" s="75">
        <v>33.6</v>
      </c>
      <c r="C4028" s="76"/>
      <c r="D4028" s="76" t="s">
        <v>3341</v>
      </c>
      <c r="E4028" s="74"/>
      <c r="F4028" s="74">
        <v>5200000618</v>
      </c>
    </row>
    <row r="4029" spans="1:6" x14ac:dyDescent="0.2">
      <c r="A4029" s="74">
        <v>549533</v>
      </c>
      <c r="B4029" s="75">
        <v>24.49</v>
      </c>
      <c r="C4029" s="76"/>
      <c r="D4029" s="76" t="s">
        <v>3342</v>
      </c>
      <c r="E4029" s="74"/>
      <c r="F4029" s="74">
        <v>5200000618</v>
      </c>
    </row>
    <row r="4030" spans="1:6" x14ac:dyDescent="0.2">
      <c r="A4030" s="74">
        <v>549534</v>
      </c>
      <c r="B4030" s="75">
        <v>19.399999999999999</v>
      </c>
      <c r="C4030" s="76"/>
      <c r="D4030" s="76" t="s">
        <v>3343</v>
      </c>
      <c r="E4030" s="74"/>
      <c r="F4030" s="74">
        <v>5200000618</v>
      </c>
    </row>
    <row r="4031" spans="1:6" x14ac:dyDescent="0.2">
      <c r="A4031" s="74">
        <v>549535</v>
      </c>
      <c r="B4031" s="75">
        <v>16.3</v>
      </c>
      <c r="C4031" s="76"/>
      <c r="D4031" s="76" t="s">
        <v>3344</v>
      </c>
      <c r="E4031" s="74"/>
      <c r="F4031" s="74">
        <v>5200000618</v>
      </c>
    </row>
    <row r="4032" spans="1:6" x14ac:dyDescent="0.2">
      <c r="A4032" s="74">
        <v>549536</v>
      </c>
      <c r="B4032" s="75">
        <v>688</v>
      </c>
      <c r="C4032" s="76"/>
      <c r="D4032" s="76" t="s">
        <v>3345</v>
      </c>
      <c r="E4032" s="74"/>
      <c r="F4032" s="74">
        <v>5200000618</v>
      </c>
    </row>
    <row r="4033" spans="1:6" x14ac:dyDescent="0.2">
      <c r="A4033" s="74">
        <v>549537</v>
      </c>
      <c r="B4033" s="75">
        <v>1848</v>
      </c>
      <c r="C4033" s="76"/>
      <c r="D4033" s="76" t="s">
        <v>3346</v>
      </c>
      <c r="E4033" s="74"/>
      <c r="F4033" s="74">
        <v>5200000618</v>
      </c>
    </row>
    <row r="4034" spans="1:6" x14ac:dyDescent="0.2">
      <c r="A4034" s="74">
        <v>549538</v>
      </c>
      <c r="B4034" s="75">
        <v>1626.53</v>
      </c>
      <c r="C4034" s="76"/>
      <c r="D4034" s="76" t="s">
        <v>3347</v>
      </c>
      <c r="E4034" s="74"/>
      <c r="F4034" s="74">
        <v>5200000618</v>
      </c>
    </row>
    <row r="4035" spans="1:6" x14ac:dyDescent="0.2">
      <c r="A4035" s="74">
        <v>549539</v>
      </c>
      <c r="B4035" s="75">
        <v>32</v>
      </c>
      <c r="C4035" s="76"/>
      <c r="D4035" s="76" t="s">
        <v>3348</v>
      </c>
      <c r="E4035" s="74"/>
      <c r="F4035" s="74">
        <v>5200000618</v>
      </c>
    </row>
    <row r="4036" spans="1:6" x14ac:dyDescent="0.2">
      <c r="A4036" s="74">
        <v>549540</v>
      </c>
      <c r="B4036" s="75">
        <v>182.8</v>
      </c>
      <c r="C4036" s="76"/>
      <c r="D4036" s="76" t="s">
        <v>3349</v>
      </c>
      <c r="E4036" s="74"/>
      <c r="F4036" s="74">
        <v>5200000618</v>
      </c>
    </row>
    <row r="4037" spans="1:6" x14ac:dyDescent="0.2">
      <c r="A4037" s="74">
        <v>549541</v>
      </c>
      <c r="B4037" s="75">
        <v>278.01</v>
      </c>
      <c r="C4037" s="76"/>
      <c r="D4037" s="76" t="s">
        <v>3350</v>
      </c>
      <c r="E4037" s="74"/>
      <c r="F4037" s="74">
        <v>5200000618</v>
      </c>
    </row>
    <row r="4038" spans="1:6" x14ac:dyDescent="0.2">
      <c r="A4038" s="74">
        <v>549542</v>
      </c>
      <c r="B4038" s="75">
        <v>32.18</v>
      </c>
      <c r="C4038" s="76"/>
      <c r="D4038" s="76" t="s">
        <v>3351</v>
      </c>
      <c r="E4038" s="74"/>
      <c r="F4038" s="74">
        <v>5200000618</v>
      </c>
    </row>
    <row r="4039" spans="1:6" x14ac:dyDescent="0.2">
      <c r="A4039" s="74">
        <v>549543</v>
      </c>
      <c r="B4039" s="75">
        <v>503.57</v>
      </c>
      <c r="C4039" s="76"/>
      <c r="D4039" s="76" t="s">
        <v>3352</v>
      </c>
      <c r="E4039" s="74"/>
      <c r="F4039" s="74">
        <v>5200000618</v>
      </c>
    </row>
    <row r="4040" spans="1:6" x14ac:dyDescent="0.2">
      <c r="A4040" s="74">
        <v>549544</v>
      </c>
      <c r="B4040" s="75">
        <v>809.93</v>
      </c>
      <c r="C4040" s="76"/>
      <c r="D4040" s="76" t="s">
        <v>3353</v>
      </c>
      <c r="E4040" s="74"/>
      <c r="F4040" s="74">
        <v>5200000618</v>
      </c>
    </row>
    <row r="4041" spans="1:6" x14ac:dyDescent="0.2">
      <c r="A4041" s="74">
        <v>549545</v>
      </c>
      <c r="B4041" s="75">
        <v>454.31</v>
      </c>
      <c r="C4041" s="76"/>
      <c r="D4041" s="76" t="s">
        <v>3354</v>
      </c>
      <c r="E4041" s="74"/>
      <c r="F4041" s="74">
        <v>5200000618</v>
      </c>
    </row>
    <row r="4042" spans="1:6" x14ac:dyDescent="0.2">
      <c r="A4042" s="74">
        <v>549546</v>
      </c>
      <c r="B4042" s="75">
        <v>440.61</v>
      </c>
      <c r="C4042" s="76"/>
      <c r="D4042" s="76" t="s">
        <v>3355</v>
      </c>
      <c r="E4042" s="74"/>
      <c r="F4042" s="74">
        <v>5200000618</v>
      </c>
    </row>
    <row r="4043" spans="1:6" x14ac:dyDescent="0.2">
      <c r="A4043" s="74">
        <v>549547</v>
      </c>
      <c r="B4043" s="75">
        <v>444.38</v>
      </c>
      <c r="C4043" s="76"/>
      <c r="D4043" s="76" t="s">
        <v>3356</v>
      </c>
      <c r="E4043" s="74"/>
      <c r="F4043" s="74">
        <v>5200000618</v>
      </c>
    </row>
    <row r="4044" spans="1:6" x14ac:dyDescent="0.2">
      <c r="A4044" s="74">
        <v>549548</v>
      </c>
      <c r="B4044" s="75">
        <v>353.86</v>
      </c>
      <c r="C4044" s="76"/>
      <c r="D4044" s="76" t="s">
        <v>3357</v>
      </c>
      <c r="E4044" s="74"/>
      <c r="F4044" s="74">
        <v>5200000618</v>
      </c>
    </row>
    <row r="4045" spans="1:6" x14ac:dyDescent="0.2">
      <c r="A4045" s="74">
        <v>549549</v>
      </c>
      <c r="B4045" s="75">
        <v>62.71</v>
      </c>
      <c r="C4045" s="76"/>
      <c r="D4045" s="76" t="s">
        <v>3358</v>
      </c>
      <c r="E4045" s="74"/>
      <c r="F4045" s="74">
        <v>5200000618</v>
      </c>
    </row>
    <row r="4046" spans="1:6" x14ac:dyDescent="0.2">
      <c r="A4046" s="74">
        <v>549550</v>
      </c>
      <c r="B4046" s="75">
        <v>64.930000000000007</v>
      </c>
      <c r="C4046" s="76"/>
      <c r="D4046" s="76" t="s">
        <v>3359</v>
      </c>
      <c r="E4046" s="74"/>
      <c r="F4046" s="74">
        <v>5200000618</v>
      </c>
    </row>
    <row r="4047" spans="1:6" x14ac:dyDescent="0.2">
      <c r="A4047" s="74">
        <v>549551</v>
      </c>
      <c r="B4047" s="75">
        <v>1500</v>
      </c>
      <c r="C4047" s="76"/>
      <c r="D4047" s="76" t="s">
        <v>3360</v>
      </c>
      <c r="E4047" s="74"/>
      <c r="F4047" s="74">
        <v>5200000618</v>
      </c>
    </row>
    <row r="4048" spans="1:6" x14ac:dyDescent="0.2">
      <c r="A4048" s="74">
        <v>549552</v>
      </c>
      <c r="B4048" s="75">
        <v>342.94</v>
      </c>
      <c r="C4048" s="76"/>
      <c r="D4048" s="76" t="s">
        <v>3361</v>
      </c>
      <c r="E4048" s="74"/>
      <c r="F4048" s="74">
        <v>5200000618</v>
      </c>
    </row>
    <row r="4049" spans="1:6" x14ac:dyDescent="0.2">
      <c r="A4049" s="74">
        <v>549553</v>
      </c>
      <c r="B4049" s="75">
        <v>47.34</v>
      </c>
      <c r="C4049" s="76"/>
      <c r="D4049" s="76" t="s">
        <v>3362</v>
      </c>
      <c r="E4049" s="74"/>
      <c r="F4049" s="74">
        <v>5200000618</v>
      </c>
    </row>
    <row r="4050" spans="1:6" x14ac:dyDescent="0.2">
      <c r="A4050" s="74">
        <v>549554</v>
      </c>
      <c r="B4050" s="75">
        <v>27.37</v>
      </c>
      <c r="C4050" s="76"/>
      <c r="D4050" s="76" t="s">
        <v>3363</v>
      </c>
      <c r="E4050" s="74"/>
      <c r="F4050" s="74">
        <v>5200000618</v>
      </c>
    </row>
    <row r="4051" spans="1:6" x14ac:dyDescent="0.2">
      <c r="A4051" s="74">
        <v>549555</v>
      </c>
      <c r="B4051" s="75">
        <v>331.28</v>
      </c>
      <c r="C4051" s="76"/>
      <c r="D4051" s="76" t="s">
        <v>3364</v>
      </c>
      <c r="E4051" s="74"/>
      <c r="F4051" s="74">
        <v>5200000618</v>
      </c>
    </row>
    <row r="4052" spans="1:6" x14ac:dyDescent="0.2">
      <c r="A4052" s="74">
        <v>549556</v>
      </c>
      <c r="B4052" s="75">
        <v>35</v>
      </c>
      <c r="C4052" s="76"/>
      <c r="D4052" s="76" t="s">
        <v>3365</v>
      </c>
      <c r="E4052" s="74"/>
      <c r="F4052" s="74">
        <v>5200000618</v>
      </c>
    </row>
    <row r="4053" spans="1:6" x14ac:dyDescent="0.2">
      <c r="A4053" s="74">
        <v>549557</v>
      </c>
      <c r="B4053" s="75">
        <v>311.02999999999997</v>
      </c>
      <c r="C4053" s="76"/>
      <c r="D4053" s="76" t="s">
        <v>3366</v>
      </c>
      <c r="E4053" s="74"/>
      <c r="F4053" s="74">
        <v>5200000618</v>
      </c>
    </row>
    <row r="4054" spans="1:6" x14ac:dyDescent="0.2">
      <c r="A4054" s="74">
        <v>549558</v>
      </c>
      <c r="B4054" s="75">
        <v>271.75</v>
      </c>
      <c r="C4054" s="76"/>
      <c r="D4054" s="76" t="s">
        <v>3367</v>
      </c>
      <c r="E4054" s="74"/>
      <c r="F4054" s="74">
        <v>5200000618</v>
      </c>
    </row>
    <row r="4055" spans="1:6" x14ac:dyDescent="0.2">
      <c r="A4055" s="74">
        <v>549559</v>
      </c>
      <c r="B4055" s="75">
        <v>247.1</v>
      </c>
      <c r="C4055" s="76"/>
      <c r="D4055" s="76" t="s">
        <v>3368</v>
      </c>
      <c r="E4055" s="74"/>
      <c r="F4055" s="74">
        <v>5200000618</v>
      </c>
    </row>
    <row r="4056" spans="1:6" x14ac:dyDescent="0.2">
      <c r="A4056" s="74">
        <v>549560</v>
      </c>
      <c r="B4056" s="75">
        <v>66.489999999999995</v>
      </c>
      <c r="C4056" s="76"/>
      <c r="D4056" s="76" t="s">
        <v>3369</v>
      </c>
      <c r="E4056" s="74"/>
      <c r="F4056" s="74">
        <v>5200000618</v>
      </c>
    </row>
    <row r="4057" spans="1:6" x14ac:dyDescent="0.2">
      <c r="A4057" s="74">
        <v>549561</v>
      </c>
      <c r="B4057" s="75">
        <v>49.78</v>
      </c>
      <c r="C4057" s="76"/>
      <c r="D4057" s="76" t="s">
        <v>3370</v>
      </c>
      <c r="E4057" s="74"/>
      <c r="F4057" s="74">
        <v>5200000618</v>
      </c>
    </row>
    <row r="4058" spans="1:6" x14ac:dyDescent="0.2">
      <c r="A4058" s="74">
        <v>549562</v>
      </c>
      <c r="B4058" s="75">
        <v>1203</v>
      </c>
      <c r="C4058" s="76"/>
      <c r="D4058" s="76" t="s">
        <v>3371</v>
      </c>
      <c r="E4058" s="74"/>
      <c r="F4058" s="74">
        <v>5200000618</v>
      </c>
    </row>
    <row r="4059" spans="1:6" x14ac:dyDescent="0.2">
      <c r="A4059" s="74">
        <v>549563</v>
      </c>
      <c r="B4059" s="75">
        <v>718</v>
      </c>
      <c r="C4059" s="76"/>
      <c r="D4059" s="76" t="s">
        <v>3372</v>
      </c>
      <c r="E4059" s="74"/>
      <c r="F4059" s="74">
        <v>5200000618</v>
      </c>
    </row>
    <row r="4060" spans="1:6" x14ac:dyDescent="0.2">
      <c r="A4060" s="74">
        <v>549564</v>
      </c>
      <c r="B4060" s="75">
        <v>1225.8499999999999</v>
      </c>
      <c r="C4060" s="76"/>
      <c r="D4060" s="76" t="s">
        <v>3373</v>
      </c>
      <c r="E4060" s="74"/>
      <c r="F4060" s="74">
        <v>5200000618</v>
      </c>
    </row>
    <row r="4061" spans="1:6" x14ac:dyDescent="0.2">
      <c r="A4061" s="74">
        <v>549565</v>
      </c>
      <c r="B4061" s="75">
        <v>88.39</v>
      </c>
      <c r="C4061" s="76"/>
      <c r="D4061" s="76" t="s">
        <v>3374</v>
      </c>
      <c r="E4061" s="74"/>
      <c r="F4061" s="74">
        <v>5200000618</v>
      </c>
    </row>
    <row r="4062" spans="1:6" x14ac:dyDescent="0.2">
      <c r="A4062" s="74">
        <v>549566</v>
      </c>
      <c r="B4062" s="75">
        <v>81.03</v>
      </c>
      <c r="C4062" s="76"/>
      <c r="D4062" s="76" t="s">
        <v>3375</v>
      </c>
      <c r="E4062" s="74"/>
      <c r="F4062" s="74">
        <v>5200000618</v>
      </c>
    </row>
    <row r="4063" spans="1:6" x14ac:dyDescent="0.2">
      <c r="A4063" s="74">
        <v>549567</v>
      </c>
      <c r="B4063" s="75">
        <v>150</v>
      </c>
      <c r="C4063" s="76"/>
      <c r="D4063" s="76" t="s">
        <v>3376</v>
      </c>
      <c r="E4063" s="74"/>
      <c r="F4063" s="74">
        <v>5200000618</v>
      </c>
    </row>
    <row r="4064" spans="1:6" x14ac:dyDescent="0.2">
      <c r="A4064" s="74">
        <v>549568</v>
      </c>
      <c r="B4064" s="75">
        <v>470</v>
      </c>
      <c r="C4064" s="76"/>
      <c r="D4064" s="76" t="s">
        <v>3377</v>
      </c>
      <c r="E4064" s="74"/>
      <c r="F4064" s="74">
        <v>5200000618</v>
      </c>
    </row>
    <row r="4065" spans="1:6" x14ac:dyDescent="0.2">
      <c r="A4065" s="74">
        <v>549569</v>
      </c>
      <c r="B4065" s="75">
        <v>37.700000000000003</v>
      </c>
      <c r="C4065" s="76"/>
      <c r="D4065" s="76" t="s">
        <v>3378</v>
      </c>
      <c r="E4065" s="74"/>
      <c r="F4065" s="74">
        <v>5200000618</v>
      </c>
    </row>
    <row r="4066" spans="1:6" x14ac:dyDescent="0.2">
      <c r="A4066" s="74">
        <v>549570</v>
      </c>
      <c r="B4066" s="75">
        <v>537</v>
      </c>
      <c r="C4066" s="76"/>
      <c r="D4066" s="76" t="s">
        <v>3379</v>
      </c>
      <c r="E4066" s="74"/>
      <c r="F4066" s="74">
        <v>5200000618</v>
      </c>
    </row>
    <row r="4067" spans="1:6" x14ac:dyDescent="0.2">
      <c r="A4067" s="74">
        <v>549571</v>
      </c>
      <c r="B4067" s="75">
        <v>112</v>
      </c>
      <c r="C4067" s="76"/>
      <c r="D4067" s="76" t="s">
        <v>3380</v>
      </c>
      <c r="E4067" s="74"/>
      <c r="F4067" s="74">
        <v>5200000618</v>
      </c>
    </row>
    <row r="4068" spans="1:6" x14ac:dyDescent="0.2">
      <c r="A4068" s="74">
        <v>549572</v>
      </c>
      <c r="B4068" s="75">
        <v>112</v>
      </c>
      <c r="C4068" s="76"/>
      <c r="D4068" s="76" t="s">
        <v>3381</v>
      </c>
      <c r="E4068" s="74"/>
      <c r="F4068" s="74">
        <v>5200000618</v>
      </c>
    </row>
    <row r="4069" spans="1:6" x14ac:dyDescent="0.2">
      <c r="A4069" s="74">
        <v>549573</v>
      </c>
      <c r="B4069" s="75">
        <v>132</v>
      </c>
      <c r="C4069" s="76"/>
      <c r="D4069" s="76" t="s">
        <v>3382</v>
      </c>
      <c r="E4069" s="74"/>
      <c r="F4069" s="74">
        <v>5200000618</v>
      </c>
    </row>
    <row r="4070" spans="1:6" x14ac:dyDescent="0.2">
      <c r="A4070" s="74">
        <v>549574</v>
      </c>
      <c r="B4070" s="75">
        <v>187</v>
      </c>
      <c r="C4070" s="76"/>
      <c r="D4070" s="76" t="s">
        <v>3383</v>
      </c>
      <c r="E4070" s="74"/>
      <c r="F4070" s="74">
        <v>5200000618</v>
      </c>
    </row>
    <row r="4071" spans="1:6" x14ac:dyDescent="0.2">
      <c r="A4071" s="74">
        <v>549575</v>
      </c>
      <c r="B4071" s="75">
        <v>132</v>
      </c>
      <c r="C4071" s="76"/>
      <c r="D4071" s="76" t="s">
        <v>3384</v>
      </c>
      <c r="E4071" s="74"/>
      <c r="F4071" s="74">
        <v>5200000618</v>
      </c>
    </row>
    <row r="4072" spans="1:6" x14ac:dyDescent="0.2">
      <c r="A4072" s="74">
        <v>549576</v>
      </c>
      <c r="B4072" s="75">
        <v>54.6</v>
      </c>
      <c r="C4072" s="76"/>
      <c r="D4072" s="76" t="s">
        <v>3385</v>
      </c>
      <c r="E4072" s="74"/>
      <c r="F4072" s="74">
        <v>5200000618</v>
      </c>
    </row>
    <row r="4073" spans="1:6" x14ac:dyDescent="0.2">
      <c r="A4073" s="74">
        <v>549577</v>
      </c>
      <c r="B4073" s="75">
        <v>45.5</v>
      </c>
      <c r="C4073" s="76"/>
      <c r="D4073" s="76" t="s">
        <v>3386</v>
      </c>
      <c r="E4073" s="74"/>
      <c r="F4073" s="74">
        <v>5200000618</v>
      </c>
    </row>
    <row r="4074" spans="1:6" x14ac:dyDescent="0.2">
      <c r="A4074" s="74">
        <v>549578</v>
      </c>
      <c r="B4074" s="75">
        <v>19.899999999999999</v>
      </c>
      <c r="C4074" s="76"/>
      <c r="D4074" s="76" t="s">
        <v>3387</v>
      </c>
      <c r="E4074" s="74"/>
      <c r="F4074" s="74">
        <v>5200000618</v>
      </c>
    </row>
    <row r="4075" spans="1:6" x14ac:dyDescent="0.2">
      <c r="A4075" s="74">
        <v>549579</v>
      </c>
      <c r="B4075" s="75">
        <v>12.29</v>
      </c>
      <c r="C4075" s="76"/>
      <c r="D4075" s="76" t="s">
        <v>3388</v>
      </c>
      <c r="E4075" s="74"/>
      <c r="F4075" s="74">
        <v>5200000618</v>
      </c>
    </row>
    <row r="4076" spans="1:6" x14ac:dyDescent="0.2">
      <c r="A4076" s="74">
        <v>549580</v>
      </c>
      <c r="B4076" s="75">
        <v>8.59</v>
      </c>
      <c r="C4076" s="76"/>
      <c r="D4076" s="76" t="s">
        <v>3389</v>
      </c>
      <c r="E4076" s="74"/>
      <c r="F4076" s="74">
        <v>5200000618</v>
      </c>
    </row>
    <row r="4077" spans="1:6" x14ac:dyDescent="0.2">
      <c r="A4077" s="74">
        <v>549581</v>
      </c>
      <c r="B4077" s="75">
        <v>400</v>
      </c>
      <c r="C4077" s="76"/>
      <c r="D4077" s="76" t="s">
        <v>3390</v>
      </c>
      <c r="E4077" s="74"/>
      <c r="F4077" s="74">
        <v>5200000618</v>
      </c>
    </row>
    <row r="4078" spans="1:6" x14ac:dyDescent="0.2">
      <c r="A4078" s="74">
        <v>549582</v>
      </c>
      <c r="B4078" s="75">
        <v>617.29999999999995</v>
      </c>
      <c r="C4078" s="76"/>
      <c r="D4078" s="76" t="s">
        <v>3391</v>
      </c>
      <c r="E4078" s="74"/>
      <c r="F4078" s="74">
        <v>5200000618</v>
      </c>
    </row>
    <row r="4079" spans="1:6" x14ac:dyDescent="0.2">
      <c r="A4079" s="74">
        <v>549583</v>
      </c>
      <c r="B4079" s="75">
        <v>9238</v>
      </c>
      <c r="C4079" s="76"/>
      <c r="D4079" s="76" t="s">
        <v>3392</v>
      </c>
      <c r="E4079" s="74"/>
      <c r="F4079" s="74">
        <v>5200000618</v>
      </c>
    </row>
    <row r="4080" spans="1:6" x14ac:dyDescent="0.2">
      <c r="A4080" s="74">
        <v>549584</v>
      </c>
      <c r="B4080" s="75">
        <v>2070</v>
      </c>
      <c r="C4080" s="76"/>
      <c r="D4080" s="76" t="s">
        <v>3393</v>
      </c>
      <c r="E4080" s="74"/>
      <c r="F4080" s="74">
        <v>5200000618</v>
      </c>
    </row>
    <row r="4081" spans="1:6" x14ac:dyDescent="0.2">
      <c r="A4081" s="74">
        <v>549585</v>
      </c>
      <c r="B4081" s="75">
        <v>1727</v>
      </c>
      <c r="C4081" s="76"/>
      <c r="D4081" s="76" t="s">
        <v>3394</v>
      </c>
      <c r="E4081" s="74"/>
      <c r="F4081" s="74">
        <v>5200000618</v>
      </c>
    </row>
    <row r="4082" spans="1:6" x14ac:dyDescent="0.2">
      <c r="A4082" s="74">
        <v>549586</v>
      </c>
      <c r="B4082" s="75">
        <v>1727</v>
      </c>
      <c r="C4082" s="76"/>
      <c r="D4082" s="76" t="s">
        <v>3395</v>
      </c>
      <c r="E4082" s="74"/>
      <c r="F4082" s="74">
        <v>5200000618</v>
      </c>
    </row>
    <row r="4083" spans="1:6" x14ac:dyDescent="0.2">
      <c r="A4083" s="74">
        <v>549587</v>
      </c>
      <c r="B4083" s="75">
        <v>3454</v>
      </c>
      <c r="C4083" s="76"/>
      <c r="D4083" s="76" t="s">
        <v>3396</v>
      </c>
      <c r="E4083" s="74"/>
      <c r="F4083" s="74">
        <v>5200000618</v>
      </c>
    </row>
    <row r="4084" spans="1:6" x14ac:dyDescent="0.2">
      <c r="A4084" s="74">
        <v>549588</v>
      </c>
      <c r="B4084" s="75">
        <v>1035</v>
      </c>
      <c r="C4084" s="76"/>
      <c r="D4084" s="76" t="s">
        <v>3397</v>
      </c>
      <c r="E4084" s="74"/>
      <c r="F4084" s="74">
        <v>5200000618</v>
      </c>
    </row>
    <row r="4085" spans="1:6" x14ac:dyDescent="0.2">
      <c r="A4085" s="74">
        <v>549589</v>
      </c>
      <c r="B4085" s="75">
        <v>1000</v>
      </c>
      <c r="C4085" s="76"/>
      <c r="D4085" s="76" t="s">
        <v>3398</v>
      </c>
      <c r="E4085" s="74"/>
      <c r="F4085" s="74">
        <v>5200000618</v>
      </c>
    </row>
    <row r="4086" spans="1:6" x14ac:dyDescent="0.2">
      <c r="A4086" s="74">
        <v>549590</v>
      </c>
      <c r="B4086" s="75">
        <v>187</v>
      </c>
      <c r="C4086" s="76"/>
      <c r="D4086" s="76" t="s">
        <v>3399</v>
      </c>
      <c r="E4086" s="74"/>
      <c r="F4086" s="74">
        <v>5200000618</v>
      </c>
    </row>
    <row r="4087" spans="1:6" x14ac:dyDescent="0.2">
      <c r="A4087" s="74">
        <v>549591</v>
      </c>
      <c r="B4087" s="75">
        <v>187</v>
      </c>
      <c r="C4087" s="76"/>
      <c r="D4087" s="76" t="s">
        <v>3400</v>
      </c>
      <c r="E4087" s="74"/>
      <c r="F4087" s="74">
        <v>5200000618</v>
      </c>
    </row>
    <row r="4088" spans="1:6" x14ac:dyDescent="0.2">
      <c r="A4088" s="74">
        <v>549592</v>
      </c>
      <c r="B4088" s="75">
        <v>1718</v>
      </c>
      <c r="C4088" s="76"/>
      <c r="D4088" s="76" t="s">
        <v>3401</v>
      </c>
      <c r="E4088" s="74"/>
      <c r="F4088" s="74">
        <v>5200000618</v>
      </c>
    </row>
    <row r="4089" spans="1:6" x14ac:dyDescent="0.2">
      <c r="A4089" s="74">
        <v>549593</v>
      </c>
      <c r="B4089" s="75">
        <v>518</v>
      </c>
      <c r="C4089" s="76"/>
      <c r="D4089" s="76" t="s">
        <v>3402</v>
      </c>
      <c r="E4089" s="74"/>
      <c r="F4089" s="74">
        <v>5200000618</v>
      </c>
    </row>
    <row r="4090" spans="1:6" x14ac:dyDescent="0.2">
      <c r="A4090" s="74">
        <v>549594</v>
      </c>
      <c r="B4090" s="75">
        <v>25.18</v>
      </c>
      <c r="C4090" s="76"/>
      <c r="D4090" s="76" t="s">
        <v>3403</v>
      </c>
      <c r="E4090" s="74"/>
      <c r="F4090" s="74">
        <v>5200000618</v>
      </c>
    </row>
    <row r="4091" spans="1:6" x14ac:dyDescent="0.2">
      <c r="A4091" s="74">
        <v>549595</v>
      </c>
      <c r="B4091" s="75">
        <v>0.59</v>
      </c>
      <c r="C4091" s="76"/>
      <c r="D4091" s="76" t="s">
        <v>3404</v>
      </c>
      <c r="E4091" s="74"/>
      <c r="F4091" s="74">
        <v>5200000618</v>
      </c>
    </row>
    <row r="4092" spans="1:6" x14ac:dyDescent="0.2">
      <c r="A4092" s="74">
        <v>549596</v>
      </c>
      <c r="B4092" s="75">
        <v>36</v>
      </c>
      <c r="C4092" s="76"/>
      <c r="D4092" s="76" t="s">
        <v>3405</v>
      </c>
      <c r="E4092" s="74"/>
      <c r="F4092" s="74">
        <v>5200000618</v>
      </c>
    </row>
    <row r="4093" spans="1:6" x14ac:dyDescent="0.2">
      <c r="A4093" s="74">
        <v>549597</v>
      </c>
      <c r="B4093" s="75">
        <v>110</v>
      </c>
      <c r="C4093" s="76"/>
      <c r="D4093" s="76" t="s">
        <v>3406</v>
      </c>
      <c r="E4093" s="74"/>
      <c r="F4093" s="74">
        <v>5200000618</v>
      </c>
    </row>
    <row r="4094" spans="1:6" x14ac:dyDescent="0.2">
      <c r="A4094" s="74">
        <v>549598</v>
      </c>
      <c r="B4094" s="75">
        <v>364.92</v>
      </c>
      <c r="C4094" s="76"/>
      <c r="D4094" s="76" t="s">
        <v>3407</v>
      </c>
      <c r="E4094" s="74"/>
      <c r="F4094" s="74">
        <v>5200000618</v>
      </c>
    </row>
    <row r="4095" spans="1:6" x14ac:dyDescent="0.2">
      <c r="A4095" s="74">
        <v>549599</v>
      </c>
      <c r="B4095" s="75">
        <v>4.8</v>
      </c>
      <c r="C4095" s="76"/>
      <c r="D4095" s="76" t="s">
        <v>3408</v>
      </c>
      <c r="E4095" s="74"/>
      <c r="F4095" s="74">
        <v>5200000618</v>
      </c>
    </row>
    <row r="4096" spans="1:6" x14ac:dyDescent="0.2">
      <c r="A4096" s="74">
        <v>549600</v>
      </c>
      <c r="B4096" s="75">
        <v>216.89</v>
      </c>
      <c r="C4096" s="76"/>
      <c r="D4096" s="76" t="s">
        <v>3409</v>
      </c>
      <c r="E4096" s="74"/>
      <c r="F4096" s="74">
        <v>5200000618</v>
      </c>
    </row>
    <row r="4097" spans="1:6" x14ac:dyDescent="0.2">
      <c r="A4097" s="74">
        <v>549601</v>
      </c>
      <c r="B4097" s="75">
        <v>2.34</v>
      </c>
      <c r="C4097" s="76"/>
      <c r="D4097" s="76" t="s">
        <v>3410</v>
      </c>
      <c r="E4097" s="74"/>
      <c r="F4097" s="74">
        <v>5200000618</v>
      </c>
    </row>
    <row r="4098" spans="1:6" x14ac:dyDescent="0.2">
      <c r="A4098" s="74">
        <v>549602</v>
      </c>
      <c r="B4098" s="75">
        <v>40.46</v>
      </c>
      <c r="C4098" s="76"/>
      <c r="D4098" s="76" t="s">
        <v>3411</v>
      </c>
      <c r="E4098" s="74"/>
      <c r="F4098" s="74">
        <v>5200000618</v>
      </c>
    </row>
    <row r="4099" spans="1:6" x14ac:dyDescent="0.2">
      <c r="A4099" s="74">
        <v>549603</v>
      </c>
      <c r="B4099" s="75">
        <v>13.48</v>
      </c>
      <c r="C4099" s="76"/>
      <c r="D4099" s="76" t="s">
        <v>3412</v>
      </c>
      <c r="E4099" s="74"/>
      <c r="F4099" s="74">
        <v>5200000618</v>
      </c>
    </row>
    <row r="4100" spans="1:6" x14ac:dyDescent="0.2">
      <c r="A4100" s="74">
        <v>549604</v>
      </c>
      <c r="B4100" s="75">
        <v>2.34</v>
      </c>
      <c r="C4100" s="76"/>
      <c r="D4100" s="76" t="s">
        <v>3413</v>
      </c>
      <c r="E4100" s="74"/>
      <c r="F4100" s="74">
        <v>5200000618</v>
      </c>
    </row>
    <row r="4101" spans="1:6" x14ac:dyDescent="0.2">
      <c r="A4101" s="74">
        <v>549605</v>
      </c>
      <c r="B4101" s="75">
        <v>26.29</v>
      </c>
      <c r="C4101" s="76"/>
      <c r="D4101" s="76" t="s">
        <v>3414</v>
      </c>
      <c r="E4101" s="74"/>
      <c r="F4101" s="74">
        <v>5200000618</v>
      </c>
    </row>
    <row r="4102" spans="1:6" x14ac:dyDescent="0.2">
      <c r="A4102" s="74">
        <v>549606</v>
      </c>
      <c r="B4102" s="75">
        <v>169</v>
      </c>
      <c r="C4102" s="76"/>
      <c r="D4102" s="76" t="s">
        <v>3415</v>
      </c>
      <c r="E4102" s="74"/>
      <c r="F4102" s="74">
        <v>5200000618</v>
      </c>
    </row>
    <row r="4103" spans="1:6" x14ac:dyDescent="0.2">
      <c r="A4103" s="74">
        <v>549607</v>
      </c>
      <c r="B4103" s="75">
        <v>51</v>
      </c>
      <c r="C4103" s="76"/>
      <c r="D4103" s="76" t="s">
        <v>3416</v>
      </c>
      <c r="E4103" s="74"/>
      <c r="F4103" s="74">
        <v>5200000618</v>
      </c>
    </row>
    <row r="4104" spans="1:6" x14ac:dyDescent="0.2">
      <c r="A4104" s="74">
        <v>549608</v>
      </c>
      <c r="B4104" s="75">
        <v>16.850000000000001</v>
      </c>
      <c r="C4104" s="76"/>
      <c r="D4104" s="76" t="s">
        <v>3417</v>
      </c>
      <c r="E4104" s="74"/>
      <c r="F4104" s="74">
        <v>5200000618</v>
      </c>
    </row>
    <row r="4105" spans="1:6" x14ac:dyDescent="0.2">
      <c r="A4105" s="74">
        <v>549609</v>
      </c>
      <c r="B4105" s="75">
        <v>20.5</v>
      </c>
      <c r="C4105" s="76"/>
      <c r="D4105" s="76" t="s">
        <v>3418</v>
      </c>
      <c r="E4105" s="74"/>
      <c r="F4105" s="74">
        <v>5200000618</v>
      </c>
    </row>
    <row r="4106" spans="1:6" x14ac:dyDescent="0.2">
      <c r="A4106" s="74">
        <v>549610</v>
      </c>
      <c r="B4106" s="75">
        <v>47.15</v>
      </c>
      <c r="C4106" s="76"/>
      <c r="D4106" s="76" t="s">
        <v>3419</v>
      </c>
      <c r="E4106" s="74"/>
      <c r="F4106" s="74">
        <v>5200000618</v>
      </c>
    </row>
    <row r="4107" spans="1:6" x14ac:dyDescent="0.2">
      <c r="A4107" s="74">
        <v>549611</v>
      </c>
      <c r="B4107" s="75">
        <v>36.450000000000003</v>
      </c>
      <c r="C4107" s="76"/>
      <c r="D4107" s="76" t="s">
        <v>3420</v>
      </c>
      <c r="E4107" s="74"/>
      <c r="F4107" s="74">
        <v>5200000618</v>
      </c>
    </row>
    <row r="4108" spans="1:6" x14ac:dyDescent="0.2">
      <c r="A4108" s="74">
        <v>549612</v>
      </c>
      <c r="B4108" s="75">
        <v>26.29</v>
      </c>
      <c r="C4108" s="76"/>
      <c r="D4108" s="76" t="s">
        <v>3421</v>
      </c>
      <c r="E4108" s="74"/>
      <c r="F4108" s="74">
        <v>5200000618</v>
      </c>
    </row>
    <row r="4109" spans="1:6" x14ac:dyDescent="0.2">
      <c r="A4109" s="74">
        <v>549613</v>
      </c>
      <c r="B4109" s="75">
        <v>40.97</v>
      </c>
      <c r="C4109" s="76"/>
      <c r="D4109" s="76" t="s">
        <v>3422</v>
      </c>
      <c r="E4109" s="74"/>
      <c r="F4109" s="74">
        <v>5200000618</v>
      </c>
    </row>
    <row r="4110" spans="1:6" x14ac:dyDescent="0.2">
      <c r="A4110" s="74">
        <v>549614</v>
      </c>
      <c r="B4110" s="75">
        <v>40</v>
      </c>
      <c r="C4110" s="76"/>
      <c r="D4110" s="76" t="s">
        <v>3423</v>
      </c>
      <c r="E4110" s="74"/>
      <c r="F4110" s="74">
        <v>5200000618</v>
      </c>
    </row>
    <row r="4111" spans="1:6" x14ac:dyDescent="0.2">
      <c r="A4111" s="74">
        <v>549615</v>
      </c>
      <c r="B4111" s="75">
        <v>32.68</v>
      </c>
      <c r="C4111" s="76"/>
      <c r="D4111" s="76" t="s">
        <v>3424</v>
      </c>
      <c r="E4111" s="74"/>
      <c r="F4111" s="74">
        <v>5200000618</v>
      </c>
    </row>
    <row r="4112" spans="1:6" x14ac:dyDescent="0.2">
      <c r="A4112" s="74">
        <v>549616</v>
      </c>
      <c r="B4112" s="75">
        <v>13.13</v>
      </c>
      <c r="C4112" s="76"/>
      <c r="D4112" s="76" t="s">
        <v>3425</v>
      </c>
      <c r="E4112" s="74"/>
      <c r="F4112" s="74">
        <v>5200000618</v>
      </c>
    </row>
    <row r="4113" spans="1:6" x14ac:dyDescent="0.2">
      <c r="A4113" s="74">
        <v>549617</v>
      </c>
      <c r="B4113" s="75">
        <v>22.67</v>
      </c>
      <c r="C4113" s="76"/>
      <c r="D4113" s="76" t="s">
        <v>3426</v>
      </c>
      <c r="E4113" s="74"/>
      <c r="F4113" s="74">
        <v>5200000618</v>
      </c>
    </row>
    <row r="4114" spans="1:6" x14ac:dyDescent="0.2">
      <c r="A4114" s="74">
        <v>549618</v>
      </c>
      <c r="B4114" s="75">
        <v>10.14</v>
      </c>
      <c r="C4114" s="76"/>
      <c r="D4114" s="76" t="s">
        <v>3427</v>
      </c>
      <c r="E4114" s="74"/>
      <c r="F4114" s="74">
        <v>5200000618</v>
      </c>
    </row>
    <row r="4115" spans="1:6" x14ac:dyDescent="0.2">
      <c r="A4115" s="74">
        <v>549619</v>
      </c>
      <c r="B4115" s="75">
        <v>36.6</v>
      </c>
      <c r="C4115" s="76"/>
      <c r="D4115" s="76" t="s">
        <v>3428</v>
      </c>
      <c r="E4115" s="74"/>
      <c r="F4115" s="74">
        <v>5200000618</v>
      </c>
    </row>
    <row r="4116" spans="1:6" x14ac:dyDescent="0.2">
      <c r="A4116" s="74">
        <v>549620</v>
      </c>
      <c r="B4116" s="75">
        <v>20.7</v>
      </c>
      <c r="C4116" s="76"/>
      <c r="D4116" s="76" t="s">
        <v>3429</v>
      </c>
      <c r="E4116" s="74"/>
      <c r="F4116" s="74">
        <v>5200000618</v>
      </c>
    </row>
    <row r="4117" spans="1:6" x14ac:dyDescent="0.2">
      <c r="A4117" s="74">
        <v>549621</v>
      </c>
      <c r="B4117" s="75">
        <v>4.04</v>
      </c>
      <c r="C4117" s="76"/>
      <c r="D4117" s="76" t="s">
        <v>3430</v>
      </c>
      <c r="E4117" s="74"/>
      <c r="F4117" s="74">
        <v>5200000618</v>
      </c>
    </row>
    <row r="4118" spans="1:6" x14ac:dyDescent="0.2">
      <c r="A4118" s="74">
        <v>549622</v>
      </c>
      <c r="B4118" s="75">
        <v>22.67</v>
      </c>
      <c r="C4118" s="76"/>
      <c r="D4118" s="76" t="s">
        <v>3431</v>
      </c>
      <c r="E4118" s="74"/>
      <c r="F4118" s="74">
        <v>5200000618</v>
      </c>
    </row>
    <row r="4119" spans="1:6" x14ac:dyDescent="0.2">
      <c r="A4119" s="74">
        <v>549623</v>
      </c>
      <c r="B4119" s="75">
        <v>22.86</v>
      </c>
      <c r="C4119" s="76"/>
      <c r="D4119" s="76" t="s">
        <v>3432</v>
      </c>
      <c r="E4119" s="74"/>
      <c r="F4119" s="74">
        <v>5200000618</v>
      </c>
    </row>
    <row r="4120" spans="1:6" x14ac:dyDescent="0.2">
      <c r="A4120" s="74">
        <v>549624</v>
      </c>
      <c r="B4120" s="75">
        <v>27.46</v>
      </c>
      <c r="C4120" s="76"/>
      <c r="D4120" s="76" t="s">
        <v>3433</v>
      </c>
      <c r="E4120" s="74"/>
      <c r="F4120" s="74">
        <v>5200000618</v>
      </c>
    </row>
    <row r="4121" spans="1:6" x14ac:dyDescent="0.2">
      <c r="A4121" s="74">
        <v>549625</v>
      </c>
      <c r="B4121" s="75">
        <v>5.95</v>
      </c>
      <c r="C4121" s="76"/>
      <c r="D4121" s="76" t="s">
        <v>3434</v>
      </c>
      <c r="E4121" s="74"/>
      <c r="F4121" s="74">
        <v>5200000618</v>
      </c>
    </row>
    <row r="4122" spans="1:6" x14ac:dyDescent="0.2">
      <c r="A4122" s="74">
        <v>549626</v>
      </c>
      <c r="B4122" s="75">
        <v>13.13</v>
      </c>
      <c r="C4122" s="76"/>
      <c r="D4122" s="76" t="s">
        <v>3435</v>
      </c>
      <c r="E4122" s="74"/>
      <c r="F4122" s="74">
        <v>5200000618</v>
      </c>
    </row>
    <row r="4123" spans="1:6" x14ac:dyDescent="0.2">
      <c r="A4123" s="74">
        <v>549627</v>
      </c>
      <c r="B4123" s="75">
        <v>20.13</v>
      </c>
      <c r="C4123" s="76"/>
      <c r="D4123" s="76" t="s">
        <v>3436</v>
      </c>
      <c r="E4123" s="74"/>
      <c r="F4123" s="74">
        <v>5200000618</v>
      </c>
    </row>
    <row r="4124" spans="1:6" x14ac:dyDescent="0.2">
      <c r="A4124" s="74">
        <v>549628</v>
      </c>
      <c r="B4124" s="75">
        <v>373.34</v>
      </c>
      <c r="C4124" s="76"/>
      <c r="D4124" s="76" t="s">
        <v>3437</v>
      </c>
      <c r="E4124" s="74"/>
      <c r="F4124" s="74">
        <v>5200000618</v>
      </c>
    </row>
    <row r="4125" spans="1:6" x14ac:dyDescent="0.2">
      <c r="A4125" s="74">
        <v>549629</v>
      </c>
      <c r="B4125" s="75">
        <v>30.67</v>
      </c>
      <c r="C4125" s="76"/>
      <c r="D4125" s="76" t="s">
        <v>3438</v>
      </c>
      <c r="E4125" s="74"/>
      <c r="F4125" s="74">
        <v>5200000618</v>
      </c>
    </row>
    <row r="4126" spans="1:6" x14ac:dyDescent="0.2">
      <c r="A4126" s="74">
        <v>549630</v>
      </c>
      <c r="B4126" s="75">
        <v>2.25</v>
      </c>
      <c r="C4126" s="76"/>
      <c r="D4126" s="76" t="s">
        <v>3439</v>
      </c>
      <c r="E4126" s="74"/>
      <c r="F4126" s="74">
        <v>5200000618</v>
      </c>
    </row>
    <row r="4127" spans="1:6" x14ac:dyDescent="0.2">
      <c r="A4127" s="74">
        <v>549631</v>
      </c>
      <c r="B4127" s="75">
        <v>1</v>
      </c>
      <c r="C4127" s="76"/>
      <c r="D4127" s="76" t="s">
        <v>3440</v>
      </c>
      <c r="E4127" s="74"/>
      <c r="F4127" s="74">
        <v>5200000618</v>
      </c>
    </row>
    <row r="4128" spans="1:6" x14ac:dyDescent="0.2">
      <c r="A4128" s="74">
        <v>549632</v>
      </c>
      <c r="B4128" s="75">
        <v>614</v>
      </c>
      <c r="C4128" s="76"/>
      <c r="D4128" s="76" t="s">
        <v>3441</v>
      </c>
      <c r="E4128" s="74"/>
      <c r="F4128" s="74">
        <v>5200000618</v>
      </c>
    </row>
    <row r="4129" spans="1:6" x14ac:dyDescent="0.2">
      <c r="A4129" s="74">
        <v>549633</v>
      </c>
      <c r="B4129" s="75">
        <v>3.96</v>
      </c>
      <c r="C4129" s="76"/>
      <c r="D4129" s="76" t="s">
        <v>3442</v>
      </c>
      <c r="E4129" s="74"/>
      <c r="F4129" s="74">
        <v>5200000618</v>
      </c>
    </row>
    <row r="4130" spans="1:6" x14ac:dyDescent="0.2">
      <c r="A4130" s="74">
        <v>549634</v>
      </c>
      <c r="B4130" s="75">
        <v>1178.32</v>
      </c>
      <c r="C4130" s="76"/>
      <c r="D4130" s="76" t="s">
        <v>3443</v>
      </c>
      <c r="E4130" s="74"/>
      <c r="F4130" s="74">
        <v>5200000618</v>
      </c>
    </row>
    <row r="4131" spans="1:6" x14ac:dyDescent="0.2">
      <c r="A4131" s="74">
        <v>549635</v>
      </c>
      <c r="B4131" s="75">
        <v>2500</v>
      </c>
      <c r="C4131" s="76"/>
      <c r="D4131" s="76" t="s">
        <v>3444</v>
      </c>
      <c r="E4131" s="74"/>
      <c r="F4131" s="74">
        <v>5200000618</v>
      </c>
    </row>
    <row r="4132" spans="1:6" x14ac:dyDescent="0.2">
      <c r="A4132" s="74">
        <v>549636</v>
      </c>
      <c r="B4132" s="75">
        <v>1453.79</v>
      </c>
      <c r="C4132" s="76"/>
      <c r="D4132" s="76" t="s">
        <v>3445</v>
      </c>
      <c r="E4132" s="74"/>
      <c r="F4132" s="74">
        <v>5200000618</v>
      </c>
    </row>
    <row r="4133" spans="1:6" x14ac:dyDescent="0.2">
      <c r="A4133" s="74">
        <v>549637</v>
      </c>
      <c r="B4133" s="75">
        <v>42</v>
      </c>
      <c r="C4133" s="76"/>
      <c r="D4133" s="76" t="s">
        <v>3446</v>
      </c>
      <c r="E4133" s="74"/>
      <c r="F4133" s="74">
        <v>5200000618</v>
      </c>
    </row>
    <row r="4134" spans="1:6" x14ac:dyDescent="0.2">
      <c r="A4134" s="74">
        <v>549638</v>
      </c>
      <c r="B4134" s="75">
        <v>650</v>
      </c>
      <c r="C4134" s="76"/>
      <c r="D4134" s="76" t="s">
        <v>3447</v>
      </c>
      <c r="E4134" s="74"/>
      <c r="F4134" s="74">
        <v>5200000618</v>
      </c>
    </row>
    <row r="4135" spans="1:6" x14ac:dyDescent="0.2">
      <c r="A4135" s="74">
        <v>549639</v>
      </c>
      <c r="B4135" s="75">
        <v>24</v>
      </c>
      <c r="C4135" s="76"/>
      <c r="D4135" s="76" t="s">
        <v>3448</v>
      </c>
      <c r="E4135" s="74"/>
      <c r="F4135" s="74">
        <v>5200000618</v>
      </c>
    </row>
    <row r="4136" spans="1:6" x14ac:dyDescent="0.2">
      <c r="A4136" s="74">
        <v>549640</v>
      </c>
      <c r="B4136" s="75">
        <v>86.15</v>
      </c>
      <c r="C4136" s="76"/>
      <c r="D4136" s="76" t="s">
        <v>3449</v>
      </c>
      <c r="E4136" s="74"/>
      <c r="F4136" s="74">
        <v>5200000618</v>
      </c>
    </row>
    <row r="4137" spans="1:6" x14ac:dyDescent="0.2">
      <c r="A4137" s="74">
        <v>549641</v>
      </c>
      <c r="B4137" s="75">
        <v>20.7</v>
      </c>
      <c r="C4137" s="76"/>
      <c r="D4137" s="76" t="s">
        <v>3450</v>
      </c>
      <c r="E4137" s="74"/>
      <c r="F4137" s="74">
        <v>5200000618</v>
      </c>
    </row>
    <row r="4138" spans="1:6" x14ac:dyDescent="0.2">
      <c r="A4138" s="74">
        <v>549642</v>
      </c>
      <c r="B4138" s="75">
        <v>38.409999999999997</v>
      </c>
      <c r="C4138" s="76"/>
      <c r="D4138" s="76" t="s">
        <v>3451</v>
      </c>
      <c r="E4138" s="74"/>
      <c r="F4138" s="74">
        <v>5200000618</v>
      </c>
    </row>
    <row r="4139" spans="1:6" x14ac:dyDescent="0.2">
      <c r="A4139" s="74">
        <v>549643</v>
      </c>
      <c r="B4139" s="75">
        <v>44</v>
      </c>
      <c r="C4139" s="76"/>
      <c r="D4139" s="76" t="s">
        <v>3452</v>
      </c>
      <c r="E4139" s="74"/>
      <c r="F4139" s="74">
        <v>5200000618</v>
      </c>
    </row>
    <row r="4140" spans="1:6" x14ac:dyDescent="0.2">
      <c r="A4140" s="74">
        <v>549644</v>
      </c>
      <c r="B4140" s="75">
        <v>37.5</v>
      </c>
      <c r="C4140" s="76"/>
      <c r="D4140" s="76" t="s">
        <v>3453</v>
      </c>
      <c r="E4140" s="74"/>
      <c r="F4140" s="74">
        <v>5200000618</v>
      </c>
    </row>
    <row r="4141" spans="1:6" x14ac:dyDescent="0.2">
      <c r="A4141" s="74">
        <v>549645</v>
      </c>
      <c r="B4141" s="75">
        <v>51.2</v>
      </c>
      <c r="C4141" s="76"/>
      <c r="D4141" s="76" t="s">
        <v>3454</v>
      </c>
      <c r="E4141" s="74"/>
      <c r="F4141" s="74">
        <v>5200000618</v>
      </c>
    </row>
    <row r="4142" spans="1:6" x14ac:dyDescent="0.2">
      <c r="A4142" s="74">
        <v>549646</v>
      </c>
      <c r="B4142" s="75">
        <v>4.7</v>
      </c>
      <c r="C4142" s="76"/>
      <c r="D4142" s="76" t="s">
        <v>3455</v>
      </c>
      <c r="E4142" s="74"/>
      <c r="F4142" s="74">
        <v>5200000618</v>
      </c>
    </row>
    <row r="4143" spans="1:6" x14ac:dyDescent="0.2">
      <c r="A4143" s="74">
        <v>549647</v>
      </c>
      <c r="B4143" s="75">
        <v>440.81</v>
      </c>
      <c r="C4143" s="76"/>
      <c r="D4143" s="76" t="s">
        <v>3456</v>
      </c>
      <c r="E4143" s="74"/>
      <c r="F4143" s="74">
        <v>5200000618</v>
      </c>
    </row>
    <row r="4144" spans="1:6" x14ac:dyDescent="0.2">
      <c r="A4144" s="74">
        <v>549648</v>
      </c>
      <c r="B4144" s="75">
        <v>400</v>
      </c>
      <c r="C4144" s="76"/>
      <c r="D4144" s="76" t="s">
        <v>3457</v>
      </c>
      <c r="E4144" s="74"/>
      <c r="F4144" s="74">
        <v>5200000618</v>
      </c>
    </row>
    <row r="4145" spans="1:6" x14ac:dyDescent="0.2">
      <c r="A4145" s="74">
        <v>549649</v>
      </c>
      <c r="B4145" s="75">
        <v>194.02</v>
      </c>
      <c r="C4145" s="76"/>
      <c r="D4145" s="76" t="s">
        <v>3458</v>
      </c>
      <c r="E4145" s="74"/>
      <c r="F4145" s="74">
        <v>5200000618</v>
      </c>
    </row>
    <row r="4146" spans="1:6" x14ac:dyDescent="0.2">
      <c r="A4146" s="74">
        <v>549650</v>
      </c>
      <c r="B4146" s="75">
        <v>32.96</v>
      </c>
      <c r="C4146" s="76"/>
      <c r="D4146" s="76" t="s">
        <v>3459</v>
      </c>
      <c r="E4146" s="74"/>
      <c r="F4146" s="74">
        <v>5200000618</v>
      </c>
    </row>
    <row r="4147" spans="1:6" x14ac:dyDescent="0.2">
      <c r="A4147" s="74">
        <v>549651</v>
      </c>
      <c r="B4147" s="75">
        <v>570</v>
      </c>
      <c r="C4147" s="76"/>
      <c r="D4147" s="76" t="s">
        <v>3460</v>
      </c>
      <c r="E4147" s="74"/>
      <c r="F4147" s="74">
        <v>5200000618</v>
      </c>
    </row>
    <row r="4148" spans="1:6" x14ac:dyDescent="0.2">
      <c r="A4148" s="74">
        <v>549652</v>
      </c>
      <c r="B4148" s="75">
        <v>83</v>
      </c>
      <c r="C4148" s="76"/>
      <c r="D4148" s="76" t="s">
        <v>3461</v>
      </c>
      <c r="E4148" s="74"/>
      <c r="F4148" s="74">
        <v>5200000618</v>
      </c>
    </row>
    <row r="4149" spans="1:6" x14ac:dyDescent="0.2">
      <c r="A4149" s="74">
        <v>549653</v>
      </c>
      <c r="B4149" s="75">
        <v>741</v>
      </c>
      <c r="C4149" s="76"/>
      <c r="D4149" s="76" t="s">
        <v>3462</v>
      </c>
      <c r="E4149" s="74"/>
      <c r="F4149" s="74">
        <v>5200000618</v>
      </c>
    </row>
    <row r="4150" spans="1:6" x14ac:dyDescent="0.2">
      <c r="A4150" s="74">
        <v>549654</v>
      </c>
      <c r="B4150" s="75">
        <v>1368</v>
      </c>
      <c r="C4150" s="76"/>
      <c r="D4150" s="76" t="s">
        <v>3463</v>
      </c>
      <c r="E4150" s="74"/>
      <c r="F4150" s="74">
        <v>5200000618</v>
      </c>
    </row>
    <row r="4151" spans="1:6" x14ac:dyDescent="0.2">
      <c r="A4151" s="74">
        <v>549655</v>
      </c>
      <c r="B4151" s="75">
        <v>444</v>
      </c>
      <c r="C4151" s="76"/>
      <c r="D4151" s="76" t="s">
        <v>3464</v>
      </c>
      <c r="E4151" s="74"/>
      <c r="F4151" s="74">
        <v>5200000618</v>
      </c>
    </row>
    <row r="4152" spans="1:6" x14ac:dyDescent="0.2">
      <c r="A4152" s="74">
        <v>549656</v>
      </c>
      <c r="B4152" s="75">
        <v>821</v>
      </c>
      <c r="C4152" s="76"/>
      <c r="D4152" s="76" t="s">
        <v>3465</v>
      </c>
      <c r="E4152" s="74"/>
      <c r="F4152" s="74">
        <v>5200000618</v>
      </c>
    </row>
    <row r="4153" spans="1:6" x14ac:dyDescent="0.2">
      <c r="A4153" s="74">
        <v>549657</v>
      </c>
      <c r="B4153" s="75">
        <v>786</v>
      </c>
      <c r="C4153" s="76"/>
      <c r="D4153" s="76" t="s">
        <v>3466</v>
      </c>
      <c r="E4153" s="74"/>
      <c r="F4153" s="74">
        <v>5200000618</v>
      </c>
    </row>
    <row r="4154" spans="1:6" x14ac:dyDescent="0.2">
      <c r="A4154" s="74">
        <v>549658</v>
      </c>
      <c r="B4154" s="75">
        <v>895</v>
      </c>
      <c r="C4154" s="76"/>
      <c r="D4154" s="76" t="s">
        <v>3467</v>
      </c>
      <c r="E4154" s="74"/>
      <c r="F4154" s="74">
        <v>5200000618</v>
      </c>
    </row>
    <row r="4155" spans="1:6" x14ac:dyDescent="0.2">
      <c r="A4155" s="74">
        <v>549659</v>
      </c>
      <c r="B4155" s="75">
        <v>358</v>
      </c>
      <c r="C4155" s="76"/>
      <c r="D4155" s="76" t="s">
        <v>3468</v>
      </c>
      <c r="E4155" s="74"/>
      <c r="F4155" s="74">
        <v>5200000618</v>
      </c>
    </row>
    <row r="4156" spans="1:6" x14ac:dyDescent="0.2">
      <c r="A4156" s="74">
        <v>549660</v>
      </c>
      <c r="B4156" s="75">
        <v>76</v>
      </c>
      <c r="C4156" s="76"/>
      <c r="D4156" s="76" t="s">
        <v>3469</v>
      </c>
      <c r="E4156" s="74"/>
      <c r="F4156" s="74">
        <v>5200000618</v>
      </c>
    </row>
    <row r="4157" spans="1:6" x14ac:dyDescent="0.2">
      <c r="A4157" s="74">
        <v>549661</v>
      </c>
      <c r="B4157" s="75">
        <v>115</v>
      </c>
      <c r="C4157" s="76"/>
      <c r="D4157" s="76" t="s">
        <v>3470</v>
      </c>
      <c r="E4157" s="74"/>
      <c r="F4157" s="74">
        <v>5200000618</v>
      </c>
    </row>
    <row r="4158" spans="1:6" x14ac:dyDescent="0.2">
      <c r="A4158" s="74">
        <v>549662</v>
      </c>
      <c r="B4158" s="75">
        <v>127</v>
      </c>
      <c r="C4158" s="76"/>
      <c r="D4158" s="76" t="s">
        <v>3471</v>
      </c>
      <c r="E4158" s="74"/>
      <c r="F4158" s="74">
        <v>5200000618</v>
      </c>
    </row>
    <row r="4159" spans="1:6" x14ac:dyDescent="0.2">
      <c r="A4159" s="74">
        <v>549663</v>
      </c>
      <c r="B4159" s="75">
        <v>15</v>
      </c>
      <c r="C4159" s="76"/>
      <c r="D4159" s="76" t="s">
        <v>3472</v>
      </c>
      <c r="E4159" s="74"/>
      <c r="F4159" s="74">
        <v>5200000618</v>
      </c>
    </row>
    <row r="4160" spans="1:6" x14ac:dyDescent="0.2">
      <c r="A4160" s="74">
        <v>549664</v>
      </c>
      <c r="B4160" s="75">
        <v>26</v>
      </c>
      <c r="C4160" s="76"/>
      <c r="D4160" s="76" t="s">
        <v>3473</v>
      </c>
      <c r="E4160" s="74"/>
      <c r="F4160" s="74">
        <v>5200000618</v>
      </c>
    </row>
    <row r="4161" spans="1:6" x14ac:dyDescent="0.2">
      <c r="A4161" s="74">
        <v>549665</v>
      </c>
      <c r="B4161" s="75">
        <v>179</v>
      </c>
      <c r="C4161" s="76"/>
      <c r="D4161" s="76" t="s">
        <v>3474</v>
      </c>
      <c r="E4161" s="74"/>
      <c r="F4161" s="74">
        <v>5200000618</v>
      </c>
    </row>
    <row r="4162" spans="1:6" x14ac:dyDescent="0.2">
      <c r="A4162" s="74">
        <v>549666</v>
      </c>
      <c r="B4162" s="75">
        <v>15.76</v>
      </c>
      <c r="C4162" s="76"/>
      <c r="D4162" s="76" t="s">
        <v>3475</v>
      </c>
      <c r="E4162" s="74"/>
      <c r="F4162" s="74">
        <v>5200000618</v>
      </c>
    </row>
    <row r="4163" spans="1:6" x14ac:dyDescent="0.2">
      <c r="A4163" s="74">
        <v>549667</v>
      </c>
      <c r="B4163" s="75">
        <v>7.9</v>
      </c>
      <c r="C4163" s="76"/>
      <c r="D4163" s="76" t="s">
        <v>3476</v>
      </c>
      <c r="E4163" s="74"/>
      <c r="F4163" s="74">
        <v>5200000618</v>
      </c>
    </row>
    <row r="4164" spans="1:6" x14ac:dyDescent="0.2">
      <c r="A4164" s="74">
        <v>549668</v>
      </c>
      <c r="B4164" s="75">
        <v>607</v>
      </c>
      <c r="C4164" s="76"/>
      <c r="D4164" s="76" t="s">
        <v>3477</v>
      </c>
      <c r="E4164" s="74"/>
      <c r="F4164" s="74">
        <v>5200000618</v>
      </c>
    </row>
    <row r="4165" spans="1:6" x14ac:dyDescent="0.2">
      <c r="A4165" s="74">
        <v>549669</v>
      </c>
      <c r="B4165" s="75">
        <v>719</v>
      </c>
      <c r="C4165" s="76"/>
      <c r="D4165" s="76" t="s">
        <v>3478</v>
      </c>
      <c r="E4165" s="74"/>
      <c r="F4165" s="74">
        <v>5200000618</v>
      </c>
    </row>
    <row r="4166" spans="1:6" x14ac:dyDescent="0.2">
      <c r="A4166" s="74">
        <v>549670</v>
      </c>
      <c r="B4166" s="75">
        <v>1165</v>
      </c>
      <c r="C4166" s="76"/>
      <c r="D4166" s="76" t="s">
        <v>3479</v>
      </c>
      <c r="E4166" s="74"/>
      <c r="F4166" s="74">
        <v>5200000618</v>
      </c>
    </row>
    <row r="4167" spans="1:6" x14ac:dyDescent="0.2">
      <c r="A4167" s="74">
        <v>549671</v>
      </c>
      <c r="B4167" s="75">
        <v>99</v>
      </c>
      <c r="C4167" s="76"/>
      <c r="D4167" s="76" t="s">
        <v>3480</v>
      </c>
      <c r="E4167" s="74"/>
      <c r="F4167" s="74">
        <v>5200000618</v>
      </c>
    </row>
    <row r="4168" spans="1:6" x14ac:dyDescent="0.2">
      <c r="A4168" s="74">
        <v>549672</v>
      </c>
      <c r="B4168" s="75">
        <v>113</v>
      </c>
      <c r="C4168" s="76"/>
      <c r="D4168" s="76" t="s">
        <v>3481</v>
      </c>
      <c r="E4168" s="74"/>
      <c r="F4168" s="74">
        <v>5200000618</v>
      </c>
    </row>
    <row r="4169" spans="1:6" x14ac:dyDescent="0.2">
      <c r="A4169" s="74">
        <v>549673</v>
      </c>
      <c r="B4169" s="75">
        <v>1009</v>
      </c>
      <c r="C4169" s="76"/>
      <c r="D4169" s="76" t="s">
        <v>3482</v>
      </c>
      <c r="E4169" s="74"/>
      <c r="F4169" s="74">
        <v>5200000618</v>
      </c>
    </row>
    <row r="4170" spans="1:6" x14ac:dyDescent="0.2">
      <c r="A4170" s="74">
        <v>549674</v>
      </c>
      <c r="B4170" s="75">
        <v>116</v>
      </c>
      <c r="C4170" s="76"/>
      <c r="D4170" s="76" t="s">
        <v>3483</v>
      </c>
      <c r="E4170" s="74"/>
      <c r="F4170" s="74">
        <v>5200000618</v>
      </c>
    </row>
    <row r="4171" spans="1:6" x14ac:dyDescent="0.2">
      <c r="A4171" s="74">
        <v>549675</v>
      </c>
      <c r="B4171" s="75">
        <v>166</v>
      </c>
      <c r="C4171" s="76"/>
      <c r="D4171" s="76" t="s">
        <v>3484</v>
      </c>
      <c r="E4171" s="74"/>
      <c r="F4171" s="74">
        <v>5200000618</v>
      </c>
    </row>
    <row r="4172" spans="1:6" x14ac:dyDescent="0.2">
      <c r="A4172" s="74">
        <v>549676</v>
      </c>
      <c r="B4172" s="75">
        <v>397</v>
      </c>
      <c r="C4172" s="76"/>
      <c r="D4172" s="76" t="s">
        <v>3485</v>
      </c>
      <c r="E4172" s="74"/>
      <c r="F4172" s="74">
        <v>5200000618</v>
      </c>
    </row>
    <row r="4173" spans="1:6" x14ac:dyDescent="0.2">
      <c r="A4173" s="74">
        <v>549677</v>
      </c>
      <c r="B4173" s="75">
        <v>896</v>
      </c>
      <c r="C4173" s="76"/>
      <c r="D4173" s="76" t="s">
        <v>3486</v>
      </c>
      <c r="E4173" s="74"/>
      <c r="F4173" s="74">
        <v>5200000618</v>
      </c>
    </row>
    <row r="4174" spans="1:6" x14ac:dyDescent="0.2">
      <c r="A4174" s="74">
        <v>549678</v>
      </c>
      <c r="B4174" s="75">
        <v>1927</v>
      </c>
      <c r="C4174" s="76"/>
      <c r="D4174" s="76" t="s">
        <v>3487</v>
      </c>
      <c r="E4174" s="74"/>
      <c r="F4174" s="74">
        <v>5200000618</v>
      </c>
    </row>
    <row r="4175" spans="1:6" x14ac:dyDescent="0.2">
      <c r="A4175" s="74">
        <v>549679</v>
      </c>
      <c r="B4175" s="75">
        <v>527.02</v>
      </c>
      <c r="C4175" s="76"/>
      <c r="D4175" s="76" t="s">
        <v>3488</v>
      </c>
      <c r="E4175" s="74"/>
      <c r="F4175" s="74">
        <v>5200000618</v>
      </c>
    </row>
    <row r="4176" spans="1:6" x14ac:dyDescent="0.2">
      <c r="A4176" s="74">
        <v>549680</v>
      </c>
      <c r="B4176" s="75">
        <v>794</v>
      </c>
      <c r="C4176" s="76"/>
      <c r="D4176" s="76" t="s">
        <v>3489</v>
      </c>
      <c r="E4176" s="74"/>
      <c r="F4176" s="74">
        <v>5200000618</v>
      </c>
    </row>
    <row r="4177" spans="1:6" x14ac:dyDescent="0.2">
      <c r="A4177" s="74">
        <v>549681</v>
      </c>
      <c r="B4177" s="75">
        <v>874</v>
      </c>
      <c r="C4177" s="76"/>
      <c r="D4177" s="76" t="s">
        <v>3490</v>
      </c>
      <c r="E4177" s="74"/>
      <c r="F4177" s="74">
        <v>5200000618</v>
      </c>
    </row>
    <row r="4178" spans="1:6" x14ac:dyDescent="0.2">
      <c r="A4178" s="74">
        <v>549682</v>
      </c>
      <c r="B4178" s="75">
        <v>993</v>
      </c>
      <c r="C4178" s="76"/>
      <c r="D4178" s="76" t="s">
        <v>3491</v>
      </c>
      <c r="E4178" s="74"/>
      <c r="F4178" s="74">
        <v>5200000618</v>
      </c>
    </row>
    <row r="4179" spans="1:6" x14ac:dyDescent="0.2">
      <c r="A4179" s="74">
        <v>549683</v>
      </c>
      <c r="B4179" s="75">
        <v>311</v>
      </c>
      <c r="C4179" s="76"/>
      <c r="D4179" s="76" t="s">
        <v>3492</v>
      </c>
      <c r="E4179" s="74"/>
      <c r="F4179" s="74">
        <v>5200000618</v>
      </c>
    </row>
    <row r="4180" spans="1:6" x14ac:dyDescent="0.2">
      <c r="A4180" s="74">
        <v>549684</v>
      </c>
      <c r="B4180" s="75">
        <v>278</v>
      </c>
      <c r="C4180" s="76"/>
      <c r="D4180" s="76" t="s">
        <v>3493</v>
      </c>
      <c r="E4180" s="74"/>
      <c r="F4180" s="74">
        <v>5200000618</v>
      </c>
    </row>
    <row r="4181" spans="1:6" x14ac:dyDescent="0.2">
      <c r="A4181" s="74">
        <v>549685</v>
      </c>
      <c r="B4181" s="75">
        <v>934</v>
      </c>
      <c r="C4181" s="76"/>
      <c r="D4181" s="76" t="s">
        <v>3486</v>
      </c>
      <c r="E4181" s="74"/>
      <c r="F4181" s="74">
        <v>5200000618</v>
      </c>
    </row>
    <row r="4182" spans="1:6" x14ac:dyDescent="0.2">
      <c r="A4182" s="74">
        <v>549686</v>
      </c>
      <c r="B4182" s="75">
        <v>494</v>
      </c>
      <c r="C4182" s="76"/>
      <c r="D4182" s="76" t="s">
        <v>3494</v>
      </c>
      <c r="E4182" s="74"/>
      <c r="F4182" s="74">
        <v>5200000618</v>
      </c>
    </row>
    <row r="4183" spans="1:6" x14ac:dyDescent="0.2">
      <c r="A4183" s="74">
        <v>549687</v>
      </c>
      <c r="B4183" s="75">
        <v>564</v>
      </c>
      <c r="C4183" s="76"/>
      <c r="D4183" s="76" t="s">
        <v>3495</v>
      </c>
      <c r="E4183" s="74"/>
      <c r="F4183" s="74">
        <v>5200000618</v>
      </c>
    </row>
    <row r="4184" spans="1:6" x14ac:dyDescent="0.2">
      <c r="A4184" s="74">
        <v>549688</v>
      </c>
      <c r="B4184" s="75">
        <v>4437</v>
      </c>
      <c r="C4184" s="76"/>
      <c r="D4184" s="76" t="s">
        <v>3496</v>
      </c>
      <c r="E4184" s="74"/>
      <c r="F4184" s="74">
        <v>5200000618</v>
      </c>
    </row>
    <row r="4185" spans="1:6" x14ac:dyDescent="0.2">
      <c r="A4185" s="74">
        <v>549689</v>
      </c>
      <c r="B4185" s="75">
        <v>1433</v>
      </c>
      <c r="C4185" s="76"/>
      <c r="D4185" s="76" t="s">
        <v>3497</v>
      </c>
      <c r="E4185" s="74"/>
      <c r="F4185" s="74">
        <v>5200000618</v>
      </c>
    </row>
    <row r="4186" spans="1:6" x14ac:dyDescent="0.2">
      <c r="A4186" s="74">
        <v>549690</v>
      </c>
      <c r="B4186" s="75">
        <v>132</v>
      </c>
      <c r="C4186" s="76"/>
      <c r="D4186" s="76" t="s">
        <v>3498</v>
      </c>
      <c r="E4186" s="74"/>
      <c r="F4186" s="74">
        <v>5200000618</v>
      </c>
    </row>
    <row r="4187" spans="1:6" x14ac:dyDescent="0.2">
      <c r="A4187" s="74">
        <v>549691</v>
      </c>
      <c r="B4187" s="75">
        <v>352</v>
      </c>
      <c r="C4187" s="76"/>
      <c r="D4187" s="76" t="s">
        <v>3499</v>
      </c>
      <c r="E4187" s="74"/>
      <c r="F4187" s="74">
        <v>5200000618</v>
      </c>
    </row>
    <row r="4188" spans="1:6" x14ac:dyDescent="0.2">
      <c r="A4188" s="74">
        <v>549692</v>
      </c>
      <c r="B4188" s="75">
        <v>109</v>
      </c>
      <c r="C4188" s="76"/>
      <c r="D4188" s="76" t="s">
        <v>3500</v>
      </c>
      <c r="E4188" s="74"/>
      <c r="F4188" s="74">
        <v>5200000618</v>
      </c>
    </row>
    <row r="4189" spans="1:6" x14ac:dyDescent="0.2">
      <c r="A4189" s="74">
        <v>549693</v>
      </c>
      <c r="B4189" s="75">
        <v>282</v>
      </c>
      <c r="C4189" s="76"/>
      <c r="D4189" s="76" t="s">
        <v>3501</v>
      </c>
      <c r="E4189" s="74"/>
      <c r="F4189" s="74">
        <v>5200000618</v>
      </c>
    </row>
    <row r="4190" spans="1:6" x14ac:dyDescent="0.2">
      <c r="A4190" s="74">
        <v>549694</v>
      </c>
      <c r="B4190" s="75">
        <v>249</v>
      </c>
      <c r="C4190" s="76"/>
      <c r="D4190" s="76" t="s">
        <v>3502</v>
      </c>
      <c r="E4190" s="74"/>
      <c r="F4190" s="74">
        <v>5200000618</v>
      </c>
    </row>
    <row r="4191" spans="1:6" x14ac:dyDescent="0.2">
      <c r="A4191" s="74">
        <v>549695</v>
      </c>
      <c r="B4191" s="75">
        <v>264</v>
      </c>
      <c r="C4191" s="76"/>
      <c r="D4191" s="76" t="s">
        <v>3503</v>
      </c>
      <c r="E4191" s="74"/>
      <c r="F4191" s="74">
        <v>5200000618</v>
      </c>
    </row>
    <row r="4192" spans="1:6" x14ac:dyDescent="0.2">
      <c r="A4192" s="74">
        <v>549696</v>
      </c>
      <c r="B4192" s="75">
        <v>741</v>
      </c>
      <c r="C4192" s="76"/>
      <c r="D4192" s="76" t="s">
        <v>3504</v>
      </c>
      <c r="E4192" s="74"/>
      <c r="F4192" s="74">
        <v>5200000618</v>
      </c>
    </row>
    <row r="4193" spans="1:6" x14ac:dyDescent="0.2">
      <c r="A4193" s="74">
        <v>549697</v>
      </c>
      <c r="B4193" s="75">
        <v>473</v>
      </c>
      <c r="C4193" s="76"/>
      <c r="D4193" s="76" t="s">
        <v>3505</v>
      </c>
      <c r="E4193" s="74"/>
      <c r="F4193" s="74">
        <v>5200000618</v>
      </c>
    </row>
    <row r="4194" spans="1:6" x14ac:dyDescent="0.2">
      <c r="A4194" s="74">
        <v>549698</v>
      </c>
      <c r="B4194" s="75">
        <v>807</v>
      </c>
      <c r="C4194" s="76"/>
      <c r="D4194" s="76" t="s">
        <v>3506</v>
      </c>
      <c r="E4194" s="74"/>
      <c r="F4194" s="74">
        <v>5200000618</v>
      </c>
    </row>
    <row r="4195" spans="1:6" x14ac:dyDescent="0.2">
      <c r="A4195" s="74">
        <v>549699</v>
      </c>
      <c r="B4195" s="75">
        <v>662</v>
      </c>
      <c r="C4195" s="76"/>
      <c r="D4195" s="76" t="s">
        <v>3507</v>
      </c>
      <c r="E4195" s="74"/>
      <c r="F4195" s="74">
        <v>5200000618</v>
      </c>
    </row>
    <row r="4196" spans="1:6" x14ac:dyDescent="0.2">
      <c r="A4196" s="74">
        <v>549700</v>
      </c>
      <c r="B4196" s="75">
        <v>405</v>
      </c>
      <c r="C4196" s="76"/>
      <c r="D4196" s="76" t="s">
        <v>3508</v>
      </c>
      <c r="E4196" s="74"/>
      <c r="F4196" s="74">
        <v>5200000618</v>
      </c>
    </row>
    <row r="4197" spans="1:6" x14ac:dyDescent="0.2">
      <c r="A4197" s="74">
        <v>549701</v>
      </c>
      <c r="B4197" s="75">
        <v>871</v>
      </c>
      <c r="C4197" s="76"/>
      <c r="D4197" s="76" t="s">
        <v>3509</v>
      </c>
      <c r="E4197" s="74"/>
      <c r="F4197" s="74">
        <v>5200000618</v>
      </c>
    </row>
    <row r="4198" spans="1:6" x14ac:dyDescent="0.2">
      <c r="A4198" s="74">
        <v>549702</v>
      </c>
      <c r="B4198" s="75">
        <v>662</v>
      </c>
      <c r="C4198" s="76"/>
      <c r="D4198" s="76" t="s">
        <v>3510</v>
      </c>
      <c r="E4198" s="74"/>
      <c r="F4198" s="74">
        <v>5200000618</v>
      </c>
    </row>
    <row r="4199" spans="1:6" x14ac:dyDescent="0.2">
      <c r="A4199" s="74">
        <v>549703</v>
      </c>
      <c r="B4199" s="75">
        <v>544</v>
      </c>
      <c r="C4199" s="76"/>
      <c r="D4199" s="76" t="s">
        <v>3511</v>
      </c>
      <c r="E4199" s="74"/>
      <c r="F4199" s="74">
        <v>5200000618</v>
      </c>
    </row>
    <row r="4200" spans="1:6" x14ac:dyDescent="0.2">
      <c r="A4200" s="74">
        <v>549704</v>
      </c>
      <c r="B4200" s="75">
        <v>606</v>
      </c>
      <c r="C4200" s="76"/>
      <c r="D4200" s="76" t="s">
        <v>3512</v>
      </c>
      <c r="E4200" s="74"/>
      <c r="F4200" s="74">
        <v>5200000618</v>
      </c>
    </row>
    <row r="4201" spans="1:6" x14ac:dyDescent="0.2">
      <c r="A4201" s="74">
        <v>549705</v>
      </c>
      <c r="B4201" s="75">
        <v>191</v>
      </c>
      <c r="C4201" s="76"/>
      <c r="D4201" s="76" t="s">
        <v>3513</v>
      </c>
      <c r="E4201" s="74"/>
      <c r="F4201" s="74">
        <v>5200000618</v>
      </c>
    </row>
    <row r="4202" spans="1:6" x14ac:dyDescent="0.2">
      <c r="A4202" s="74">
        <v>549706</v>
      </c>
      <c r="B4202" s="75">
        <v>355</v>
      </c>
      <c r="C4202" s="76"/>
      <c r="D4202" s="76" t="s">
        <v>3514</v>
      </c>
      <c r="E4202" s="74"/>
      <c r="F4202" s="74">
        <v>5200000618</v>
      </c>
    </row>
    <row r="4203" spans="1:6" x14ac:dyDescent="0.2">
      <c r="A4203" s="74">
        <v>549707</v>
      </c>
      <c r="B4203" s="75">
        <v>1008</v>
      </c>
      <c r="C4203" s="76"/>
      <c r="D4203" s="76" t="s">
        <v>3515</v>
      </c>
      <c r="E4203" s="74"/>
      <c r="F4203" s="74">
        <v>5200000618</v>
      </c>
    </row>
    <row r="4204" spans="1:6" x14ac:dyDescent="0.2">
      <c r="A4204" s="74">
        <v>549708</v>
      </c>
      <c r="B4204" s="75">
        <v>492</v>
      </c>
      <c r="C4204" s="76"/>
      <c r="D4204" s="76" t="s">
        <v>3516</v>
      </c>
      <c r="E4204" s="74"/>
      <c r="F4204" s="74">
        <v>5200000618</v>
      </c>
    </row>
    <row r="4205" spans="1:6" x14ac:dyDescent="0.2">
      <c r="A4205" s="74">
        <v>549709</v>
      </c>
      <c r="B4205" s="75">
        <v>578</v>
      </c>
      <c r="C4205" s="76"/>
      <c r="D4205" s="76" t="s">
        <v>3517</v>
      </c>
      <c r="E4205" s="74"/>
      <c r="F4205" s="74">
        <v>5200000618</v>
      </c>
    </row>
    <row r="4206" spans="1:6" x14ac:dyDescent="0.2">
      <c r="A4206" s="74">
        <v>549710</v>
      </c>
      <c r="B4206" s="75">
        <v>714</v>
      </c>
      <c r="C4206" s="76"/>
      <c r="D4206" s="76" t="s">
        <v>3272</v>
      </c>
      <c r="E4206" s="74"/>
      <c r="F4206" s="74">
        <v>5200000618</v>
      </c>
    </row>
    <row r="4207" spans="1:6" x14ac:dyDescent="0.2">
      <c r="A4207" s="74">
        <v>549711</v>
      </c>
      <c r="B4207" s="75">
        <v>571</v>
      </c>
      <c r="C4207" s="76"/>
      <c r="D4207" s="76" t="s">
        <v>3518</v>
      </c>
      <c r="E4207" s="74"/>
      <c r="F4207" s="74">
        <v>5200000618</v>
      </c>
    </row>
    <row r="4208" spans="1:6" x14ac:dyDescent="0.2">
      <c r="A4208" s="74">
        <v>549712</v>
      </c>
      <c r="B4208" s="75">
        <v>1204</v>
      </c>
      <c r="C4208" s="76"/>
      <c r="D4208" s="76" t="s">
        <v>3519</v>
      </c>
      <c r="E4208" s="74"/>
      <c r="F4208" s="74">
        <v>5200000618</v>
      </c>
    </row>
    <row r="4209" spans="1:6" x14ac:dyDescent="0.2">
      <c r="A4209" s="74">
        <v>549713</v>
      </c>
      <c r="B4209" s="75">
        <v>497</v>
      </c>
      <c r="C4209" s="76"/>
      <c r="D4209" s="76" t="s">
        <v>3520</v>
      </c>
      <c r="E4209" s="74"/>
      <c r="F4209" s="74">
        <v>5200000618</v>
      </c>
    </row>
    <row r="4210" spans="1:6" x14ac:dyDescent="0.2">
      <c r="A4210" s="74">
        <v>549714</v>
      </c>
      <c r="B4210" s="75">
        <v>1.75</v>
      </c>
      <c r="C4210" s="76"/>
      <c r="D4210" s="76" t="s">
        <v>3521</v>
      </c>
      <c r="E4210" s="74"/>
      <c r="F4210" s="74">
        <v>5200000618</v>
      </c>
    </row>
    <row r="4211" spans="1:6" x14ac:dyDescent="0.2">
      <c r="A4211" s="74">
        <v>549715</v>
      </c>
      <c r="B4211" s="75">
        <v>13655</v>
      </c>
      <c r="C4211" s="76"/>
      <c r="D4211" s="76" t="s">
        <v>3522</v>
      </c>
      <c r="E4211" s="74"/>
      <c r="F4211" s="74">
        <v>5200000618</v>
      </c>
    </row>
    <row r="4212" spans="1:6" x14ac:dyDescent="0.2">
      <c r="A4212" s="74">
        <v>549716</v>
      </c>
      <c r="B4212" s="75">
        <v>3036</v>
      </c>
      <c r="C4212" s="76"/>
      <c r="D4212" s="76" t="s">
        <v>3523</v>
      </c>
      <c r="E4212" s="74"/>
      <c r="F4212" s="74">
        <v>5200000618</v>
      </c>
    </row>
    <row r="4213" spans="1:6" x14ac:dyDescent="0.2">
      <c r="A4213" s="74">
        <v>549717</v>
      </c>
      <c r="B4213" s="75">
        <v>3617</v>
      </c>
      <c r="C4213" s="76"/>
      <c r="D4213" s="76" t="s">
        <v>3524</v>
      </c>
      <c r="E4213" s="74"/>
      <c r="F4213" s="74">
        <v>5200000618</v>
      </c>
    </row>
    <row r="4214" spans="1:6" x14ac:dyDescent="0.2">
      <c r="A4214" s="74">
        <v>549718</v>
      </c>
      <c r="B4214" s="75">
        <v>5172</v>
      </c>
      <c r="C4214" s="76"/>
      <c r="D4214" s="76" t="s">
        <v>3525</v>
      </c>
      <c r="E4214" s="74"/>
      <c r="F4214" s="74">
        <v>5200000618</v>
      </c>
    </row>
    <row r="4215" spans="1:6" x14ac:dyDescent="0.2">
      <c r="A4215" s="74">
        <v>549719</v>
      </c>
      <c r="B4215" s="75">
        <v>2024</v>
      </c>
      <c r="C4215" s="76"/>
      <c r="D4215" s="76" t="s">
        <v>3526</v>
      </c>
      <c r="E4215" s="74"/>
      <c r="F4215" s="74">
        <v>5200000618</v>
      </c>
    </row>
    <row r="4216" spans="1:6" x14ac:dyDescent="0.2">
      <c r="A4216" s="74">
        <v>549720</v>
      </c>
      <c r="B4216" s="75">
        <v>18219</v>
      </c>
      <c r="C4216" s="76"/>
      <c r="D4216" s="76" t="s">
        <v>3527</v>
      </c>
      <c r="E4216" s="74"/>
      <c r="F4216" s="74">
        <v>5200000618</v>
      </c>
    </row>
    <row r="4217" spans="1:6" x14ac:dyDescent="0.2">
      <c r="A4217" s="74">
        <v>549721</v>
      </c>
      <c r="B4217" s="75">
        <v>20498</v>
      </c>
      <c r="C4217" s="76"/>
      <c r="D4217" s="76" t="s">
        <v>3528</v>
      </c>
      <c r="E4217" s="74"/>
      <c r="F4217" s="74">
        <v>5200000618</v>
      </c>
    </row>
    <row r="4218" spans="1:6" x14ac:dyDescent="0.2">
      <c r="A4218" s="74">
        <v>549722</v>
      </c>
      <c r="B4218" s="75">
        <v>22776</v>
      </c>
      <c r="C4218" s="76"/>
      <c r="D4218" s="76" t="s">
        <v>3529</v>
      </c>
      <c r="E4218" s="74"/>
      <c r="F4218" s="74">
        <v>5200000618</v>
      </c>
    </row>
    <row r="4219" spans="1:6" x14ac:dyDescent="0.2">
      <c r="A4219" s="74">
        <v>549723</v>
      </c>
      <c r="B4219" s="75">
        <v>5172</v>
      </c>
      <c r="C4219" s="76"/>
      <c r="D4219" s="76" t="s">
        <v>3530</v>
      </c>
      <c r="E4219" s="74"/>
      <c r="F4219" s="74">
        <v>5200000618</v>
      </c>
    </row>
    <row r="4220" spans="1:6" x14ac:dyDescent="0.2">
      <c r="A4220" s="74">
        <v>549724</v>
      </c>
      <c r="B4220" s="75">
        <v>9310</v>
      </c>
      <c r="C4220" s="76"/>
      <c r="D4220" s="76" t="s">
        <v>3531</v>
      </c>
      <c r="E4220" s="74"/>
      <c r="F4220" s="74">
        <v>5200000618</v>
      </c>
    </row>
    <row r="4221" spans="1:6" x14ac:dyDescent="0.2">
      <c r="A4221" s="74">
        <v>549725</v>
      </c>
      <c r="B4221" s="75">
        <v>10344</v>
      </c>
      <c r="C4221" s="76"/>
      <c r="D4221" s="76" t="s">
        <v>3532</v>
      </c>
      <c r="E4221" s="74"/>
      <c r="F4221" s="74">
        <v>5200000618</v>
      </c>
    </row>
    <row r="4222" spans="1:6" x14ac:dyDescent="0.2">
      <c r="A4222" s="74">
        <v>549726</v>
      </c>
      <c r="B4222" s="75">
        <v>1627</v>
      </c>
      <c r="C4222" s="76"/>
      <c r="D4222" s="76" t="s">
        <v>3533</v>
      </c>
      <c r="E4222" s="74"/>
      <c r="F4222" s="74">
        <v>5200000618</v>
      </c>
    </row>
    <row r="4223" spans="1:6" x14ac:dyDescent="0.2">
      <c r="A4223" s="74">
        <v>549727</v>
      </c>
      <c r="B4223" s="75">
        <v>335.34</v>
      </c>
      <c r="C4223" s="76"/>
      <c r="D4223" s="76" t="s">
        <v>3534</v>
      </c>
      <c r="E4223" s="74"/>
      <c r="F4223" s="74">
        <v>5200000618</v>
      </c>
    </row>
    <row r="4224" spans="1:6" x14ac:dyDescent="0.2">
      <c r="A4224" s="74">
        <v>549728</v>
      </c>
      <c r="B4224" s="75">
        <v>218.8</v>
      </c>
      <c r="C4224" s="76"/>
      <c r="D4224" s="76" t="s">
        <v>3535</v>
      </c>
      <c r="E4224" s="74"/>
      <c r="F4224" s="74">
        <v>5200000618</v>
      </c>
    </row>
    <row r="4225" spans="1:6" x14ac:dyDescent="0.2">
      <c r="A4225" s="74">
        <v>549729</v>
      </c>
      <c r="B4225" s="75">
        <v>92.06</v>
      </c>
      <c r="C4225" s="76"/>
      <c r="D4225" s="76" t="s">
        <v>3536</v>
      </c>
      <c r="E4225" s="74"/>
      <c r="F4225" s="74">
        <v>5200000618</v>
      </c>
    </row>
    <row r="4226" spans="1:6" x14ac:dyDescent="0.2">
      <c r="A4226" s="74">
        <v>549730</v>
      </c>
      <c r="B4226" s="75">
        <v>227.08</v>
      </c>
      <c r="C4226" s="76"/>
      <c r="D4226" s="76" t="s">
        <v>3537</v>
      </c>
      <c r="E4226" s="74"/>
      <c r="F4226" s="74">
        <v>5200000618</v>
      </c>
    </row>
    <row r="4227" spans="1:6" x14ac:dyDescent="0.2">
      <c r="A4227" s="74">
        <v>549731</v>
      </c>
      <c r="B4227" s="75">
        <v>213.6</v>
      </c>
      <c r="C4227" s="76"/>
      <c r="D4227" s="76" t="s">
        <v>3538</v>
      </c>
      <c r="E4227" s="74"/>
      <c r="F4227" s="74">
        <v>5200000618</v>
      </c>
    </row>
    <row r="4228" spans="1:6" x14ac:dyDescent="0.2">
      <c r="A4228" s="74">
        <v>549732</v>
      </c>
      <c r="B4228" s="75">
        <v>397</v>
      </c>
      <c r="C4228" s="76"/>
      <c r="D4228" s="76" t="s">
        <v>3539</v>
      </c>
      <c r="E4228" s="74"/>
      <c r="F4228" s="74">
        <v>5200000618</v>
      </c>
    </row>
    <row r="4229" spans="1:6" x14ac:dyDescent="0.2">
      <c r="A4229" s="74">
        <v>549733</v>
      </c>
      <c r="B4229" s="75">
        <v>304.12</v>
      </c>
      <c r="C4229" s="76"/>
      <c r="D4229" s="76" t="s">
        <v>3540</v>
      </c>
      <c r="E4229" s="74"/>
      <c r="F4229" s="74">
        <v>5200000618</v>
      </c>
    </row>
    <row r="4230" spans="1:6" x14ac:dyDescent="0.2">
      <c r="A4230" s="74">
        <v>549734</v>
      </c>
      <c r="B4230" s="75">
        <v>110.1</v>
      </c>
      <c r="C4230" s="76"/>
      <c r="D4230" s="76" t="s">
        <v>3541</v>
      </c>
      <c r="E4230" s="74"/>
      <c r="F4230" s="74">
        <v>5200000618</v>
      </c>
    </row>
    <row r="4231" spans="1:6" x14ac:dyDescent="0.2">
      <c r="A4231" s="74">
        <v>549735</v>
      </c>
      <c r="B4231" s="75">
        <v>97.49</v>
      </c>
      <c r="C4231" s="76"/>
      <c r="D4231" s="76" t="s">
        <v>3542</v>
      </c>
      <c r="E4231" s="74"/>
      <c r="F4231" s="74">
        <v>5200000618</v>
      </c>
    </row>
    <row r="4232" spans="1:6" x14ac:dyDescent="0.2">
      <c r="A4232" s="74">
        <v>549736</v>
      </c>
      <c r="B4232" s="75">
        <v>134.87</v>
      </c>
      <c r="C4232" s="76"/>
      <c r="D4232" s="76" t="s">
        <v>3543</v>
      </c>
      <c r="E4232" s="74"/>
      <c r="F4232" s="74">
        <v>5200000618</v>
      </c>
    </row>
    <row r="4233" spans="1:6" x14ac:dyDescent="0.2">
      <c r="A4233" s="74">
        <v>549737</v>
      </c>
      <c r="B4233" s="75">
        <v>1611</v>
      </c>
      <c r="C4233" s="76"/>
      <c r="D4233" s="76" t="s">
        <v>3544</v>
      </c>
      <c r="E4233" s="74"/>
      <c r="F4233" s="74">
        <v>5200000618</v>
      </c>
    </row>
    <row r="4234" spans="1:6" x14ac:dyDescent="0.2">
      <c r="A4234" s="74">
        <v>549738</v>
      </c>
      <c r="B4234" s="75">
        <v>3320</v>
      </c>
      <c r="C4234" s="76"/>
      <c r="D4234" s="76" t="s">
        <v>3545</v>
      </c>
      <c r="E4234" s="74"/>
      <c r="F4234" s="74">
        <v>5200000618</v>
      </c>
    </row>
    <row r="4235" spans="1:6" x14ac:dyDescent="0.2">
      <c r="A4235" s="74">
        <v>549739</v>
      </c>
      <c r="B4235" s="75">
        <v>51.6</v>
      </c>
      <c r="C4235" s="76"/>
      <c r="D4235" s="76" t="s">
        <v>3546</v>
      </c>
      <c r="E4235" s="74"/>
      <c r="F4235" s="74">
        <v>5200000618</v>
      </c>
    </row>
    <row r="4236" spans="1:6" x14ac:dyDescent="0.2">
      <c r="A4236" s="74">
        <v>549740</v>
      </c>
      <c r="B4236" s="75">
        <v>70</v>
      </c>
      <c r="C4236" s="76"/>
      <c r="D4236" s="76" t="s">
        <v>3547</v>
      </c>
      <c r="E4236" s="74"/>
      <c r="F4236" s="74">
        <v>5200000618</v>
      </c>
    </row>
    <row r="4237" spans="1:6" x14ac:dyDescent="0.2">
      <c r="A4237" s="74">
        <v>549741</v>
      </c>
      <c r="B4237" s="75">
        <v>67.2</v>
      </c>
      <c r="C4237" s="76"/>
      <c r="D4237" s="76" t="s">
        <v>3548</v>
      </c>
      <c r="E4237" s="74"/>
      <c r="F4237" s="74">
        <v>5200000618</v>
      </c>
    </row>
    <row r="4238" spans="1:6" x14ac:dyDescent="0.2">
      <c r="A4238" s="74">
        <v>549742</v>
      </c>
      <c r="B4238" s="75">
        <v>92</v>
      </c>
      <c r="C4238" s="76"/>
      <c r="D4238" s="76" t="s">
        <v>3549</v>
      </c>
      <c r="E4238" s="74"/>
      <c r="F4238" s="74">
        <v>5200000618</v>
      </c>
    </row>
    <row r="4239" spans="1:6" x14ac:dyDescent="0.2">
      <c r="A4239" s="74">
        <v>549743</v>
      </c>
      <c r="B4239" s="75">
        <v>318</v>
      </c>
      <c r="C4239" s="76"/>
      <c r="D4239" s="76" t="s">
        <v>3550</v>
      </c>
      <c r="E4239" s="74"/>
      <c r="F4239" s="74">
        <v>5200000618</v>
      </c>
    </row>
    <row r="4240" spans="1:6" x14ac:dyDescent="0.2">
      <c r="A4240" s="74">
        <v>549744</v>
      </c>
      <c r="B4240" s="75">
        <v>397</v>
      </c>
      <c r="C4240" s="76"/>
      <c r="D4240" s="76" t="s">
        <v>3551</v>
      </c>
      <c r="E4240" s="74"/>
      <c r="F4240" s="74">
        <v>5200000618</v>
      </c>
    </row>
    <row r="4241" spans="1:6" x14ac:dyDescent="0.2">
      <c r="A4241" s="74">
        <v>549745</v>
      </c>
      <c r="B4241" s="75">
        <v>144</v>
      </c>
      <c r="C4241" s="76"/>
      <c r="D4241" s="76" t="s">
        <v>3552</v>
      </c>
      <c r="E4241" s="74"/>
      <c r="F4241" s="74">
        <v>5200000618</v>
      </c>
    </row>
    <row r="4242" spans="1:6" x14ac:dyDescent="0.2">
      <c r="A4242" s="74">
        <v>549746</v>
      </c>
      <c r="B4242" s="75">
        <v>982</v>
      </c>
      <c r="C4242" s="76"/>
      <c r="D4242" s="76" t="s">
        <v>3441</v>
      </c>
      <c r="E4242" s="74"/>
      <c r="F4242" s="74">
        <v>5200000618</v>
      </c>
    </row>
    <row r="4243" spans="1:6" x14ac:dyDescent="0.2">
      <c r="A4243" s="74">
        <v>549747</v>
      </c>
      <c r="B4243" s="75">
        <v>347</v>
      </c>
      <c r="C4243" s="76"/>
      <c r="D4243" s="76" t="s">
        <v>3553</v>
      </c>
      <c r="E4243" s="74"/>
      <c r="F4243" s="74">
        <v>5200000618</v>
      </c>
    </row>
    <row r="4244" spans="1:6" x14ac:dyDescent="0.2">
      <c r="A4244" s="74">
        <v>549748</v>
      </c>
      <c r="B4244" s="75">
        <v>6.16</v>
      </c>
      <c r="C4244" s="76"/>
      <c r="D4244" s="76" t="s">
        <v>3554</v>
      </c>
      <c r="E4244" s="74"/>
      <c r="F4244" s="74">
        <v>5200000618</v>
      </c>
    </row>
    <row r="4245" spans="1:6" x14ac:dyDescent="0.2">
      <c r="A4245" s="74">
        <v>549749</v>
      </c>
      <c r="B4245" s="75">
        <v>7287</v>
      </c>
      <c r="C4245" s="76"/>
      <c r="D4245" s="76" t="s">
        <v>3555</v>
      </c>
      <c r="E4245" s="74"/>
      <c r="F4245" s="74">
        <v>5200000618</v>
      </c>
    </row>
    <row r="4246" spans="1:6" x14ac:dyDescent="0.2">
      <c r="A4246" s="74">
        <v>549750</v>
      </c>
      <c r="B4246" s="75">
        <v>1626</v>
      </c>
      <c r="C4246" s="76"/>
      <c r="D4246" s="76" t="s">
        <v>3556</v>
      </c>
      <c r="E4246" s="74"/>
      <c r="F4246" s="74">
        <v>5200000618</v>
      </c>
    </row>
    <row r="4247" spans="1:6" x14ac:dyDescent="0.2">
      <c r="A4247" s="74">
        <v>549751</v>
      </c>
      <c r="B4247" s="75">
        <v>750</v>
      </c>
      <c r="C4247" s="76"/>
      <c r="D4247" s="76" t="s">
        <v>3557</v>
      </c>
      <c r="E4247" s="74"/>
      <c r="F4247" s="74">
        <v>5200000618</v>
      </c>
    </row>
    <row r="4248" spans="1:6" x14ac:dyDescent="0.2">
      <c r="A4248" s="74">
        <v>549752</v>
      </c>
      <c r="B4248" s="75">
        <v>321</v>
      </c>
      <c r="C4248" s="76"/>
      <c r="D4248" s="76" t="s">
        <v>3558</v>
      </c>
      <c r="E4248" s="74"/>
      <c r="F4248" s="74">
        <v>5200000618</v>
      </c>
    </row>
    <row r="4249" spans="1:6" x14ac:dyDescent="0.2">
      <c r="A4249" s="74">
        <v>549753</v>
      </c>
      <c r="B4249" s="75">
        <v>500</v>
      </c>
      <c r="C4249" s="76"/>
      <c r="D4249" s="76" t="s">
        <v>3559</v>
      </c>
      <c r="E4249" s="74"/>
      <c r="F4249" s="74">
        <v>5200000618</v>
      </c>
    </row>
    <row r="4250" spans="1:6" x14ac:dyDescent="0.2">
      <c r="A4250" s="74">
        <v>549754</v>
      </c>
      <c r="B4250" s="75">
        <v>4400</v>
      </c>
      <c r="C4250" s="76"/>
      <c r="D4250" s="76" t="s">
        <v>3560</v>
      </c>
      <c r="E4250" s="74"/>
      <c r="F4250" s="74">
        <v>5200000618</v>
      </c>
    </row>
    <row r="4251" spans="1:6" x14ac:dyDescent="0.2">
      <c r="A4251" s="74">
        <v>549755</v>
      </c>
      <c r="B4251" s="75">
        <v>1400</v>
      </c>
      <c r="C4251" s="76"/>
      <c r="D4251" s="76" t="s">
        <v>3561</v>
      </c>
      <c r="E4251" s="74"/>
      <c r="F4251" s="74">
        <v>5200000618</v>
      </c>
    </row>
    <row r="4252" spans="1:6" x14ac:dyDescent="0.2">
      <c r="A4252" s="74">
        <v>549756</v>
      </c>
      <c r="B4252" s="75">
        <v>132.91999999999999</v>
      </c>
      <c r="C4252" s="76"/>
      <c r="D4252" s="76" t="s">
        <v>3562</v>
      </c>
      <c r="E4252" s="74"/>
      <c r="F4252" s="74">
        <v>5200000618</v>
      </c>
    </row>
    <row r="4253" spans="1:6" x14ac:dyDescent="0.2">
      <c r="A4253" s="74">
        <v>549757</v>
      </c>
      <c r="B4253" s="75">
        <v>64</v>
      </c>
      <c r="C4253" s="76"/>
      <c r="D4253" s="76" t="s">
        <v>3563</v>
      </c>
      <c r="E4253" s="74"/>
      <c r="F4253" s="74">
        <v>5200000618</v>
      </c>
    </row>
    <row r="4254" spans="1:6" x14ac:dyDescent="0.2">
      <c r="A4254" s="74">
        <v>549758</v>
      </c>
      <c r="B4254" s="75">
        <v>350</v>
      </c>
      <c r="C4254" s="76"/>
      <c r="D4254" s="76" t="s">
        <v>3564</v>
      </c>
      <c r="E4254" s="74"/>
      <c r="F4254" s="74">
        <v>5200000618</v>
      </c>
    </row>
    <row r="4255" spans="1:6" x14ac:dyDescent="0.2">
      <c r="A4255" s="74">
        <v>534339</v>
      </c>
      <c r="B4255" s="75">
        <v>9.35</v>
      </c>
      <c r="C4255" s="76"/>
      <c r="D4255" s="76" t="s">
        <v>3565</v>
      </c>
      <c r="E4255" s="74"/>
      <c r="F4255" s="74" t="s">
        <v>3566</v>
      </c>
    </row>
    <row r="4256" spans="1:6" x14ac:dyDescent="0.2">
      <c r="A4256" s="74">
        <v>534340</v>
      </c>
      <c r="B4256" s="75">
        <v>16.149999999999999</v>
      </c>
      <c r="C4256" s="76"/>
      <c r="D4256" s="76" t="s">
        <v>3567</v>
      </c>
      <c r="E4256" s="74"/>
      <c r="F4256" s="74" t="s">
        <v>3566</v>
      </c>
    </row>
    <row r="4257" spans="1:6" x14ac:dyDescent="0.2">
      <c r="A4257" s="74">
        <v>534341</v>
      </c>
      <c r="B4257" s="75">
        <v>11.05</v>
      </c>
      <c r="C4257" s="76"/>
      <c r="D4257" s="76" t="s">
        <v>3568</v>
      </c>
      <c r="E4257" s="74"/>
      <c r="F4257" s="74" t="s">
        <v>3566</v>
      </c>
    </row>
    <row r="4258" spans="1:6" x14ac:dyDescent="0.2">
      <c r="A4258" s="74">
        <v>534342</v>
      </c>
      <c r="B4258" s="75">
        <v>25.5</v>
      </c>
      <c r="C4258" s="76"/>
      <c r="D4258" s="76" t="s">
        <v>3569</v>
      </c>
      <c r="E4258" s="74"/>
      <c r="F4258" s="74" t="s">
        <v>3566</v>
      </c>
    </row>
    <row r="4259" spans="1:6" x14ac:dyDescent="0.2">
      <c r="A4259" s="74">
        <v>534343</v>
      </c>
      <c r="B4259" s="75">
        <v>5.36</v>
      </c>
      <c r="C4259" s="76"/>
      <c r="D4259" s="76" t="s">
        <v>3570</v>
      </c>
      <c r="E4259" s="74"/>
      <c r="F4259" s="74" t="s">
        <v>3566</v>
      </c>
    </row>
    <row r="4260" spans="1:6" x14ac:dyDescent="0.2">
      <c r="A4260" s="74">
        <v>534344</v>
      </c>
      <c r="B4260" s="75">
        <v>21.93</v>
      </c>
      <c r="C4260" s="76"/>
      <c r="D4260" s="76" t="s">
        <v>3571</v>
      </c>
      <c r="E4260" s="74"/>
      <c r="F4260" s="74" t="s">
        <v>3566</v>
      </c>
    </row>
    <row r="4261" spans="1:6" x14ac:dyDescent="0.2">
      <c r="A4261" s="74">
        <v>534345</v>
      </c>
      <c r="B4261" s="75">
        <v>12.65</v>
      </c>
      <c r="C4261" s="76"/>
      <c r="D4261" s="76" t="s">
        <v>3572</v>
      </c>
      <c r="E4261" s="74"/>
      <c r="F4261" s="74" t="s">
        <v>3566</v>
      </c>
    </row>
    <row r="4262" spans="1:6" x14ac:dyDescent="0.2">
      <c r="A4262" s="74">
        <v>534346</v>
      </c>
      <c r="B4262" s="75">
        <v>17.54</v>
      </c>
      <c r="C4262" s="76"/>
      <c r="D4262" s="76" t="s">
        <v>3573</v>
      </c>
      <c r="E4262" s="74"/>
      <c r="F4262" s="74" t="s">
        <v>3566</v>
      </c>
    </row>
    <row r="4263" spans="1:6" x14ac:dyDescent="0.2">
      <c r="A4263" s="74">
        <v>534347</v>
      </c>
      <c r="B4263" s="75">
        <v>29.97</v>
      </c>
      <c r="C4263" s="76"/>
      <c r="D4263" s="76" t="s">
        <v>3574</v>
      </c>
      <c r="E4263" s="74"/>
      <c r="F4263" s="74" t="s">
        <v>3566</v>
      </c>
    </row>
    <row r="4264" spans="1:6" x14ac:dyDescent="0.2">
      <c r="A4264" s="74">
        <v>534348</v>
      </c>
      <c r="B4264" s="75">
        <v>18.489999999999998</v>
      </c>
      <c r="C4264" s="76"/>
      <c r="D4264" s="76" t="s">
        <v>3575</v>
      </c>
      <c r="E4264" s="74"/>
      <c r="F4264" s="74" t="s">
        <v>3566</v>
      </c>
    </row>
    <row r="4265" spans="1:6" x14ac:dyDescent="0.2">
      <c r="A4265" s="74">
        <v>534349</v>
      </c>
      <c r="B4265" s="75">
        <v>23.39</v>
      </c>
      <c r="C4265" s="76"/>
      <c r="D4265" s="76" t="s">
        <v>3576</v>
      </c>
      <c r="E4265" s="74"/>
      <c r="F4265" s="74" t="s">
        <v>3566</v>
      </c>
    </row>
    <row r="4266" spans="1:6" x14ac:dyDescent="0.2">
      <c r="A4266" s="74">
        <v>534350</v>
      </c>
      <c r="B4266" s="75">
        <v>35.82</v>
      </c>
      <c r="C4266" s="76"/>
      <c r="D4266" s="76" t="s">
        <v>3577</v>
      </c>
      <c r="E4266" s="74"/>
      <c r="F4266" s="74" t="s">
        <v>3566</v>
      </c>
    </row>
    <row r="4267" spans="1:6" x14ac:dyDescent="0.2">
      <c r="A4267" s="74">
        <v>534351</v>
      </c>
      <c r="B4267" s="75">
        <v>14.11</v>
      </c>
      <c r="C4267" s="76"/>
      <c r="D4267" s="76" t="s">
        <v>3578</v>
      </c>
      <c r="E4267" s="74"/>
      <c r="F4267" s="74" t="s">
        <v>3566</v>
      </c>
    </row>
    <row r="4268" spans="1:6" x14ac:dyDescent="0.2">
      <c r="A4268" s="74">
        <v>534352</v>
      </c>
      <c r="B4268" s="75">
        <v>26.54</v>
      </c>
      <c r="C4268" s="76"/>
      <c r="D4268" s="76" t="s">
        <v>3579</v>
      </c>
      <c r="E4268" s="74"/>
      <c r="F4268" s="74" t="s">
        <v>3566</v>
      </c>
    </row>
    <row r="4269" spans="1:6" x14ac:dyDescent="0.2">
      <c r="A4269" s="74">
        <v>534353</v>
      </c>
      <c r="B4269" s="75">
        <v>25.3</v>
      </c>
      <c r="C4269" s="76"/>
      <c r="D4269" s="76" t="s">
        <v>3580</v>
      </c>
      <c r="E4269" s="74"/>
      <c r="F4269" s="74" t="s">
        <v>3566</v>
      </c>
    </row>
    <row r="4270" spans="1:6" x14ac:dyDescent="0.2">
      <c r="A4270" s="74">
        <v>534354</v>
      </c>
      <c r="B4270" s="75">
        <v>21.12</v>
      </c>
      <c r="C4270" s="76"/>
      <c r="D4270" s="76" t="s">
        <v>3581</v>
      </c>
      <c r="E4270" s="74"/>
      <c r="F4270" s="74" t="s">
        <v>3566</v>
      </c>
    </row>
    <row r="4271" spans="1:6" x14ac:dyDescent="0.2">
      <c r="A4271" s="74">
        <v>534355</v>
      </c>
      <c r="B4271" s="75">
        <v>32.97</v>
      </c>
      <c r="C4271" s="76"/>
      <c r="D4271" s="76" t="s">
        <v>3582</v>
      </c>
      <c r="E4271" s="74"/>
      <c r="F4271" s="74" t="s">
        <v>3566</v>
      </c>
    </row>
    <row r="4272" spans="1:6" x14ac:dyDescent="0.2">
      <c r="A4272" s="74">
        <v>534356</v>
      </c>
      <c r="B4272" s="75">
        <v>26.7</v>
      </c>
      <c r="C4272" s="76"/>
      <c r="D4272" s="76" t="s">
        <v>3583</v>
      </c>
      <c r="E4272" s="74"/>
      <c r="F4272" s="74" t="s">
        <v>3566</v>
      </c>
    </row>
    <row r="4273" spans="1:6" x14ac:dyDescent="0.2">
      <c r="A4273" s="74">
        <v>534357</v>
      </c>
      <c r="B4273" s="75">
        <v>38.54</v>
      </c>
      <c r="C4273" s="76"/>
      <c r="D4273" s="76" t="s">
        <v>3584</v>
      </c>
      <c r="E4273" s="74"/>
      <c r="F4273" s="74" t="s">
        <v>3566</v>
      </c>
    </row>
    <row r="4274" spans="1:6" x14ac:dyDescent="0.2">
      <c r="A4274" s="74">
        <v>534358</v>
      </c>
      <c r="B4274" s="75">
        <v>5.0999999999999996</v>
      </c>
      <c r="C4274" s="76"/>
      <c r="D4274" s="76" t="s">
        <v>3585</v>
      </c>
      <c r="E4274" s="74"/>
      <c r="F4274" s="74" t="s">
        <v>3566</v>
      </c>
    </row>
    <row r="4275" spans="1:6" x14ac:dyDescent="0.2">
      <c r="A4275" s="74">
        <v>534359</v>
      </c>
      <c r="B4275" s="75">
        <v>33.520000000000003</v>
      </c>
      <c r="C4275" s="76"/>
      <c r="D4275" s="76" t="s">
        <v>3586</v>
      </c>
      <c r="E4275" s="74"/>
      <c r="F4275" s="74" t="s">
        <v>3566</v>
      </c>
    </row>
    <row r="4276" spans="1:6" x14ac:dyDescent="0.2">
      <c r="A4276" s="74">
        <v>534360</v>
      </c>
      <c r="B4276" s="75">
        <v>45.08</v>
      </c>
      <c r="C4276" s="76"/>
      <c r="D4276" s="76" t="s">
        <v>3587</v>
      </c>
      <c r="E4276" s="74"/>
      <c r="F4276" s="74" t="s">
        <v>3566</v>
      </c>
    </row>
    <row r="4277" spans="1:6" x14ac:dyDescent="0.2">
      <c r="A4277" s="74">
        <v>534361</v>
      </c>
      <c r="B4277" s="75">
        <v>59.5</v>
      </c>
      <c r="C4277" s="76"/>
      <c r="D4277" s="76" t="s">
        <v>3588</v>
      </c>
      <c r="E4277" s="74"/>
      <c r="F4277" s="74" t="s">
        <v>3566</v>
      </c>
    </row>
    <row r="4278" spans="1:6" x14ac:dyDescent="0.2">
      <c r="A4278" s="74">
        <v>534362</v>
      </c>
      <c r="B4278" s="75">
        <v>59.5</v>
      </c>
      <c r="C4278" s="76"/>
      <c r="D4278" s="76" t="s">
        <v>3589</v>
      </c>
      <c r="E4278" s="74"/>
      <c r="F4278" s="74" t="s">
        <v>3566</v>
      </c>
    </row>
    <row r="4279" spans="1:6" x14ac:dyDescent="0.2">
      <c r="A4279" s="74">
        <v>534363</v>
      </c>
      <c r="B4279" s="75">
        <v>52.7</v>
      </c>
      <c r="C4279" s="76"/>
      <c r="D4279" s="76" t="s">
        <v>3590</v>
      </c>
      <c r="E4279" s="74"/>
      <c r="F4279" s="74" t="s">
        <v>3566</v>
      </c>
    </row>
    <row r="4280" spans="1:6" x14ac:dyDescent="0.2">
      <c r="A4280" s="74">
        <v>534364</v>
      </c>
      <c r="B4280" s="75">
        <v>52.7</v>
      </c>
      <c r="C4280" s="76"/>
      <c r="D4280" s="76" t="s">
        <v>3591</v>
      </c>
      <c r="E4280" s="74"/>
      <c r="F4280" s="74" t="s">
        <v>3566</v>
      </c>
    </row>
    <row r="4281" spans="1:6" x14ac:dyDescent="0.2">
      <c r="A4281" s="74">
        <v>534365</v>
      </c>
      <c r="B4281" s="75">
        <v>10.029999999999999</v>
      </c>
      <c r="C4281" s="76"/>
      <c r="D4281" s="76" t="s">
        <v>3592</v>
      </c>
      <c r="E4281" s="74"/>
      <c r="F4281" s="74" t="s">
        <v>3566</v>
      </c>
    </row>
    <row r="4282" spans="1:6" x14ac:dyDescent="0.2">
      <c r="A4282" s="74">
        <v>534366</v>
      </c>
      <c r="B4282" s="75">
        <v>18.36</v>
      </c>
      <c r="C4282" s="76"/>
      <c r="D4282" s="76" t="s">
        <v>3593</v>
      </c>
      <c r="E4282" s="74"/>
      <c r="F4282" s="74" t="s">
        <v>3566</v>
      </c>
    </row>
    <row r="4283" spans="1:6" x14ac:dyDescent="0.2">
      <c r="A4283" s="74">
        <v>534367</v>
      </c>
      <c r="B4283" s="75">
        <v>12.12</v>
      </c>
      <c r="C4283" s="76"/>
      <c r="D4283" s="76" t="s">
        <v>3594</v>
      </c>
      <c r="E4283" s="74"/>
      <c r="F4283" s="74" t="s">
        <v>3566</v>
      </c>
    </row>
    <row r="4284" spans="1:6" x14ac:dyDescent="0.2">
      <c r="A4284" s="74">
        <v>534368</v>
      </c>
      <c r="B4284" s="75">
        <v>29.17</v>
      </c>
      <c r="C4284" s="76"/>
      <c r="D4284" s="76" t="s">
        <v>3595</v>
      </c>
      <c r="E4284" s="74"/>
      <c r="F4284" s="74" t="s">
        <v>3566</v>
      </c>
    </row>
    <row r="4285" spans="1:6" x14ac:dyDescent="0.2">
      <c r="A4285" s="74">
        <v>534369</v>
      </c>
      <c r="B4285" s="75">
        <v>5.46</v>
      </c>
      <c r="C4285" s="76"/>
      <c r="D4285" s="76" t="s">
        <v>3596</v>
      </c>
      <c r="E4285" s="74"/>
      <c r="F4285" s="74" t="s">
        <v>3566</v>
      </c>
    </row>
    <row r="4286" spans="1:6" x14ac:dyDescent="0.2">
      <c r="A4286" s="74">
        <v>534370</v>
      </c>
      <c r="B4286" s="75">
        <v>24.42</v>
      </c>
      <c r="C4286" s="76"/>
      <c r="D4286" s="76" t="s">
        <v>3597</v>
      </c>
      <c r="E4286" s="74"/>
      <c r="F4286" s="74" t="s">
        <v>3566</v>
      </c>
    </row>
    <row r="4287" spans="1:6" x14ac:dyDescent="0.2">
      <c r="A4287" s="74">
        <v>534371</v>
      </c>
      <c r="B4287" s="75">
        <v>19.05</v>
      </c>
      <c r="C4287" s="76"/>
      <c r="D4287" s="76" t="s">
        <v>3598</v>
      </c>
      <c r="E4287" s="74"/>
      <c r="F4287" s="74" t="s">
        <v>3566</v>
      </c>
    </row>
    <row r="4288" spans="1:6" x14ac:dyDescent="0.2">
      <c r="A4288" s="74">
        <v>534372</v>
      </c>
      <c r="B4288" s="75">
        <v>33.71</v>
      </c>
      <c r="C4288" s="76"/>
      <c r="D4288" s="76" t="s">
        <v>3599</v>
      </c>
      <c r="E4288" s="74"/>
      <c r="F4288" s="74" t="s">
        <v>3566</v>
      </c>
    </row>
    <row r="4289" spans="1:6" x14ac:dyDescent="0.2">
      <c r="A4289" s="74">
        <v>534373</v>
      </c>
      <c r="B4289" s="75">
        <v>13.32</v>
      </c>
      <c r="C4289" s="76"/>
      <c r="D4289" s="76" t="s">
        <v>3600</v>
      </c>
      <c r="E4289" s="74"/>
      <c r="F4289" s="74" t="s">
        <v>3566</v>
      </c>
    </row>
    <row r="4290" spans="1:6" x14ac:dyDescent="0.2">
      <c r="A4290" s="74">
        <v>534374</v>
      </c>
      <c r="B4290" s="75">
        <v>20.48</v>
      </c>
      <c r="C4290" s="76"/>
      <c r="D4290" s="76" t="s">
        <v>3601</v>
      </c>
      <c r="E4290" s="74"/>
      <c r="F4290" s="74" t="s">
        <v>3566</v>
      </c>
    </row>
    <row r="4291" spans="1:6" x14ac:dyDescent="0.2">
      <c r="A4291" s="74">
        <v>534375</v>
      </c>
      <c r="B4291" s="75">
        <v>26.21</v>
      </c>
      <c r="C4291" s="76"/>
      <c r="D4291" s="76" t="s">
        <v>3602</v>
      </c>
      <c r="E4291" s="74"/>
      <c r="F4291" s="74" t="s">
        <v>3566</v>
      </c>
    </row>
    <row r="4292" spans="1:6" x14ac:dyDescent="0.2">
      <c r="A4292" s="74">
        <v>534376</v>
      </c>
      <c r="B4292" s="75">
        <v>40.880000000000003</v>
      </c>
      <c r="C4292" s="76"/>
      <c r="D4292" s="76" t="s">
        <v>3603</v>
      </c>
      <c r="E4292" s="74"/>
      <c r="F4292" s="74" t="s">
        <v>3566</v>
      </c>
    </row>
    <row r="4293" spans="1:6" x14ac:dyDescent="0.2">
      <c r="A4293" s="74">
        <v>534377</v>
      </c>
      <c r="B4293" s="75">
        <v>27.75</v>
      </c>
      <c r="C4293" s="76"/>
      <c r="D4293" s="76" t="s">
        <v>3604</v>
      </c>
      <c r="E4293" s="74"/>
      <c r="F4293" s="74" t="s">
        <v>3566</v>
      </c>
    </row>
    <row r="4294" spans="1:6" x14ac:dyDescent="0.2">
      <c r="A4294" s="74">
        <v>534378</v>
      </c>
      <c r="B4294" s="75">
        <v>22.64</v>
      </c>
      <c r="C4294" s="76"/>
      <c r="D4294" s="76" t="s">
        <v>3605</v>
      </c>
      <c r="E4294" s="74"/>
      <c r="F4294" s="74" t="s">
        <v>3566</v>
      </c>
    </row>
    <row r="4295" spans="1:6" x14ac:dyDescent="0.2">
      <c r="A4295" s="74">
        <v>534379</v>
      </c>
      <c r="B4295" s="75">
        <v>36.619999999999997</v>
      </c>
      <c r="C4295" s="76"/>
      <c r="D4295" s="76" t="s">
        <v>3606</v>
      </c>
      <c r="E4295" s="74"/>
      <c r="F4295" s="74" t="s">
        <v>3566</v>
      </c>
    </row>
    <row r="4296" spans="1:6" x14ac:dyDescent="0.2">
      <c r="A4296" s="74">
        <v>534380</v>
      </c>
      <c r="B4296" s="75">
        <v>29.47</v>
      </c>
      <c r="C4296" s="76"/>
      <c r="D4296" s="76" t="s">
        <v>3607</v>
      </c>
      <c r="E4296" s="74"/>
      <c r="F4296" s="74" t="s">
        <v>3566</v>
      </c>
    </row>
    <row r="4297" spans="1:6" x14ac:dyDescent="0.2">
      <c r="A4297" s="74">
        <v>534381</v>
      </c>
      <c r="B4297" s="75">
        <v>43.45</v>
      </c>
      <c r="C4297" s="76"/>
      <c r="D4297" s="76" t="s">
        <v>3608</v>
      </c>
      <c r="E4297" s="74"/>
      <c r="F4297" s="74" t="s">
        <v>3566</v>
      </c>
    </row>
    <row r="4298" spans="1:6" x14ac:dyDescent="0.2">
      <c r="A4298" s="74">
        <v>534382</v>
      </c>
      <c r="B4298" s="75">
        <v>15.12</v>
      </c>
      <c r="C4298" s="76"/>
      <c r="D4298" s="76" t="s">
        <v>3609</v>
      </c>
      <c r="E4298" s="74"/>
      <c r="F4298" s="74" t="s">
        <v>3566</v>
      </c>
    </row>
    <row r="4299" spans="1:6" x14ac:dyDescent="0.2">
      <c r="A4299" s="74">
        <v>534383</v>
      </c>
      <c r="B4299" s="75">
        <v>29.78</v>
      </c>
      <c r="C4299" s="76"/>
      <c r="D4299" s="76" t="s">
        <v>3610</v>
      </c>
      <c r="E4299" s="74"/>
      <c r="F4299" s="74" t="s">
        <v>3566</v>
      </c>
    </row>
    <row r="4300" spans="1:6" x14ac:dyDescent="0.2">
      <c r="A4300" s="74">
        <v>534384</v>
      </c>
      <c r="B4300" s="75">
        <v>5.0999999999999996</v>
      </c>
      <c r="C4300" s="76"/>
      <c r="D4300" s="76" t="s">
        <v>3611</v>
      </c>
      <c r="E4300" s="74"/>
      <c r="F4300" s="74" t="s">
        <v>3566</v>
      </c>
    </row>
    <row r="4301" spans="1:6" x14ac:dyDescent="0.2">
      <c r="A4301" s="74">
        <v>534385</v>
      </c>
      <c r="B4301" s="75">
        <v>9.7799999999999994</v>
      </c>
      <c r="C4301" s="76"/>
      <c r="D4301" s="76" t="s">
        <v>3612</v>
      </c>
      <c r="E4301" s="74"/>
      <c r="F4301" s="74" t="s">
        <v>3566</v>
      </c>
    </row>
    <row r="4302" spans="1:6" x14ac:dyDescent="0.2">
      <c r="A4302" s="74">
        <v>534386</v>
      </c>
      <c r="B4302" s="75">
        <v>6.8</v>
      </c>
      <c r="C4302" s="76"/>
      <c r="D4302" s="76" t="s">
        <v>3613</v>
      </c>
      <c r="E4302" s="74"/>
      <c r="F4302" s="74" t="s">
        <v>3566</v>
      </c>
    </row>
    <row r="4303" spans="1:6" x14ac:dyDescent="0.2">
      <c r="A4303" s="74">
        <v>534387</v>
      </c>
      <c r="B4303" s="75">
        <v>8.2899999999999991</v>
      </c>
      <c r="C4303" s="76"/>
      <c r="D4303" s="76" t="s">
        <v>3614</v>
      </c>
      <c r="E4303" s="74"/>
      <c r="F4303" s="74" t="s">
        <v>3566</v>
      </c>
    </row>
    <row r="4304" spans="1:6" x14ac:dyDescent="0.2">
      <c r="A4304" s="74">
        <v>534388</v>
      </c>
      <c r="B4304" s="75">
        <v>6.38</v>
      </c>
      <c r="C4304" s="76"/>
      <c r="D4304" s="76" t="s">
        <v>3615</v>
      </c>
      <c r="E4304" s="74"/>
      <c r="F4304" s="74" t="s">
        <v>3566</v>
      </c>
    </row>
    <row r="4305" spans="1:6" x14ac:dyDescent="0.2">
      <c r="A4305" s="74">
        <v>534389</v>
      </c>
      <c r="B4305" s="75">
        <v>10.029999999999999</v>
      </c>
      <c r="C4305" s="76"/>
      <c r="D4305" s="76" t="s">
        <v>3616</v>
      </c>
      <c r="E4305" s="74"/>
      <c r="F4305" s="74" t="s">
        <v>3566</v>
      </c>
    </row>
    <row r="4306" spans="1:6" x14ac:dyDescent="0.2">
      <c r="A4306" s="74">
        <v>534390</v>
      </c>
      <c r="B4306" s="75">
        <v>66.98</v>
      </c>
      <c r="C4306" s="76"/>
      <c r="D4306" s="76" t="s">
        <v>3617</v>
      </c>
      <c r="E4306" s="74"/>
      <c r="F4306" s="74" t="s">
        <v>3566</v>
      </c>
    </row>
    <row r="4307" spans="1:6" x14ac:dyDescent="0.2">
      <c r="A4307" s="74">
        <v>534391</v>
      </c>
      <c r="B4307" s="75">
        <v>17.260000000000002</v>
      </c>
      <c r="C4307" s="76"/>
      <c r="D4307" s="76" t="s">
        <v>3618</v>
      </c>
      <c r="E4307" s="74"/>
      <c r="F4307" s="74" t="s">
        <v>3566</v>
      </c>
    </row>
    <row r="4308" spans="1:6" x14ac:dyDescent="0.2">
      <c r="A4308" s="74">
        <v>534392</v>
      </c>
      <c r="B4308" s="75">
        <v>8.2899999999999991</v>
      </c>
      <c r="C4308" s="76"/>
      <c r="D4308" s="76" t="s">
        <v>3619</v>
      </c>
      <c r="E4308" s="74"/>
      <c r="F4308" s="74" t="s">
        <v>3566</v>
      </c>
    </row>
    <row r="4309" spans="1:6" x14ac:dyDescent="0.2">
      <c r="A4309" s="74">
        <v>534393</v>
      </c>
      <c r="B4309" s="75">
        <v>6.8</v>
      </c>
      <c r="C4309" s="76"/>
      <c r="D4309" s="76" t="s">
        <v>3620</v>
      </c>
      <c r="E4309" s="74"/>
      <c r="F4309" s="74" t="s">
        <v>3566</v>
      </c>
    </row>
    <row r="4310" spans="1:6" x14ac:dyDescent="0.2">
      <c r="A4310" s="74">
        <v>534394</v>
      </c>
      <c r="B4310" s="75">
        <v>9.99</v>
      </c>
      <c r="C4310" s="76"/>
      <c r="D4310" s="76" t="s">
        <v>3621</v>
      </c>
      <c r="E4310" s="74"/>
      <c r="F4310" s="74" t="s">
        <v>3566</v>
      </c>
    </row>
    <row r="4311" spans="1:6" x14ac:dyDescent="0.2">
      <c r="A4311" s="74">
        <v>534395</v>
      </c>
      <c r="B4311" s="75">
        <v>21.93</v>
      </c>
      <c r="C4311" s="76"/>
      <c r="D4311" s="76" t="s">
        <v>3622</v>
      </c>
      <c r="E4311" s="74"/>
      <c r="F4311" s="74" t="s">
        <v>3566</v>
      </c>
    </row>
    <row r="4312" spans="1:6" x14ac:dyDescent="0.2">
      <c r="A4312" s="74">
        <v>534396</v>
      </c>
      <c r="B4312" s="75">
        <v>6.38</v>
      </c>
      <c r="C4312" s="76"/>
      <c r="D4312" s="76" t="s">
        <v>3623</v>
      </c>
      <c r="E4312" s="74"/>
      <c r="F4312" s="74" t="s">
        <v>3566</v>
      </c>
    </row>
    <row r="4313" spans="1:6" x14ac:dyDescent="0.2">
      <c r="A4313" s="74">
        <v>534397</v>
      </c>
      <c r="B4313" s="75">
        <v>12.75</v>
      </c>
      <c r="C4313" s="76"/>
      <c r="D4313" s="76" t="s">
        <v>3624</v>
      </c>
      <c r="E4313" s="74"/>
      <c r="F4313" s="74" t="s">
        <v>3566</v>
      </c>
    </row>
    <row r="4314" spans="1:6" x14ac:dyDescent="0.2">
      <c r="A4314" s="74">
        <v>534398</v>
      </c>
      <c r="B4314" s="75">
        <v>9.52</v>
      </c>
      <c r="C4314" s="76"/>
      <c r="D4314" s="76" t="s">
        <v>3625</v>
      </c>
      <c r="E4314" s="74"/>
      <c r="F4314" s="74" t="s">
        <v>3566</v>
      </c>
    </row>
    <row r="4315" spans="1:6" x14ac:dyDescent="0.2">
      <c r="A4315" s="74">
        <v>534399</v>
      </c>
      <c r="B4315" s="75">
        <v>10.29</v>
      </c>
      <c r="C4315" s="76"/>
      <c r="D4315" s="76" t="s">
        <v>3626</v>
      </c>
      <c r="E4315" s="74"/>
      <c r="F4315" s="74" t="s">
        <v>3566</v>
      </c>
    </row>
    <row r="4316" spans="1:6" x14ac:dyDescent="0.2">
      <c r="A4316" s="74">
        <v>534400</v>
      </c>
      <c r="B4316" s="75">
        <v>17.77</v>
      </c>
      <c r="C4316" s="76"/>
      <c r="D4316" s="76" t="s">
        <v>3627</v>
      </c>
      <c r="E4316" s="74"/>
      <c r="F4316" s="74" t="s">
        <v>3566</v>
      </c>
    </row>
    <row r="4317" spans="1:6" x14ac:dyDescent="0.2">
      <c r="A4317" s="74">
        <v>534401</v>
      </c>
      <c r="B4317" s="75">
        <v>12.16</v>
      </c>
      <c r="C4317" s="76"/>
      <c r="D4317" s="76" t="s">
        <v>3628</v>
      </c>
      <c r="E4317" s="74"/>
      <c r="F4317" s="74" t="s">
        <v>3566</v>
      </c>
    </row>
    <row r="4318" spans="1:6" x14ac:dyDescent="0.2">
      <c r="A4318" s="74">
        <v>534402</v>
      </c>
      <c r="B4318" s="75">
        <v>34.22</v>
      </c>
      <c r="C4318" s="76"/>
      <c r="D4318" s="76" t="s">
        <v>3629</v>
      </c>
      <c r="E4318" s="74"/>
      <c r="F4318" s="74" t="s">
        <v>3566</v>
      </c>
    </row>
    <row r="4319" spans="1:6" x14ac:dyDescent="0.2">
      <c r="A4319" s="74">
        <v>534403</v>
      </c>
      <c r="B4319" s="75">
        <v>5.89</v>
      </c>
      <c r="C4319" s="76"/>
      <c r="D4319" s="76" t="s">
        <v>3630</v>
      </c>
      <c r="E4319" s="74"/>
      <c r="F4319" s="74" t="s">
        <v>3566</v>
      </c>
    </row>
    <row r="4320" spans="1:6" x14ac:dyDescent="0.2">
      <c r="A4320" s="74">
        <v>534404</v>
      </c>
      <c r="B4320" s="75">
        <v>24.12</v>
      </c>
      <c r="C4320" s="76"/>
      <c r="D4320" s="76" t="s">
        <v>3631</v>
      </c>
      <c r="E4320" s="74"/>
      <c r="F4320" s="74" t="s">
        <v>3566</v>
      </c>
    </row>
    <row r="4321" spans="1:6" x14ac:dyDescent="0.2">
      <c r="A4321" s="74">
        <v>534405</v>
      </c>
      <c r="B4321" s="75">
        <v>13.91</v>
      </c>
      <c r="C4321" s="76"/>
      <c r="D4321" s="76" t="s">
        <v>3632</v>
      </c>
      <c r="E4321" s="74"/>
      <c r="F4321" s="74" t="s">
        <v>3566</v>
      </c>
    </row>
    <row r="4322" spans="1:6" x14ac:dyDescent="0.2">
      <c r="A4322" s="74">
        <v>534406</v>
      </c>
      <c r="B4322" s="75">
        <v>19.3</v>
      </c>
      <c r="C4322" s="76"/>
      <c r="D4322" s="76" t="s">
        <v>3633</v>
      </c>
      <c r="E4322" s="74"/>
      <c r="F4322" s="74" t="s">
        <v>3566</v>
      </c>
    </row>
    <row r="4323" spans="1:6" x14ac:dyDescent="0.2">
      <c r="A4323" s="74">
        <v>534407</v>
      </c>
      <c r="B4323" s="75">
        <v>40.22</v>
      </c>
      <c r="C4323" s="76"/>
      <c r="D4323" s="76" t="s">
        <v>3634</v>
      </c>
      <c r="E4323" s="74"/>
      <c r="F4323" s="74" t="s">
        <v>3566</v>
      </c>
    </row>
    <row r="4324" spans="1:6" x14ac:dyDescent="0.2">
      <c r="A4324" s="74">
        <v>534408</v>
      </c>
      <c r="B4324" s="75">
        <v>20.34</v>
      </c>
      <c r="C4324" s="76"/>
      <c r="D4324" s="76" t="s">
        <v>3635</v>
      </c>
      <c r="E4324" s="74"/>
      <c r="F4324" s="74" t="s">
        <v>3566</v>
      </c>
    </row>
    <row r="4325" spans="1:6" x14ac:dyDescent="0.2">
      <c r="A4325" s="74">
        <v>534409</v>
      </c>
      <c r="B4325" s="75">
        <v>25.73</v>
      </c>
      <c r="C4325" s="76"/>
      <c r="D4325" s="76" t="s">
        <v>3636</v>
      </c>
      <c r="E4325" s="74"/>
      <c r="F4325" s="74" t="s">
        <v>3566</v>
      </c>
    </row>
    <row r="4326" spans="1:6" x14ac:dyDescent="0.2">
      <c r="A4326" s="74">
        <v>534410</v>
      </c>
      <c r="B4326" s="75">
        <v>39.4</v>
      </c>
      <c r="C4326" s="76"/>
      <c r="D4326" s="76" t="s">
        <v>3637</v>
      </c>
      <c r="E4326" s="74"/>
      <c r="F4326" s="74" t="s">
        <v>3566</v>
      </c>
    </row>
    <row r="4327" spans="1:6" x14ac:dyDescent="0.2">
      <c r="A4327" s="74">
        <v>534411</v>
      </c>
      <c r="B4327" s="75">
        <v>15.52</v>
      </c>
      <c r="C4327" s="76"/>
      <c r="D4327" s="76" t="s">
        <v>3638</v>
      </c>
      <c r="E4327" s="74"/>
      <c r="F4327" s="74" t="s">
        <v>3566</v>
      </c>
    </row>
    <row r="4328" spans="1:6" x14ac:dyDescent="0.2">
      <c r="A4328" s="74">
        <v>534412</v>
      </c>
      <c r="B4328" s="75">
        <v>35.61</v>
      </c>
      <c r="C4328" s="76"/>
      <c r="D4328" s="76" t="s">
        <v>3639</v>
      </c>
      <c r="E4328" s="74"/>
      <c r="F4328" s="74" t="s">
        <v>3566</v>
      </c>
    </row>
    <row r="4329" spans="1:6" x14ac:dyDescent="0.2">
      <c r="A4329" s="74">
        <v>534413</v>
      </c>
      <c r="B4329" s="75">
        <v>27.83</v>
      </c>
      <c r="C4329" s="76"/>
      <c r="D4329" s="76" t="s">
        <v>3640</v>
      </c>
      <c r="E4329" s="74"/>
      <c r="F4329" s="74" t="s">
        <v>3566</v>
      </c>
    </row>
    <row r="4330" spans="1:6" x14ac:dyDescent="0.2">
      <c r="A4330" s="74">
        <v>534414</v>
      </c>
      <c r="B4330" s="75">
        <v>23.23</v>
      </c>
      <c r="C4330" s="76"/>
      <c r="D4330" s="76" t="s">
        <v>3641</v>
      </c>
      <c r="E4330" s="74"/>
      <c r="F4330" s="74" t="s">
        <v>3566</v>
      </c>
    </row>
    <row r="4331" spans="1:6" x14ac:dyDescent="0.2">
      <c r="A4331" s="74">
        <v>534415</v>
      </c>
      <c r="B4331" s="75">
        <v>44.24</v>
      </c>
      <c r="C4331" s="76"/>
      <c r="D4331" s="76" t="s">
        <v>3642</v>
      </c>
      <c r="E4331" s="74"/>
      <c r="F4331" s="74" t="s">
        <v>3566</v>
      </c>
    </row>
    <row r="4332" spans="1:6" x14ac:dyDescent="0.2">
      <c r="A4332" s="74">
        <v>534416</v>
      </c>
      <c r="B4332" s="75">
        <v>29.36</v>
      </c>
      <c r="C4332" s="76"/>
      <c r="D4332" s="76" t="s">
        <v>3643</v>
      </c>
      <c r="E4332" s="74"/>
      <c r="F4332" s="74" t="s">
        <v>3566</v>
      </c>
    </row>
    <row r="4333" spans="1:6" x14ac:dyDescent="0.2">
      <c r="A4333" s="74">
        <v>534417</v>
      </c>
      <c r="B4333" s="75">
        <v>51.73</v>
      </c>
      <c r="C4333" s="76"/>
      <c r="D4333" s="76" t="s">
        <v>3644</v>
      </c>
      <c r="E4333" s="74"/>
      <c r="F4333" s="74" t="s">
        <v>3566</v>
      </c>
    </row>
    <row r="4334" spans="1:6" x14ac:dyDescent="0.2">
      <c r="A4334" s="74">
        <v>534418</v>
      </c>
      <c r="B4334" s="75">
        <v>6.12</v>
      </c>
      <c r="C4334" s="76"/>
      <c r="D4334" s="76" t="s">
        <v>3645</v>
      </c>
      <c r="E4334" s="74"/>
      <c r="F4334" s="74" t="s">
        <v>3566</v>
      </c>
    </row>
    <row r="4335" spans="1:6" x14ac:dyDescent="0.2">
      <c r="A4335" s="74">
        <v>534419</v>
      </c>
      <c r="B4335" s="75">
        <v>60.5</v>
      </c>
      <c r="C4335" s="76"/>
      <c r="D4335" s="76" t="s">
        <v>3646</v>
      </c>
      <c r="E4335" s="74"/>
      <c r="F4335" s="74" t="s">
        <v>3566</v>
      </c>
    </row>
    <row r="4336" spans="1:6" x14ac:dyDescent="0.2">
      <c r="A4336" s="74">
        <v>534420</v>
      </c>
      <c r="B4336" s="75">
        <v>36.880000000000003</v>
      </c>
      <c r="C4336" s="76"/>
      <c r="D4336" s="76" t="s">
        <v>3647</v>
      </c>
      <c r="E4336" s="74"/>
      <c r="F4336" s="74" t="s">
        <v>3566</v>
      </c>
    </row>
    <row r="4337" spans="1:6" x14ac:dyDescent="0.2">
      <c r="A4337" s="74">
        <v>534421</v>
      </c>
      <c r="B4337" s="75">
        <v>65.45</v>
      </c>
      <c r="C4337" s="76"/>
      <c r="D4337" s="76" t="s">
        <v>3648</v>
      </c>
      <c r="E4337" s="74"/>
      <c r="F4337" s="74" t="s">
        <v>3566</v>
      </c>
    </row>
    <row r="4338" spans="1:6" x14ac:dyDescent="0.2">
      <c r="A4338" s="74">
        <v>534422</v>
      </c>
      <c r="B4338" s="75">
        <v>65.45</v>
      </c>
      <c r="C4338" s="76"/>
      <c r="D4338" s="76" t="s">
        <v>3649</v>
      </c>
      <c r="E4338" s="74"/>
      <c r="F4338" s="74" t="s">
        <v>3566</v>
      </c>
    </row>
    <row r="4339" spans="1:6" x14ac:dyDescent="0.2">
      <c r="A4339" s="74">
        <v>534423</v>
      </c>
      <c r="B4339" s="75">
        <v>11.53</v>
      </c>
      <c r="C4339" s="76"/>
      <c r="D4339" s="76" t="s">
        <v>3650</v>
      </c>
      <c r="E4339" s="74"/>
      <c r="F4339" s="74" t="s">
        <v>3566</v>
      </c>
    </row>
    <row r="4340" spans="1:6" x14ac:dyDescent="0.2">
      <c r="A4340" s="74">
        <v>534424</v>
      </c>
      <c r="B4340" s="75">
        <v>21.11</v>
      </c>
      <c r="C4340" s="76"/>
      <c r="D4340" s="76" t="s">
        <v>3651</v>
      </c>
      <c r="E4340" s="74"/>
      <c r="F4340" s="74" t="s">
        <v>3566</v>
      </c>
    </row>
    <row r="4341" spans="1:6" x14ac:dyDescent="0.2">
      <c r="A4341" s="74">
        <v>534425</v>
      </c>
      <c r="B4341" s="75">
        <v>13.94</v>
      </c>
      <c r="C4341" s="76"/>
      <c r="D4341" s="76" t="s">
        <v>3652</v>
      </c>
      <c r="E4341" s="74"/>
      <c r="F4341" s="74" t="s">
        <v>3566</v>
      </c>
    </row>
    <row r="4342" spans="1:6" x14ac:dyDescent="0.2">
      <c r="A4342" s="74">
        <v>534426</v>
      </c>
      <c r="B4342" s="75">
        <v>36.9</v>
      </c>
      <c r="C4342" s="76"/>
      <c r="D4342" s="76" t="s">
        <v>3653</v>
      </c>
      <c r="E4342" s="74"/>
      <c r="F4342" s="74" t="s">
        <v>3566</v>
      </c>
    </row>
    <row r="4343" spans="1:6" x14ac:dyDescent="0.2">
      <c r="A4343" s="74">
        <v>534427</v>
      </c>
      <c r="B4343" s="75">
        <v>6.28</v>
      </c>
      <c r="C4343" s="76"/>
      <c r="D4343" s="76" t="s">
        <v>3654</v>
      </c>
      <c r="E4343" s="74"/>
      <c r="F4343" s="74" t="s">
        <v>3566</v>
      </c>
    </row>
    <row r="4344" spans="1:6" x14ac:dyDescent="0.2">
      <c r="A4344" s="74">
        <v>534428</v>
      </c>
      <c r="B4344" s="75">
        <v>28.08</v>
      </c>
      <c r="C4344" s="76"/>
      <c r="D4344" s="76" t="s">
        <v>3655</v>
      </c>
      <c r="E4344" s="74"/>
      <c r="F4344" s="74" t="s">
        <v>3566</v>
      </c>
    </row>
    <row r="4345" spans="1:6" x14ac:dyDescent="0.2">
      <c r="A4345" s="74">
        <v>534429</v>
      </c>
      <c r="B4345" s="75">
        <v>15.32</v>
      </c>
      <c r="C4345" s="76"/>
      <c r="D4345" s="76" t="s">
        <v>3656</v>
      </c>
      <c r="E4345" s="74"/>
      <c r="F4345" s="74" t="s">
        <v>3566</v>
      </c>
    </row>
    <row r="4346" spans="1:6" x14ac:dyDescent="0.2">
      <c r="A4346" s="74">
        <v>534430</v>
      </c>
      <c r="B4346" s="75">
        <v>21.91</v>
      </c>
      <c r="C4346" s="76"/>
      <c r="D4346" s="76" t="s">
        <v>3657</v>
      </c>
      <c r="E4346" s="74"/>
      <c r="F4346" s="74" t="s">
        <v>3566</v>
      </c>
    </row>
    <row r="4347" spans="1:6" x14ac:dyDescent="0.2">
      <c r="A4347" s="74">
        <v>534431</v>
      </c>
      <c r="B4347" s="75">
        <v>42.65</v>
      </c>
      <c r="C4347" s="76"/>
      <c r="D4347" s="76" t="s">
        <v>3658</v>
      </c>
      <c r="E4347" s="74"/>
      <c r="F4347" s="74" t="s">
        <v>3566</v>
      </c>
    </row>
    <row r="4348" spans="1:6" x14ac:dyDescent="0.2">
      <c r="A4348" s="74">
        <v>534432</v>
      </c>
      <c r="B4348" s="75">
        <v>23.56</v>
      </c>
      <c r="C4348" s="76"/>
      <c r="D4348" s="76" t="s">
        <v>3659</v>
      </c>
      <c r="E4348" s="74"/>
      <c r="F4348" s="74" t="s">
        <v>3566</v>
      </c>
    </row>
    <row r="4349" spans="1:6" x14ac:dyDescent="0.2">
      <c r="A4349" s="74">
        <v>534433</v>
      </c>
      <c r="B4349" s="75">
        <v>30.15</v>
      </c>
      <c r="C4349" s="76"/>
      <c r="D4349" s="76" t="s">
        <v>3660</v>
      </c>
      <c r="E4349" s="74"/>
      <c r="F4349" s="74" t="s">
        <v>3566</v>
      </c>
    </row>
    <row r="4350" spans="1:6" x14ac:dyDescent="0.2">
      <c r="A4350" s="74">
        <v>534434</v>
      </c>
      <c r="B4350" s="75">
        <v>51.71</v>
      </c>
      <c r="C4350" s="76"/>
      <c r="D4350" s="76" t="s">
        <v>3661</v>
      </c>
      <c r="E4350" s="74"/>
      <c r="F4350" s="74" t="s">
        <v>3566</v>
      </c>
    </row>
    <row r="4351" spans="1:6" x14ac:dyDescent="0.2">
      <c r="A4351" s="74">
        <v>534435</v>
      </c>
      <c r="B4351" s="75">
        <v>17.38</v>
      </c>
      <c r="C4351" s="76"/>
      <c r="D4351" s="76" t="s">
        <v>3662</v>
      </c>
      <c r="E4351" s="74"/>
      <c r="F4351" s="74" t="s">
        <v>3566</v>
      </c>
    </row>
    <row r="4352" spans="1:6" x14ac:dyDescent="0.2">
      <c r="A4352" s="74">
        <v>534436</v>
      </c>
      <c r="B4352" s="75">
        <v>37.67</v>
      </c>
      <c r="C4352" s="76"/>
      <c r="D4352" s="76" t="s">
        <v>3663</v>
      </c>
      <c r="E4352" s="74"/>
      <c r="F4352" s="74" t="s">
        <v>3566</v>
      </c>
    </row>
    <row r="4353" spans="1:6" x14ac:dyDescent="0.2">
      <c r="A4353" s="74">
        <v>534437</v>
      </c>
      <c r="B4353" s="75">
        <v>31.92</v>
      </c>
      <c r="C4353" s="76"/>
      <c r="D4353" s="76" t="s">
        <v>3664</v>
      </c>
      <c r="E4353" s="74"/>
      <c r="F4353" s="74" t="s">
        <v>3566</v>
      </c>
    </row>
    <row r="4354" spans="1:6" x14ac:dyDescent="0.2">
      <c r="A4354" s="74">
        <v>534438</v>
      </c>
      <c r="B4354" s="75">
        <v>26.03</v>
      </c>
      <c r="C4354" s="76"/>
      <c r="D4354" s="76" t="s">
        <v>3665</v>
      </c>
      <c r="E4354" s="74"/>
      <c r="F4354" s="74" t="s">
        <v>3566</v>
      </c>
    </row>
    <row r="4355" spans="1:6" x14ac:dyDescent="0.2">
      <c r="A4355" s="74">
        <v>534439</v>
      </c>
      <c r="B4355" s="75">
        <v>46.32</v>
      </c>
      <c r="C4355" s="76"/>
      <c r="D4355" s="76" t="s">
        <v>3666</v>
      </c>
      <c r="E4355" s="74"/>
      <c r="F4355" s="74" t="s">
        <v>3566</v>
      </c>
    </row>
    <row r="4356" spans="1:6" x14ac:dyDescent="0.2">
      <c r="A4356" s="74">
        <v>534440</v>
      </c>
      <c r="B4356" s="75">
        <v>33.89</v>
      </c>
      <c r="C4356" s="76"/>
      <c r="D4356" s="76" t="s">
        <v>3667</v>
      </c>
      <c r="E4356" s="74"/>
      <c r="F4356" s="74" t="s">
        <v>3566</v>
      </c>
    </row>
    <row r="4357" spans="1:6" x14ac:dyDescent="0.2">
      <c r="A4357" s="74">
        <v>534441</v>
      </c>
      <c r="B4357" s="75">
        <v>54.97</v>
      </c>
      <c r="C4357" s="76"/>
      <c r="D4357" s="76" t="s">
        <v>3668</v>
      </c>
      <c r="E4357" s="74"/>
      <c r="F4357" s="74" t="s">
        <v>3566</v>
      </c>
    </row>
    <row r="4358" spans="1:6" x14ac:dyDescent="0.2">
      <c r="A4358" s="74">
        <v>534442</v>
      </c>
      <c r="B4358" s="75">
        <v>30.6</v>
      </c>
      <c r="C4358" s="76"/>
      <c r="D4358" s="76" t="s">
        <v>3669</v>
      </c>
      <c r="E4358" s="74"/>
      <c r="F4358" s="74" t="s">
        <v>3566</v>
      </c>
    </row>
    <row r="4359" spans="1:6" x14ac:dyDescent="0.2">
      <c r="A4359" s="74">
        <v>534443</v>
      </c>
      <c r="B4359" s="75">
        <v>5.87</v>
      </c>
      <c r="C4359" s="76"/>
      <c r="D4359" s="76" t="s">
        <v>3670</v>
      </c>
      <c r="E4359" s="74"/>
      <c r="F4359" s="74" t="s">
        <v>3566</v>
      </c>
    </row>
    <row r="4360" spans="1:6" x14ac:dyDescent="0.2">
      <c r="A4360" s="74">
        <v>534444</v>
      </c>
      <c r="B4360" s="75">
        <v>19.84</v>
      </c>
      <c r="C4360" s="76"/>
      <c r="D4360" s="76" t="s">
        <v>3671</v>
      </c>
      <c r="E4360" s="74"/>
      <c r="F4360" s="74" t="s">
        <v>3566</v>
      </c>
    </row>
    <row r="4361" spans="1:6" x14ac:dyDescent="0.2">
      <c r="A4361" s="74">
        <v>534445</v>
      </c>
      <c r="B4361" s="75">
        <v>11.49</v>
      </c>
      <c r="C4361" s="76"/>
      <c r="D4361" s="76" t="s">
        <v>3672</v>
      </c>
      <c r="E4361" s="74"/>
      <c r="F4361" s="74" t="s">
        <v>3566</v>
      </c>
    </row>
    <row r="4362" spans="1:6" x14ac:dyDescent="0.2">
      <c r="A4362" s="74">
        <v>534446</v>
      </c>
      <c r="B4362" s="75">
        <v>25.22</v>
      </c>
      <c r="C4362" s="76"/>
      <c r="D4362" s="76" t="s">
        <v>3673</v>
      </c>
      <c r="E4362" s="74"/>
      <c r="F4362" s="74" t="s">
        <v>3566</v>
      </c>
    </row>
    <row r="4363" spans="1:6" x14ac:dyDescent="0.2">
      <c r="A4363" s="74">
        <v>534447</v>
      </c>
      <c r="B4363" s="75">
        <v>11.31</v>
      </c>
      <c r="C4363" s="76"/>
      <c r="D4363" s="76" t="s">
        <v>3674</v>
      </c>
      <c r="E4363" s="74"/>
      <c r="F4363" s="74" t="s">
        <v>3566</v>
      </c>
    </row>
    <row r="4364" spans="1:6" x14ac:dyDescent="0.2">
      <c r="A4364" s="74">
        <v>534448</v>
      </c>
      <c r="B4364" s="75">
        <v>19.54</v>
      </c>
      <c r="C4364" s="76"/>
      <c r="D4364" s="76" t="s">
        <v>3675</v>
      </c>
      <c r="E4364" s="74"/>
      <c r="F4364" s="74" t="s">
        <v>3566</v>
      </c>
    </row>
    <row r="4365" spans="1:6" x14ac:dyDescent="0.2">
      <c r="A4365" s="74">
        <v>534449</v>
      </c>
      <c r="B4365" s="75">
        <v>20.52</v>
      </c>
      <c r="C4365" s="76"/>
      <c r="D4365" s="76" t="s">
        <v>3676</v>
      </c>
      <c r="E4365" s="74"/>
      <c r="F4365" s="74" t="s">
        <v>3566</v>
      </c>
    </row>
    <row r="4366" spans="1:6" x14ac:dyDescent="0.2">
      <c r="A4366" s="74">
        <v>534450</v>
      </c>
      <c r="B4366" s="75">
        <v>26.38</v>
      </c>
      <c r="C4366" s="76"/>
      <c r="D4366" s="76" t="s">
        <v>3677</v>
      </c>
      <c r="E4366" s="74"/>
      <c r="F4366" s="74" t="s">
        <v>3566</v>
      </c>
    </row>
    <row r="4367" spans="1:6" x14ac:dyDescent="0.2">
      <c r="A4367" s="74">
        <v>534451</v>
      </c>
      <c r="B4367" s="75">
        <v>12.16</v>
      </c>
      <c r="C4367" s="76"/>
      <c r="D4367" s="76" t="s">
        <v>3678</v>
      </c>
      <c r="E4367" s="74"/>
      <c r="F4367" s="74" t="s">
        <v>3566</v>
      </c>
    </row>
    <row r="4368" spans="1:6" x14ac:dyDescent="0.2">
      <c r="A4368" s="74">
        <v>534452</v>
      </c>
      <c r="B4368" s="75">
        <v>34.22</v>
      </c>
      <c r="C4368" s="76"/>
      <c r="D4368" s="76" t="s">
        <v>3679</v>
      </c>
      <c r="E4368" s="74"/>
      <c r="F4368" s="74" t="s">
        <v>3566</v>
      </c>
    </row>
    <row r="4369" spans="1:6" x14ac:dyDescent="0.2">
      <c r="A4369" s="74">
        <v>534453</v>
      </c>
      <c r="B4369" s="75">
        <v>5.89</v>
      </c>
      <c r="C4369" s="76"/>
      <c r="D4369" s="76" t="s">
        <v>3680</v>
      </c>
      <c r="E4369" s="74"/>
      <c r="F4369" s="74" t="s">
        <v>3566</v>
      </c>
    </row>
    <row r="4370" spans="1:6" x14ac:dyDescent="0.2">
      <c r="A4370" s="74">
        <v>534454</v>
      </c>
      <c r="B4370" s="75">
        <v>14.61</v>
      </c>
      <c r="C4370" s="76"/>
      <c r="D4370" s="76" t="s">
        <v>3681</v>
      </c>
      <c r="E4370" s="74"/>
      <c r="F4370" s="74" t="s">
        <v>3566</v>
      </c>
    </row>
    <row r="4371" spans="1:6" x14ac:dyDescent="0.2">
      <c r="A4371" s="74">
        <v>534455</v>
      </c>
      <c r="B4371" s="75">
        <v>20.260000000000002</v>
      </c>
      <c r="C4371" s="76"/>
      <c r="D4371" s="76" t="s">
        <v>3682</v>
      </c>
      <c r="E4371" s="74"/>
      <c r="F4371" s="74" t="s">
        <v>3566</v>
      </c>
    </row>
    <row r="4372" spans="1:6" x14ac:dyDescent="0.2">
      <c r="A4372" s="74">
        <v>534456</v>
      </c>
      <c r="B4372" s="75">
        <v>42.23</v>
      </c>
      <c r="C4372" s="76"/>
      <c r="D4372" s="76" t="s">
        <v>3683</v>
      </c>
      <c r="E4372" s="74"/>
      <c r="F4372" s="74" t="s">
        <v>3566</v>
      </c>
    </row>
    <row r="4373" spans="1:6" x14ac:dyDescent="0.2">
      <c r="A4373" s="74">
        <v>534457</v>
      </c>
      <c r="B4373" s="75">
        <v>15.52</v>
      </c>
      <c r="C4373" s="76"/>
      <c r="D4373" s="76" t="s">
        <v>3684</v>
      </c>
      <c r="E4373" s="74"/>
      <c r="F4373" s="74" t="s">
        <v>3566</v>
      </c>
    </row>
    <row r="4374" spans="1:6" x14ac:dyDescent="0.2">
      <c r="A4374" s="74">
        <v>534458</v>
      </c>
      <c r="B4374" s="75">
        <v>35.61</v>
      </c>
      <c r="C4374" s="76"/>
      <c r="D4374" s="76" t="s">
        <v>3685</v>
      </c>
      <c r="E4374" s="74"/>
      <c r="F4374" s="74" t="s">
        <v>3566</v>
      </c>
    </row>
    <row r="4375" spans="1:6" x14ac:dyDescent="0.2">
      <c r="A4375" s="74">
        <v>534459</v>
      </c>
      <c r="B4375" s="75">
        <v>26.54</v>
      </c>
      <c r="C4375" s="76"/>
      <c r="D4375" s="76" t="s">
        <v>3686</v>
      </c>
      <c r="E4375" s="74"/>
      <c r="F4375" s="74" t="s">
        <v>3566</v>
      </c>
    </row>
    <row r="4376" spans="1:6" x14ac:dyDescent="0.2">
      <c r="A4376" s="74">
        <v>534460</v>
      </c>
      <c r="B4376" s="75">
        <v>21.36</v>
      </c>
      <c r="C4376" s="76"/>
      <c r="D4376" s="76" t="s">
        <v>3687</v>
      </c>
      <c r="E4376" s="74"/>
      <c r="F4376" s="74" t="s">
        <v>3566</v>
      </c>
    </row>
    <row r="4377" spans="1:6" x14ac:dyDescent="0.2">
      <c r="A4377" s="74">
        <v>534461</v>
      </c>
      <c r="B4377" s="75">
        <v>27.02</v>
      </c>
      <c r="C4377" s="76"/>
      <c r="D4377" s="76" t="s">
        <v>3688</v>
      </c>
      <c r="E4377" s="74"/>
      <c r="F4377" s="74" t="s">
        <v>3566</v>
      </c>
    </row>
    <row r="4378" spans="1:6" x14ac:dyDescent="0.2">
      <c r="A4378" s="74">
        <v>534462</v>
      </c>
      <c r="B4378" s="75">
        <v>41.37</v>
      </c>
      <c r="C4378" s="76"/>
      <c r="D4378" s="76" t="s">
        <v>3689</v>
      </c>
      <c r="E4378" s="74"/>
      <c r="F4378" s="74" t="s">
        <v>3566</v>
      </c>
    </row>
    <row r="4379" spans="1:6" x14ac:dyDescent="0.2">
      <c r="A4379" s="74">
        <v>534463</v>
      </c>
      <c r="B4379" s="75">
        <v>27.86</v>
      </c>
      <c r="C4379" s="76"/>
      <c r="D4379" s="76" t="s">
        <v>3690</v>
      </c>
      <c r="E4379" s="74"/>
      <c r="F4379" s="74" t="s">
        <v>3566</v>
      </c>
    </row>
    <row r="4380" spans="1:6" x14ac:dyDescent="0.2">
      <c r="A4380" s="74">
        <v>534464</v>
      </c>
      <c r="B4380" s="75">
        <v>23.07</v>
      </c>
      <c r="C4380" s="76"/>
      <c r="D4380" s="76" t="s">
        <v>3691</v>
      </c>
      <c r="E4380" s="74"/>
      <c r="F4380" s="74" t="s">
        <v>3566</v>
      </c>
    </row>
    <row r="4381" spans="1:6" x14ac:dyDescent="0.2">
      <c r="A4381" s="74">
        <v>534465</v>
      </c>
      <c r="B4381" s="75">
        <v>29.18</v>
      </c>
      <c r="C4381" s="76"/>
      <c r="D4381" s="76" t="s">
        <v>3692</v>
      </c>
      <c r="E4381" s="74"/>
      <c r="F4381" s="74" t="s">
        <v>3566</v>
      </c>
    </row>
    <row r="4382" spans="1:6" x14ac:dyDescent="0.2">
      <c r="A4382" s="74">
        <v>534466</v>
      </c>
      <c r="B4382" s="75">
        <v>44.68</v>
      </c>
      <c r="C4382" s="76"/>
      <c r="D4382" s="76" t="s">
        <v>3693</v>
      </c>
      <c r="E4382" s="74"/>
      <c r="F4382" s="74" t="s">
        <v>3566</v>
      </c>
    </row>
    <row r="4383" spans="1:6" x14ac:dyDescent="0.2">
      <c r="A4383" s="74">
        <v>534467</v>
      </c>
      <c r="B4383" s="75">
        <v>33.17</v>
      </c>
      <c r="C4383" s="76"/>
      <c r="D4383" s="76" t="s">
        <v>3694</v>
      </c>
      <c r="E4383" s="74"/>
      <c r="F4383" s="74" t="s">
        <v>3566</v>
      </c>
    </row>
    <row r="4384" spans="1:6" x14ac:dyDescent="0.2">
      <c r="A4384" s="74">
        <v>534468</v>
      </c>
      <c r="B4384" s="75">
        <v>26.7</v>
      </c>
      <c r="C4384" s="76"/>
      <c r="D4384" s="76" t="s">
        <v>3695</v>
      </c>
      <c r="E4384" s="74"/>
      <c r="F4384" s="74" t="s">
        <v>3566</v>
      </c>
    </row>
    <row r="4385" spans="1:6" x14ac:dyDescent="0.2">
      <c r="A4385" s="74">
        <v>534469</v>
      </c>
      <c r="B4385" s="75">
        <v>33.770000000000003</v>
      </c>
      <c r="C4385" s="76"/>
      <c r="D4385" s="76" t="s">
        <v>3696</v>
      </c>
      <c r="E4385" s="74"/>
      <c r="F4385" s="74" t="s">
        <v>3566</v>
      </c>
    </row>
    <row r="4386" spans="1:6" x14ac:dyDescent="0.2">
      <c r="A4386" s="74">
        <v>534470</v>
      </c>
      <c r="B4386" s="75">
        <v>51.71</v>
      </c>
      <c r="C4386" s="76"/>
      <c r="D4386" s="76" t="s">
        <v>3697</v>
      </c>
      <c r="E4386" s="74"/>
      <c r="F4386" s="74" t="s">
        <v>3566</v>
      </c>
    </row>
    <row r="4387" spans="1:6" x14ac:dyDescent="0.2">
      <c r="A4387" s="74">
        <v>534471</v>
      </c>
      <c r="B4387" s="75">
        <v>23.93</v>
      </c>
      <c r="C4387" s="76"/>
      <c r="D4387" s="76" t="s">
        <v>3698</v>
      </c>
      <c r="E4387" s="74"/>
      <c r="F4387" s="74" t="s">
        <v>3566</v>
      </c>
    </row>
    <row r="4388" spans="1:6" x14ac:dyDescent="0.2">
      <c r="A4388" s="74">
        <v>534472</v>
      </c>
      <c r="B4388" s="75">
        <v>46.01</v>
      </c>
      <c r="C4388" s="76"/>
      <c r="D4388" s="76" t="s">
        <v>3699</v>
      </c>
      <c r="E4388" s="74"/>
      <c r="F4388" s="74" t="s">
        <v>3566</v>
      </c>
    </row>
    <row r="4389" spans="1:6" x14ac:dyDescent="0.2">
      <c r="A4389" s="74">
        <v>534473</v>
      </c>
      <c r="B4389" s="75">
        <v>29.22</v>
      </c>
      <c r="C4389" s="76"/>
      <c r="D4389" s="76" t="s">
        <v>3700</v>
      </c>
      <c r="E4389" s="74"/>
      <c r="F4389" s="74" t="s">
        <v>3566</v>
      </c>
    </row>
    <row r="4390" spans="1:6" x14ac:dyDescent="0.2">
      <c r="A4390" s="74">
        <v>534474</v>
      </c>
      <c r="B4390" s="75">
        <v>30.25</v>
      </c>
      <c r="C4390" s="76"/>
      <c r="D4390" s="76" t="s">
        <v>3701</v>
      </c>
      <c r="E4390" s="74"/>
      <c r="F4390" s="74" t="s">
        <v>3566</v>
      </c>
    </row>
    <row r="4391" spans="1:6" x14ac:dyDescent="0.2">
      <c r="A4391" s="74">
        <v>534475</v>
      </c>
      <c r="B4391" s="75">
        <v>45.57</v>
      </c>
      <c r="C4391" s="76"/>
      <c r="D4391" s="76" t="s">
        <v>3702</v>
      </c>
      <c r="E4391" s="74"/>
      <c r="F4391" s="74" t="s">
        <v>3566</v>
      </c>
    </row>
    <row r="4392" spans="1:6" x14ac:dyDescent="0.2">
      <c r="A4392" s="74">
        <v>534476</v>
      </c>
      <c r="B4392" s="75">
        <v>30.1</v>
      </c>
      <c r="C4392" s="76"/>
      <c r="D4392" s="76" t="s">
        <v>3703</v>
      </c>
      <c r="E4392" s="74"/>
      <c r="F4392" s="74" t="s">
        <v>3566</v>
      </c>
    </row>
    <row r="4393" spans="1:6" x14ac:dyDescent="0.2">
      <c r="A4393" s="74">
        <v>534477</v>
      </c>
      <c r="B4393" s="75">
        <v>32.67</v>
      </c>
      <c r="C4393" s="76"/>
      <c r="D4393" s="76" t="s">
        <v>3704</v>
      </c>
      <c r="E4393" s="74"/>
      <c r="F4393" s="74" t="s">
        <v>3566</v>
      </c>
    </row>
    <row r="4394" spans="1:6" x14ac:dyDescent="0.2">
      <c r="A4394" s="74">
        <v>534478</v>
      </c>
      <c r="B4394" s="75">
        <v>49.22</v>
      </c>
      <c r="C4394" s="76"/>
      <c r="D4394" s="76" t="s">
        <v>3705</v>
      </c>
      <c r="E4394" s="74"/>
      <c r="F4394" s="74" t="s">
        <v>3566</v>
      </c>
    </row>
    <row r="4395" spans="1:6" x14ac:dyDescent="0.2">
      <c r="A4395" s="74">
        <v>534479</v>
      </c>
      <c r="B4395" s="75">
        <v>37.81</v>
      </c>
      <c r="C4395" s="76"/>
      <c r="D4395" s="76" t="s">
        <v>3706</v>
      </c>
      <c r="E4395" s="74"/>
      <c r="F4395" s="74" t="s">
        <v>3566</v>
      </c>
    </row>
    <row r="4396" spans="1:6" x14ac:dyDescent="0.2">
      <c r="A4396" s="74">
        <v>534480</v>
      </c>
      <c r="B4396" s="75">
        <v>56.96</v>
      </c>
      <c r="C4396" s="76"/>
      <c r="D4396" s="76" t="s">
        <v>3707</v>
      </c>
      <c r="E4396" s="74"/>
      <c r="F4396" s="74" t="s">
        <v>3566</v>
      </c>
    </row>
    <row r="4397" spans="1:6" x14ac:dyDescent="0.2">
      <c r="A4397" s="74">
        <v>534481</v>
      </c>
      <c r="B4397" s="75">
        <v>36.53</v>
      </c>
      <c r="C4397" s="76"/>
      <c r="D4397" s="76" t="s">
        <v>3708</v>
      </c>
      <c r="E4397" s="74"/>
      <c r="F4397" s="74" t="s">
        <v>3566</v>
      </c>
    </row>
    <row r="4398" spans="1:6" x14ac:dyDescent="0.2">
      <c r="A4398" s="74">
        <v>534482</v>
      </c>
      <c r="B4398" s="75">
        <v>6.12</v>
      </c>
      <c r="C4398" s="76"/>
      <c r="D4398" s="76" t="s">
        <v>3709</v>
      </c>
      <c r="E4398" s="74"/>
      <c r="F4398" s="74" t="s">
        <v>3566</v>
      </c>
    </row>
    <row r="4399" spans="1:6" x14ac:dyDescent="0.2">
      <c r="A4399" s="74">
        <v>534483</v>
      </c>
      <c r="B4399" s="75">
        <v>37.82</v>
      </c>
      <c r="C4399" s="76"/>
      <c r="D4399" s="76" t="s">
        <v>3710</v>
      </c>
      <c r="E4399" s="74"/>
      <c r="F4399" s="74" t="s">
        <v>3566</v>
      </c>
    </row>
    <row r="4400" spans="1:6" x14ac:dyDescent="0.2">
      <c r="A4400" s="74">
        <v>534484</v>
      </c>
      <c r="B4400" s="75">
        <v>57.92</v>
      </c>
      <c r="C4400" s="76"/>
      <c r="D4400" s="76" t="s">
        <v>3711</v>
      </c>
      <c r="E4400" s="74"/>
      <c r="F4400" s="74" t="s">
        <v>3566</v>
      </c>
    </row>
    <row r="4401" spans="1:6" x14ac:dyDescent="0.2">
      <c r="A4401" s="74">
        <v>534485</v>
      </c>
      <c r="B4401" s="75">
        <v>65.430000000000007</v>
      </c>
      <c r="C4401" s="76"/>
      <c r="D4401" s="76" t="s">
        <v>3712</v>
      </c>
      <c r="E4401" s="74"/>
      <c r="F4401" s="74" t="s">
        <v>3566</v>
      </c>
    </row>
    <row r="4402" spans="1:6" x14ac:dyDescent="0.2">
      <c r="A4402" s="74">
        <v>534486</v>
      </c>
      <c r="B4402" s="75">
        <v>39.880000000000003</v>
      </c>
      <c r="C4402" s="76"/>
      <c r="D4402" s="76" t="s">
        <v>3713</v>
      </c>
      <c r="E4402" s="74"/>
      <c r="F4402" s="74" t="s">
        <v>3566</v>
      </c>
    </row>
    <row r="4403" spans="1:6" x14ac:dyDescent="0.2">
      <c r="A4403" s="74">
        <v>534487</v>
      </c>
      <c r="B4403" s="75">
        <v>70.78</v>
      </c>
      <c r="C4403" s="76"/>
      <c r="D4403" s="76" t="s">
        <v>3714</v>
      </c>
      <c r="E4403" s="74"/>
      <c r="F4403" s="74" t="s">
        <v>3566</v>
      </c>
    </row>
    <row r="4404" spans="1:6" x14ac:dyDescent="0.2">
      <c r="A4404" s="74">
        <v>534488</v>
      </c>
      <c r="B4404" s="75">
        <v>70.78</v>
      </c>
      <c r="C4404" s="76"/>
      <c r="D4404" s="76" t="s">
        <v>3715</v>
      </c>
      <c r="E4404" s="74"/>
      <c r="F4404" s="74" t="s">
        <v>3566</v>
      </c>
    </row>
    <row r="4405" spans="1:6" x14ac:dyDescent="0.2">
      <c r="A4405" s="74">
        <v>534489</v>
      </c>
      <c r="B4405" s="75">
        <v>63.53</v>
      </c>
      <c r="C4405" s="76"/>
      <c r="D4405" s="76" t="s">
        <v>3716</v>
      </c>
      <c r="E4405" s="74"/>
      <c r="F4405" s="74" t="s">
        <v>3566</v>
      </c>
    </row>
    <row r="4406" spans="1:6" x14ac:dyDescent="0.2">
      <c r="A4406" s="74">
        <v>534490</v>
      </c>
      <c r="B4406" s="75">
        <v>38.72</v>
      </c>
      <c r="C4406" s="76"/>
      <c r="D4406" s="76" t="s">
        <v>3717</v>
      </c>
      <c r="E4406" s="74"/>
      <c r="F4406" s="74" t="s">
        <v>3566</v>
      </c>
    </row>
    <row r="4407" spans="1:6" x14ac:dyDescent="0.2">
      <c r="A4407" s="74">
        <v>534491</v>
      </c>
      <c r="B4407" s="75">
        <v>68.72</v>
      </c>
      <c r="C4407" s="76"/>
      <c r="D4407" s="76" t="s">
        <v>3718</v>
      </c>
      <c r="E4407" s="74"/>
      <c r="F4407" s="74" t="s">
        <v>3566</v>
      </c>
    </row>
    <row r="4408" spans="1:6" x14ac:dyDescent="0.2">
      <c r="A4408" s="74">
        <v>534492</v>
      </c>
      <c r="B4408" s="75">
        <v>68.72</v>
      </c>
      <c r="C4408" s="76"/>
      <c r="D4408" s="76" t="s">
        <v>3719</v>
      </c>
      <c r="E4408" s="74"/>
      <c r="F4408" s="74" t="s">
        <v>3566</v>
      </c>
    </row>
    <row r="4409" spans="1:6" x14ac:dyDescent="0.2">
      <c r="A4409" s="74">
        <v>534493</v>
      </c>
      <c r="B4409" s="75">
        <v>76.23</v>
      </c>
      <c r="C4409" s="76"/>
      <c r="D4409" s="76" t="s">
        <v>3720</v>
      </c>
      <c r="E4409" s="74"/>
      <c r="F4409" s="74" t="s">
        <v>3566</v>
      </c>
    </row>
    <row r="4410" spans="1:6" x14ac:dyDescent="0.2">
      <c r="A4410" s="74">
        <v>534494</v>
      </c>
      <c r="B4410" s="75">
        <v>46.46</v>
      </c>
      <c r="C4410" s="76"/>
      <c r="D4410" s="76" t="s">
        <v>3721</v>
      </c>
      <c r="E4410" s="74"/>
      <c r="F4410" s="74" t="s">
        <v>3566</v>
      </c>
    </row>
    <row r="4411" spans="1:6" x14ac:dyDescent="0.2">
      <c r="A4411" s="74">
        <v>534495</v>
      </c>
      <c r="B4411" s="75">
        <v>82.47</v>
      </c>
      <c r="C4411" s="76"/>
      <c r="D4411" s="76" t="s">
        <v>3722</v>
      </c>
      <c r="E4411" s="74"/>
      <c r="F4411" s="74" t="s">
        <v>3566</v>
      </c>
    </row>
    <row r="4412" spans="1:6" x14ac:dyDescent="0.2">
      <c r="A4412" s="74">
        <v>534496</v>
      </c>
      <c r="B4412" s="75">
        <v>82.47</v>
      </c>
      <c r="C4412" s="76"/>
      <c r="D4412" s="76" t="s">
        <v>3723</v>
      </c>
      <c r="E4412" s="74"/>
      <c r="F4412" s="74" t="s">
        <v>3566</v>
      </c>
    </row>
    <row r="4413" spans="1:6" x14ac:dyDescent="0.2">
      <c r="A4413" s="74">
        <v>534497</v>
      </c>
      <c r="B4413" s="75">
        <v>12.44</v>
      </c>
      <c r="C4413" s="76"/>
      <c r="D4413" s="76" t="s">
        <v>3724</v>
      </c>
      <c r="E4413" s="74"/>
      <c r="F4413" s="74" t="s">
        <v>3566</v>
      </c>
    </row>
    <row r="4414" spans="1:6" x14ac:dyDescent="0.2">
      <c r="A4414" s="74">
        <v>534498</v>
      </c>
      <c r="B4414" s="75">
        <v>21.5</v>
      </c>
      <c r="C4414" s="76"/>
      <c r="D4414" s="76" t="s">
        <v>3725</v>
      </c>
      <c r="E4414" s="74"/>
      <c r="F4414" s="74" t="s">
        <v>3566</v>
      </c>
    </row>
    <row r="4415" spans="1:6" x14ac:dyDescent="0.2">
      <c r="A4415" s="74">
        <v>534499</v>
      </c>
      <c r="B4415" s="75">
        <v>22.57</v>
      </c>
      <c r="C4415" s="76"/>
      <c r="D4415" s="76" t="s">
        <v>3726</v>
      </c>
      <c r="E4415" s="74"/>
      <c r="F4415" s="74" t="s">
        <v>3566</v>
      </c>
    </row>
    <row r="4416" spans="1:6" x14ac:dyDescent="0.2">
      <c r="A4416" s="74">
        <v>534500</v>
      </c>
      <c r="B4416" s="75">
        <v>29.02</v>
      </c>
      <c r="C4416" s="76"/>
      <c r="D4416" s="76" t="s">
        <v>3727</v>
      </c>
      <c r="E4416" s="74"/>
      <c r="F4416" s="74" t="s">
        <v>3566</v>
      </c>
    </row>
    <row r="4417" spans="1:6" x14ac:dyDescent="0.2">
      <c r="A4417" s="74">
        <v>534501</v>
      </c>
      <c r="B4417" s="75">
        <v>13.37</v>
      </c>
      <c r="C4417" s="76"/>
      <c r="D4417" s="76" t="s">
        <v>3728</v>
      </c>
      <c r="E4417" s="74"/>
      <c r="F4417" s="74" t="s">
        <v>3566</v>
      </c>
    </row>
    <row r="4418" spans="1:6" x14ac:dyDescent="0.2">
      <c r="A4418" s="74">
        <v>534502</v>
      </c>
      <c r="B4418" s="75">
        <v>37.64</v>
      </c>
      <c r="C4418" s="76"/>
      <c r="D4418" s="76" t="s">
        <v>3729</v>
      </c>
      <c r="E4418" s="74"/>
      <c r="F4418" s="74" t="s">
        <v>3566</v>
      </c>
    </row>
    <row r="4419" spans="1:6" x14ac:dyDescent="0.2">
      <c r="A4419" s="74">
        <v>534503</v>
      </c>
      <c r="B4419" s="75">
        <v>6.48</v>
      </c>
      <c r="C4419" s="76"/>
      <c r="D4419" s="76" t="s">
        <v>3730</v>
      </c>
      <c r="E4419" s="74"/>
      <c r="F4419" s="74" t="s">
        <v>3566</v>
      </c>
    </row>
    <row r="4420" spans="1:6" x14ac:dyDescent="0.2">
      <c r="A4420" s="74">
        <v>534504</v>
      </c>
      <c r="B4420" s="75">
        <v>16.07</v>
      </c>
      <c r="C4420" s="76"/>
      <c r="D4420" s="76" t="s">
        <v>3731</v>
      </c>
      <c r="E4420" s="74"/>
      <c r="F4420" s="74" t="s">
        <v>3566</v>
      </c>
    </row>
    <row r="4421" spans="1:6" x14ac:dyDescent="0.2">
      <c r="A4421" s="74">
        <v>534505</v>
      </c>
      <c r="B4421" s="75">
        <v>22.29</v>
      </c>
      <c r="C4421" s="76"/>
      <c r="D4421" s="76" t="s">
        <v>3732</v>
      </c>
      <c r="E4421" s="74"/>
      <c r="F4421" s="74" t="s">
        <v>3566</v>
      </c>
    </row>
    <row r="4422" spans="1:6" x14ac:dyDescent="0.2">
      <c r="A4422" s="74">
        <v>534506</v>
      </c>
      <c r="B4422" s="75">
        <v>46.46</v>
      </c>
      <c r="C4422" s="76"/>
      <c r="D4422" s="76" t="s">
        <v>3733</v>
      </c>
      <c r="E4422" s="74"/>
      <c r="F4422" s="74" t="s">
        <v>3566</v>
      </c>
    </row>
    <row r="4423" spans="1:6" x14ac:dyDescent="0.2">
      <c r="A4423" s="74">
        <v>534507</v>
      </c>
      <c r="B4423" s="75">
        <v>17.07</v>
      </c>
      <c r="C4423" s="76"/>
      <c r="D4423" s="76" t="s">
        <v>3734</v>
      </c>
      <c r="E4423" s="74"/>
      <c r="F4423" s="74" t="s">
        <v>3566</v>
      </c>
    </row>
    <row r="4424" spans="1:6" x14ac:dyDescent="0.2">
      <c r="A4424" s="74">
        <v>534508</v>
      </c>
      <c r="B4424" s="75">
        <v>39.17</v>
      </c>
      <c r="C4424" s="76"/>
      <c r="D4424" s="76" t="s">
        <v>3735</v>
      </c>
      <c r="E4424" s="74"/>
      <c r="F4424" s="74" t="s">
        <v>3566</v>
      </c>
    </row>
    <row r="4425" spans="1:6" x14ac:dyDescent="0.2">
      <c r="A4425" s="74">
        <v>534509</v>
      </c>
      <c r="B4425" s="75">
        <v>29.19</v>
      </c>
      <c r="C4425" s="76"/>
      <c r="D4425" s="76" t="s">
        <v>3736</v>
      </c>
      <c r="E4425" s="74"/>
      <c r="F4425" s="74" t="s">
        <v>3566</v>
      </c>
    </row>
    <row r="4426" spans="1:6" x14ac:dyDescent="0.2">
      <c r="A4426" s="74">
        <v>534510</v>
      </c>
      <c r="B4426" s="75">
        <v>23.5</v>
      </c>
      <c r="C4426" s="76"/>
      <c r="D4426" s="76" t="s">
        <v>3737</v>
      </c>
      <c r="E4426" s="74"/>
      <c r="F4426" s="74" t="s">
        <v>3566</v>
      </c>
    </row>
    <row r="4427" spans="1:6" x14ac:dyDescent="0.2">
      <c r="A4427" s="74">
        <v>534511</v>
      </c>
      <c r="B4427" s="75">
        <v>29.72</v>
      </c>
      <c r="C4427" s="76"/>
      <c r="D4427" s="76" t="s">
        <v>3738</v>
      </c>
      <c r="E4427" s="74"/>
      <c r="F4427" s="74" t="s">
        <v>3566</v>
      </c>
    </row>
    <row r="4428" spans="1:6" x14ac:dyDescent="0.2">
      <c r="A4428" s="74">
        <v>534512</v>
      </c>
      <c r="B4428" s="75">
        <v>45.51</v>
      </c>
      <c r="C4428" s="76"/>
      <c r="D4428" s="76" t="s">
        <v>3739</v>
      </c>
      <c r="E4428" s="74"/>
      <c r="F4428" s="74" t="s">
        <v>3566</v>
      </c>
    </row>
    <row r="4429" spans="1:6" x14ac:dyDescent="0.2">
      <c r="A4429" s="74">
        <v>534513</v>
      </c>
      <c r="B4429" s="75">
        <v>30.65</v>
      </c>
      <c r="C4429" s="76"/>
      <c r="D4429" s="76" t="s">
        <v>3740</v>
      </c>
      <c r="E4429" s="74"/>
      <c r="F4429" s="74" t="s">
        <v>3566</v>
      </c>
    </row>
    <row r="4430" spans="1:6" x14ac:dyDescent="0.2">
      <c r="A4430" s="74">
        <v>534514</v>
      </c>
      <c r="B4430" s="75">
        <v>25.38</v>
      </c>
      <c r="C4430" s="76"/>
      <c r="D4430" s="76" t="s">
        <v>3741</v>
      </c>
      <c r="E4430" s="74"/>
      <c r="F4430" s="74" t="s">
        <v>3566</v>
      </c>
    </row>
    <row r="4431" spans="1:6" x14ac:dyDescent="0.2">
      <c r="A4431" s="74">
        <v>534515</v>
      </c>
      <c r="B4431" s="75">
        <v>32.1</v>
      </c>
      <c r="C4431" s="76"/>
      <c r="D4431" s="76" t="s">
        <v>3742</v>
      </c>
      <c r="E4431" s="74"/>
      <c r="F4431" s="74" t="s">
        <v>3566</v>
      </c>
    </row>
    <row r="4432" spans="1:6" x14ac:dyDescent="0.2">
      <c r="A4432" s="74">
        <v>534516</v>
      </c>
      <c r="B4432" s="75">
        <v>49.15</v>
      </c>
      <c r="C4432" s="76"/>
      <c r="D4432" s="76" t="s">
        <v>3743</v>
      </c>
      <c r="E4432" s="74"/>
      <c r="F4432" s="74" t="s">
        <v>3566</v>
      </c>
    </row>
    <row r="4433" spans="1:6" x14ac:dyDescent="0.2">
      <c r="A4433" s="74">
        <v>534517</v>
      </c>
      <c r="B4433" s="75">
        <v>36.49</v>
      </c>
      <c r="C4433" s="76"/>
      <c r="D4433" s="76" t="s">
        <v>3744</v>
      </c>
      <c r="E4433" s="74"/>
      <c r="F4433" s="74" t="s">
        <v>3566</v>
      </c>
    </row>
    <row r="4434" spans="1:6" x14ac:dyDescent="0.2">
      <c r="A4434" s="74">
        <v>534518</v>
      </c>
      <c r="B4434" s="75">
        <v>29.37</v>
      </c>
      <c r="C4434" s="76"/>
      <c r="D4434" s="76" t="s">
        <v>3745</v>
      </c>
      <c r="E4434" s="74"/>
      <c r="F4434" s="74" t="s">
        <v>3566</v>
      </c>
    </row>
    <row r="4435" spans="1:6" x14ac:dyDescent="0.2">
      <c r="A4435" s="74">
        <v>534519</v>
      </c>
      <c r="B4435" s="75">
        <v>37.15</v>
      </c>
      <c r="C4435" s="76"/>
      <c r="D4435" s="76" t="s">
        <v>3746</v>
      </c>
      <c r="E4435" s="74"/>
      <c r="F4435" s="74" t="s">
        <v>3566</v>
      </c>
    </row>
    <row r="4436" spans="1:6" x14ac:dyDescent="0.2">
      <c r="A4436" s="74">
        <v>534520</v>
      </c>
      <c r="B4436" s="75">
        <v>56.89</v>
      </c>
      <c r="C4436" s="76"/>
      <c r="D4436" s="76" t="s">
        <v>3747</v>
      </c>
      <c r="E4436" s="74"/>
      <c r="F4436" s="74" t="s">
        <v>3566</v>
      </c>
    </row>
    <row r="4437" spans="1:6" x14ac:dyDescent="0.2">
      <c r="A4437" s="74">
        <v>534521</v>
      </c>
      <c r="B4437" s="75">
        <v>26.32</v>
      </c>
      <c r="C4437" s="76"/>
      <c r="D4437" s="76" t="s">
        <v>3748</v>
      </c>
      <c r="E4437" s="74"/>
      <c r="F4437" s="74" t="s">
        <v>3566</v>
      </c>
    </row>
    <row r="4438" spans="1:6" x14ac:dyDescent="0.2">
      <c r="A4438" s="74">
        <v>534522</v>
      </c>
      <c r="B4438" s="75">
        <v>50.61</v>
      </c>
      <c r="C4438" s="76"/>
      <c r="D4438" s="76" t="s">
        <v>3749</v>
      </c>
      <c r="E4438" s="74"/>
      <c r="F4438" s="74" t="s">
        <v>3566</v>
      </c>
    </row>
    <row r="4439" spans="1:6" x14ac:dyDescent="0.2">
      <c r="A4439" s="74">
        <v>534523</v>
      </c>
      <c r="B4439" s="75">
        <v>32.15</v>
      </c>
      <c r="C4439" s="76"/>
      <c r="D4439" s="76" t="s">
        <v>3750</v>
      </c>
      <c r="E4439" s="74"/>
      <c r="F4439" s="74" t="s">
        <v>3566</v>
      </c>
    </row>
    <row r="4440" spans="1:6" x14ac:dyDescent="0.2">
      <c r="A4440" s="74">
        <v>534524</v>
      </c>
      <c r="B4440" s="75">
        <v>33.270000000000003</v>
      </c>
      <c r="C4440" s="76"/>
      <c r="D4440" s="76" t="s">
        <v>3751</v>
      </c>
      <c r="E4440" s="74"/>
      <c r="F4440" s="74" t="s">
        <v>3566</v>
      </c>
    </row>
    <row r="4441" spans="1:6" x14ac:dyDescent="0.2">
      <c r="A4441" s="74">
        <v>534525</v>
      </c>
      <c r="B4441" s="75">
        <v>50.13</v>
      </c>
      <c r="C4441" s="76"/>
      <c r="D4441" s="76" t="s">
        <v>3752</v>
      </c>
      <c r="E4441" s="74"/>
      <c r="F4441" s="74" t="s">
        <v>3566</v>
      </c>
    </row>
    <row r="4442" spans="1:6" x14ac:dyDescent="0.2">
      <c r="A4442" s="74">
        <v>534526</v>
      </c>
      <c r="B4442" s="75">
        <v>35.93</v>
      </c>
      <c r="C4442" s="76"/>
      <c r="D4442" s="76" t="s">
        <v>3753</v>
      </c>
      <c r="E4442" s="74"/>
      <c r="F4442" s="74" t="s">
        <v>3566</v>
      </c>
    </row>
    <row r="4443" spans="1:6" x14ac:dyDescent="0.2">
      <c r="A4443" s="74">
        <v>534527</v>
      </c>
      <c r="B4443" s="75">
        <v>54.14</v>
      </c>
      <c r="C4443" s="76"/>
      <c r="D4443" s="76" t="s">
        <v>3754</v>
      </c>
      <c r="E4443" s="74"/>
      <c r="F4443" s="74" t="s">
        <v>3566</v>
      </c>
    </row>
    <row r="4444" spans="1:6" x14ac:dyDescent="0.2">
      <c r="A4444" s="74">
        <v>534528</v>
      </c>
      <c r="B4444" s="75">
        <v>33.11</v>
      </c>
      <c r="C4444" s="76"/>
      <c r="D4444" s="76" t="s">
        <v>3755</v>
      </c>
      <c r="E4444" s="74"/>
      <c r="F4444" s="74" t="s">
        <v>3566</v>
      </c>
    </row>
    <row r="4445" spans="1:6" x14ac:dyDescent="0.2">
      <c r="A4445" s="74">
        <v>534529</v>
      </c>
      <c r="B4445" s="75">
        <v>40.18</v>
      </c>
      <c r="C4445" s="76"/>
      <c r="D4445" s="76" t="s">
        <v>3756</v>
      </c>
      <c r="E4445" s="74"/>
      <c r="F4445" s="74" t="s">
        <v>3566</v>
      </c>
    </row>
    <row r="4446" spans="1:6" x14ac:dyDescent="0.2">
      <c r="A4446" s="74">
        <v>534530</v>
      </c>
      <c r="B4446" s="75">
        <v>41.59</v>
      </c>
      <c r="C4446" s="76"/>
      <c r="D4446" s="76" t="s">
        <v>3757</v>
      </c>
      <c r="E4446" s="74"/>
      <c r="F4446" s="74" t="s">
        <v>3566</v>
      </c>
    </row>
    <row r="4447" spans="1:6" x14ac:dyDescent="0.2">
      <c r="A4447" s="74">
        <v>534531</v>
      </c>
      <c r="B4447" s="75">
        <v>62.66</v>
      </c>
      <c r="C4447" s="76"/>
      <c r="D4447" s="76" t="s">
        <v>3758</v>
      </c>
      <c r="E4447" s="74"/>
      <c r="F4447" s="74" t="s">
        <v>3566</v>
      </c>
    </row>
    <row r="4448" spans="1:6" x14ac:dyDescent="0.2">
      <c r="A4448" s="74">
        <v>534532</v>
      </c>
      <c r="B4448" s="75">
        <v>6.45</v>
      </c>
      <c r="C4448" s="76"/>
      <c r="D4448" s="76" t="s">
        <v>3759</v>
      </c>
      <c r="E4448" s="74"/>
      <c r="F4448" s="74" t="s">
        <v>3566</v>
      </c>
    </row>
    <row r="4449" spans="1:6" x14ac:dyDescent="0.2">
      <c r="A4449" s="74">
        <v>534533</v>
      </c>
      <c r="B4449" s="75">
        <v>31.92</v>
      </c>
      <c r="C4449" s="76"/>
      <c r="D4449" s="76" t="s">
        <v>3760</v>
      </c>
      <c r="E4449" s="74"/>
      <c r="F4449" s="74" t="s">
        <v>3566</v>
      </c>
    </row>
    <row r="4450" spans="1:6" x14ac:dyDescent="0.2">
      <c r="A4450" s="74">
        <v>534534</v>
      </c>
      <c r="B4450" s="75">
        <v>13.58</v>
      </c>
      <c r="C4450" s="76"/>
      <c r="D4450" s="76" t="s">
        <v>3761</v>
      </c>
      <c r="E4450" s="74"/>
      <c r="F4450" s="74" t="s">
        <v>3566</v>
      </c>
    </row>
    <row r="4451" spans="1:6" x14ac:dyDescent="0.2">
      <c r="A4451" s="74">
        <v>534535</v>
      </c>
      <c r="B4451" s="75">
        <v>13.58</v>
      </c>
      <c r="C4451" s="76"/>
      <c r="D4451" s="76" t="s">
        <v>3762</v>
      </c>
      <c r="E4451" s="74"/>
      <c r="F4451" s="74" t="s">
        <v>3566</v>
      </c>
    </row>
    <row r="4452" spans="1:6" x14ac:dyDescent="0.2">
      <c r="A4452" s="74">
        <v>534536</v>
      </c>
      <c r="B4452" s="75">
        <v>13.58</v>
      </c>
      <c r="C4452" s="76"/>
      <c r="D4452" s="76" t="s">
        <v>3763</v>
      </c>
      <c r="E4452" s="74"/>
      <c r="F4452" s="74" t="s">
        <v>3566</v>
      </c>
    </row>
    <row r="4453" spans="1:6" x14ac:dyDescent="0.2">
      <c r="A4453" s="74">
        <v>534537</v>
      </c>
      <c r="B4453" s="75">
        <v>19.54</v>
      </c>
      <c r="C4453" s="76"/>
      <c r="D4453" s="76" t="s">
        <v>3764</v>
      </c>
      <c r="E4453" s="74"/>
      <c r="F4453" s="74" t="s">
        <v>3566</v>
      </c>
    </row>
    <row r="4454" spans="1:6" x14ac:dyDescent="0.2">
      <c r="A4454" s="74">
        <v>534538</v>
      </c>
      <c r="B4454" s="75">
        <v>20.52</v>
      </c>
      <c r="C4454" s="76"/>
      <c r="D4454" s="76" t="s">
        <v>3765</v>
      </c>
      <c r="E4454" s="74"/>
      <c r="F4454" s="74" t="s">
        <v>3566</v>
      </c>
    </row>
    <row r="4455" spans="1:6" x14ac:dyDescent="0.2">
      <c r="A4455" s="74">
        <v>534539</v>
      </c>
      <c r="B4455" s="75">
        <v>26.38</v>
      </c>
      <c r="C4455" s="76"/>
      <c r="D4455" s="76" t="s">
        <v>3766</v>
      </c>
      <c r="E4455" s="74"/>
      <c r="F4455" s="74" t="s">
        <v>3566</v>
      </c>
    </row>
    <row r="4456" spans="1:6" x14ac:dyDescent="0.2">
      <c r="A4456" s="74">
        <v>534540</v>
      </c>
      <c r="B4456" s="75">
        <v>11.31</v>
      </c>
      <c r="C4456" s="76"/>
      <c r="D4456" s="76" t="s">
        <v>3767</v>
      </c>
      <c r="E4456" s="74"/>
      <c r="F4456" s="74" t="s">
        <v>3566</v>
      </c>
    </row>
    <row r="4457" spans="1:6" x14ac:dyDescent="0.2">
      <c r="A4457" s="74">
        <v>534541</v>
      </c>
      <c r="B4457" s="75">
        <v>26.54</v>
      </c>
      <c r="C4457" s="76"/>
      <c r="D4457" s="76" t="s">
        <v>3768</v>
      </c>
      <c r="E4457" s="74"/>
      <c r="F4457" s="74" t="s">
        <v>3566</v>
      </c>
    </row>
    <row r="4458" spans="1:6" x14ac:dyDescent="0.2">
      <c r="A4458" s="74">
        <v>534542</v>
      </c>
      <c r="B4458" s="75">
        <v>27.86</v>
      </c>
      <c r="C4458" s="76"/>
      <c r="D4458" s="76" t="s">
        <v>3769</v>
      </c>
      <c r="E4458" s="74"/>
      <c r="F4458" s="74" t="s">
        <v>3566</v>
      </c>
    </row>
    <row r="4459" spans="1:6" x14ac:dyDescent="0.2">
      <c r="A4459" s="74">
        <v>534543</v>
      </c>
      <c r="B4459" s="75">
        <v>33.17</v>
      </c>
      <c r="C4459" s="76"/>
      <c r="D4459" s="76" t="s">
        <v>3770</v>
      </c>
      <c r="E4459" s="74"/>
      <c r="F4459" s="74" t="s">
        <v>3566</v>
      </c>
    </row>
    <row r="4460" spans="1:6" x14ac:dyDescent="0.2">
      <c r="A4460" s="74">
        <v>534544</v>
      </c>
      <c r="B4460" s="75">
        <v>37.799999999999997</v>
      </c>
      <c r="C4460" s="76"/>
      <c r="D4460" s="76" t="s">
        <v>3771</v>
      </c>
      <c r="E4460" s="74"/>
      <c r="F4460" s="74" t="s">
        <v>3566</v>
      </c>
    </row>
    <row r="4461" spans="1:6" x14ac:dyDescent="0.2">
      <c r="A4461" s="74">
        <v>534545</v>
      </c>
      <c r="B4461" s="75">
        <v>68.72</v>
      </c>
      <c r="C4461" s="76"/>
      <c r="D4461" s="76" t="s">
        <v>3772</v>
      </c>
      <c r="E4461" s="74"/>
      <c r="F4461" s="74" t="s">
        <v>3566</v>
      </c>
    </row>
    <row r="4462" spans="1:6" x14ac:dyDescent="0.2">
      <c r="A4462" s="74">
        <v>534546</v>
      </c>
      <c r="B4462" s="75">
        <v>137.44999999999999</v>
      </c>
      <c r="C4462" s="76"/>
      <c r="D4462" s="76" t="s">
        <v>3773</v>
      </c>
      <c r="E4462" s="74"/>
      <c r="F4462" s="74" t="s">
        <v>3566</v>
      </c>
    </row>
    <row r="4463" spans="1:6" x14ac:dyDescent="0.2">
      <c r="A4463" s="74">
        <v>534547</v>
      </c>
      <c r="B4463" s="75">
        <v>11.73</v>
      </c>
      <c r="C4463" s="76"/>
      <c r="D4463" s="76" t="s">
        <v>3774</v>
      </c>
      <c r="E4463" s="74"/>
      <c r="F4463" s="74" t="s">
        <v>3566</v>
      </c>
    </row>
    <row r="4464" spans="1:6" x14ac:dyDescent="0.2">
      <c r="A4464" s="74">
        <v>534548</v>
      </c>
      <c r="B4464" s="75">
        <v>7.14</v>
      </c>
      <c r="C4464" s="76"/>
      <c r="D4464" s="76" t="s">
        <v>3775</v>
      </c>
      <c r="E4464" s="74"/>
      <c r="F4464" s="74" t="s">
        <v>3566</v>
      </c>
    </row>
    <row r="4465" spans="1:6" x14ac:dyDescent="0.2">
      <c r="A4465" s="74">
        <v>534549</v>
      </c>
      <c r="B4465" s="75">
        <v>8.6999999999999993</v>
      </c>
      <c r="C4465" s="76"/>
      <c r="D4465" s="76" t="s">
        <v>3776</v>
      </c>
      <c r="E4465" s="74"/>
      <c r="F4465" s="74" t="s">
        <v>3566</v>
      </c>
    </row>
    <row r="4466" spans="1:6" x14ac:dyDescent="0.2">
      <c r="A4466" s="74">
        <v>534550</v>
      </c>
      <c r="B4466" s="75">
        <v>6.12</v>
      </c>
      <c r="C4466" s="76"/>
      <c r="D4466" s="76" t="s">
        <v>3777</v>
      </c>
      <c r="E4466" s="74"/>
      <c r="F4466" s="74" t="s">
        <v>3566</v>
      </c>
    </row>
    <row r="4467" spans="1:6" x14ac:dyDescent="0.2">
      <c r="A4467" s="74">
        <v>534551</v>
      </c>
      <c r="B4467" s="75">
        <v>12.44</v>
      </c>
      <c r="C4467" s="76"/>
      <c r="D4467" s="76" t="s">
        <v>3778</v>
      </c>
      <c r="E4467" s="74"/>
      <c r="F4467" s="74" t="s">
        <v>3566</v>
      </c>
    </row>
    <row r="4468" spans="1:6" x14ac:dyDescent="0.2">
      <c r="A4468" s="74">
        <v>534552</v>
      </c>
      <c r="B4468" s="75">
        <v>75.59</v>
      </c>
      <c r="C4468" s="76"/>
      <c r="D4468" s="76" t="s">
        <v>3779</v>
      </c>
      <c r="E4468" s="74"/>
      <c r="F4468" s="74" t="s">
        <v>3566</v>
      </c>
    </row>
    <row r="4469" spans="1:6" x14ac:dyDescent="0.2">
      <c r="A4469" s="74">
        <v>534553</v>
      </c>
      <c r="B4469" s="75">
        <v>8.6999999999999993</v>
      </c>
      <c r="C4469" s="76"/>
      <c r="D4469" s="76" t="s">
        <v>3780</v>
      </c>
      <c r="E4469" s="74"/>
      <c r="F4469" s="74" t="s">
        <v>3566</v>
      </c>
    </row>
    <row r="4470" spans="1:6" x14ac:dyDescent="0.2">
      <c r="A4470" s="74">
        <v>534554</v>
      </c>
      <c r="B4470" s="75">
        <v>7.14</v>
      </c>
      <c r="C4470" s="76"/>
      <c r="D4470" s="76" t="s">
        <v>3781</v>
      </c>
      <c r="E4470" s="74"/>
      <c r="F4470" s="74" t="s">
        <v>3566</v>
      </c>
    </row>
    <row r="4471" spans="1:6" x14ac:dyDescent="0.2">
      <c r="A4471" s="74">
        <v>534555</v>
      </c>
      <c r="B4471" s="75">
        <v>14.03</v>
      </c>
      <c r="C4471" s="76"/>
      <c r="D4471" s="76" t="s">
        <v>3782</v>
      </c>
      <c r="E4471" s="74"/>
      <c r="F4471" s="74" t="s">
        <v>3566</v>
      </c>
    </row>
    <row r="4472" spans="1:6" x14ac:dyDescent="0.2">
      <c r="A4472" s="74">
        <v>534556</v>
      </c>
      <c r="B4472" s="75">
        <v>7.01</v>
      </c>
      <c r="C4472" s="76"/>
      <c r="D4472" s="76" t="s">
        <v>3783</v>
      </c>
      <c r="E4472" s="74"/>
      <c r="F4472" s="74" t="s">
        <v>3566</v>
      </c>
    </row>
    <row r="4473" spans="1:6" x14ac:dyDescent="0.2">
      <c r="A4473" s="74">
        <v>534557</v>
      </c>
      <c r="B4473" s="75">
        <v>10.47</v>
      </c>
      <c r="C4473" s="76"/>
      <c r="D4473" s="76" t="s">
        <v>3784</v>
      </c>
      <c r="E4473" s="74"/>
      <c r="F4473" s="74" t="s">
        <v>3566</v>
      </c>
    </row>
    <row r="4474" spans="1:6" x14ac:dyDescent="0.2">
      <c r="A4474" s="74">
        <v>534558</v>
      </c>
      <c r="B4474" s="75">
        <v>21.51</v>
      </c>
      <c r="C4474" s="76"/>
      <c r="D4474" s="76" t="s">
        <v>3785</v>
      </c>
      <c r="E4474" s="74"/>
      <c r="F4474" s="74" t="s">
        <v>3566</v>
      </c>
    </row>
    <row r="4475" spans="1:6" x14ac:dyDescent="0.2">
      <c r="A4475" s="74">
        <v>534559</v>
      </c>
      <c r="B4475" s="75">
        <v>6.55</v>
      </c>
      <c r="C4475" s="76"/>
      <c r="D4475" s="76" t="s">
        <v>3786</v>
      </c>
      <c r="E4475" s="74"/>
      <c r="F4475" s="74" t="s">
        <v>3566</v>
      </c>
    </row>
    <row r="4476" spans="1:6" x14ac:dyDescent="0.2">
      <c r="A4476" s="74">
        <v>534560</v>
      </c>
      <c r="B4476" s="75">
        <v>4.68</v>
      </c>
      <c r="C4476" s="76"/>
      <c r="D4476" s="76" t="s">
        <v>3787</v>
      </c>
      <c r="E4476" s="74"/>
      <c r="F4476" s="74" t="s">
        <v>3566</v>
      </c>
    </row>
    <row r="4477" spans="1:6" x14ac:dyDescent="0.2">
      <c r="A4477" s="74">
        <v>534561</v>
      </c>
      <c r="B4477" s="75">
        <v>16.829999999999998</v>
      </c>
      <c r="C4477" s="76"/>
      <c r="D4477" s="76" t="s">
        <v>3788</v>
      </c>
      <c r="E4477" s="74"/>
      <c r="F4477" s="74" t="s">
        <v>3566</v>
      </c>
    </row>
    <row r="4478" spans="1:6" x14ac:dyDescent="0.2">
      <c r="A4478" s="74">
        <v>534562</v>
      </c>
      <c r="B4478" s="75">
        <v>16.829999999999998</v>
      </c>
      <c r="C4478" s="76"/>
      <c r="D4478" s="76" t="s">
        <v>3789</v>
      </c>
      <c r="E4478" s="74"/>
      <c r="F4478" s="74" t="s">
        <v>3566</v>
      </c>
    </row>
    <row r="4479" spans="1:6" x14ac:dyDescent="0.2">
      <c r="A4479" s="74">
        <v>534563</v>
      </c>
      <c r="B4479" s="75">
        <v>28.05</v>
      </c>
      <c r="C4479" s="76"/>
      <c r="D4479" s="76" t="s">
        <v>3790</v>
      </c>
      <c r="E4479" s="74"/>
      <c r="F4479" s="74" t="s">
        <v>3566</v>
      </c>
    </row>
    <row r="4480" spans="1:6" x14ac:dyDescent="0.2">
      <c r="A4480" s="74">
        <v>534564</v>
      </c>
      <c r="B4480" s="75">
        <v>28.05</v>
      </c>
      <c r="C4480" s="76"/>
      <c r="D4480" s="76" t="s">
        <v>3791</v>
      </c>
      <c r="E4480" s="74"/>
      <c r="F4480" s="74" t="s">
        <v>3566</v>
      </c>
    </row>
    <row r="4481" spans="1:6" x14ac:dyDescent="0.2">
      <c r="A4481" s="74">
        <v>534565</v>
      </c>
      <c r="B4481" s="75">
        <v>21.51</v>
      </c>
      <c r="C4481" s="76"/>
      <c r="D4481" s="76" t="s">
        <v>3792</v>
      </c>
      <c r="E4481" s="74"/>
      <c r="F4481" s="74" t="s">
        <v>3566</v>
      </c>
    </row>
    <row r="4482" spans="1:6" x14ac:dyDescent="0.2">
      <c r="A4482" s="74">
        <v>534566</v>
      </c>
      <c r="B4482" s="75">
        <v>19.64</v>
      </c>
      <c r="C4482" s="76"/>
      <c r="D4482" s="76" t="s">
        <v>3793</v>
      </c>
      <c r="E4482" s="74"/>
      <c r="F4482" s="74" t="s">
        <v>3566</v>
      </c>
    </row>
    <row r="4483" spans="1:6" x14ac:dyDescent="0.2">
      <c r="A4483" s="74">
        <v>534567</v>
      </c>
      <c r="B4483" s="75">
        <v>6.12</v>
      </c>
      <c r="C4483" s="76"/>
      <c r="D4483" s="76" t="s">
        <v>3794</v>
      </c>
      <c r="E4483" s="74"/>
      <c r="F4483" s="74" t="s">
        <v>3566</v>
      </c>
    </row>
    <row r="4484" spans="1:6" x14ac:dyDescent="0.2">
      <c r="A4484" s="74">
        <v>534568</v>
      </c>
      <c r="B4484" s="75">
        <v>4.97</v>
      </c>
      <c r="C4484" s="76"/>
      <c r="D4484" s="76" t="s">
        <v>3795</v>
      </c>
      <c r="E4484" s="74"/>
      <c r="F4484" s="74" t="s">
        <v>3566</v>
      </c>
    </row>
    <row r="4485" spans="1:6" x14ac:dyDescent="0.2">
      <c r="A4485" s="74">
        <v>534569</v>
      </c>
      <c r="B4485" s="75">
        <v>7.46</v>
      </c>
      <c r="C4485" s="76"/>
      <c r="D4485" s="76" t="s">
        <v>3796</v>
      </c>
      <c r="E4485" s="74"/>
      <c r="F4485" s="74" t="s">
        <v>3566</v>
      </c>
    </row>
    <row r="4486" spans="1:6" x14ac:dyDescent="0.2">
      <c r="A4486" s="74">
        <v>534570</v>
      </c>
      <c r="B4486" s="75">
        <v>7.48</v>
      </c>
      <c r="C4486" s="76"/>
      <c r="D4486" s="76" t="s">
        <v>3797</v>
      </c>
      <c r="E4486" s="74"/>
      <c r="F4486" s="74" t="s">
        <v>3566</v>
      </c>
    </row>
    <row r="4487" spans="1:6" x14ac:dyDescent="0.2">
      <c r="A4487" s="74">
        <v>534571</v>
      </c>
      <c r="B4487" s="75">
        <v>25.81</v>
      </c>
      <c r="C4487" s="76"/>
      <c r="D4487" s="76" t="s">
        <v>3798</v>
      </c>
      <c r="E4487" s="74"/>
      <c r="F4487" s="74" t="s">
        <v>3566</v>
      </c>
    </row>
    <row r="4488" spans="1:6" x14ac:dyDescent="0.2">
      <c r="A4488" s="74">
        <v>534572</v>
      </c>
      <c r="B4488" s="75">
        <v>23.56</v>
      </c>
      <c r="C4488" s="76"/>
      <c r="D4488" s="76" t="s">
        <v>3799</v>
      </c>
      <c r="E4488" s="74"/>
      <c r="F4488" s="74" t="s">
        <v>3566</v>
      </c>
    </row>
    <row r="4489" spans="1:6" x14ac:dyDescent="0.2">
      <c r="A4489" s="74">
        <v>534573</v>
      </c>
      <c r="B4489" s="75">
        <v>5.14</v>
      </c>
      <c r="C4489" s="76"/>
      <c r="D4489" s="76" t="s">
        <v>3800</v>
      </c>
      <c r="E4489" s="74"/>
      <c r="F4489" s="74" t="s">
        <v>3566</v>
      </c>
    </row>
    <row r="4490" spans="1:6" x14ac:dyDescent="0.2">
      <c r="A4490" s="74">
        <v>534574</v>
      </c>
      <c r="B4490" s="75">
        <v>5.61</v>
      </c>
      <c r="C4490" s="76"/>
      <c r="D4490" s="76" t="s">
        <v>3801</v>
      </c>
      <c r="E4490" s="74"/>
      <c r="F4490" s="74" t="s">
        <v>3566</v>
      </c>
    </row>
    <row r="4491" spans="1:6" x14ac:dyDescent="0.2">
      <c r="A4491" s="74">
        <v>534575</v>
      </c>
      <c r="B4491" s="75">
        <v>5.14</v>
      </c>
      <c r="C4491" s="76"/>
      <c r="D4491" s="76" t="s">
        <v>3802</v>
      </c>
      <c r="E4491" s="74"/>
      <c r="F4491" s="74" t="s">
        <v>3566</v>
      </c>
    </row>
    <row r="4492" spans="1:6" x14ac:dyDescent="0.2">
      <c r="A4492" s="74">
        <v>534576</v>
      </c>
      <c r="B4492" s="75">
        <v>5.14</v>
      </c>
      <c r="C4492" s="76"/>
      <c r="D4492" s="76" t="s">
        <v>3803</v>
      </c>
      <c r="E4492" s="74"/>
      <c r="F4492" s="74" t="s">
        <v>3566</v>
      </c>
    </row>
    <row r="4493" spans="1:6" x14ac:dyDescent="0.2">
      <c r="A4493" s="74">
        <v>534577</v>
      </c>
      <c r="B4493" s="75">
        <v>3.34</v>
      </c>
      <c r="C4493" s="76"/>
      <c r="D4493" s="76" t="s">
        <v>3804</v>
      </c>
      <c r="E4493" s="74"/>
      <c r="F4493" s="74" t="s">
        <v>3566</v>
      </c>
    </row>
    <row r="4494" spans="1:6" x14ac:dyDescent="0.2">
      <c r="A4494" s="74">
        <v>534578</v>
      </c>
      <c r="B4494" s="75">
        <v>29.92</v>
      </c>
      <c r="C4494" s="76"/>
      <c r="D4494" s="76" t="s">
        <v>3805</v>
      </c>
      <c r="E4494" s="74"/>
      <c r="F4494" s="74" t="s">
        <v>3566</v>
      </c>
    </row>
    <row r="4495" spans="1:6" x14ac:dyDescent="0.2">
      <c r="A4495" s="74">
        <v>534579</v>
      </c>
      <c r="B4495" s="75">
        <v>16.36</v>
      </c>
      <c r="C4495" s="76"/>
      <c r="D4495" s="76" t="s">
        <v>3806</v>
      </c>
      <c r="E4495" s="74"/>
      <c r="F4495" s="74" t="s">
        <v>3566</v>
      </c>
    </row>
    <row r="4496" spans="1:6" x14ac:dyDescent="0.2">
      <c r="A4496" s="74">
        <v>534580</v>
      </c>
      <c r="B4496" s="75">
        <v>23.38</v>
      </c>
      <c r="C4496" s="76"/>
      <c r="D4496" s="76" t="s">
        <v>3807</v>
      </c>
      <c r="E4496" s="74"/>
      <c r="F4496" s="74" t="s">
        <v>3566</v>
      </c>
    </row>
    <row r="4497" spans="1:6" x14ac:dyDescent="0.2">
      <c r="A4497" s="74">
        <v>534581</v>
      </c>
      <c r="B4497" s="75">
        <v>16.36</v>
      </c>
      <c r="C4497" s="76"/>
      <c r="D4497" s="76" t="s">
        <v>3808</v>
      </c>
      <c r="E4497" s="74"/>
      <c r="F4497" s="74" t="s">
        <v>3566</v>
      </c>
    </row>
    <row r="4498" spans="1:6" x14ac:dyDescent="0.2">
      <c r="A4498" s="74">
        <v>534582</v>
      </c>
      <c r="B4498" s="75">
        <v>35.9</v>
      </c>
      <c r="C4498" s="76"/>
      <c r="D4498" s="76" t="s">
        <v>3809</v>
      </c>
      <c r="E4498" s="74"/>
      <c r="F4498" s="74" t="s">
        <v>3566</v>
      </c>
    </row>
    <row r="4499" spans="1:6" x14ac:dyDescent="0.2">
      <c r="A4499" s="74">
        <v>534363</v>
      </c>
      <c r="B4499" s="75">
        <v>52.7</v>
      </c>
      <c r="C4499" s="76"/>
      <c r="D4499" s="76" t="s">
        <v>3590</v>
      </c>
      <c r="E4499" s="74"/>
      <c r="F4499" s="74" t="s">
        <v>3566</v>
      </c>
    </row>
    <row r="4500" spans="1:6" x14ac:dyDescent="0.2">
      <c r="A4500" s="74">
        <v>534364</v>
      </c>
      <c r="B4500" s="75">
        <v>52.7</v>
      </c>
      <c r="C4500" s="76"/>
      <c r="D4500" s="76" t="s">
        <v>3591</v>
      </c>
      <c r="E4500" s="74"/>
      <c r="F4500" s="74" t="s">
        <v>3566</v>
      </c>
    </row>
    <row r="4501" spans="1:6" x14ac:dyDescent="0.2">
      <c r="A4501" s="74">
        <v>534365</v>
      </c>
      <c r="B4501" s="75">
        <v>10.029999999999999</v>
      </c>
      <c r="C4501" s="76"/>
      <c r="D4501" s="76" t="s">
        <v>3592</v>
      </c>
      <c r="E4501" s="74"/>
      <c r="F4501" s="74" t="s">
        <v>3566</v>
      </c>
    </row>
    <row r="4502" spans="1:6" x14ac:dyDescent="0.2">
      <c r="A4502" s="74">
        <v>534366</v>
      </c>
      <c r="B4502" s="75">
        <v>18.36</v>
      </c>
      <c r="C4502" s="76"/>
      <c r="D4502" s="76" t="s">
        <v>3593</v>
      </c>
      <c r="E4502" s="74"/>
      <c r="F4502" s="74" t="s">
        <v>3566</v>
      </c>
    </row>
    <row r="4503" spans="1:6" x14ac:dyDescent="0.2">
      <c r="A4503" s="74">
        <v>534367</v>
      </c>
      <c r="B4503" s="75">
        <v>12.12</v>
      </c>
      <c r="C4503" s="76"/>
      <c r="D4503" s="76" t="s">
        <v>3594</v>
      </c>
      <c r="E4503" s="74"/>
      <c r="F4503" s="74" t="s">
        <v>3566</v>
      </c>
    </row>
    <row r="4504" spans="1:6" x14ac:dyDescent="0.2">
      <c r="A4504" s="74">
        <v>534368</v>
      </c>
      <c r="B4504" s="75">
        <v>29.17</v>
      </c>
      <c r="C4504" s="76"/>
      <c r="D4504" s="76" t="s">
        <v>3595</v>
      </c>
      <c r="E4504" s="74"/>
      <c r="F4504" s="74" t="s">
        <v>3566</v>
      </c>
    </row>
    <row r="4505" spans="1:6" x14ac:dyDescent="0.2">
      <c r="A4505" s="74">
        <v>534369</v>
      </c>
      <c r="B4505" s="75">
        <v>5.46</v>
      </c>
      <c r="C4505" s="76"/>
      <c r="D4505" s="76" t="s">
        <v>3596</v>
      </c>
      <c r="E4505" s="74"/>
      <c r="F4505" s="74" t="s">
        <v>3566</v>
      </c>
    </row>
    <row r="4506" spans="1:6" x14ac:dyDescent="0.2">
      <c r="A4506" s="74">
        <v>534370</v>
      </c>
      <c r="B4506" s="75">
        <v>24.42</v>
      </c>
      <c r="C4506" s="76"/>
      <c r="D4506" s="76" t="s">
        <v>3597</v>
      </c>
      <c r="E4506" s="74"/>
      <c r="F4506" s="74" t="s">
        <v>3566</v>
      </c>
    </row>
    <row r="4507" spans="1:6" x14ac:dyDescent="0.2">
      <c r="A4507" s="74">
        <v>534371</v>
      </c>
      <c r="B4507" s="75">
        <v>19.05</v>
      </c>
      <c r="C4507" s="76"/>
      <c r="D4507" s="76" t="s">
        <v>3598</v>
      </c>
      <c r="E4507" s="74"/>
      <c r="F4507" s="74" t="s">
        <v>3566</v>
      </c>
    </row>
    <row r="4508" spans="1:6" x14ac:dyDescent="0.2">
      <c r="A4508" s="74">
        <v>534372</v>
      </c>
      <c r="B4508" s="75">
        <v>33.71</v>
      </c>
      <c r="C4508" s="76"/>
      <c r="D4508" s="76" t="s">
        <v>3599</v>
      </c>
      <c r="E4508" s="74"/>
      <c r="F4508" s="74" t="s">
        <v>3566</v>
      </c>
    </row>
    <row r="4509" spans="1:6" x14ac:dyDescent="0.2">
      <c r="A4509" s="74">
        <v>534373</v>
      </c>
      <c r="B4509" s="75">
        <v>13.32</v>
      </c>
      <c r="C4509" s="76"/>
      <c r="D4509" s="76" t="s">
        <v>3600</v>
      </c>
      <c r="E4509" s="74"/>
      <c r="F4509" s="74" t="s">
        <v>3566</v>
      </c>
    </row>
    <row r="4510" spans="1:6" x14ac:dyDescent="0.2">
      <c r="A4510" s="74">
        <v>534374</v>
      </c>
      <c r="B4510" s="75">
        <v>20.48</v>
      </c>
      <c r="C4510" s="76"/>
      <c r="D4510" s="76" t="s">
        <v>3601</v>
      </c>
      <c r="E4510" s="74"/>
      <c r="F4510" s="74" t="s">
        <v>3566</v>
      </c>
    </row>
    <row r="4511" spans="1:6" x14ac:dyDescent="0.2">
      <c r="A4511" s="74">
        <v>534375</v>
      </c>
      <c r="B4511" s="75">
        <v>26.21</v>
      </c>
      <c r="C4511" s="76"/>
      <c r="D4511" s="76" t="s">
        <v>3602</v>
      </c>
      <c r="E4511" s="74"/>
      <c r="F4511" s="74" t="s">
        <v>3566</v>
      </c>
    </row>
    <row r="4512" spans="1:6" x14ac:dyDescent="0.2">
      <c r="A4512" s="74">
        <v>534376</v>
      </c>
      <c r="B4512" s="75">
        <v>40.880000000000003</v>
      </c>
      <c r="C4512" s="76"/>
      <c r="D4512" s="76" t="s">
        <v>3603</v>
      </c>
      <c r="E4512" s="74"/>
      <c r="F4512" s="74" t="s">
        <v>3566</v>
      </c>
    </row>
    <row r="4513" spans="1:6" x14ac:dyDescent="0.2">
      <c r="A4513" s="74">
        <v>534377</v>
      </c>
      <c r="B4513" s="75">
        <v>27.75</v>
      </c>
      <c r="C4513" s="76"/>
      <c r="D4513" s="76" t="s">
        <v>3604</v>
      </c>
      <c r="E4513" s="74"/>
      <c r="F4513" s="74" t="s">
        <v>3566</v>
      </c>
    </row>
    <row r="4514" spans="1:6" x14ac:dyDescent="0.2">
      <c r="A4514" s="74">
        <v>534378</v>
      </c>
      <c r="B4514" s="75">
        <v>22.64</v>
      </c>
      <c r="C4514" s="76"/>
      <c r="D4514" s="76" t="s">
        <v>3605</v>
      </c>
      <c r="E4514" s="74"/>
      <c r="F4514" s="74" t="s">
        <v>3566</v>
      </c>
    </row>
    <row r="4515" spans="1:6" x14ac:dyDescent="0.2">
      <c r="A4515" s="74">
        <v>534379</v>
      </c>
      <c r="B4515" s="75">
        <v>36.619999999999997</v>
      </c>
      <c r="C4515" s="76"/>
      <c r="D4515" s="76" t="s">
        <v>3606</v>
      </c>
      <c r="E4515" s="74"/>
      <c r="F4515" s="74" t="s">
        <v>3566</v>
      </c>
    </row>
    <row r="4516" spans="1:6" x14ac:dyDescent="0.2">
      <c r="A4516" s="74">
        <v>534380</v>
      </c>
      <c r="B4516" s="75">
        <v>29.47</v>
      </c>
      <c r="C4516" s="76"/>
      <c r="D4516" s="76" t="s">
        <v>3607</v>
      </c>
      <c r="E4516" s="74"/>
      <c r="F4516" s="74" t="s">
        <v>3566</v>
      </c>
    </row>
    <row r="4517" spans="1:6" x14ac:dyDescent="0.2">
      <c r="A4517" s="74">
        <v>534381</v>
      </c>
      <c r="B4517" s="75">
        <v>43.45</v>
      </c>
      <c r="C4517" s="76"/>
      <c r="D4517" s="76" t="s">
        <v>3608</v>
      </c>
      <c r="E4517" s="74"/>
      <c r="F4517" s="74" t="s">
        <v>3566</v>
      </c>
    </row>
    <row r="4518" spans="1:6" x14ac:dyDescent="0.2">
      <c r="A4518" s="74">
        <v>534382</v>
      </c>
      <c r="B4518" s="75">
        <v>15.12</v>
      </c>
      <c r="C4518" s="76"/>
      <c r="D4518" s="76" t="s">
        <v>3609</v>
      </c>
      <c r="E4518" s="74"/>
      <c r="F4518" s="74" t="s">
        <v>3566</v>
      </c>
    </row>
    <row r="4519" spans="1:6" x14ac:dyDescent="0.2">
      <c r="A4519" s="74">
        <v>534383</v>
      </c>
      <c r="B4519" s="75">
        <v>29.78</v>
      </c>
      <c r="C4519" s="76"/>
      <c r="D4519" s="76" t="s">
        <v>3610</v>
      </c>
      <c r="E4519" s="74"/>
      <c r="F4519" s="74" t="s">
        <v>3566</v>
      </c>
    </row>
    <row r="4520" spans="1:6" x14ac:dyDescent="0.2">
      <c r="A4520" s="74">
        <v>534384</v>
      </c>
      <c r="B4520" s="75">
        <v>5.0999999999999996</v>
      </c>
      <c r="C4520" s="76"/>
      <c r="D4520" s="76" t="s">
        <v>3611</v>
      </c>
      <c r="E4520" s="74"/>
      <c r="F4520" s="74" t="s">
        <v>3566</v>
      </c>
    </row>
    <row r="4521" spans="1:6" x14ac:dyDescent="0.2">
      <c r="A4521" s="74">
        <v>534385</v>
      </c>
      <c r="B4521" s="75">
        <v>9.7799999999999994</v>
      </c>
      <c r="C4521" s="76"/>
      <c r="D4521" s="76" t="s">
        <v>3612</v>
      </c>
      <c r="E4521" s="74"/>
      <c r="F4521" s="74" t="s">
        <v>3566</v>
      </c>
    </row>
    <row r="4522" spans="1:6" x14ac:dyDescent="0.2">
      <c r="A4522" s="74">
        <v>534386</v>
      </c>
      <c r="B4522" s="75">
        <v>6.8</v>
      </c>
      <c r="C4522" s="76"/>
      <c r="D4522" s="76" t="s">
        <v>3613</v>
      </c>
      <c r="E4522" s="74"/>
      <c r="F4522" s="74" t="s">
        <v>3566</v>
      </c>
    </row>
    <row r="4523" spans="1:6" x14ac:dyDescent="0.2">
      <c r="A4523" s="74">
        <v>534387</v>
      </c>
      <c r="B4523" s="75">
        <v>8.2899999999999991</v>
      </c>
      <c r="C4523" s="76"/>
      <c r="D4523" s="76" t="s">
        <v>3614</v>
      </c>
      <c r="E4523" s="74"/>
      <c r="F4523" s="74" t="s">
        <v>3566</v>
      </c>
    </row>
    <row r="4524" spans="1:6" x14ac:dyDescent="0.2">
      <c r="A4524" s="74">
        <v>534388</v>
      </c>
      <c r="B4524" s="75">
        <v>6.38</v>
      </c>
      <c r="C4524" s="76"/>
      <c r="D4524" s="76" t="s">
        <v>3615</v>
      </c>
      <c r="E4524" s="74"/>
      <c r="F4524" s="74" t="s">
        <v>3566</v>
      </c>
    </row>
    <row r="4525" spans="1:6" x14ac:dyDescent="0.2">
      <c r="A4525" s="74">
        <v>534389</v>
      </c>
      <c r="B4525" s="75">
        <v>10.029999999999999</v>
      </c>
      <c r="C4525" s="76"/>
      <c r="D4525" s="76" t="s">
        <v>3616</v>
      </c>
      <c r="E4525" s="74"/>
      <c r="F4525" s="74" t="s">
        <v>3566</v>
      </c>
    </row>
    <row r="4526" spans="1:6" x14ac:dyDescent="0.2">
      <c r="A4526" s="74">
        <v>534390</v>
      </c>
      <c r="B4526" s="75">
        <v>66.98</v>
      </c>
      <c r="C4526" s="76"/>
      <c r="D4526" s="76" t="s">
        <v>3617</v>
      </c>
      <c r="E4526" s="74"/>
      <c r="F4526" s="74" t="s">
        <v>3566</v>
      </c>
    </row>
    <row r="4527" spans="1:6" x14ac:dyDescent="0.2">
      <c r="A4527" s="74">
        <v>534391</v>
      </c>
      <c r="B4527" s="75">
        <v>17.260000000000002</v>
      </c>
      <c r="C4527" s="76"/>
      <c r="D4527" s="76" t="s">
        <v>3618</v>
      </c>
      <c r="E4527" s="74"/>
      <c r="F4527" s="74" t="s">
        <v>3566</v>
      </c>
    </row>
    <row r="4528" spans="1:6" x14ac:dyDescent="0.2">
      <c r="A4528" s="74">
        <v>534392</v>
      </c>
      <c r="B4528" s="75">
        <v>8.2899999999999991</v>
      </c>
      <c r="C4528" s="76"/>
      <c r="D4528" s="76" t="s">
        <v>3619</v>
      </c>
      <c r="E4528" s="74"/>
      <c r="F4528" s="74" t="s">
        <v>3566</v>
      </c>
    </row>
    <row r="4529" spans="1:6" x14ac:dyDescent="0.2">
      <c r="A4529" s="74">
        <v>534393</v>
      </c>
      <c r="B4529" s="75">
        <v>6.8</v>
      </c>
      <c r="C4529" s="76"/>
      <c r="D4529" s="76" t="s">
        <v>3620</v>
      </c>
      <c r="E4529" s="74"/>
      <c r="F4529" s="74" t="s">
        <v>3566</v>
      </c>
    </row>
    <row r="4530" spans="1:6" x14ac:dyDescent="0.2">
      <c r="A4530" s="74">
        <v>534394</v>
      </c>
      <c r="B4530" s="75">
        <v>9.99</v>
      </c>
      <c r="C4530" s="76"/>
      <c r="D4530" s="76" t="s">
        <v>3621</v>
      </c>
      <c r="E4530" s="74"/>
      <c r="F4530" s="74" t="s">
        <v>3566</v>
      </c>
    </row>
    <row r="4531" spans="1:6" x14ac:dyDescent="0.2">
      <c r="A4531" s="74">
        <v>534395</v>
      </c>
      <c r="B4531" s="75">
        <v>21.93</v>
      </c>
      <c r="C4531" s="76"/>
      <c r="D4531" s="76" t="s">
        <v>3622</v>
      </c>
      <c r="E4531" s="74"/>
      <c r="F4531" s="74" t="s">
        <v>3566</v>
      </c>
    </row>
    <row r="4532" spans="1:6" x14ac:dyDescent="0.2">
      <c r="A4532" s="74">
        <v>534396</v>
      </c>
      <c r="B4532" s="75">
        <v>6.38</v>
      </c>
      <c r="C4532" s="76"/>
      <c r="D4532" s="76" t="s">
        <v>3623</v>
      </c>
      <c r="E4532" s="74"/>
      <c r="F4532" s="74" t="s">
        <v>3566</v>
      </c>
    </row>
    <row r="4533" spans="1:6" x14ac:dyDescent="0.2">
      <c r="A4533" s="74">
        <v>534397</v>
      </c>
      <c r="B4533" s="75">
        <v>12.75</v>
      </c>
      <c r="C4533" s="76"/>
      <c r="D4533" s="76" t="s">
        <v>3624</v>
      </c>
      <c r="E4533" s="74"/>
      <c r="F4533" s="74" t="s">
        <v>3566</v>
      </c>
    </row>
    <row r="4534" spans="1:6" x14ac:dyDescent="0.2">
      <c r="A4534" s="74">
        <v>534398</v>
      </c>
      <c r="B4534" s="75">
        <v>9.52</v>
      </c>
      <c r="C4534" s="76"/>
      <c r="D4534" s="76" t="s">
        <v>3625</v>
      </c>
      <c r="E4534" s="74"/>
      <c r="F4534" s="74" t="s">
        <v>3566</v>
      </c>
    </row>
    <row r="4535" spans="1:6" x14ac:dyDescent="0.2">
      <c r="A4535" s="74">
        <v>534399</v>
      </c>
      <c r="B4535" s="75">
        <v>10.29</v>
      </c>
      <c r="C4535" s="76"/>
      <c r="D4535" s="76" t="s">
        <v>3626</v>
      </c>
      <c r="E4535" s="74"/>
      <c r="F4535" s="74" t="s">
        <v>3566</v>
      </c>
    </row>
    <row r="4536" spans="1:6" x14ac:dyDescent="0.2">
      <c r="A4536" s="74">
        <v>534400</v>
      </c>
      <c r="B4536" s="75">
        <v>17.77</v>
      </c>
      <c r="C4536" s="76"/>
      <c r="D4536" s="76" t="s">
        <v>3627</v>
      </c>
      <c r="E4536" s="74"/>
      <c r="F4536" s="74" t="s">
        <v>3566</v>
      </c>
    </row>
    <row r="4537" spans="1:6" x14ac:dyDescent="0.2">
      <c r="A4537" s="74">
        <v>534401</v>
      </c>
      <c r="B4537" s="75">
        <v>12.16</v>
      </c>
      <c r="C4537" s="76"/>
      <c r="D4537" s="76" t="s">
        <v>3628</v>
      </c>
      <c r="E4537" s="74"/>
      <c r="F4537" s="74" t="s">
        <v>3566</v>
      </c>
    </row>
    <row r="4538" spans="1:6" x14ac:dyDescent="0.2">
      <c r="A4538" s="74">
        <v>534402</v>
      </c>
      <c r="B4538" s="75">
        <v>34.22</v>
      </c>
      <c r="C4538" s="76"/>
      <c r="D4538" s="76" t="s">
        <v>3629</v>
      </c>
      <c r="E4538" s="74"/>
      <c r="F4538" s="74" t="s">
        <v>3566</v>
      </c>
    </row>
    <row r="4539" spans="1:6" x14ac:dyDescent="0.2">
      <c r="A4539" s="74">
        <v>534403</v>
      </c>
      <c r="B4539" s="75">
        <v>5.89</v>
      </c>
      <c r="C4539" s="76"/>
      <c r="D4539" s="76" t="s">
        <v>3630</v>
      </c>
      <c r="E4539" s="74"/>
      <c r="F4539" s="74" t="s">
        <v>3566</v>
      </c>
    </row>
    <row r="4540" spans="1:6" x14ac:dyDescent="0.2">
      <c r="A4540" s="74">
        <v>534404</v>
      </c>
      <c r="B4540" s="75">
        <v>24.12</v>
      </c>
      <c r="C4540" s="76"/>
      <c r="D4540" s="76" t="s">
        <v>3631</v>
      </c>
      <c r="E4540" s="74"/>
      <c r="F4540" s="74" t="s">
        <v>3566</v>
      </c>
    </row>
    <row r="4541" spans="1:6" x14ac:dyDescent="0.2">
      <c r="A4541" s="74">
        <v>534405</v>
      </c>
      <c r="B4541" s="75">
        <v>13.91</v>
      </c>
      <c r="C4541" s="76"/>
      <c r="D4541" s="76" t="s">
        <v>3632</v>
      </c>
      <c r="E4541" s="74"/>
      <c r="F4541" s="74" t="s">
        <v>3566</v>
      </c>
    </row>
    <row r="4542" spans="1:6" x14ac:dyDescent="0.2">
      <c r="A4542" s="74">
        <v>534406</v>
      </c>
      <c r="B4542" s="75">
        <v>19.3</v>
      </c>
      <c r="C4542" s="76"/>
      <c r="D4542" s="76" t="s">
        <v>3633</v>
      </c>
      <c r="E4542" s="74"/>
      <c r="F4542" s="74" t="s">
        <v>3566</v>
      </c>
    </row>
    <row r="4543" spans="1:6" x14ac:dyDescent="0.2">
      <c r="A4543" s="74">
        <v>534407</v>
      </c>
      <c r="B4543" s="75">
        <v>40.22</v>
      </c>
      <c r="C4543" s="76"/>
      <c r="D4543" s="76" t="s">
        <v>3634</v>
      </c>
      <c r="E4543" s="74"/>
      <c r="F4543" s="74" t="s">
        <v>3566</v>
      </c>
    </row>
    <row r="4544" spans="1:6" x14ac:dyDescent="0.2">
      <c r="A4544" s="74">
        <v>534408</v>
      </c>
      <c r="B4544" s="75">
        <v>20.34</v>
      </c>
      <c r="C4544" s="76"/>
      <c r="D4544" s="76" t="s">
        <v>3635</v>
      </c>
      <c r="E4544" s="74"/>
      <c r="F4544" s="74" t="s">
        <v>3566</v>
      </c>
    </row>
    <row r="4545" spans="1:6" x14ac:dyDescent="0.2">
      <c r="A4545" s="74">
        <v>534409</v>
      </c>
      <c r="B4545" s="75">
        <v>25.73</v>
      </c>
      <c r="C4545" s="76"/>
      <c r="D4545" s="76" t="s">
        <v>3636</v>
      </c>
      <c r="E4545" s="74"/>
      <c r="F4545" s="74" t="s">
        <v>3566</v>
      </c>
    </row>
    <row r="4546" spans="1:6" x14ac:dyDescent="0.2">
      <c r="A4546" s="74">
        <v>534410</v>
      </c>
      <c r="B4546" s="75">
        <v>39.4</v>
      </c>
      <c r="C4546" s="76"/>
      <c r="D4546" s="76" t="s">
        <v>3637</v>
      </c>
      <c r="E4546" s="74"/>
      <c r="F4546" s="74" t="s">
        <v>3566</v>
      </c>
    </row>
    <row r="4547" spans="1:6" x14ac:dyDescent="0.2">
      <c r="A4547" s="74">
        <v>534411</v>
      </c>
      <c r="B4547" s="75">
        <v>15.52</v>
      </c>
      <c r="C4547" s="76"/>
      <c r="D4547" s="76" t="s">
        <v>3638</v>
      </c>
      <c r="E4547" s="74"/>
      <c r="F4547" s="74" t="s">
        <v>3566</v>
      </c>
    </row>
    <row r="4548" spans="1:6" x14ac:dyDescent="0.2">
      <c r="A4548" s="74">
        <v>534412</v>
      </c>
      <c r="B4548" s="75">
        <v>35.61</v>
      </c>
      <c r="C4548" s="76"/>
      <c r="D4548" s="76" t="s">
        <v>3639</v>
      </c>
      <c r="E4548" s="74"/>
      <c r="F4548" s="74" t="s">
        <v>3566</v>
      </c>
    </row>
    <row r="4549" spans="1:6" x14ac:dyDescent="0.2">
      <c r="A4549" s="74">
        <v>534413</v>
      </c>
      <c r="B4549" s="75">
        <v>27.83</v>
      </c>
      <c r="C4549" s="76"/>
      <c r="D4549" s="76" t="s">
        <v>3640</v>
      </c>
      <c r="E4549" s="74"/>
      <c r="F4549" s="74" t="s">
        <v>3566</v>
      </c>
    </row>
    <row r="4550" spans="1:6" x14ac:dyDescent="0.2">
      <c r="A4550" s="74">
        <v>534414</v>
      </c>
      <c r="B4550" s="75">
        <v>23.23</v>
      </c>
      <c r="C4550" s="76"/>
      <c r="D4550" s="76" t="s">
        <v>3641</v>
      </c>
      <c r="E4550" s="74"/>
      <c r="F4550" s="74" t="s">
        <v>3566</v>
      </c>
    </row>
    <row r="4551" spans="1:6" x14ac:dyDescent="0.2">
      <c r="A4551" s="74">
        <v>534415</v>
      </c>
      <c r="B4551" s="75">
        <v>44.24</v>
      </c>
      <c r="C4551" s="76"/>
      <c r="D4551" s="76" t="s">
        <v>3642</v>
      </c>
      <c r="E4551" s="74"/>
      <c r="F4551" s="74" t="s">
        <v>3566</v>
      </c>
    </row>
    <row r="4552" spans="1:6" x14ac:dyDescent="0.2">
      <c r="A4552" s="74">
        <v>534416</v>
      </c>
      <c r="B4552" s="75">
        <v>29.36</v>
      </c>
      <c r="C4552" s="76"/>
      <c r="D4552" s="76" t="s">
        <v>3643</v>
      </c>
      <c r="E4552" s="74"/>
      <c r="F4552" s="74" t="s">
        <v>3566</v>
      </c>
    </row>
    <row r="4553" spans="1:6" x14ac:dyDescent="0.2">
      <c r="A4553" s="74">
        <v>534417</v>
      </c>
      <c r="B4553" s="75">
        <v>51.73</v>
      </c>
      <c r="C4553" s="76"/>
      <c r="D4553" s="76" t="s">
        <v>3644</v>
      </c>
      <c r="E4553" s="74"/>
      <c r="F4553" s="74" t="s">
        <v>3566</v>
      </c>
    </row>
    <row r="4554" spans="1:6" x14ac:dyDescent="0.2">
      <c r="A4554" s="74">
        <v>534418</v>
      </c>
      <c r="B4554" s="75">
        <v>6.12</v>
      </c>
      <c r="C4554" s="76"/>
      <c r="D4554" s="76" t="s">
        <v>3645</v>
      </c>
      <c r="E4554" s="74"/>
      <c r="F4554" s="74" t="s">
        <v>3566</v>
      </c>
    </row>
    <row r="4555" spans="1:6" x14ac:dyDescent="0.2">
      <c r="A4555" s="74">
        <v>534419</v>
      </c>
      <c r="B4555" s="75">
        <v>60.5</v>
      </c>
      <c r="C4555" s="76"/>
      <c r="D4555" s="76" t="s">
        <v>3646</v>
      </c>
      <c r="E4555" s="74"/>
      <c r="F4555" s="74" t="s">
        <v>3566</v>
      </c>
    </row>
    <row r="4556" spans="1:6" x14ac:dyDescent="0.2">
      <c r="A4556" s="74">
        <v>534420</v>
      </c>
      <c r="B4556" s="75">
        <v>36.880000000000003</v>
      </c>
      <c r="C4556" s="76"/>
      <c r="D4556" s="76" t="s">
        <v>3647</v>
      </c>
      <c r="E4556" s="74"/>
      <c r="F4556" s="74" t="s">
        <v>3566</v>
      </c>
    </row>
    <row r="4557" spans="1:6" x14ac:dyDescent="0.2">
      <c r="A4557" s="74">
        <v>534421</v>
      </c>
      <c r="B4557" s="75">
        <v>65.45</v>
      </c>
      <c r="C4557" s="76"/>
      <c r="D4557" s="76" t="s">
        <v>3648</v>
      </c>
      <c r="E4557" s="74"/>
      <c r="F4557" s="74" t="s">
        <v>3566</v>
      </c>
    </row>
    <row r="4558" spans="1:6" x14ac:dyDescent="0.2">
      <c r="A4558" s="74">
        <v>534422</v>
      </c>
      <c r="B4558" s="75">
        <v>65.45</v>
      </c>
      <c r="C4558" s="76"/>
      <c r="D4558" s="76" t="s">
        <v>3649</v>
      </c>
      <c r="E4558" s="74"/>
      <c r="F4558" s="74" t="s">
        <v>3566</v>
      </c>
    </row>
    <row r="4559" spans="1:6" x14ac:dyDescent="0.2">
      <c r="A4559" s="74">
        <v>534423</v>
      </c>
      <c r="B4559" s="75">
        <v>11.53</v>
      </c>
      <c r="C4559" s="76"/>
      <c r="D4559" s="76" t="s">
        <v>3650</v>
      </c>
      <c r="E4559" s="74"/>
      <c r="F4559" s="74" t="s">
        <v>3566</v>
      </c>
    </row>
    <row r="4560" spans="1:6" x14ac:dyDescent="0.2">
      <c r="A4560" s="74">
        <v>534424</v>
      </c>
      <c r="B4560" s="75">
        <v>21.11</v>
      </c>
      <c r="C4560" s="76"/>
      <c r="D4560" s="76" t="s">
        <v>3651</v>
      </c>
      <c r="E4560" s="74"/>
      <c r="F4560" s="74" t="s">
        <v>3566</v>
      </c>
    </row>
    <row r="4561" spans="1:6" x14ac:dyDescent="0.2">
      <c r="A4561" s="74">
        <v>534425</v>
      </c>
      <c r="B4561" s="75">
        <v>13.94</v>
      </c>
      <c r="C4561" s="76"/>
      <c r="D4561" s="76" t="s">
        <v>3652</v>
      </c>
      <c r="E4561" s="74"/>
      <c r="F4561" s="74" t="s">
        <v>3566</v>
      </c>
    </row>
    <row r="4562" spans="1:6" x14ac:dyDescent="0.2">
      <c r="A4562" s="74">
        <v>534426</v>
      </c>
      <c r="B4562" s="75">
        <v>36.9</v>
      </c>
      <c r="C4562" s="76"/>
      <c r="D4562" s="76" t="s">
        <v>3653</v>
      </c>
      <c r="E4562" s="74"/>
      <c r="F4562" s="74" t="s">
        <v>3566</v>
      </c>
    </row>
    <row r="4563" spans="1:6" x14ac:dyDescent="0.2">
      <c r="A4563" s="74">
        <v>534427</v>
      </c>
      <c r="B4563" s="75">
        <v>6.28</v>
      </c>
      <c r="C4563" s="76"/>
      <c r="D4563" s="76" t="s">
        <v>3654</v>
      </c>
      <c r="E4563" s="74"/>
      <c r="F4563" s="74" t="s">
        <v>3566</v>
      </c>
    </row>
    <row r="4564" spans="1:6" x14ac:dyDescent="0.2">
      <c r="A4564" s="74">
        <v>534428</v>
      </c>
      <c r="B4564" s="75">
        <v>28.08</v>
      </c>
      <c r="C4564" s="76"/>
      <c r="D4564" s="76" t="s">
        <v>3655</v>
      </c>
      <c r="E4564" s="74"/>
      <c r="F4564" s="74" t="s">
        <v>3566</v>
      </c>
    </row>
    <row r="4565" spans="1:6" x14ac:dyDescent="0.2">
      <c r="A4565" s="74">
        <v>534429</v>
      </c>
      <c r="B4565" s="75">
        <v>15.32</v>
      </c>
      <c r="C4565" s="76"/>
      <c r="D4565" s="76" t="s">
        <v>3656</v>
      </c>
      <c r="E4565" s="74"/>
      <c r="F4565" s="74" t="s">
        <v>3566</v>
      </c>
    </row>
    <row r="4566" spans="1:6" x14ac:dyDescent="0.2">
      <c r="A4566" s="74">
        <v>534430</v>
      </c>
      <c r="B4566" s="75">
        <v>21.91</v>
      </c>
      <c r="C4566" s="76"/>
      <c r="D4566" s="76" t="s">
        <v>3657</v>
      </c>
      <c r="E4566" s="74"/>
      <c r="F4566" s="74" t="s">
        <v>3566</v>
      </c>
    </row>
    <row r="4567" spans="1:6" x14ac:dyDescent="0.2">
      <c r="A4567" s="74">
        <v>534431</v>
      </c>
      <c r="B4567" s="75">
        <v>42.65</v>
      </c>
      <c r="C4567" s="76"/>
      <c r="D4567" s="76" t="s">
        <v>3658</v>
      </c>
      <c r="E4567" s="74"/>
      <c r="F4567" s="74" t="s">
        <v>3566</v>
      </c>
    </row>
    <row r="4568" spans="1:6" x14ac:dyDescent="0.2">
      <c r="A4568" s="74">
        <v>534432</v>
      </c>
      <c r="B4568" s="75">
        <v>23.56</v>
      </c>
      <c r="C4568" s="76"/>
      <c r="D4568" s="76" t="s">
        <v>3659</v>
      </c>
      <c r="E4568" s="74"/>
      <c r="F4568" s="74" t="s">
        <v>3566</v>
      </c>
    </row>
    <row r="4569" spans="1:6" x14ac:dyDescent="0.2">
      <c r="A4569" s="74">
        <v>534433</v>
      </c>
      <c r="B4569" s="75">
        <v>30.15</v>
      </c>
      <c r="C4569" s="76"/>
      <c r="D4569" s="76" t="s">
        <v>3660</v>
      </c>
      <c r="E4569" s="74"/>
      <c r="F4569" s="74" t="s">
        <v>3566</v>
      </c>
    </row>
    <row r="4570" spans="1:6" x14ac:dyDescent="0.2">
      <c r="A4570" s="74">
        <v>534434</v>
      </c>
      <c r="B4570" s="75">
        <v>51.71</v>
      </c>
      <c r="C4570" s="76"/>
      <c r="D4570" s="76" t="s">
        <v>3661</v>
      </c>
      <c r="E4570" s="74"/>
      <c r="F4570" s="74" t="s">
        <v>3566</v>
      </c>
    </row>
    <row r="4571" spans="1:6" x14ac:dyDescent="0.2">
      <c r="A4571" s="74">
        <v>534435</v>
      </c>
      <c r="B4571" s="75">
        <v>17.38</v>
      </c>
      <c r="C4571" s="76"/>
      <c r="D4571" s="76" t="s">
        <v>3662</v>
      </c>
      <c r="E4571" s="74"/>
      <c r="F4571" s="74" t="s">
        <v>3566</v>
      </c>
    </row>
    <row r="4572" spans="1:6" x14ac:dyDescent="0.2">
      <c r="A4572" s="74">
        <v>534436</v>
      </c>
      <c r="B4572" s="75">
        <v>37.67</v>
      </c>
      <c r="C4572" s="76"/>
      <c r="D4572" s="76" t="s">
        <v>3663</v>
      </c>
      <c r="E4572" s="74"/>
      <c r="F4572" s="74" t="s">
        <v>3566</v>
      </c>
    </row>
    <row r="4573" spans="1:6" x14ac:dyDescent="0.2">
      <c r="A4573" s="74">
        <v>534437</v>
      </c>
      <c r="B4573" s="75">
        <v>31.92</v>
      </c>
      <c r="C4573" s="76"/>
      <c r="D4573" s="76" t="s">
        <v>3664</v>
      </c>
      <c r="E4573" s="74"/>
      <c r="F4573" s="74" t="s">
        <v>3566</v>
      </c>
    </row>
    <row r="4574" spans="1:6" x14ac:dyDescent="0.2">
      <c r="A4574" s="74">
        <v>534438</v>
      </c>
      <c r="B4574" s="75">
        <v>26.03</v>
      </c>
      <c r="C4574" s="76"/>
      <c r="D4574" s="76" t="s">
        <v>3665</v>
      </c>
      <c r="E4574" s="74"/>
      <c r="F4574" s="74" t="s">
        <v>3566</v>
      </c>
    </row>
    <row r="4575" spans="1:6" x14ac:dyDescent="0.2">
      <c r="A4575" s="74">
        <v>534439</v>
      </c>
      <c r="B4575" s="75">
        <v>46.32</v>
      </c>
      <c r="C4575" s="76"/>
      <c r="D4575" s="76" t="s">
        <v>3666</v>
      </c>
      <c r="E4575" s="74"/>
      <c r="F4575" s="74" t="s">
        <v>3566</v>
      </c>
    </row>
    <row r="4576" spans="1:6" x14ac:dyDescent="0.2">
      <c r="A4576" s="74">
        <v>534440</v>
      </c>
      <c r="B4576" s="75">
        <v>33.89</v>
      </c>
      <c r="C4576" s="76"/>
      <c r="D4576" s="76" t="s">
        <v>3667</v>
      </c>
      <c r="E4576" s="74"/>
      <c r="F4576" s="74" t="s">
        <v>3566</v>
      </c>
    </row>
    <row r="4577" spans="1:6" x14ac:dyDescent="0.2">
      <c r="A4577" s="74">
        <v>534441</v>
      </c>
      <c r="B4577" s="75">
        <v>54.97</v>
      </c>
      <c r="C4577" s="76"/>
      <c r="D4577" s="76" t="s">
        <v>3668</v>
      </c>
      <c r="E4577" s="74"/>
      <c r="F4577" s="74" t="s">
        <v>3566</v>
      </c>
    </row>
    <row r="4578" spans="1:6" x14ac:dyDescent="0.2">
      <c r="A4578" s="74">
        <v>534442</v>
      </c>
      <c r="B4578" s="75">
        <v>30.6</v>
      </c>
      <c r="C4578" s="76"/>
      <c r="D4578" s="76" t="s">
        <v>3669</v>
      </c>
      <c r="E4578" s="74"/>
      <c r="F4578" s="74" t="s">
        <v>3566</v>
      </c>
    </row>
    <row r="4579" spans="1:6" x14ac:dyDescent="0.2">
      <c r="A4579" s="74">
        <v>534443</v>
      </c>
      <c r="B4579" s="75">
        <v>5.87</v>
      </c>
      <c r="C4579" s="76"/>
      <c r="D4579" s="76" t="s">
        <v>3670</v>
      </c>
      <c r="E4579" s="74"/>
      <c r="F4579" s="74" t="s">
        <v>3566</v>
      </c>
    </row>
    <row r="4580" spans="1:6" x14ac:dyDescent="0.2">
      <c r="A4580" s="74">
        <v>534444</v>
      </c>
      <c r="B4580" s="75">
        <v>19.84</v>
      </c>
      <c r="C4580" s="76"/>
      <c r="D4580" s="76" t="s">
        <v>3671</v>
      </c>
      <c r="E4580" s="74"/>
      <c r="F4580" s="74" t="s">
        <v>3566</v>
      </c>
    </row>
    <row r="4581" spans="1:6" x14ac:dyDescent="0.2">
      <c r="A4581" s="74">
        <v>534445</v>
      </c>
      <c r="B4581" s="75">
        <v>11.49</v>
      </c>
      <c r="C4581" s="76"/>
      <c r="D4581" s="76" t="s">
        <v>3672</v>
      </c>
      <c r="E4581" s="74"/>
      <c r="F4581" s="74" t="s">
        <v>3566</v>
      </c>
    </row>
    <row r="4582" spans="1:6" x14ac:dyDescent="0.2">
      <c r="A4582" s="74">
        <v>534446</v>
      </c>
      <c r="B4582" s="75">
        <v>25.22</v>
      </c>
      <c r="C4582" s="76"/>
      <c r="D4582" s="76" t="s">
        <v>3673</v>
      </c>
      <c r="E4582" s="74"/>
      <c r="F4582" s="74" t="s">
        <v>3566</v>
      </c>
    </row>
    <row r="4583" spans="1:6" x14ac:dyDescent="0.2">
      <c r="A4583" s="74">
        <v>534447</v>
      </c>
      <c r="B4583" s="75">
        <v>11.31</v>
      </c>
      <c r="C4583" s="76"/>
      <c r="D4583" s="76" t="s">
        <v>3674</v>
      </c>
      <c r="E4583" s="74"/>
      <c r="F4583" s="74" t="s">
        <v>3566</v>
      </c>
    </row>
    <row r="4584" spans="1:6" x14ac:dyDescent="0.2">
      <c r="A4584" s="74">
        <v>534448</v>
      </c>
      <c r="B4584" s="75">
        <v>19.54</v>
      </c>
      <c r="C4584" s="76"/>
      <c r="D4584" s="76" t="s">
        <v>3675</v>
      </c>
      <c r="E4584" s="74"/>
      <c r="F4584" s="74" t="s">
        <v>3566</v>
      </c>
    </row>
    <row r="4585" spans="1:6" x14ac:dyDescent="0.2">
      <c r="A4585" s="74">
        <v>534449</v>
      </c>
      <c r="B4585" s="75">
        <v>20.52</v>
      </c>
      <c r="C4585" s="76"/>
      <c r="D4585" s="76" t="s">
        <v>3676</v>
      </c>
      <c r="E4585" s="74"/>
      <c r="F4585" s="74" t="s">
        <v>3566</v>
      </c>
    </row>
    <row r="4586" spans="1:6" x14ac:dyDescent="0.2">
      <c r="A4586" s="74">
        <v>534450</v>
      </c>
      <c r="B4586" s="75">
        <v>26.38</v>
      </c>
      <c r="C4586" s="76"/>
      <c r="D4586" s="76" t="s">
        <v>3677</v>
      </c>
      <c r="E4586" s="74"/>
      <c r="F4586" s="74" t="s">
        <v>3566</v>
      </c>
    </row>
    <row r="4587" spans="1:6" x14ac:dyDescent="0.2">
      <c r="A4587" s="74">
        <v>534451</v>
      </c>
      <c r="B4587" s="75">
        <v>12.16</v>
      </c>
      <c r="C4587" s="76"/>
      <c r="D4587" s="76" t="s">
        <v>3678</v>
      </c>
      <c r="E4587" s="74"/>
      <c r="F4587" s="74" t="s">
        <v>3566</v>
      </c>
    </row>
    <row r="4588" spans="1:6" x14ac:dyDescent="0.2">
      <c r="A4588" s="74">
        <v>534452</v>
      </c>
      <c r="B4588" s="75">
        <v>34.22</v>
      </c>
      <c r="C4588" s="76"/>
      <c r="D4588" s="76" t="s">
        <v>3679</v>
      </c>
      <c r="E4588" s="74"/>
      <c r="F4588" s="74" t="s">
        <v>3566</v>
      </c>
    </row>
    <row r="4589" spans="1:6" x14ac:dyDescent="0.2">
      <c r="A4589" s="74">
        <v>534453</v>
      </c>
      <c r="B4589" s="75">
        <v>5.89</v>
      </c>
      <c r="C4589" s="76"/>
      <c r="D4589" s="76" t="s">
        <v>3680</v>
      </c>
      <c r="E4589" s="74"/>
      <c r="F4589" s="74" t="s">
        <v>3566</v>
      </c>
    </row>
    <row r="4590" spans="1:6" x14ac:dyDescent="0.2">
      <c r="A4590" s="74">
        <v>534454</v>
      </c>
      <c r="B4590" s="75">
        <v>14.61</v>
      </c>
      <c r="C4590" s="76"/>
      <c r="D4590" s="76" t="s">
        <v>3681</v>
      </c>
      <c r="E4590" s="74"/>
      <c r="F4590" s="74" t="s">
        <v>3566</v>
      </c>
    </row>
    <row r="4591" spans="1:6" x14ac:dyDescent="0.2">
      <c r="A4591" s="74">
        <v>534455</v>
      </c>
      <c r="B4591" s="75">
        <v>20.260000000000002</v>
      </c>
      <c r="C4591" s="76"/>
      <c r="D4591" s="76" t="s">
        <v>3682</v>
      </c>
      <c r="E4591" s="74"/>
      <c r="F4591" s="74" t="s">
        <v>3566</v>
      </c>
    </row>
    <row r="4592" spans="1:6" x14ac:dyDescent="0.2">
      <c r="A4592" s="74">
        <v>534456</v>
      </c>
      <c r="B4592" s="75">
        <v>42.23</v>
      </c>
      <c r="C4592" s="76"/>
      <c r="D4592" s="76" t="s">
        <v>3683</v>
      </c>
      <c r="E4592" s="74"/>
      <c r="F4592" s="74" t="s">
        <v>3566</v>
      </c>
    </row>
    <row r="4593" spans="1:6" x14ac:dyDescent="0.2">
      <c r="A4593" s="74">
        <v>534457</v>
      </c>
      <c r="B4593" s="75">
        <v>15.52</v>
      </c>
      <c r="C4593" s="76"/>
      <c r="D4593" s="76" t="s">
        <v>3684</v>
      </c>
      <c r="E4593" s="74"/>
      <c r="F4593" s="74" t="s">
        <v>3566</v>
      </c>
    </row>
    <row r="4594" spans="1:6" x14ac:dyDescent="0.2">
      <c r="A4594" s="74">
        <v>534458</v>
      </c>
      <c r="B4594" s="75">
        <v>35.61</v>
      </c>
      <c r="C4594" s="76"/>
      <c r="D4594" s="76" t="s">
        <v>3685</v>
      </c>
      <c r="E4594" s="74"/>
      <c r="F4594" s="74" t="s">
        <v>3566</v>
      </c>
    </row>
    <row r="4595" spans="1:6" x14ac:dyDescent="0.2">
      <c r="A4595" s="74">
        <v>534459</v>
      </c>
      <c r="B4595" s="75">
        <v>26.54</v>
      </c>
      <c r="C4595" s="76"/>
      <c r="D4595" s="76" t="s">
        <v>3686</v>
      </c>
      <c r="E4595" s="74"/>
      <c r="F4595" s="74" t="s">
        <v>3566</v>
      </c>
    </row>
    <row r="4596" spans="1:6" x14ac:dyDescent="0.2">
      <c r="A4596" s="74">
        <v>534460</v>
      </c>
      <c r="B4596" s="75">
        <v>21.36</v>
      </c>
      <c r="C4596" s="76"/>
      <c r="D4596" s="76" t="s">
        <v>3687</v>
      </c>
      <c r="E4596" s="74"/>
      <c r="F4596" s="74" t="s">
        <v>3566</v>
      </c>
    </row>
    <row r="4597" spans="1:6" x14ac:dyDescent="0.2">
      <c r="A4597" s="74">
        <v>534461</v>
      </c>
      <c r="B4597" s="75">
        <v>27.02</v>
      </c>
      <c r="C4597" s="76"/>
      <c r="D4597" s="76" t="s">
        <v>3688</v>
      </c>
      <c r="E4597" s="74"/>
      <c r="F4597" s="74" t="s">
        <v>3566</v>
      </c>
    </row>
    <row r="4598" spans="1:6" x14ac:dyDescent="0.2">
      <c r="A4598" s="74">
        <v>534462</v>
      </c>
      <c r="B4598" s="75">
        <v>41.37</v>
      </c>
      <c r="C4598" s="76"/>
      <c r="D4598" s="76" t="s">
        <v>3689</v>
      </c>
      <c r="E4598" s="74"/>
      <c r="F4598" s="74" t="s">
        <v>3566</v>
      </c>
    </row>
    <row r="4599" spans="1:6" x14ac:dyDescent="0.2">
      <c r="A4599" s="74">
        <v>534463</v>
      </c>
      <c r="B4599" s="75">
        <v>27.86</v>
      </c>
      <c r="C4599" s="76"/>
      <c r="D4599" s="76" t="s">
        <v>3690</v>
      </c>
      <c r="E4599" s="74"/>
      <c r="F4599" s="74" t="s">
        <v>3566</v>
      </c>
    </row>
    <row r="4600" spans="1:6" x14ac:dyDescent="0.2">
      <c r="A4600" s="74">
        <v>534464</v>
      </c>
      <c r="B4600" s="75">
        <v>23.07</v>
      </c>
      <c r="C4600" s="76"/>
      <c r="D4600" s="76" t="s">
        <v>3691</v>
      </c>
      <c r="E4600" s="74"/>
      <c r="F4600" s="74" t="s">
        <v>3566</v>
      </c>
    </row>
    <row r="4601" spans="1:6" x14ac:dyDescent="0.2">
      <c r="A4601" s="74">
        <v>534465</v>
      </c>
      <c r="B4601" s="75">
        <v>29.18</v>
      </c>
      <c r="C4601" s="76"/>
      <c r="D4601" s="76" t="s">
        <v>3692</v>
      </c>
      <c r="E4601" s="74"/>
      <c r="F4601" s="74" t="s">
        <v>3566</v>
      </c>
    </row>
    <row r="4602" spans="1:6" x14ac:dyDescent="0.2">
      <c r="A4602" s="74">
        <v>534466</v>
      </c>
      <c r="B4602" s="75">
        <v>44.68</v>
      </c>
      <c r="C4602" s="76"/>
      <c r="D4602" s="76" t="s">
        <v>3693</v>
      </c>
      <c r="E4602" s="74"/>
      <c r="F4602" s="74" t="s">
        <v>3566</v>
      </c>
    </row>
    <row r="4603" spans="1:6" x14ac:dyDescent="0.2">
      <c r="A4603" s="74">
        <v>534467</v>
      </c>
      <c r="B4603" s="75">
        <v>33.17</v>
      </c>
      <c r="C4603" s="76"/>
      <c r="D4603" s="76" t="s">
        <v>3694</v>
      </c>
      <c r="E4603" s="74"/>
      <c r="F4603" s="74" t="s">
        <v>3566</v>
      </c>
    </row>
    <row r="4604" spans="1:6" x14ac:dyDescent="0.2">
      <c r="A4604" s="74">
        <v>534468</v>
      </c>
      <c r="B4604" s="75">
        <v>26.7</v>
      </c>
      <c r="C4604" s="76"/>
      <c r="D4604" s="76" t="s">
        <v>3695</v>
      </c>
      <c r="E4604" s="74"/>
      <c r="F4604" s="74" t="s">
        <v>3566</v>
      </c>
    </row>
    <row r="4605" spans="1:6" x14ac:dyDescent="0.2">
      <c r="A4605" s="74">
        <v>534469</v>
      </c>
      <c r="B4605" s="75">
        <v>33.770000000000003</v>
      </c>
      <c r="C4605" s="76"/>
      <c r="D4605" s="76" t="s">
        <v>3696</v>
      </c>
      <c r="E4605" s="74"/>
      <c r="F4605" s="74" t="s">
        <v>3566</v>
      </c>
    </row>
    <row r="4606" spans="1:6" x14ac:dyDescent="0.2">
      <c r="A4606" s="74">
        <v>534470</v>
      </c>
      <c r="B4606" s="75">
        <v>51.71</v>
      </c>
      <c r="C4606" s="76"/>
      <c r="D4606" s="76" t="s">
        <v>3697</v>
      </c>
      <c r="E4606" s="74"/>
      <c r="F4606" s="74" t="s">
        <v>3566</v>
      </c>
    </row>
    <row r="4607" spans="1:6" x14ac:dyDescent="0.2">
      <c r="A4607" s="74">
        <v>534471</v>
      </c>
      <c r="B4607" s="75">
        <v>23.93</v>
      </c>
      <c r="C4607" s="76"/>
      <c r="D4607" s="76" t="s">
        <v>3698</v>
      </c>
      <c r="E4607" s="74"/>
      <c r="F4607" s="74" t="s">
        <v>3566</v>
      </c>
    </row>
    <row r="4608" spans="1:6" x14ac:dyDescent="0.2">
      <c r="A4608" s="74">
        <v>534472</v>
      </c>
      <c r="B4608" s="75">
        <v>46.01</v>
      </c>
      <c r="C4608" s="76"/>
      <c r="D4608" s="76" t="s">
        <v>3699</v>
      </c>
      <c r="E4608" s="74"/>
      <c r="F4608" s="74" t="s">
        <v>3566</v>
      </c>
    </row>
    <row r="4609" spans="1:6" x14ac:dyDescent="0.2">
      <c r="A4609" s="74">
        <v>534473</v>
      </c>
      <c r="B4609" s="75">
        <v>29.22</v>
      </c>
      <c r="C4609" s="76"/>
      <c r="D4609" s="76" t="s">
        <v>3700</v>
      </c>
      <c r="E4609" s="74"/>
      <c r="F4609" s="74" t="s">
        <v>3566</v>
      </c>
    </row>
    <row r="4610" spans="1:6" x14ac:dyDescent="0.2">
      <c r="A4610" s="74">
        <v>534474</v>
      </c>
      <c r="B4610" s="75">
        <v>30.25</v>
      </c>
      <c r="C4610" s="76"/>
      <c r="D4610" s="76" t="s">
        <v>3701</v>
      </c>
      <c r="E4610" s="74"/>
      <c r="F4610" s="74" t="s">
        <v>3566</v>
      </c>
    </row>
    <row r="4611" spans="1:6" x14ac:dyDescent="0.2">
      <c r="A4611" s="74">
        <v>534475</v>
      </c>
      <c r="B4611" s="75">
        <v>45.57</v>
      </c>
      <c r="C4611" s="76"/>
      <c r="D4611" s="76" t="s">
        <v>3702</v>
      </c>
      <c r="E4611" s="74"/>
      <c r="F4611" s="74" t="s">
        <v>3566</v>
      </c>
    </row>
    <row r="4612" spans="1:6" x14ac:dyDescent="0.2">
      <c r="A4612" s="74">
        <v>534476</v>
      </c>
      <c r="B4612" s="75">
        <v>30.1</v>
      </c>
      <c r="C4612" s="76"/>
      <c r="D4612" s="76" t="s">
        <v>3703</v>
      </c>
      <c r="E4612" s="74"/>
      <c r="F4612" s="74" t="s">
        <v>3566</v>
      </c>
    </row>
    <row r="4613" spans="1:6" x14ac:dyDescent="0.2">
      <c r="A4613" s="74">
        <v>534477</v>
      </c>
      <c r="B4613" s="75">
        <v>32.67</v>
      </c>
      <c r="C4613" s="76"/>
      <c r="D4613" s="76" t="s">
        <v>3704</v>
      </c>
      <c r="E4613" s="74"/>
      <c r="F4613" s="74" t="s">
        <v>3566</v>
      </c>
    </row>
    <row r="4614" spans="1:6" x14ac:dyDescent="0.2">
      <c r="A4614" s="74">
        <v>534478</v>
      </c>
      <c r="B4614" s="75">
        <v>49.22</v>
      </c>
      <c r="C4614" s="76"/>
      <c r="D4614" s="76" t="s">
        <v>3705</v>
      </c>
      <c r="E4614" s="74"/>
      <c r="F4614" s="74" t="s">
        <v>3566</v>
      </c>
    </row>
    <row r="4615" spans="1:6" x14ac:dyDescent="0.2">
      <c r="A4615" s="74">
        <v>534479</v>
      </c>
      <c r="B4615" s="75">
        <v>37.81</v>
      </c>
      <c r="C4615" s="76"/>
      <c r="D4615" s="76" t="s">
        <v>3706</v>
      </c>
      <c r="E4615" s="74"/>
      <c r="F4615" s="74" t="s">
        <v>3566</v>
      </c>
    </row>
    <row r="4616" spans="1:6" x14ac:dyDescent="0.2">
      <c r="A4616" s="74">
        <v>534480</v>
      </c>
      <c r="B4616" s="75">
        <v>56.96</v>
      </c>
      <c r="C4616" s="76"/>
      <c r="D4616" s="76" t="s">
        <v>3707</v>
      </c>
      <c r="E4616" s="74"/>
      <c r="F4616" s="74" t="s">
        <v>3566</v>
      </c>
    </row>
    <row r="4617" spans="1:6" x14ac:dyDescent="0.2">
      <c r="A4617" s="74">
        <v>534481</v>
      </c>
      <c r="B4617" s="75">
        <v>36.53</v>
      </c>
      <c r="C4617" s="76"/>
      <c r="D4617" s="76" t="s">
        <v>3708</v>
      </c>
      <c r="E4617" s="74"/>
      <c r="F4617" s="74" t="s">
        <v>3566</v>
      </c>
    </row>
    <row r="4618" spans="1:6" x14ac:dyDescent="0.2">
      <c r="A4618" s="74">
        <v>534482</v>
      </c>
      <c r="B4618" s="75">
        <v>6.12</v>
      </c>
      <c r="C4618" s="76"/>
      <c r="D4618" s="76" t="s">
        <v>3709</v>
      </c>
      <c r="E4618" s="74"/>
      <c r="F4618" s="74" t="s">
        <v>3566</v>
      </c>
    </row>
    <row r="4619" spans="1:6" x14ac:dyDescent="0.2">
      <c r="A4619" s="74">
        <v>534483</v>
      </c>
      <c r="B4619" s="75">
        <v>37.82</v>
      </c>
      <c r="C4619" s="76"/>
      <c r="D4619" s="76" t="s">
        <v>3710</v>
      </c>
      <c r="E4619" s="74"/>
      <c r="F4619" s="74" t="s">
        <v>3566</v>
      </c>
    </row>
    <row r="4620" spans="1:6" x14ac:dyDescent="0.2">
      <c r="A4620" s="74">
        <v>534484</v>
      </c>
      <c r="B4620" s="75">
        <v>57.92</v>
      </c>
      <c r="C4620" s="76"/>
      <c r="D4620" s="76" t="s">
        <v>3711</v>
      </c>
      <c r="E4620" s="74"/>
      <c r="F4620" s="74" t="s">
        <v>3566</v>
      </c>
    </row>
    <row r="4621" spans="1:6" x14ac:dyDescent="0.2">
      <c r="A4621" s="74">
        <v>534485</v>
      </c>
      <c r="B4621" s="75">
        <v>65.430000000000007</v>
      </c>
      <c r="C4621" s="76"/>
      <c r="D4621" s="76" t="s">
        <v>3712</v>
      </c>
      <c r="E4621" s="74"/>
      <c r="F4621" s="74" t="s">
        <v>3566</v>
      </c>
    </row>
    <row r="4622" spans="1:6" x14ac:dyDescent="0.2">
      <c r="A4622" s="74">
        <v>534486</v>
      </c>
      <c r="B4622" s="75">
        <v>39.880000000000003</v>
      </c>
      <c r="C4622" s="76"/>
      <c r="D4622" s="76" t="s">
        <v>3713</v>
      </c>
      <c r="E4622" s="74"/>
      <c r="F4622" s="74" t="s">
        <v>3566</v>
      </c>
    </row>
    <row r="4623" spans="1:6" x14ac:dyDescent="0.2">
      <c r="A4623" s="74">
        <v>534487</v>
      </c>
      <c r="B4623" s="75">
        <v>70.78</v>
      </c>
      <c r="C4623" s="76"/>
      <c r="D4623" s="76" t="s">
        <v>3714</v>
      </c>
      <c r="E4623" s="74"/>
      <c r="F4623" s="74" t="s">
        <v>3566</v>
      </c>
    </row>
    <row r="4624" spans="1:6" x14ac:dyDescent="0.2">
      <c r="A4624" s="74">
        <v>534488</v>
      </c>
      <c r="B4624" s="75">
        <v>70.78</v>
      </c>
      <c r="C4624" s="76"/>
      <c r="D4624" s="76" t="s">
        <v>3715</v>
      </c>
      <c r="E4624" s="74"/>
      <c r="F4624" s="74" t="s">
        <v>3566</v>
      </c>
    </row>
    <row r="4625" spans="1:6" x14ac:dyDescent="0.2">
      <c r="A4625" s="74">
        <v>534489</v>
      </c>
      <c r="B4625" s="75">
        <v>63.53</v>
      </c>
      <c r="C4625" s="76"/>
      <c r="D4625" s="76" t="s">
        <v>3716</v>
      </c>
      <c r="E4625" s="74"/>
      <c r="F4625" s="74" t="s">
        <v>3566</v>
      </c>
    </row>
    <row r="4626" spans="1:6" x14ac:dyDescent="0.2">
      <c r="A4626" s="74">
        <v>534490</v>
      </c>
      <c r="B4626" s="75">
        <v>38.72</v>
      </c>
      <c r="C4626" s="76"/>
      <c r="D4626" s="76" t="s">
        <v>3717</v>
      </c>
      <c r="E4626" s="74"/>
      <c r="F4626" s="74" t="s">
        <v>3566</v>
      </c>
    </row>
    <row r="4627" spans="1:6" x14ac:dyDescent="0.2">
      <c r="A4627" s="74">
        <v>534491</v>
      </c>
      <c r="B4627" s="75">
        <v>68.72</v>
      </c>
      <c r="C4627" s="76"/>
      <c r="D4627" s="76" t="s">
        <v>3718</v>
      </c>
      <c r="E4627" s="74"/>
      <c r="F4627" s="74" t="s">
        <v>3566</v>
      </c>
    </row>
    <row r="4628" spans="1:6" x14ac:dyDescent="0.2">
      <c r="A4628" s="74">
        <v>534492</v>
      </c>
      <c r="B4628" s="75">
        <v>68.72</v>
      </c>
      <c r="C4628" s="76"/>
      <c r="D4628" s="76" t="s">
        <v>3719</v>
      </c>
      <c r="E4628" s="74"/>
      <c r="F4628" s="74" t="s">
        <v>3566</v>
      </c>
    </row>
    <row r="4629" spans="1:6" x14ac:dyDescent="0.2">
      <c r="A4629" s="74">
        <v>534493</v>
      </c>
      <c r="B4629" s="75">
        <v>76.23</v>
      </c>
      <c r="C4629" s="76"/>
      <c r="D4629" s="76" t="s">
        <v>3720</v>
      </c>
      <c r="E4629" s="74"/>
      <c r="F4629" s="74" t="s">
        <v>3566</v>
      </c>
    </row>
    <row r="4630" spans="1:6" x14ac:dyDescent="0.2">
      <c r="A4630" s="74">
        <v>534494</v>
      </c>
      <c r="B4630" s="75">
        <v>46.46</v>
      </c>
      <c r="C4630" s="76"/>
      <c r="D4630" s="76" t="s">
        <v>3721</v>
      </c>
      <c r="E4630" s="74"/>
      <c r="F4630" s="74" t="s">
        <v>3566</v>
      </c>
    </row>
    <row r="4631" spans="1:6" x14ac:dyDescent="0.2">
      <c r="A4631" s="74">
        <v>534495</v>
      </c>
      <c r="B4631" s="75">
        <v>82.47</v>
      </c>
      <c r="C4631" s="76"/>
      <c r="D4631" s="76" t="s">
        <v>3722</v>
      </c>
      <c r="E4631" s="74"/>
      <c r="F4631" s="74" t="s">
        <v>3566</v>
      </c>
    </row>
    <row r="4632" spans="1:6" x14ac:dyDescent="0.2">
      <c r="A4632" s="74">
        <v>534496</v>
      </c>
      <c r="B4632" s="75">
        <v>82.47</v>
      </c>
      <c r="C4632" s="76"/>
      <c r="D4632" s="76" t="s">
        <v>3723</v>
      </c>
      <c r="E4632" s="74"/>
      <c r="F4632" s="74" t="s">
        <v>3566</v>
      </c>
    </row>
    <row r="4633" spans="1:6" x14ac:dyDescent="0.2">
      <c r="A4633" s="74">
        <v>534497</v>
      </c>
      <c r="B4633" s="75">
        <v>12.44</v>
      </c>
      <c r="C4633" s="76"/>
      <c r="D4633" s="76" t="s">
        <v>3724</v>
      </c>
      <c r="E4633" s="74"/>
      <c r="F4633" s="74" t="s">
        <v>3566</v>
      </c>
    </row>
    <row r="4634" spans="1:6" x14ac:dyDescent="0.2">
      <c r="A4634" s="74">
        <v>534498</v>
      </c>
      <c r="B4634" s="75">
        <v>21.5</v>
      </c>
      <c r="C4634" s="76"/>
      <c r="D4634" s="76" t="s">
        <v>3725</v>
      </c>
      <c r="E4634" s="74"/>
      <c r="F4634" s="74" t="s">
        <v>3566</v>
      </c>
    </row>
    <row r="4635" spans="1:6" x14ac:dyDescent="0.2">
      <c r="A4635" s="74">
        <v>534499</v>
      </c>
      <c r="B4635" s="75">
        <v>22.57</v>
      </c>
      <c r="C4635" s="76"/>
      <c r="D4635" s="76" t="s">
        <v>3726</v>
      </c>
      <c r="E4635" s="74"/>
      <c r="F4635" s="74" t="s">
        <v>3566</v>
      </c>
    </row>
    <row r="4636" spans="1:6" x14ac:dyDescent="0.2">
      <c r="A4636" s="74">
        <v>534500</v>
      </c>
      <c r="B4636" s="75">
        <v>29.02</v>
      </c>
      <c r="C4636" s="76"/>
      <c r="D4636" s="76" t="s">
        <v>3727</v>
      </c>
      <c r="E4636" s="74"/>
      <c r="F4636" s="74" t="s">
        <v>3566</v>
      </c>
    </row>
    <row r="4637" spans="1:6" x14ac:dyDescent="0.2">
      <c r="A4637" s="74">
        <v>534501</v>
      </c>
      <c r="B4637" s="75">
        <v>13.37</v>
      </c>
      <c r="C4637" s="76"/>
      <c r="D4637" s="76" t="s">
        <v>3728</v>
      </c>
      <c r="E4637" s="74"/>
      <c r="F4637" s="74" t="s">
        <v>3566</v>
      </c>
    </row>
    <row r="4638" spans="1:6" x14ac:dyDescent="0.2">
      <c r="A4638" s="74">
        <v>534502</v>
      </c>
      <c r="B4638" s="75">
        <v>37.64</v>
      </c>
      <c r="C4638" s="76"/>
      <c r="D4638" s="76" t="s">
        <v>3729</v>
      </c>
      <c r="E4638" s="74"/>
      <c r="F4638" s="74" t="s">
        <v>3566</v>
      </c>
    </row>
    <row r="4639" spans="1:6" x14ac:dyDescent="0.2">
      <c r="A4639" s="74">
        <v>534503</v>
      </c>
      <c r="B4639" s="75">
        <v>6.48</v>
      </c>
      <c r="C4639" s="76"/>
      <c r="D4639" s="76" t="s">
        <v>3730</v>
      </c>
      <c r="E4639" s="74"/>
      <c r="F4639" s="74" t="s">
        <v>3566</v>
      </c>
    </row>
    <row r="4640" spans="1:6" x14ac:dyDescent="0.2">
      <c r="A4640" s="74">
        <v>534504</v>
      </c>
      <c r="B4640" s="75">
        <v>16.07</v>
      </c>
      <c r="C4640" s="76"/>
      <c r="D4640" s="76" t="s">
        <v>3731</v>
      </c>
      <c r="E4640" s="74"/>
      <c r="F4640" s="74" t="s">
        <v>3566</v>
      </c>
    </row>
    <row r="4641" spans="1:6" x14ac:dyDescent="0.2">
      <c r="A4641" s="74">
        <v>534505</v>
      </c>
      <c r="B4641" s="75">
        <v>22.29</v>
      </c>
      <c r="C4641" s="76"/>
      <c r="D4641" s="76" t="s">
        <v>3732</v>
      </c>
      <c r="E4641" s="74"/>
      <c r="F4641" s="74" t="s">
        <v>3566</v>
      </c>
    </row>
    <row r="4642" spans="1:6" x14ac:dyDescent="0.2">
      <c r="A4642" s="74">
        <v>534506</v>
      </c>
      <c r="B4642" s="75">
        <v>46.46</v>
      </c>
      <c r="C4642" s="76"/>
      <c r="D4642" s="76" t="s">
        <v>3733</v>
      </c>
      <c r="E4642" s="74"/>
      <c r="F4642" s="74" t="s">
        <v>3566</v>
      </c>
    </row>
    <row r="4643" spans="1:6" x14ac:dyDescent="0.2">
      <c r="A4643" s="74">
        <v>534507</v>
      </c>
      <c r="B4643" s="75">
        <v>17.07</v>
      </c>
      <c r="C4643" s="76"/>
      <c r="D4643" s="76" t="s">
        <v>3734</v>
      </c>
      <c r="E4643" s="74"/>
      <c r="F4643" s="74" t="s">
        <v>3566</v>
      </c>
    </row>
    <row r="4644" spans="1:6" x14ac:dyDescent="0.2">
      <c r="A4644" s="74">
        <v>534508</v>
      </c>
      <c r="B4644" s="75">
        <v>39.17</v>
      </c>
      <c r="C4644" s="76"/>
      <c r="D4644" s="76" t="s">
        <v>3735</v>
      </c>
      <c r="E4644" s="74"/>
      <c r="F4644" s="74" t="s">
        <v>3566</v>
      </c>
    </row>
    <row r="4645" spans="1:6" x14ac:dyDescent="0.2">
      <c r="A4645" s="74">
        <v>534509</v>
      </c>
      <c r="B4645" s="75">
        <v>29.19</v>
      </c>
      <c r="C4645" s="76"/>
      <c r="D4645" s="76" t="s">
        <v>3736</v>
      </c>
      <c r="E4645" s="74"/>
      <c r="F4645" s="74" t="s">
        <v>3566</v>
      </c>
    </row>
    <row r="4646" spans="1:6" x14ac:dyDescent="0.2">
      <c r="A4646" s="74">
        <v>534510</v>
      </c>
      <c r="B4646" s="75">
        <v>23.5</v>
      </c>
      <c r="C4646" s="76"/>
      <c r="D4646" s="76" t="s">
        <v>3737</v>
      </c>
      <c r="E4646" s="74"/>
      <c r="F4646" s="74" t="s">
        <v>3566</v>
      </c>
    </row>
    <row r="4647" spans="1:6" x14ac:dyDescent="0.2">
      <c r="A4647" s="74">
        <v>534511</v>
      </c>
      <c r="B4647" s="75">
        <v>29.72</v>
      </c>
      <c r="C4647" s="76"/>
      <c r="D4647" s="76" t="s">
        <v>3738</v>
      </c>
      <c r="E4647" s="74"/>
      <c r="F4647" s="74" t="s">
        <v>3566</v>
      </c>
    </row>
    <row r="4648" spans="1:6" x14ac:dyDescent="0.2">
      <c r="A4648" s="74">
        <v>534512</v>
      </c>
      <c r="B4648" s="75">
        <v>45.51</v>
      </c>
      <c r="C4648" s="76"/>
      <c r="D4648" s="76" t="s">
        <v>3739</v>
      </c>
      <c r="E4648" s="74"/>
      <c r="F4648" s="74" t="s">
        <v>3566</v>
      </c>
    </row>
    <row r="4649" spans="1:6" x14ac:dyDescent="0.2">
      <c r="A4649" s="74">
        <v>534513</v>
      </c>
      <c r="B4649" s="75">
        <v>30.65</v>
      </c>
      <c r="C4649" s="76"/>
      <c r="D4649" s="76" t="s">
        <v>3740</v>
      </c>
      <c r="E4649" s="74"/>
      <c r="F4649" s="74" t="s">
        <v>3566</v>
      </c>
    </row>
    <row r="4650" spans="1:6" x14ac:dyDescent="0.2">
      <c r="A4650" s="74">
        <v>534514</v>
      </c>
      <c r="B4650" s="75">
        <v>25.38</v>
      </c>
      <c r="C4650" s="76"/>
      <c r="D4650" s="76" t="s">
        <v>3741</v>
      </c>
      <c r="E4650" s="74"/>
      <c r="F4650" s="74" t="s">
        <v>3566</v>
      </c>
    </row>
    <row r="4651" spans="1:6" x14ac:dyDescent="0.2">
      <c r="A4651" s="74">
        <v>534515</v>
      </c>
      <c r="B4651" s="75">
        <v>32.1</v>
      </c>
      <c r="C4651" s="76"/>
      <c r="D4651" s="76" t="s">
        <v>3742</v>
      </c>
      <c r="E4651" s="74"/>
      <c r="F4651" s="74" t="s">
        <v>3566</v>
      </c>
    </row>
    <row r="4652" spans="1:6" x14ac:dyDescent="0.2">
      <c r="A4652" s="74">
        <v>534516</v>
      </c>
      <c r="B4652" s="75">
        <v>49.15</v>
      </c>
      <c r="C4652" s="76"/>
      <c r="D4652" s="76" t="s">
        <v>3743</v>
      </c>
      <c r="E4652" s="74"/>
      <c r="F4652" s="74" t="s">
        <v>3566</v>
      </c>
    </row>
    <row r="4653" spans="1:6" x14ac:dyDescent="0.2">
      <c r="A4653" s="74">
        <v>534517</v>
      </c>
      <c r="B4653" s="75">
        <v>36.49</v>
      </c>
      <c r="C4653" s="76"/>
      <c r="D4653" s="76" t="s">
        <v>3744</v>
      </c>
      <c r="E4653" s="74"/>
      <c r="F4653" s="74" t="s">
        <v>3566</v>
      </c>
    </row>
    <row r="4654" spans="1:6" x14ac:dyDescent="0.2">
      <c r="A4654" s="74">
        <v>534518</v>
      </c>
      <c r="B4654" s="75">
        <v>29.37</v>
      </c>
      <c r="C4654" s="76"/>
      <c r="D4654" s="76" t="s">
        <v>3745</v>
      </c>
      <c r="E4654" s="74"/>
      <c r="F4654" s="74" t="s">
        <v>3566</v>
      </c>
    </row>
    <row r="4655" spans="1:6" x14ac:dyDescent="0.2">
      <c r="A4655" s="74">
        <v>534519</v>
      </c>
      <c r="B4655" s="75">
        <v>37.15</v>
      </c>
      <c r="C4655" s="76"/>
      <c r="D4655" s="76" t="s">
        <v>3746</v>
      </c>
      <c r="E4655" s="74"/>
      <c r="F4655" s="74" t="s">
        <v>3566</v>
      </c>
    </row>
    <row r="4656" spans="1:6" x14ac:dyDescent="0.2">
      <c r="A4656" s="74">
        <v>534520</v>
      </c>
      <c r="B4656" s="75">
        <v>56.89</v>
      </c>
      <c r="C4656" s="76"/>
      <c r="D4656" s="76" t="s">
        <v>3747</v>
      </c>
      <c r="E4656" s="74"/>
      <c r="F4656" s="74" t="s">
        <v>3566</v>
      </c>
    </row>
    <row r="4657" spans="1:6" x14ac:dyDescent="0.2">
      <c r="A4657" s="74">
        <v>534521</v>
      </c>
      <c r="B4657" s="75">
        <v>26.32</v>
      </c>
      <c r="C4657" s="76"/>
      <c r="D4657" s="76" t="s">
        <v>3748</v>
      </c>
      <c r="E4657" s="74"/>
      <c r="F4657" s="74" t="s">
        <v>3566</v>
      </c>
    </row>
    <row r="4658" spans="1:6" x14ac:dyDescent="0.2">
      <c r="A4658" s="74">
        <v>534522</v>
      </c>
      <c r="B4658" s="75">
        <v>50.61</v>
      </c>
      <c r="C4658" s="76"/>
      <c r="D4658" s="76" t="s">
        <v>3749</v>
      </c>
      <c r="E4658" s="74"/>
      <c r="F4658" s="74" t="s">
        <v>3566</v>
      </c>
    </row>
    <row r="4659" spans="1:6" x14ac:dyDescent="0.2">
      <c r="A4659" s="74">
        <v>534523</v>
      </c>
      <c r="B4659" s="75">
        <v>32.15</v>
      </c>
      <c r="C4659" s="76"/>
      <c r="D4659" s="76" t="s">
        <v>3750</v>
      </c>
      <c r="E4659" s="74"/>
      <c r="F4659" s="74" t="s">
        <v>3566</v>
      </c>
    </row>
    <row r="4660" spans="1:6" x14ac:dyDescent="0.2">
      <c r="A4660" s="74">
        <v>534524</v>
      </c>
      <c r="B4660" s="75">
        <v>33.270000000000003</v>
      </c>
      <c r="C4660" s="76"/>
      <c r="D4660" s="76" t="s">
        <v>3751</v>
      </c>
      <c r="E4660" s="74"/>
      <c r="F4660" s="74" t="s">
        <v>3566</v>
      </c>
    </row>
    <row r="4661" spans="1:6" x14ac:dyDescent="0.2">
      <c r="A4661" s="74">
        <v>534525</v>
      </c>
      <c r="B4661" s="75">
        <v>50.13</v>
      </c>
      <c r="C4661" s="76"/>
      <c r="D4661" s="76" t="s">
        <v>3752</v>
      </c>
      <c r="E4661" s="74"/>
      <c r="F4661" s="74" t="s">
        <v>3566</v>
      </c>
    </row>
    <row r="4662" spans="1:6" x14ac:dyDescent="0.2">
      <c r="A4662" s="74">
        <v>534526</v>
      </c>
      <c r="B4662" s="75">
        <v>35.93</v>
      </c>
      <c r="C4662" s="76"/>
      <c r="D4662" s="76" t="s">
        <v>3753</v>
      </c>
      <c r="E4662" s="74"/>
      <c r="F4662" s="74" t="s">
        <v>3566</v>
      </c>
    </row>
    <row r="4663" spans="1:6" x14ac:dyDescent="0.2">
      <c r="A4663" s="74">
        <v>534527</v>
      </c>
      <c r="B4663" s="75">
        <v>54.14</v>
      </c>
      <c r="C4663" s="76"/>
      <c r="D4663" s="76" t="s">
        <v>3754</v>
      </c>
      <c r="E4663" s="74"/>
      <c r="F4663" s="74" t="s">
        <v>3566</v>
      </c>
    </row>
    <row r="4664" spans="1:6" x14ac:dyDescent="0.2">
      <c r="A4664" s="74">
        <v>534528</v>
      </c>
      <c r="B4664" s="75">
        <v>33.11</v>
      </c>
      <c r="C4664" s="76"/>
      <c r="D4664" s="76" t="s">
        <v>3755</v>
      </c>
      <c r="E4664" s="74"/>
      <c r="F4664" s="74" t="s">
        <v>3566</v>
      </c>
    </row>
    <row r="4665" spans="1:6" x14ac:dyDescent="0.2">
      <c r="A4665" s="74">
        <v>534529</v>
      </c>
      <c r="B4665" s="75">
        <v>40.18</v>
      </c>
      <c r="C4665" s="76"/>
      <c r="D4665" s="76" t="s">
        <v>3756</v>
      </c>
      <c r="E4665" s="74"/>
      <c r="F4665" s="74" t="s">
        <v>3566</v>
      </c>
    </row>
    <row r="4666" spans="1:6" x14ac:dyDescent="0.2">
      <c r="A4666" s="74">
        <v>534530</v>
      </c>
      <c r="B4666" s="75">
        <v>41.59</v>
      </c>
      <c r="C4666" s="76"/>
      <c r="D4666" s="76" t="s">
        <v>3757</v>
      </c>
      <c r="E4666" s="74"/>
      <c r="F4666" s="74" t="s">
        <v>3566</v>
      </c>
    </row>
    <row r="4667" spans="1:6" x14ac:dyDescent="0.2">
      <c r="A4667" s="74">
        <v>534531</v>
      </c>
      <c r="B4667" s="75">
        <v>62.66</v>
      </c>
      <c r="C4667" s="76"/>
      <c r="D4667" s="76" t="s">
        <v>3758</v>
      </c>
      <c r="E4667" s="74"/>
      <c r="F4667" s="74" t="s">
        <v>3566</v>
      </c>
    </row>
    <row r="4668" spans="1:6" x14ac:dyDescent="0.2">
      <c r="A4668" s="74">
        <v>534532</v>
      </c>
      <c r="B4668" s="75">
        <v>6.45</v>
      </c>
      <c r="C4668" s="76"/>
      <c r="D4668" s="76" t="s">
        <v>3759</v>
      </c>
      <c r="E4668" s="74"/>
      <c r="F4668" s="74" t="s">
        <v>3566</v>
      </c>
    </row>
    <row r="4669" spans="1:6" x14ac:dyDescent="0.2">
      <c r="A4669" s="74">
        <v>534533</v>
      </c>
      <c r="B4669" s="75">
        <v>31.92</v>
      </c>
      <c r="C4669" s="76"/>
      <c r="D4669" s="76" t="s">
        <v>3760</v>
      </c>
      <c r="E4669" s="74"/>
      <c r="F4669" s="74" t="s">
        <v>3566</v>
      </c>
    </row>
    <row r="4670" spans="1:6" x14ac:dyDescent="0.2">
      <c r="A4670" s="74">
        <v>534534</v>
      </c>
      <c r="B4670" s="75">
        <v>13.58</v>
      </c>
      <c r="C4670" s="76"/>
      <c r="D4670" s="76" t="s">
        <v>3761</v>
      </c>
      <c r="E4670" s="74"/>
      <c r="F4670" s="74" t="s">
        <v>3566</v>
      </c>
    </row>
    <row r="4671" spans="1:6" x14ac:dyDescent="0.2">
      <c r="A4671" s="74">
        <v>534535</v>
      </c>
      <c r="B4671" s="75">
        <v>13.58</v>
      </c>
      <c r="C4671" s="76"/>
      <c r="D4671" s="76" t="s">
        <v>3762</v>
      </c>
      <c r="E4671" s="74"/>
      <c r="F4671" s="74" t="s">
        <v>3566</v>
      </c>
    </row>
    <row r="4672" spans="1:6" x14ac:dyDescent="0.2">
      <c r="A4672" s="74">
        <v>534536</v>
      </c>
      <c r="B4672" s="75">
        <v>13.58</v>
      </c>
      <c r="C4672" s="76"/>
      <c r="D4672" s="76" t="s">
        <v>3763</v>
      </c>
      <c r="E4672" s="74"/>
      <c r="F4672" s="74" t="s">
        <v>3566</v>
      </c>
    </row>
    <row r="4673" spans="1:6" x14ac:dyDescent="0.2">
      <c r="A4673" s="74">
        <v>534537</v>
      </c>
      <c r="B4673" s="75">
        <v>19.54</v>
      </c>
      <c r="C4673" s="76"/>
      <c r="D4673" s="76" t="s">
        <v>3764</v>
      </c>
      <c r="E4673" s="74"/>
      <c r="F4673" s="74" t="s">
        <v>3566</v>
      </c>
    </row>
    <row r="4674" spans="1:6" x14ac:dyDescent="0.2">
      <c r="A4674" s="74">
        <v>534538</v>
      </c>
      <c r="B4674" s="75">
        <v>20.52</v>
      </c>
      <c r="C4674" s="76"/>
      <c r="D4674" s="76" t="s">
        <v>3765</v>
      </c>
      <c r="E4674" s="74"/>
      <c r="F4674" s="74" t="s">
        <v>3566</v>
      </c>
    </row>
    <row r="4675" spans="1:6" x14ac:dyDescent="0.2">
      <c r="A4675" s="74">
        <v>534539</v>
      </c>
      <c r="B4675" s="75">
        <v>26.38</v>
      </c>
      <c r="C4675" s="76"/>
      <c r="D4675" s="76" t="s">
        <v>3766</v>
      </c>
      <c r="E4675" s="74"/>
      <c r="F4675" s="74" t="s">
        <v>3566</v>
      </c>
    </row>
    <row r="4676" spans="1:6" x14ac:dyDescent="0.2">
      <c r="A4676" s="74">
        <v>534540</v>
      </c>
      <c r="B4676" s="75">
        <v>11.31</v>
      </c>
      <c r="C4676" s="76"/>
      <c r="D4676" s="76" t="s">
        <v>3767</v>
      </c>
      <c r="E4676" s="74"/>
      <c r="F4676" s="74" t="s">
        <v>3566</v>
      </c>
    </row>
    <row r="4677" spans="1:6" x14ac:dyDescent="0.2">
      <c r="A4677" s="74">
        <v>534541</v>
      </c>
      <c r="B4677" s="75">
        <v>26.54</v>
      </c>
      <c r="C4677" s="76"/>
      <c r="D4677" s="76" t="s">
        <v>3768</v>
      </c>
      <c r="E4677" s="74"/>
      <c r="F4677" s="74" t="s">
        <v>3566</v>
      </c>
    </row>
    <row r="4678" spans="1:6" x14ac:dyDescent="0.2">
      <c r="A4678" s="74">
        <v>534542</v>
      </c>
      <c r="B4678" s="75">
        <v>27.86</v>
      </c>
      <c r="C4678" s="76"/>
      <c r="D4678" s="76" t="s">
        <v>3769</v>
      </c>
      <c r="E4678" s="74"/>
      <c r="F4678" s="74" t="s">
        <v>3566</v>
      </c>
    </row>
    <row r="4679" spans="1:6" x14ac:dyDescent="0.2">
      <c r="A4679" s="74">
        <v>534543</v>
      </c>
      <c r="B4679" s="75">
        <v>33.17</v>
      </c>
      <c r="C4679" s="76"/>
      <c r="D4679" s="76" t="s">
        <v>3770</v>
      </c>
      <c r="E4679" s="74"/>
      <c r="F4679" s="74" t="s">
        <v>3566</v>
      </c>
    </row>
    <row r="4680" spans="1:6" x14ac:dyDescent="0.2">
      <c r="A4680" s="74">
        <v>534544</v>
      </c>
      <c r="B4680" s="75">
        <v>37.799999999999997</v>
      </c>
      <c r="C4680" s="76"/>
      <c r="D4680" s="76" t="s">
        <v>3771</v>
      </c>
      <c r="E4680" s="74"/>
      <c r="F4680" s="74" t="s">
        <v>3566</v>
      </c>
    </row>
    <row r="4681" spans="1:6" x14ac:dyDescent="0.2">
      <c r="A4681" s="74">
        <v>534545</v>
      </c>
      <c r="B4681" s="75">
        <v>68.72</v>
      </c>
      <c r="C4681" s="76"/>
      <c r="D4681" s="76" t="s">
        <v>3772</v>
      </c>
      <c r="E4681" s="74"/>
      <c r="F4681" s="74" t="s">
        <v>3566</v>
      </c>
    </row>
    <row r="4682" spans="1:6" x14ac:dyDescent="0.2">
      <c r="A4682" s="74">
        <v>534546</v>
      </c>
      <c r="B4682" s="75">
        <v>137.44999999999999</v>
      </c>
      <c r="C4682" s="76"/>
      <c r="D4682" s="76" t="s">
        <v>3773</v>
      </c>
      <c r="E4682" s="74"/>
      <c r="F4682" s="74" t="s">
        <v>3566</v>
      </c>
    </row>
    <row r="4683" spans="1:6" x14ac:dyDescent="0.2">
      <c r="A4683" s="74">
        <v>534547</v>
      </c>
      <c r="B4683" s="75">
        <v>11.73</v>
      </c>
      <c r="C4683" s="76"/>
      <c r="D4683" s="76" t="s">
        <v>3774</v>
      </c>
      <c r="E4683" s="74"/>
      <c r="F4683" s="74" t="s">
        <v>3566</v>
      </c>
    </row>
    <row r="4684" spans="1:6" x14ac:dyDescent="0.2">
      <c r="A4684" s="74">
        <v>534548</v>
      </c>
      <c r="B4684" s="75">
        <v>7.14</v>
      </c>
      <c r="C4684" s="76"/>
      <c r="D4684" s="76" t="s">
        <v>3775</v>
      </c>
      <c r="E4684" s="74"/>
      <c r="F4684" s="74" t="s">
        <v>3566</v>
      </c>
    </row>
    <row r="4685" spans="1:6" x14ac:dyDescent="0.2">
      <c r="A4685" s="74">
        <v>534549</v>
      </c>
      <c r="B4685" s="75">
        <v>8.6999999999999993</v>
      </c>
      <c r="C4685" s="76"/>
      <c r="D4685" s="76" t="s">
        <v>3776</v>
      </c>
      <c r="E4685" s="74"/>
      <c r="F4685" s="74" t="s">
        <v>3566</v>
      </c>
    </row>
    <row r="4686" spans="1:6" x14ac:dyDescent="0.2">
      <c r="A4686" s="74">
        <v>534550</v>
      </c>
      <c r="B4686" s="75">
        <v>6.12</v>
      </c>
      <c r="C4686" s="76"/>
      <c r="D4686" s="76" t="s">
        <v>3777</v>
      </c>
      <c r="E4686" s="74"/>
      <c r="F4686" s="74" t="s">
        <v>3566</v>
      </c>
    </row>
    <row r="4687" spans="1:6" x14ac:dyDescent="0.2">
      <c r="A4687" s="74">
        <v>534551</v>
      </c>
      <c r="B4687" s="75">
        <v>12.44</v>
      </c>
      <c r="C4687" s="76"/>
      <c r="D4687" s="76" t="s">
        <v>3778</v>
      </c>
      <c r="E4687" s="74"/>
      <c r="F4687" s="74" t="s">
        <v>3566</v>
      </c>
    </row>
    <row r="4688" spans="1:6" x14ac:dyDescent="0.2">
      <c r="A4688" s="74">
        <v>534552</v>
      </c>
      <c r="B4688" s="75">
        <v>75.59</v>
      </c>
      <c r="C4688" s="76"/>
      <c r="D4688" s="76" t="s">
        <v>3779</v>
      </c>
      <c r="E4688" s="74"/>
      <c r="F4688" s="74" t="s">
        <v>3566</v>
      </c>
    </row>
    <row r="4689" spans="1:6" x14ac:dyDescent="0.2">
      <c r="A4689" s="74">
        <v>534553</v>
      </c>
      <c r="B4689" s="75">
        <v>8.6999999999999993</v>
      </c>
      <c r="C4689" s="76"/>
      <c r="D4689" s="76" t="s">
        <v>3780</v>
      </c>
      <c r="E4689" s="74"/>
      <c r="F4689" s="74" t="s">
        <v>3566</v>
      </c>
    </row>
    <row r="4690" spans="1:6" x14ac:dyDescent="0.2">
      <c r="A4690" s="74">
        <v>534554</v>
      </c>
      <c r="B4690" s="75">
        <v>7.14</v>
      </c>
      <c r="C4690" s="76"/>
      <c r="D4690" s="76" t="s">
        <v>3781</v>
      </c>
      <c r="E4690" s="74"/>
      <c r="F4690" s="74" t="s">
        <v>3566</v>
      </c>
    </row>
    <row r="4691" spans="1:6" x14ac:dyDescent="0.2">
      <c r="A4691" s="74">
        <v>534555</v>
      </c>
      <c r="B4691" s="75">
        <v>14.03</v>
      </c>
      <c r="C4691" s="76"/>
      <c r="D4691" s="76" t="s">
        <v>3782</v>
      </c>
      <c r="E4691" s="74"/>
      <c r="F4691" s="74" t="s">
        <v>3566</v>
      </c>
    </row>
    <row r="4692" spans="1:6" x14ac:dyDescent="0.2">
      <c r="A4692" s="74">
        <v>534556</v>
      </c>
      <c r="B4692" s="75">
        <v>7.01</v>
      </c>
      <c r="C4692" s="76"/>
      <c r="D4692" s="76" t="s">
        <v>3783</v>
      </c>
      <c r="E4692" s="74"/>
      <c r="F4692" s="74" t="s">
        <v>3566</v>
      </c>
    </row>
    <row r="4693" spans="1:6" x14ac:dyDescent="0.2">
      <c r="A4693" s="74">
        <v>534557</v>
      </c>
      <c r="B4693" s="75">
        <v>10.47</v>
      </c>
      <c r="C4693" s="76"/>
      <c r="D4693" s="76" t="s">
        <v>3784</v>
      </c>
      <c r="E4693" s="74"/>
      <c r="F4693" s="74" t="s">
        <v>3566</v>
      </c>
    </row>
    <row r="4694" spans="1:6" x14ac:dyDescent="0.2">
      <c r="A4694" s="74">
        <v>534558</v>
      </c>
      <c r="B4694" s="75">
        <v>21.51</v>
      </c>
      <c r="C4694" s="76"/>
      <c r="D4694" s="76" t="s">
        <v>3785</v>
      </c>
      <c r="E4694" s="74"/>
      <c r="F4694" s="74" t="s">
        <v>3566</v>
      </c>
    </row>
    <row r="4695" spans="1:6" x14ac:dyDescent="0.2">
      <c r="A4695" s="74">
        <v>534559</v>
      </c>
      <c r="B4695" s="75">
        <v>6.55</v>
      </c>
      <c r="C4695" s="76"/>
      <c r="D4695" s="76" t="s">
        <v>3786</v>
      </c>
      <c r="E4695" s="74"/>
      <c r="F4695" s="74" t="s">
        <v>3566</v>
      </c>
    </row>
    <row r="4696" spans="1:6" x14ac:dyDescent="0.2">
      <c r="A4696" s="74">
        <v>534560</v>
      </c>
      <c r="B4696" s="75">
        <v>4.68</v>
      </c>
      <c r="C4696" s="76"/>
      <c r="D4696" s="76" t="s">
        <v>3787</v>
      </c>
      <c r="E4696" s="74"/>
      <c r="F4696" s="74" t="s">
        <v>3566</v>
      </c>
    </row>
    <row r="4697" spans="1:6" x14ac:dyDescent="0.2">
      <c r="A4697" s="74">
        <v>534561</v>
      </c>
      <c r="B4697" s="75">
        <v>16.829999999999998</v>
      </c>
      <c r="C4697" s="76"/>
      <c r="D4697" s="76" t="s">
        <v>3788</v>
      </c>
      <c r="E4697" s="74"/>
      <c r="F4697" s="74" t="s">
        <v>3566</v>
      </c>
    </row>
    <row r="4698" spans="1:6" x14ac:dyDescent="0.2">
      <c r="A4698" s="74">
        <v>534562</v>
      </c>
      <c r="B4698" s="75">
        <v>16.829999999999998</v>
      </c>
      <c r="C4698" s="76"/>
      <c r="D4698" s="76" t="s">
        <v>3789</v>
      </c>
      <c r="E4698" s="74"/>
      <c r="F4698" s="74" t="s">
        <v>3566</v>
      </c>
    </row>
    <row r="4699" spans="1:6" x14ac:dyDescent="0.2">
      <c r="A4699" s="74">
        <v>534563</v>
      </c>
      <c r="B4699" s="75">
        <v>28.05</v>
      </c>
      <c r="C4699" s="76"/>
      <c r="D4699" s="76" t="s">
        <v>3790</v>
      </c>
      <c r="E4699" s="74"/>
      <c r="F4699" s="74" t="s">
        <v>3566</v>
      </c>
    </row>
    <row r="4700" spans="1:6" x14ac:dyDescent="0.2">
      <c r="A4700" s="74">
        <v>534564</v>
      </c>
      <c r="B4700" s="75">
        <v>28.05</v>
      </c>
      <c r="C4700" s="76"/>
      <c r="D4700" s="76" t="s">
        <v>3791</v>
      </c>
      <c r="E4700" s="74"/>
      <c r="F4700" s="74" t="s">
        <v>3566</v>
      </c>
    </row>
    <row r="4701" spans="1:6" x14ac:dyDescent="0.2">
      <c r="A4701" s="74">
        <v>534565</v>
      </c>
      <c r="B4701" s="75">
        <v>21.51</v>
      </c>
      <c r="C4701" s="76"/>
      <c r="D4701" s="76" t="s">
        <v>3792</v>
      </c>
      <c r="E4701" s="74"/>
      <c r="F4701" s="74" t="s">
        <v>3566</v>
      </c>
    </row>
    <row r="4702" spans="1:6" x14ac:dyDescent="0.2">
      <c r="A4702" s="74">
        <v>534566</v>
      </c>
      <c r="B4702" s="75">
        <v>19.64</v>
      </c>
      <c r="C4702" s="76"/>
      <c r="D4702" s="76" t="s">
        <v>3793</v>
      </c>
      <c r="E4702" s="74"/>
      <c r="F4702" s="74" t="s">
        <v>3566</v>
      </c>
    </row>
    <row r="4703" spans="1:6" x14ac:dyDescent="0.2">
      <c r="A4703" s="74">
        <v>534567</v>
      </c>
      <c r="B4703" s="75">
        <v>6.12</v>
      </c>
      <c r="C4703" s="76"/>
      <c r="D4703" s="76" t="s">
        <v>3794</v>
      </c>
      <c r="E4703" s="74"/>
      <c r="F4703" s="74" t="s">
        <v>3566</v>
      </c>
    </row>
    <row r="4704" spans="1:6" x14ac:dyDescent="0.2">
      <c r="A4704" s="74">
        <v>534568</v>
      </c>
      <c r="B4704" s="75">
        <v>4.97</v>
      </c>
      <c r="C4704" s="76"/>
      <c r="D4704" s="76" t="s">
        <v>3795</v>
      </c>
      <c r="E4704" s="74"/>
      <c r="F4704" s="74" t="s">
        <v>3566</v>
      </c>
    </row>
    <row r="4705" spans="1:6" x14ac:dyDescent="0.2">
      <c r="A4705" s="74">
        <v>534569</v>
      </c>
      <c r="B4705" s="75">
        <v>7.46</v>
      </c>
      <c r="C4705" s="76"/>
      <c r="D4705" s="76" t="s">
        <v>3796</v>
      </c>
      <c r="E4705" s="74"/>
      <c r="F4705" s="74" t="s">
        <v>3566</v>
      </c>
    </row>
    <row r="4706" spans="1:6" x14ac:dyDescent="0.2">
      <c r="A4706" s="74">
        <v>534570</v>
      </c>
      <c r="B4706" s="75">
        <v>7.48</v>
      </c>
      <c r="C4706" s="76"/>
      <c r="D4706" s="76" t="s">
        <v>3797</v>
      </c>
      <c r="E4706" s="74"/>
      <c r="F4706" s="74" t="s">
        <v>3566</v>
      </c>
    </row>
    <row r="4707" spans="1:6" x14ac:dyDescent="0.2">
      <c r="A4707" s="74">
        <v>534571</v>
      </c>
      <c r="B4707" s="75">
        <v>25.81</v>
      </c>
      <c r="C4707" s="76"/>
      <c r="D4707" s="76" t="s">
        <v>3798</v>
      </c>
      <c r="E4707" s="74"/>
      <c r="F4707" s="74" t="s">
        <v>3566</v>
      </c>
    </row>
    <row r="4708" spans="1:6" x14ac:dyDescent="0.2">
      <c r="A4708" s="74">
        <v>534572</v>
      </c>
      <c r="B4708" s="75">
        <v>23.56</v>
      </c>
      <c r="C4708" s="76"/>
      <c r="D4708" s="76" t="s">
        <v>3799</v>
      </c>
      <c r="E4708" s="74"/>
      <c r="F4708" s="74" t="s">
        <v>3566</v>
      </c>
    </row>
    <row r="4709" spans="1:6" x14ac:dyDescent="0.2">
      <c r="A4709" s="74">
        <v>534573</v>
      </c>
      <c r="B4709" s="75">
        <v>5.14</v>
      </c>
      <c r="C4709" s="76"/>
      <c r="D4709" s="76" t="s">
        <v>3800</v>
      </c>
      <c r="E4709" s="74"/>
      <c r="F4709" s="74" t="s">
        <v>3566</v>
      </c>
    </row>
    <row r="4710" spans="1:6" x14ac:dyDescent="0.2">
      <c r="A4710" s="74">
        <v>534574</v>
      </c>
      <c r="B4710" s="75">
        <v>5.61</v>
      </c>
      <c r="C4710" s="76"/>
      <c r="D4710" s="76" t="s">
        <v>3801</v>
      </c>
      <c r="E4710" s="74"/>
      <c r="F4710" s="74" t="s">
        <v>3566</v>
      </c>
    </row>
    <row r="4711" spans="1:6" x14ac:dyDescent="0.2">
      <c r="A4711" s="74">
        <v>534575</v>
      </c>
      <c r="B4711" s="75">
        <v>5.14</v>
      </c>
      <c r="C4711" s="76"/>
      <c r="D4711" s="76" t="s">
        <v>3802</v>
      </c>
      <c r="E4711" s="74"/>
      <c r="F4711" s="74" t="s">
        <v>3566</v>
      </c>
    </row>
    <row r="4712" spans="1:6" x14ac:dyDescent="0.2">
      <c r="A4712" s="74">
        <v>534576</v>
      </c>
      <c r="B4712" s="75">
        <v>5.14</v>
      </c>
      <c r="C4712" s="76"/>
      <c r="D4712" s="76" t="s">
        <v>3803</v>
      </c>
      <c r="E4712" s="74"/>
      <c r="F4712" s="74" t="s">
        <v>3566</v>
      </c>
    </row>
    <row r="4713" spans="1:6" x14ac:dyDescent="0.2">
      <c r="A4713" s="74">
        <v>534577</v>
      </c>
      <c r="B4713" s="75">
        <v>3.34</v>
      </c>
      <c r="C4713" s="76"/>
      <c r="D4713" s="76" t="s">
        <v>3804</v>
      </c>
      <c r="E4713" s="74"/>
      <c r="F4713" s="74" t="s">
        <v>3566</v>
      </c>
    </row>
    <row r="4714" spans="1:6" x14ac:dyDescent="0.2">
      <c r="A4714" s="74">
        <v>534578</v>
      </c>
      <c r="B4714" s="75">
        <v>29.92</v>
      </c>
      <c r="C4714" s="76"/>
      <c r="D4714" s="76" t="s">
        <v>3805</v>
      </c>
      <c r="E4714" s="74"/>
      <c r="F4714" s="74" t="s">
        <v>3566</v>
      </c>
    </row>
    <row r="4715" spans="1:6" x14ac:dyDescent="0.2">
      <c r="A4715" s="74">
        <v>534579</v>
      </c>
      <c r="B4715" s="75">
        <v>16.36</v>
      </c>
      <c r="C4715" s="76"/>
      <c r="D4715" s="76" t="s">
        <v>3806</v>
      </c>
      <c r="E4715" s="74"/>
      <c r="F4715" s="74" t="s">
        <v>3566</v>
      </c>
    </row>
    <row r="4716" spans="1:6" x14ac:dyDescent="0.2">
      <c r="A4716" s="74">
        <v>534580</v>
      </c>
      <c r="B4716" s="75">
        <v>23.38</v>
      </c>
      <c r="C4716" s="76"/>
      <c r="D4716" s="76" t="s">
        <v>3807</v>
      </c>
      <c r="E4716" s="74"/>
      <c r="F4716" s="74" t="s">
        <v>3566</v>
      </c>
    </row>
    <row r="4717" spans="1:6" x14ac:dyDescent="0.2">
      <c r="A4717" s="74">
        <v>534581</v>
      </c>
      <c r="B4717" s="75">
        <v>16.36</v>
      </c>
      <c r="C4717" s="76"/>
      <c r="D4717" s="76" t="s">
        <v>3808</v>
      </c>
      <c r="E4717" s="74"/>
      <c r="F4717" s="74" t="s">
        <v>3566</v>
      </c>
    </row>
    <row r="4718" spans="1:6" x14ac:dyDescent="0.2">
      <c r="A4718" s="74">
        <v>534582</v>
      </c>
      <c r="B4718" s="75">
        <v>35.9</v>
      </c>
      <c r="C4718" s="76"/>
      <c r="D4718" s="76" t="s">
        <v>3809</v>
      </c>
      <c r="E4718" s="74"/>
      <c r="F4718" s="74" t="s">
        <v>3566</v>
      </c>
    </row>
    <row r="4719" spans="1:6" x14ac:dyDescent="0.2">
      <c r="A4719" s="74">
        <v>535741</v>
      </c>
      <c r="B4719" s="75">
        <v>12.52</v>
      </c>
      <c r="C4719" s="76"/>
      <c r="D4719" s="76" t="s">
        <v>3810</v>
      </c>
      <c r="E4719" s="74"/>
      <c r="F4719" s="74" t="s">
        <v>3566</v>
      </c>
    </row>
    <row r="4720" spans="1:6" x14ac:dyDescent="0.2">
      <c r="A4720" s="74">
        <v>535742</v>
      </c>
      <c r="B4720" s="75">
        <v>11.21</v>
      </c>
      <c r="C4720" s="76"/>
      <c r="D4720" s="76" t="s">
        <v>3811</v>
      </c>
      <c r="E4720" s="74"/>
      <c r="F4720" s="74" t="s">
        <v>3566</v>
      </c>
    </row>
    <row r="4721" spans="1:6" x14ac:dyDescent="0.2">
      <c r="A4721" s="74">
        <v>535743</v>
      </c>
      <c r="B4721" s="75">
        <v>29.38</v>
      </c>
      <c r="C4721" s="76"/>
      <c r="D4721" s="76" t="s">
        <v>3812</v>
      </c>
      <c r="E4721" s="74"/>
      <c r="F4721" s="74" t="s">
        <v>3566</v>
      </c>
    </row>
    <row r="4722" spans="1:6" x14ac:dyDescent="0.2">
      <c r="A4722" s="74">
        <v>553664</v>
      </c>
      <c r="B4722" s="75">
        <v>60.441373279569902</v>
      </c>
      <c r="C4722" s="76"/>
      <c r="D4722" s="76" t="s">
        <v>3813</v>
      </c>
      <c r="E4722" s="74"/>
      <c r="F4722" s="74">
        <v>5200000577</v>
      </c>
    </row>
    <row r="4723" spans="1:6" x14ac:dyDescent="0.2">
      <c r="A4723" s="74">
        <v>553665</v>
      </c>
      <c r="B4723" s="75">
        <v>45.052833225806445</v>
      </c>
      <c r="C4723" s="76"/>
      <c r="D4723" s="76" t="s">
        <v>3814</v>
      </c>
      <c r="E4723" s="74"/>
      <c r="F4723" s="74">
        <v>5200000577</v>
      </c>
    </row>
    <row r="4724" spans="1:6" x14ac:dyDescent="0.2">
      <c r="A4724" s="74">
        <v>553666</v>
      </c>
      <c r="B4724" s="75">
        <v>38.737015483870962</v>
      </c>
      <c r="C4724" s="76"/>
      <c r="D4724" s="76" t="s">
        <v>3815</v>
      </c>
      <c r="E4724" s="74"/>
      <c r="F4724" s="74">
        <v>5200000577</v>
      </c>
    </row>
    <row r="4725" spans="1:6" x14ac:dyDescent="0.2">
      <c r="A4725" s="74">
        <v>553667</v>
      </c>
      <c r="B4725" s="75">
        <v>66.747165913978492</v>
      </c>
      <c r="C4725" s="76"/>
      <c r="D4725" s="76" t="s">
        <v>3816</v>
      </c>
      <c r="E4725" s="74"/>
      <c r="F4725" s="74">
        <v>5200000577</v>
      </c>
    </row>
    <row r="4726" spans="1:6" x14ac:dyDescent="0.2">
      <c r="A4726" s="74">
        <v>553668</v>
      </c>
      <c r="B4726" s="75">
        <v>52.842341774193535</v>
      </c>
      <c r="C4726" s="76"/>
      <c r="D4726" s="76" t="s">
        <v>3817</v>
      </c>
      <c r="E4726" s="74"/>
      <c r="F4726" s="74">
        <v>5200000577</v>
      </c>
    </row>
    <row r="4727" spans="1:6" x14ac:dyDescent="0.2">
      <c r="A4727" s="74">
        <v>553669</v>
      </c>
      <c r="B4727" s="75">
        <v>42.797184032258059</v>
      </c>
      <c r="C4727" s="76"/>
      <c r="D4727" s="76" t="s">
        <v>3818</v>
      </c>
      <c r="E4727" s="74"/>
      <c r="F4727" s="74">
        <v>5200000577</v>
      </c>
    </row>
    <row r="4728" spans="1:6" x14ac:dyDescent="0.2">
      <c r="A4728" s="74">
        <v>553670</v>
      </c>
      <c r="B4728" s="75">
        <v>49.574156720430103</v>
      </c>
      <c r="C4728" s="76"/>
      <c r="D4728" s="76" t="s">
        <v>3819</v>
      </c>
      <c r="E4728" s="74"/>
      <c r="F4728" s="74">
        <v>5200000577</v>
      </c>
    </row>
    <row r="4729" spans="1:6" x14ac:dyDescent="0.2">
      <c r="A4729" s="74">
        <v>553671</v>
      </c>
      <c r="B4729" s="75">
        <v>41.584146021505369</v>
      </c>
      <c r="C4729" s="76"/>
      <c r="D4729" s="76" t="s">
        <v>3820</v>
      </c>
      <c r="E4729" s="74"/>
      <c r="F4729" s="74">
        <v>5200000577</v>
      </c>
    </row>
    <row r="4730" spans="1:6" x14ac:dyDescent="0.2">
      <c r="A4730" s="74">
        <v>553672</v>
      </c>
      <c r="B4730" s="75">
        <v>26.716911559139778</v>
      </c>
      <c r="C4730" s="76"/>
      <c r="D4730" s="76" t="s">
        <v>3821</v>
      </c>
      <c r="E4730" s="74"/>
      <c r="F4730" s="74">
        <v>5200000577</v>
      </c>
    </row>
    <row r="4731" spans="1:6" x14ac:dyDescent="0.2">
      <c r="A4731" s="74">
        <v>553673</v>
      </c>
      <c r="B4731" s="75">
        <v>109.63457591397848</v>
      </c>
      <c r="C4731" s="76"/>
      <c r="D4731" s="76" t="s">
        <v>3822</v>
      </c>
      <c r="E4731" s="74"/>
      <c r="F4731" s="74">
        <v>5200000577</v>
      </c>
    </row>
    <row r="4732" spans="1:6" x14ac:dyDescent="0.2">
      <c r="A4732" s="74">
        <v>553675</v>
      </c>
      <c r="B4732" s="75">
        <v>123.17849618279567</v>
      </c>
      <c r="C4732" s="76"/>
      <c r="D4732" s="76" t="s">
        <v>3823</v>
      </c>
      <c r="E4732" s="74"/>
      <c r="F4732" s="74">
        <v>5200000577</v>
      </c>
    </row>
    <row r="4733" spans="1:6" x14ac:dyDescent="0.2">
      <c r="A4733" s="74">
        <v>553676</v>
      </c>
      <c r="B4733" s="75">
        <v>138.81766392473116</v>
      </c>
      <c r="C4733" s="76"/>
      <c r="D4733" s="76" t="s">
        <v>3824</v>
      </c>
      <c r="E4733" s="74"/>
      <c r="F4733" s="74">
        <v>5200000577</v>
      </c>
    </row>
    <row r="4734" spans="1:6" x14ac:dyDescent="0.2">
      <c r="A4734" s="74">
        <v>553677</v>
      </c>
      <c r="B4734" s="75">
        <v>150.24628650537633</v>
      </c>
      <c r="C4734" s="76"/>
      <c r="D4734" s="76" t="s">
        <v>3825</v>
      </c>
      <c r="E4734" s="74"/>
      <c r="F4734" s="74">
        <v>5200000577</v>
      </c>
    </row>
    <row r="4735" spans="1:6" x14ac:dyDescent="0.2">
      <c r="A4735" s="74">
        <v>553678</v>
      </c>
      <c r="B4735" s="75">
        <v>163.26890118279567</v>
      </c>
      <c r="C4735" s="76"/>
      <c r="D4735" s="76" t="s">
        <v>3826</v>
      </c>
      <c r="E4735" s="74"/>
      <c r="F4735" s="74">
        <v>5200000577</v>
      </c>
    </row>
    <row r="4736" spans="1:6" x14ac:dyDescent="0.2">
      <c r="A4736" s="74">
        <v>553679</v>
      </c>
      <c r="B4736" s="75">
        <v>183.14868940860211</v>
      </c>
      <c r="C4736" s="76"/>
      <c r="D4736" s="76" t="s">
        <v>3827</v>
      </c>
      <c r="E4736" s="74"/>
      <c r="F4736" s="74">
        <v>5200000577</v>
      </c>
    </row>
    <row r="4737" spans="1:6" x14ac:dyDescent="0.2">
      <c r="A4737" s="74">
        <v>553680</v>
      </c>
      <c r="B4737" s="75">
        <v>78.646968548387079</v>
      </c>
      <c r="C4737" s="76"/>
      <c r="D4737" s="76" t="s">
        <v>3828</v>
      </c>
      <c r="E4737" s="74"/>
      <c r="F4737" s="74">
        <v>5200000577</v>
      </c>
    </row>
    <row r="4738" spans="1:6" x14ac:dyDescent="0.2">
      <c r="A4738" s="74">
        <v>553681</v>
      </c>
      <c r="B4738" s="75">
        <v>172.88297930107524</v>
      </c>
      <c r="C4738" s="76"/>
      <c r="D4738" s="76" t="s">
        <v>3829</v>
      </c>
      <c r="E4738" s="74"/>
      <c r="F4738" s="74">
        <v>5200000577</v>
      </c>
    </row>
    <row r="4739" spans="1:6" x14ac:dyDescent="0.2">
      <c r="A4739" s="74">
        <v>553682</v>
      </c>
      <c r="B4739" s="75">
        <v>21.684307580645157</v>
      </c>
      <c r="C4739" s="76"/>
      <c r="D4739" s="76" t="s">
        <v>3830</v>
      </c>
      <c r="E4739" s="74"/>
      <c r="F4739" s="74">
        <v>5200000577</v>
      </c>
    </row>
    <row r="4740" spans="1:6" x14ac:dyDescent="0.2">
      <c r="A4740" s="74">
        <v>553683</v>
      </c>
      <c r="B4740" s="75">
        <v>78.646968548387079</v>
      </c>
      <c r="C4740" s="76"/>
      <c r="D4740" s="76" t="s">
        <v>3831</v>
      </c>
      <c r="E4740" s="74"/>
      <c r="F4740" s="74">
        <v>5200000577</v>
      </c>
    </row>
    <row r="4741" spans="1:6" x14ac:dyDescent="0.2">
      <c r="A4741" s="74">
        <v>553684</v>
      </c>
      <c r="B4741" s="75">
        <v>65.213324462365577</v>
      </c>
      <c r="C4741" s="76"/>
      <c r="D4741" s="76" t="s">
        <v>3832</v>
      </c>
      <c r="E4741" s="74"/>
      <c r="F4741" s="74">
        <v>5200000577</v>
      </c>
    </row>
    <row r="4742" spans="1:6" x14ac:dyDescent="0.2">
      <c r="A4742" s="74">
        <v>553685</v>
      </c>
      <c r="B4742" s="75">
        <v>56.421305161290306</v>
      </c>
      <c r="C4742" s="76"/>
      <c r="D4742" s="76" t="s">
        <v>3833</v>
      </c>
      <c r="E4742" s="74"/>
      <c r="F4742" s="74">
        <v>5200000577</v>
      </c>
    </row>
    <row r="4743" spans="1:6" x14ac:dyDescent="0.2">
      <c r="A4743" s="74">
        <v>553686</v>
      </c>
      <c r="B4743" s="75">
        <v>105.81500994623653</v>
      </c>
      <c r="C4743" s="76"/>
      <c r="D4743" s="76" t="s">
        <v>3834</v>
      </c>
      <c r="E4743" s="74"/>
      <c r="F4743" s="74">
        <v>5200000577</v>
      </c>
    </row>
    <row r="4744" spans="1:6" x14ac:dyDescent="0.2">
      <c r="A4744" s="74">
        <v>553687</v>
      </c>
      <c r="B4744" s="75">
        <v>57.383715483870958</v>
      </c>
      <c r="C4744" s="76"/>
      <c r="D4744" s="76" t="s">
        <v>3835</v>
      </c>
      <c r="E4744" s="74"/>
      <c r="F4744" s="74">
        <v>5200000577</v>
      </c>
    </row>
    <row r="4745" spans="1:6" x14ac:dyDescent="0.2">
      <c r="A4745" s="74">
        <v>553688</v>
      </c>
      <c r="B4745" s="75">
        <v>83.188342258064509</v>
      </c>
      <c r="C4745" s="76"/>
      <c r="D4745" s="76" t="s">
        <v>3836</v>
      </c>
      <c r="E4745" s="74"/>
      <c r="F4745" s="74">
        <v>5200000577</v>
      </c>
    </row>
    <row r="4746" spans="1:6" x14ac:dyDescent="0.2">
      <c r="A4746" s="74">
        <v>553689</v>
      </c>
      <c r="B4746" s="75">
        <v>128.11084908602149</v>
      </c>
      <c r="C4746" s="76"/>
      <c r="D4746" s="76" t="s">
        <v>3837</v>
      </c>
      <c r="E4746" s="74"/>
      <c r="F4746" s="74">
        <v>5200000577</v>
      </c>
    </row>
    <row r="4747" spans="1:6" x14ac:dyDescent="0.2">
      <c r="A4747" s="74">
        <v>549930</v>
      </c>
      <c r="B4747" s="75">
        <v>1</v>
      </c>
      <c r="C4747" s="76"/>
      <c r="D4747" s="76" t="s">
        <v>3838</v>
      </c>
      <c r="E4747" s="74"/>
      <c r="F4747" s="74">
        <v>5200000577</v>
      </c>
    </row>
    <row r="4748" spans="1:6" x14ac:dyDescent="0.2">
      <c r="A4748" s="74">
        <v>544934</v>
      </c>
      <c r="B4748" s="75">
        <v>61.9</v>
      </c>
      <c r="C4748" s="76"/>
      <c r="D4748" s="76" t="s">
        <v>3839</v>
      </c>
      <c r="E4748" s="74"/>
      <c r="F4748" s="74">
        <v>5200000520</v>
      </c>
    </row>
    <row r="4749" spans="1:6" x14ac:dyDescent="0.2">
      <c r="A4749" s="74">
        <v>544935</v>
      </c>
      <c r="B4749" s="75">
        <v>82.53</v>
      </c>
      <c r="C4749" s="76"/>
      <c r="D4749" s="76" t="s">
        <v>3840</v>
      </c>
      <c r="E4749" s="74"/>
      <c r="F4749" s="74">
        <v>5200000520</v>
      </c>
    </row>
    <row r="4750" spans="1:6" x14ac:dyDescent="0.2">
      <c r="A4750" s="74">
        <v>544936</v>
      </c>
      <c r="B4750" s="75">
        <v>20.63</v>
      </c>
      <c r="C4750" s="76"/>
      <c r="D4750" s="76" t="s">
        <v>3841</v>
      </c>
      <c r="E4750" s="74"/>
      <c r="F4750" s="74">
        <v>5200000520</v>
      </c>
    </row>
    <row r="4751" spans="1:6" x14ac:dyDescent="0.2">
      <c r="A4751" s="74">
        <v>544937</v>
      </c>
      <c r="B4751" s="75">
        <v>24.76</v>
      </c>
      <c r="C4751" s="76"/>
      <c r="D4751" s="76" t="s">
        <v>3842</v>
      </c>
      <c r="E4751" s="74"/>
      <c r="F4751" s="74">
        <v>5200000520</v>
      </c>
    </row>
    <row r="4752" spans="1:6" x14ac:dyDescent="0.2">
      <c r="A4752" s="74">
        <v>544938</v>
      </c>
      <c r="B4752" s="75">
        <v>10.32</v>
      </c>
      <c r="C4752" s="76"/>
      <c r="D4752" s="76" t="s">
        <v>3843</v>
      </c>
      <c r="E4752" s="74"/>
      <c r="F4752" s="74">
        <v>5200000520</v>
      </c>
    </row>
    <row r="4753" spans="1:6" x14ac:dyDescent="0.2">
      <c r="A4753" s="74">
        <v>544939</v>
      </c>
      <c r="B4753" s="75">
        <v>16.510000000000002</v>
      </c>
      <c r="C4753" s="76"/>
      <c r="D4753" s="76" t="s">
        <v>3844</v>
      </c>
      <c r="E4753" s="74"/>
      <c r="F4753" s="74">
        <v>5200000520</v>
      </c>
    </row>
    <row r="4754" spans="1:6" x14ac:dyDescent="0.2">
      <c r="A4754" s="74">
        <v>544940</v>
      </c>
      <c r="B4754" s="75">
        <v>39.200000000000003</v>
      </c>
      <c r="C4754" s="76"/>
      <c r="D4754" s="76" t="s">
        <v>3845</v>
      </c>
      <c r="E4754" s="74"/>
      <c r="F4754" s="74">
        <v>5200000520</v>
      </c>
    </row>
    <row r="4755" spans="1:6" x14ac:dyDescent="0.2">
      <c r="A4755" s="74">
        <v>544941</v>
      </c>
      <c r="B4755" s="75">
        <v>103.16</v>
      </c>
      <c r="C4755" s="76"/>
      <c r="D4755" s="76" t="s">
        <v>3846</v>
      </c>
      <c r="E4755" s="74"/>
      <c r="F4755" s="74">
        <v>5200000520</v>
      </c>
    </row>
    <row r="4756" spans="1:6" x14ac:dyDescent="0.2">
      <c r="A4756" s="74">
        <v>544942</v>
      </c>
      <c r="B4756" s="75">
        <v>103.16</v>
      </c>
      <c r="C4756" s="76"/>
      <c r="D4756" s="76" t="s">
        <v>3847</v>
      </c>
      <c r="E4756" s="74"/>
      <c r="F4756" s="74">
        <v>5200000520</v>
      </c>
    </row>
    <row r="4757" spans="1:6" x14ac:dyDescent="0.2">
      <c r="A4757" s="74">
        <v>544943</v>
      </c>
      <c r="B4757" s="75">
        <v>103.16</v>
      </c>
      <c r="C4757" s="76"/>
      <c r="D4757" s="76" t="s">
        <v>3848</v>
      </c>
      <c r="E4757" s="74"/>
      <c r="F4757" s="74">
        <v>5200000520</v>
      </c>
    </row>
    <row r="4758" spans="1:6" x14ac:dyDescent="0.2">
      <c r="A4758" s="74">
        <v>544944</v>
      </c>
      <c r="B4758" s="75">
        <v>119.67</v>
      </c>
      <c r="C4758" s="76"/>
      <c r="D4758" s="76" t="s">
        <v>3849</v>
      </c>
      <c r="E4758" s="74"/>
      <c r="F4758" s="74">
        <v>5200000520</v>
      </c>
    </row>
    <row r="4759" spans="1:6" x14ac:dyDescent="0.2">
      <c r="A4759" s="74">
        <v>544945</v>
      </c>
      <c r="B4759" s="75">
        <v>61.9</v>
      </c>
      <c r="C4759" s="76"/>
      <c r="D4759" s="76" t="s">
        <v>3850</v>
      </c>
      <c r="E4759" s="74"/>
      <c r="F4759" s="74">
        <v>5200000520</v>
      </c>
    </row>
    <row r="4760" spans="1:6" x14ac:dyDescent="0.2">
      <c r="A4760" s="74">
        <v>544946</v>
      </c>
      <c r="B4760" s="75">
        <v>82.53</v>
      </c>
      <c r="C4760" s="76"/>
      <c r="D4760" s="76" t="s">
        <v>3851</v>
      </c>
      <c r="E4760" s="74"/>
      <c r="F4760" s="74">
        <v>5200000520</v>
      </c>
    </row>
    <row r="4761" spans="1:6" x14ac:dyDescent="0.2">
      <c r="A4761" s="74">
        <v>544947</v>
      </c>
      <c r="B4761" s="75">
        <v>51.58</v>
      </c>
      <c r="C4761" s="76"/>
      <c r="D4761" s="76" t="s">
        <v>3852</v>
      </c>
      <c r="E4761" s="74"/>
      <c r="F4761" s="74">
        <v>5200000520</v>
      </c>
    </row>
    <row r="4762" spans="1:6" x14ac:dyDescent="0.2">
      <c r="A4762" s="74">
        <v>544949</v>
      </c>
      <c r="B4762" s="75">
        <v>134.77000000000001</v>
      </c>
      <c r="C4762" s="76"/>
      <c r="D4762" s="76" t="s">
        <v>3853</v>
      </c>
      <c r="E4762" s="74"/>
      <c r="F4762" s="74">
        <v>5200000520</v>
      </c>
    </row>
    <row r="4763" spans="1:6" x14ac:dyDescent="0.2">
      <c r="A4763" s="74">
        <v>544950</v>
      </c>
      <c r="B4763" s="75">
        <v>134.11000000000001</v>
      </c>
      <c r="C4763" s="76"/>
      <c r="D4763" s="76" t="s">
        <v>3854</v>
      </c>
      <c r="E4763" s="74"/>
      <c r="F4763" s="74">
        <v>5200000520</v>
      </c>
    </row>
    <row r="4764" spans="1:6" x14ac:dyDescent="0.2">
      <c r="A4764" s="74">
        <v>544951</v>
      </c>
      <c r="B4764" s="75">
        <v>328.51</v>
      </c>
      <c r="C4764" s="76"/>
      <c r="D4764" s="76" t="s">
        <v>3855</v>
      </c>
      <c r="E4764" s="74"/>
      <c r="F4764" s="74">
        <v>5200000520</v>
      </c>
    </row>
    <row r="4765" spans="1:6" x14ac:dyDescent="0.2">
      <c r="A4765" s="74">
        <v>544952</v>
      </c>
      <c r="B4765" s="75">
        <v>61.9</v>
      </c>
      <c r="C4765" s="76"/>
      <c r="D4765" s="76" t="s">
        <v>3856</v>
      </c>
      <c r="E4765" s="74"/>
      <c r="F4765" s="74">
        <v>5200000520</v>
      </c>
    </row>
    <row r="4766" spans="1:6" x14ac:dyDescent="0.2">
      <c r="A4766" s="74">
        <v>544953</v>
      </c>
      <c r="B4766" s="75">
        <v>206.32</v>
      </c>
      <c r="C4766" s="76"/>
      <c r="D4766" s="76" t="s">
        <v>3857</v>
      </c>
      <c r="E4766" s="74"/>
      <c r="F4766" s="74">
        <v>5200000520</v>
      </c>
    </row>
    <row r="4767" spans="1:6" x14ac:dyDescent="0.2">
      <c r="A4767" s="74">
        <v>544954</v>
      </c>
      <c r="B4767" s="75">
        <v>328.51</v>
      </c>
      <c r="C4767" s="76"/>
      <c r="D4767" s="76" t="s">
        <v>3858</v>
      </c>
      <c r="E4767" s="74"/>
      <c r="F4767" s="74">
        <v>5200000520</v>
      </c>
    </row>
    <row r="4768" spans="1:6" x14ac:dyDescent="0.2">
      <c r="A4768" s="74">
        <v>544955</v>
      </c>
      <c r="B4768" s="75">
        <v>429.59</v>
      </c>
      <c r="C4768" s="76"/>
      <c r="D4768" s="76" t="s">
        <v>3859</v>
      </c>
      <c r="E4768" s="74"/>
      <c r="F4768" s="74">
        <v>5200000520</v>
      </c>
    </row>
    <row r="4769" spans="1:6" x14ac:dyDescent="0.2">
      <c r="A4769" s="74">
        <v>544956</v>
      </c>
      <c r="B4769" s="75">
        <v>505.4</v>
      </c>
      <c r="C4769" s="76"/>
      <c r="D4769" s="76" t="s">
        <v>3860</v>
      </c>
      <c r="E4769" s="74"/>
      <c r="F4769" s="74">
        <v>5200000520</v>
      </c>
    </row>
    <row r="4770" spans="1:6" x14ac:dyDescent="0.2">
      <c r="A4770" s="74">
        <v>544957</v>
      </c>
      <c r="B4770" s="75">
        <v>277.97000000000003</v>
      </c>
      <c r="C4770" s="76"/>
      <c r="D4770" s="76" t="s">
        <v>3861</v>
      </c>
      <c r="E4770" s="74"/>
      <c r="F4770" s="74">
        <v>5200000520</v>
      </c>
    </row>
    <row r="4771" spans="1:6" x14ac:dyDescent="0.2">
      <c r="A4771" s="74">
        <v>544958</v>
      </c>
      <c r="B4771" s="75">
        <v>631.75</v>
      </c>
      <c r="C4771" s="76"/>
      <c r="D4771" s="76" t="s">
        <v>3862</v>
      </c>
      <c r="E4771" s="74"/>
      <c r="F4771" s="74">
        <v>5200000520</v>
      </c>
    </row>
    <row r="4772" spans="1:6" x14ac:dyDescent="0.2">
      <c r="A4772" s="74">
        <v>544959</v>
      </c>
      <c r="B4772" s="75">
        <v>758.1</v>
      </c>
      <c r="C4772" s="76"/>
      <c r="D4772" s="76" t="s">
        <v>3863</v>
      </c>
      <c r="E4772" s="74"/>
      <c r="F4772" s="74">
        <v>5200000520</v>
      </c>
    </row>
    <row r="4773" spans="1:6" x14ac:dyDescent="0.2">
      <c r="A4773" s="74">
        <v>544960</v>
      </c>
      <c r="B4773" s="75">
        <v>353.78</v>
      </c>
      <c r="C4773" s="76"/>
      <c r="D4773" s="76" t="s">
        <v>3864</v>
      </c>
      <c r="E4773" s="74"/>
      <c r="F4773" s="74">
        <v>5200000520</v>
      </c>
    </row>
    <row r="4774" spans="1:6" x14ac:dyDescent="0.2">
      <c r="A4774" s="74">
        <v>544961</v>
      </c>
      <c r="B4774" s="75">
        <v>884.45</v>
      </c>
      <c r="C4774" s="76"/>
      <c r="D4774" s="76" t="s">
        <v>3865</v>
      </c>
      <c r="E4774" s="74"/>
      <c r="F4774" s="74">
        <v>5200000520</v>
      </c>
    </row>
    <row r="4775" spans="1:6" x14ac:dyDescent="0.2">
      <c r="A4775" s="74">
        <v>544962</v>
      </c>
      <c r="B4775" s="75">
        <v>328.51</v>
      </c>
      <c r="C4775" s="76"/>
      <c r="D4775" s="76" t="s">
        <v>3866</v>
      </c>
      <c r="E4775" s="74"/>
      <c r="F4775" s="74">
        <v>5200000520</v>
      </c>
    </row>
    <row r="4776" spans="1:6" x14ac:dyDescent="0.2">
      <c r="A4776" s="74">
        <v>544963</v>
      </c>
      <c r="B4776" s="75">
        <v>252.7</v>
      </c>
      <c r="C4776" s="76"/>
      <c r="D4776" s="76" t="s">
        <v>3867</v>
      </c>
      <c r="E4776" s="74"/>
      <c r="F4776" s="74">
        <v>5200000520</v>
      </c>
    </row>
    <row r="4777" spans="1:6" x14ac:dyDescent="0.2">
      <c r="A4777" s="74">
        <v>544964</v>
      </c>
      <c r="B4777" s="75">
        <v>379.05</v>
      </c>
      <c r="C4777" s="76"/>
      <c r="D4777" s="76" t="s">
        <v>3868</v>
      </c>
      <c r="E4777" s="74"/>
      <c r="F4777" s="74">
        <v>5200000520</v>
      </c>
    </row>
    <row r="4778" spans="1:6" x14ac:dyDescent="0.2">
      <c r="A4778" s="74">
        <v>544965</v>
      </c>
      <c r="B4778" s="75">
        <v>884.45</v>
      </c>
      <c r="C4778" s="76"/>
      <c r="D4778" s="76" t="s">
        <v>3869</v>
      </c>
      <c r="E4778" s="74"/>
      <c r="F4778" s="74">
        <v>5200000520</v>
      </c>
    </row>
    <row r="4779" spans="1:6" x14ac:dyDescent="0.2">
      <c r="A4779" s="74">
        <v>544966</v>
      </c>
      <c r="B4779" s="75">
        <v>505.4</v>
      </c>
      <c r="C4779" s="76"/>
      <c r="D4779" s="76" t="s">
        <v>3870</v>
      </c>
      <c r="E4779" s="74"/>
      <c r="F4779" s="74">
        <v>5200000520</v>
      </c>
    </row>
    <row r="4780" spans="1:6" x14ac:dyDescent="0.2">
      <c r="A4780" s="74">
        <v>544967</v>
      </c>
      <c r="B4780" s="75">
        <v>1010.8</v>
      </c>
      <c r="C4780" s="76"/>
      <c r="D4780" s="76" t="s">
        <v>3871</v>
      </c>
      <c r="E4780" s="74"/>
      <c r="F4780" s="74">
        <v>5200000520</v>
      </c>
    </row>
    <row r="4781" spans="1:6" x14ac:dyDescent="0.2">
      <c r="A4781" s="74">
        <v>544968</v>
      </c>
      <c r="B4781" s="75">
        <v>61.9</v>
      </c>
      <c r="C4781" s="76"/>
      <c r="D4781" s="76" t="s">
        <v>3872</v>
      </c>
      <c r="E4781" s="74"/>
      <c r="F4781" s="74">
        <v>5200000520</v>
      </c>
    </row>
    <row r="4782" spans="1:6" x14ac:dyDescent="0.2">
      <c r="A4782" s="74">
        <v>544969</v>
      </c>
      <c r="B4782" s="75">
        <v>82.53</v>
      </c>
      <c r="C4782" s="76"/>
      <c r="D4782" s="76" t="s">
        <v>3873</v>
      </c>
      <c r="E4782" s="74"/>
      <c r="F4782" s="74">
        <v>5200000520</v>
      </c>
    </row>
    <row r="4783" spans="1:6" x14ac:dyDescent="0.2">
      <c r="A4783" s="74">
        <v>544972</v>
      </c>
      <c r="B4783" s="75">
        <v>103.16</v>
      </c>
      <c r="C4783" s="76"/>
      <c r="D4783" s="76" t="s">
        <v>3874</v>
      </c>
      <c r="E4783" s="74"/>
      <c r="F4783" s="74">
        <v>5200000520</v>
      </c>
    </row>
    <row r="4784" spans="1:6" x14ac:dyDescent="0.2">
      <c r="A4784" s="74">
        <v>544973</v>
      </c>
      <c r="B4784" s="75">
        <v>379.05</v>
      </c>
      <c r="C4784" s="76"/>
      <c r="D4784" s="76" t="s">
        <v>3875</v>
      </c>
      <c r="E4784" s="74"/>
      <c r="F4784" s="74">
        <v>5200000520</v>
      </c>
    </row>
    <row r="4785" spans="1:6" x14ac:dyDescent="0.2">
      <c r="A4785" s="74">
        <v>544975</v>
      </c>
      <c r="B4785" s="75">
        <v>631.75</v>
      </c>
      <c r="C4785" s="76"/>
      <c r="D4785" s="76" t="s">
        <v>3876</v>
      </c>
      <c r="E4785" s="74"/>
      <c r="F4785" s="74">
        <v>5200000520</v>
      </c>
    </row>
    <row r="4786" spans="1:6" x14ac:dyDescent="0.2">
      <c r="A4786" s="74">
        <v>544976</v>
      </c>
      <c r="B4786" s="75">
        <v>98.55</v>
      </c>
      <c r="C4786" s="76"/>
      <c r="D4786" s="76" t="s">
        <v>3877</v>
      </c>
      <c r="E4786" s="74"/>
      <c r="F4786" s="74">
        <v>5200000520</v>
      </c>
    </row>
    <row r="4787" spans="1:6" x14ac:dyDescent="0.2">
      <c r="A4787" s="74">
        <v>544977</v>
      </c>
      <c r="B4787" s="75">
        <v>505.4</v>
      </c>
      <c r="C4787" s="76"/>
      <c r="D4787" s="76" t="s">
        <v>3878</v>
      </c>
      <c r="E4787" s="74"/>
      <c r="F4787" s="74">
        <v>5200000520</v>
      </c>
    </row>
    <row r="4788" spans="1:6" x14ac:dyDescent="0.2">
      <c r="A4788" s="74">
        <v>544978</v>
      </c>
      <c r="B4788" s="75">
        <v>128.1</v>
      </c>
      <c r="C4788" s="76"/>
      <c r="D4788" s="76" t="s">
        <v>3879</v>
      </c>
      <c r="E4788" s="74"/>
      <c r="F4788" s="74">
        <v>5200000520</v>
      </c>
    </row>
    <row r="4789" spans="1:6" x14ac:dyDescent="0.2">
      <c r="A4789" s="74">
        <v>544979</v>
      </c>
      <c r="B4789" s="75">
        <v>128.1</v>
      </c>
      <c r="C4789" s="76"/>
      <c r="D4789" s="76" t="s">
        <v>3880</v>
      </c>
      <c r="E4789" s="74"/>
      <c r="F4789" s="74">
        <v>5200000520</v>
      </c>
    </row>
    <row r="4790" spans="1:6" x14ac:dyDescent="0.2">
      <c r="A4790" s="74">
        <v>544980</v>
      </c>
      <c r="B4790" s="75">
        <v>128.1</v>
      </c>
      <c r="C4790" s="76"/>
      <c r="D4790" s="76" t="s">
        <v>3881</v>
      </c>
      <c r="E4790" s="74"/>
      <c r="F4790" s="74">
        <v>5200000520</v>
      </c>
    </row>
    <row r="4791" spans="1:6" x14ac:dyDescent="0.2">
      <c r="A4791" s="74">
        <v>544981</v>
      </c>
      <c r="B4791" s="75">
        <v>134.52000000000001</v>
      </c>
      <c r="C4791" s="76"/>
      <c r="D4791" s="76" t="s">
        <v>3882</v>
      </c>
      <c r="E4791" s="74"/>
      <c r="F4791" s="74">
        <v>5200000520</v>
      </c>
    </row>
    <row r="4792" spans="1:6" x14ac:dyDescent="0.2">
      <c r="A4792" s="74">
        <v>544982</v>
      </c>
      <c r="B4792" s="75">
        <v>134.52000000000001</v>
      </c>
      <c r="C4792" s="76"/>
      <c r="D4792" s="76" t="s">
        <v>3883</v>
      </c>
      <c r="E4792" s="74"/>
      <c r="F4792" s="74">
        <v>5200000520</v>
      </c>
    </row>
    <row r="4793" spans="1:6" x14ac:dyDescent="0.2">
      <c r="A4793" s="74">
        <v>544983</v>
      </c>
      <c r="B4793" s="75">
        <v>134.52000000000001</v>
      </c>
      <c r="C4793" s="76"/>
      <c r="D4793" s="76" t="s">
        <v>3884</v>
      </c>
      <c r="E4793" s="74"/>
      <c r="F4793" s="74">
        <v>5200000520</v>
      </c>
    </row>
    <row r="4794" spans="1:6" x14ac:dyDescent="0.2">
      <c r="A4794" s="74">
        <v>544984</v>
      </c>
      <c r="B4794" s="75">
        <v>256.20999999999998</v>
      </c>
      <c r="C4794" s="76"/>
      <c r="D4794" s="76" t="s">
        <v>3885</v>
      </c>
      <c r="E4794" s="74"/>
      <c r="F4794" s="74">
        <v>5200000520</v>
      </c>
    </row>
    <row r="4795" spans="1:6" x14ac:dyDescent="0.2">
      <c r="A4795" s="74">
        <v>544985</v>
      </c>
      <c r="B4795" s="75">
        <v>256.20999999999998</v>
      </c>
      <c r="C4795" s="76"/>
      <c r="D4795" s="76" t="s">
        <v>3886</v>
      </c>
      <c r="E4795" s="74"/>
      <c r="F4795" s="74">
        <v>5200000520</v>
      </c>
    </row>
    <row r="4796" spans="1:6" x14ac:dyDescent="0.2">
      <c r="A4796" s="74">
        <v>544986</v>
      </c>
      <c r="B4796" s="75">
        <v>256.20999999999998</v>
      </c>
      <c r="C4796" s="76"/>
      <c r="D4796" s="76" t="s">
        <v>3887</v>
      </c>
      <c r="E4796" s="74"/>
      <c r="F4796" s="74">
        <v>5200000520</v>
      </c>
    </row>
    <row r="4797" spans="1:6" x14ac:dyDescent="0.2">
      <c r="A4797" s="74">
        <v>544987</v>
      </c>
      <c r="B4797" s="75">
        <v>307.45999999999998</v>
      </c>
      <c r="C4797" s="76"/>
      <c r="D4797" s="76" t="s">
        <v>3888</v>
      </c>
      <c r="E4797" s="74"/>
      <c r="F4797" s="74">
        <v>5200000520</v>
      </c>
    </row>
    <row r="4798" spans="1:6" x14ac:dyDescent="0.2">
      <c r="A4798" s="74">
        <v>544988</v>
      </c>
      <c r="B4798" s="75">
        <v>307.45999999999998</v>
      </c>
      <c r="C4798" s="76"/>
      <c r="D4798" s="76" t="s">
        <v>3889</v>
      </c>
      <c r="E4798" s="74"/>
      <c r="F4798" s="74">
        <v>5200000520</v>
      </c>
    </row>
    <row r="4799" spans="1:6" x14ac:dyDescent="0.2">
      <c r="A4799" s="74">
        <v>544989</v>
      </c>
      <c r="B4799" s="75">
        <v>307.45999999999998</v>
      </c>
      <c r="C4799" s="76"/>
      <c r="D4799" s="76" t="s">
        <v>3890</v>
      </c>
      <c r="E4799" s="74"/>
      <c r="F4799" s="74">
        <v>5200000520</v>
      </c>
    </row>
    <row r="4800" spans="1:6" x14ac:dyDescent="0.2">
      <c r="A4800" s="74">
        <v>544990</v>
      </c>
      <c r="B4800" s="75">
        <v>435.56</v>
      </c>
      <c r="C4800" s="76"/>
      <c r="D4800" s="76" t="s">
        <v>3891</v>
      </c>
      <c r="E4800" s="74"/>
      <c r="F4800" s="74">
        <v>5200000520</v>
      </c>
    </row>
    <row r="4801" spans="1:6" x14ac:dyDescent="0.2">
      <c r="A4801" s="74">
        <v>544991</v>
      </c>
      <c r="B4801" s="75">
        <v>435.56</v>
      </c>
      <c r="C4801" s="76"/>
      <c r="D4801" s="76" t="s">
        <v>3892</v>
      </c>
      <c r="E4801" s="74"/>
      <c r="F4801" s="74">
        <v>5200000520</v>
      </c>
    </row>
    <row r="4802" spans="1:6" x14ac:dyDescent="0.2">
      <c r="A4802" s="74">
        <v>544992</v>
      </c>
      <c r="B4802" s="75">
        <v>435.56</v>
      </c>
      <c r="C4802" s="76"/>
      <c r="D4802" s="76" t="s">
        <v>3893</v>
      </c>
      <c r="E4802" s="74"/>
      <c r="F4802" s="74">
        <v>5200000520</v>
      </c>
    </row>
    <row r="4803" spans="1:6" x14ac:dyDescent="0.2">
      <c r="A4803" s="74">
        <v>544993</v>
      </c>
      <c r="B4803" s="75">
        <v>563.66999999999996</v>
      </c>
      <c r="C4803" s="76"/>
      <c r="D4803" s="76" t="s">
        <v>3894</v>
      </c>
      <c r="E4803" s="74"/>
      <c r="F4803" s="74">
        <v>5200000520</v>
      </c>
    </row>
    <row r="4804" spans="1:6" x14ac:dyDescent="0.2">
      <c r="A4804" s="74">
        <v>544994</v>
      </c>
      <c r="B4804" s="75">
        <v>563.66999999999996</v>
      </c>
      <c r="C4804" s="76"/>
      <c r="D4804" s="76" t="s">
        <v>3895</v>
      </c>
      <c r="E4804" s="74"/>
      <c r="F4804" s="74">
        <v>5200000520</v>
      </c>
    </row>
    <row r="4805" spans="1:6" x14ac:dyDescent="0.2">
      <c r="A4805" s="74">
        <v>544995</v>
      </c>
      <c r="B4805" s="75">
        <v>563.66999999999996</v>
      </c>
      <c r="C4805" s="76"/>
      <c r="D4805" s="76" t="s">
        <v>3896</v>
      </c>
      <c r="E4805" s="74"/>
      <c r="F4805" s="74">
        <v>5200000520</v>
      </c>
    </row>
    <row r="4806" spans="1:6" x14ac:dyDescent="0.2">
      <c r="A4806" s="74">
        <v>544996</v>
      </c>
      <c r="B4806" s="75">
        <v>512.42999999999995</v>
      </c>
      <c r="C4806" s="76"/>
      <c r="D4806" s="76" t="s">
        <v>3897</v>
      </c>
      <c r="E4806" s="74"/>
      <c r="F4806" s="74">
        <v>5200000520</v>
      </c>
    </row>
    <row r="4807" spans="1:6" x14ac:dyDescent="0.2">
      <c r="A4807" s="74">
        <v>544997</v>
      </c>
      <c r="B4807" s="75">
        <v>486.8</v>
      </c>
      <c r="C4807" s="76"/>
      <c r="D4807" s="76" t="s">
        <v>3898</v>
      </c>
      <c r="E4807" s="74"/>
      <c r="F4807" s="74">
        <v>5200000520</v>
      </c>
    </row>
    <row r="4808" spans="1:6" x14ac:dyDescent="0.2">
      <c r="A4808" s="74">
        <v>544998</v>
      </c>
      <c r="B4808" s="75">
        <v>435.56</v>
      </c>
      <c r="C4808" s="76"/>
      <c r="D4808" s="76" t="s">
        <v>3899</v>
      </c>
      <c r="E4808" s="74"/>
      <c r="F4808" s="74">
        <v>5200000520</v>
      </c>
    </row>
    <row r="4809" spans="1:6" x14ac:dyDescent="0.2">
      <c r="A4809" s="74">
        <v>544999</v>
      </c>
      <c r="B4809" s="75">
        <v>409.94</v>
      </c>
      <c r="C4809" s="76"/>
      <c r="D4809" s="76" t="s">
        <v>3900</v>
      </c>
      <c r="E4809" s="74"/>
      <c r="F4809" s="74">
        <v>5200000520</v>
      </c>
    </row>
    <row r="4810" spans="1:6" x14ac:dyDescent="0.2">
      <c r="A4810" s="74">
        <v>545000</v>
      </c>
      <c r="B4810" s="75">
        <v>358.7</v>
      </c>
      <c r="C4810" s="76"/>
      <c r="D4810" s="76" t="s">
        <v>3901</v>
      </c>
      <c r="E4810" s="74"/>
      <c r="F4810" s="74">
        <v>5200000520</v>
      </c>
    </row>
    <row r="4811" spans="1:6" x14ac:dyDescent="0.2">
      <c r="A4811" s="74">
        <v>545001</v>
      </c>
      <c r="B4811" s="75">
        <v>358.7</v>
      </c>
      <c r="C4811" s="76"/>
      <c r="D4811" s="76" t="s">
        <v>3902</v>
      </c>
      <c r="E4811" s="74"/>
      <c r="F4811" s="74">
        <v>5200000520</v>
      </c>
    </row>
    <row r="4812" spans="1:6" x14ac:dyDescent="0.2">
      <c r="A4812" s="74">
        <v>545002</v>
      </c>
      <c r="B4812" s="75">
        <v>358.7</v>
      </c>
      <c r="C4812" s="76"/>
      <c r="D4812" s="76" t="s">
        <v>3903</v>
      </c>
      <c r="E4812" s="74"/>
      <c r="F4812" s="74">
        <v>5200000520</v>
      </c>
    </row>
    <row r="4813" spans="1:6" x14ac:dyDescent="0.2">
      <c r="A4813" s="74">
        <v>545003</v>
      </c>
      <c r="B4813" s="75">
        <v>461.19</v>
      </c>
      <c r="C4813" s="76"/>
      <c r="D4813" s="76" t="s">
        <v>3904</v>
      </c>
      <c r="E4813" s="74"/>
      <c r="F4813" s="74">
        <v>5200000520</v>
      </c>
    </row>
    <row r="4814" spans="1:6" x14ac:dyDescent="0.2">
      <c r="A4814" s="74">
        <v>545004</v>
      </c>
      <c r="B4814" s="75">
        <v>461.19</v>
      </c>
      <c r="C4814" s="76"/>
      <c r="D4814" s="76" t="s">
        <v>3905</v>
      </c>
      <c r="E4814" s="74"/>
      <c r="F4814" s="74">
        <v>5200000520</v>
      </c>
    </row>
    <row r="4815" spans="1:6" x14ac:dyDescent="0.2">
      <c r="A4815" s="74">
        <v>545005</v>
      </c>
      <c r="B4815" s="75">
        <v>461.19</v>
      </c>
      <c r="C4815" s="76"/>
      <c r="D4815" s="76" t="s">
        <v>3906</v>
      </c>
      <c r="E4815" s="74"/>
      <c r="F4815" s="74">
        <v>5200000520</v>
      </c>
    </row>
    <row r="4816" spans="1:6" x14ac:dyDescent="0.2">
      <c r="A4816" s="74">
        <v>545006</v>
      </c>
      <c r="B4816" s="75">
        <v>461.19</v>
      </c>
      <c r="C4816" s="76"/>
      <c r="D4816" s="76" t="s">
        <v>3907</v>
      </c>
      <c r="E4816" s="74"/>
      <c r="F4816" s="74">
        <v>5200000520</v>
      </c>
    </row>
    <row r="4817" spans="1:6" x14ac:dyDescent="0.2">
      <c r="A4817" s="74">
        <v>545007</v>
      </c>
      <c r="B4817" s="75">
        <v>461.19</v>
      </c>
      <c r="C4817" s="76"/>
      <c r="D4817" s="76" t="s">
        <v>3908</v>
      </c>
      <c r="E4817" s="74"/>
      <c r="F4817" s="74">
        <v>5200000520</v>
      </c>
    </row>
    <row r="4818" spans="1:6" x14ac:dyDescent="0.2">
      <c r="A4818" s="74">
        <v>545008</v>
      </c>
      <c r="B4818" s="75">
        <v>461.19</v>
      </c>
      <c r="C4818" s="76"/>
      <c r="D4818" s="76" t="s">
        <v>3909</v>
      </c>
      <c r="E4818" s="74"/>
      <c r="F4818" s="74">
        <v>5200000520</v>
      </c>
    </row>
    <row r="4819" spans="1:6" x14ac:dyDescent="0.2">
      <c r="A4819" s="74">
        <v>545009</v>
      </c>
      <c r="B4819" s="75">
        <v>384.32</v>
      </c>
      <c r="C4819" s="76"/>
      <c r="D4819" s="76" t="s">
        <v>3910</v>
      </c>
      <c r="E4819" s="74"/>
      <c r="F4819" s="74">
        <v>5200000520</v>
      </c>
    </row>
    <row r="4820" spans="1:6" x14ac:dyDescent="0.2">
      <c r="A4820" s="74">
        <v>545010</v>
      </c>
      <c r="B4820" s="75">
        <v>384.32</v>
      </c>
      <c r="C4820" s="76"/>
      <c r="D4820" s="76" t="s">
        <v>3911</v>
      </c>
      <c r="E4820" s="74"/>
      <c r="F4820" s="74">
        <v>5200000520</v>
      </c>
    </row>
    <row r="4821" spans="1:6" x14ac:dyDescent="0.2">
      <c r="A4821" s="74">
        <v>545011</v>
      </c>
      <c r="B4821" s="75">
        <v>384.32</v>
      </c>
      <c r="C4821" s="76"/>
      <c r="D4821" s="76" t="s">
        <v>3912</v>
      </c>
      <c r="E4821" s="74"/>
      <c r="F4821" s="74">
        <v>5200000520</v>
      </c>
    </row>
    <row r="4822" spans="1:6" x14ac:dyDescent="0.2">
      <c r="A4822" s="74">
        <v>545012</v>
      </c>
      <c r="B4822" s="75">
        <v>307.45999999999998</v>
      </c>
      <c r="C4822" s="76"/>
      <c r="D4822" s="76" t="s">
        <v>3913</v>
      </c>
      <c r="E4822" s="74"/>
      <c r="F4822" s="74">
        <v>5200000520</v>
      </c>
    </row>
    <row r="4823" spans="1:6" x14ac:dyDescent="0.2">
      <c r="A4823" s="74">
        <v>545013</v>
      </c>
      <c r="B4823" s="75">
        <v>307.45999999999998</v>
      </c>
      <c r="C4823" s="76"/>
      <c r="D4823" s="76" t="s">
        <v>3914</v>
      </c>
      <c r="E4823" s="74"/>
      <c r="F4823" s="74">
        <v>5200000520</v>
      </c>
    </row>
    <row r="4824" spans="1:6" x14ac:dyDescent="0.2">
      <c r="A4824" s="74">
        <v>545014</v>
      </c>
      <c r="B4824" s="75">
        <v>307.45999999999998</v>
      </c>
      <c r="C4824" s="76"/>
      <c r="D4824" s="76" t="s">
        <v>3915</v>
      </c>
      <c r="E4824" s="74"/>
      <c r="F4824" s="74">
        <v>5200000520</v>
      </c>
    </row>
    <row r="4825" spans="1:6" x14ac:dyDescent="0.2">
      <c r="A4825" s="74">
        <v>545015</v>
      </c>
      <c r="B4825" s="75">
        <v>409.94</v>
      </c>
      <c r="C4825" s="76"/>
      <c r="D4825" s="76" t="s">
        <v>3916</v>
      </c>
      <c r="E4825" s="74"/>
      <c r="F4825" s="74">
        <v>5200000520</v>
      </c>
    </row>
    <row r="4826" spans="1:6" x14ac:dyDescent="0.2">
      <c r="A4826" s="74">
        <v>545016</v>
      </c>
      <c r="B4826" s="75">
        <v>409.94</v>
      </c>
      <c r="C4826" s="76"/>
      <c r="D4826" s="76" t="s">
        <v>3917</v>
      </c>
      <c r="E4826" s="74"/>
      <c r="F4826" s="74">
        <v>5200000520</v>
      </c>
    </row>
    <row r="4827" spans="1:6" x14ac:dyDescent="0.2">
      <c r="A4827" s="74">
        <v>545017</v>
      </c>
      <c r="B4827" s="75">
        <v>409.94</v>
      </c>
      <c r="C4827" s="76"/>
      <c r="D4827" s="76" t="s">
        <v>3918</v>
      </c>
      <c r="E4827" s="74"/>
      <c r="F4827" s="74">
        <v>5200000520</v>
      </c>
    </row>
    <row r="4828" spans="1:6" x14ac:dyDescent="0.2">
      <c r="A4828" s="74">
        <v>545018</v>
      </c>
      <c r="B4828" s="75">
        <v>461.19</v>
      </c>
      <c r="C4828" s="76"/>
      <c r="D4828" s="76" t="s">
        <v>3919</v>
      </c>
      <c r="E4828" s="74"/>
      <c r="F4828" s="74">
        <v>5200000520</v>
      </c>
    </row>
    <row r="4829" spans="1:6" x14ac:dyDescent="0.2">
      <c r="A4829" s="74">
        <v>545019</v>
      </c>
      <c r="B4829" s="75">
        <v>461.19</v>
      </c>
      <c r="C4829" s="76"/>
      <c r="D4829" s="76" t="s">
        <v>3920</v>
      </c>
      <c r="E4829" s="74"/>
      <c r="F4829" s="74">
        <v>5200000520</v>
      </c>
    </row>
    <row r="4830" spans="1:6" x14ac:dyDescent="0.2">
      <c r="A4830" s="74">
        <v>545020</v>
      </c>
      <c r="B4830" s="75">
        <v>461.19</v>
      </c>
      <c r="C4830" s="76"/>
      <c r="D4830" s="76" t="s">
        <v>3921</v>
      </c>
      <c r="E4830" s="74"/>
      <c r="F4830" s="74">
        <v>5200000520</v>
      </c>
    </row>
    <row r="4831" spans="1:6" x14ac:dyDescent="0.2">
      <c r="A4831" s="74">
        <v>545021</v>
      </c>
      <c r="B4831" s="75">
        <v>179.34</v>
      </c>
      <c r="C4831" s="76"/>
      <c r="D4831" s="76" t="s">
        <v>3922</v>
      </c>
      <c r="E4831" s="74"/>
      <c r="F4831" s="74">
        <v>5200000520</v>
      </c>
    </row>
    <row r="4832" spans="1:6" x14ac:dyDescent="0.2">
      <c r="A4832" s="74">
        <v>545022</v>
      </c>
      <c r="B4832" s="75">
        <v>179.34</v>
      </c>
      <c r="C4832" s="76"/>
      <c r="D4832" s="76" t="s">
        <v>3923</v>
      </c>
      <c r="E4832" s="74"/>
      <c r="F4832" s="74">
        <v>5200000520</v>
      </c>
    </row>
    <row r="4833" spans="1:6" x14ac:dyDescent="0.2">
      <c r="A4833" s="74">
        <v>545023</v>
      </c>
      <c r="B4833" s="75">
        <v>179.34</v>
      </c>
      <c r="C4833" s="76"/>
      <c r="D4833" s="76" t="s">
        <v>3924</v>
      </c>
      <c r="E4833" s="74"/>
      <c r="F4833" s="74">
        <v>5200000520</v>
      </c>
    </row>
    <row r="4834" spans="1:6" x14ac:dyDescent="0.2">
      <c r="A4834" s="74">
        <v>545024</v>
      </c>
      <c r="B4834" s="75">
        <v>307.45999999999998</v>
      </c>
      <c r="C4834" s="76"/>
      <c r="D4834" s="76" t="s">
        <v>3925</v>
      </c>
      <c r="E4834" s="74"/>
      <c r="F4834" s="74">
        <v>5200000520</v>
      </c>
    </row>
    <row r="4835" spans="1:6" x14ac:dyDescent="0.2">
      <c r="A4835" s="74">
        <v>545025</v>
      </c>
      <c r="B4835" s="75">
        <v>307.45999999999998</v>
      </c>
      <c r="C4835" s="76"/>
      <c r="D4835" s="76" t="s">
        <v>3926</v>
      </c>
      <c r="E4835" s="74"/>
      <c r="F4835" s="74">
        <v>5200000520</v>
      </c>
    </row>
    <row r="4836" spans="1:6" x14ac:dyDescent="0.2">
      <c r="A4836" s="74">
        <v>545026</v>
      </c>
      <c r="B4836" s="75">
        <v>307.45999999999998</v>
      </c>
      <c r="C4836" s="76"/>
      <c r="D4836" s="76" t="s">
        <v>3927</v>
      </c>
      <c r="E4836" s="74"/>
      <c r="F4836" s="74">
        <v>5200000520</v>
      </c>
    </row>
    <row r="4837" spans="1:6" x14ac:dyDescent="0.2">
      <c r="A4837" s="74">
        <v>545027</v>
      </c>
      <c r="B4837" s="75">
        <v>384.32</v>
      </c>
      <c r="C4837" s="76"/>
      <c r="D4837" s="76" t="s">
        <v>3928</v>
      </c>
      <c r="E4837" s="74"/>
      <c r="F4837" s="74">
        <v>5200000520</v>
      </c>
    </row>
    <row r="4838" spans="1:6" x14ac:dyDescent="0.2">
      <c r="A4838" s="74">
        <v>545028</v>
      </c>
      <c r="B4838" s="75">
        <v>384.32</v>
      </c>
      <c r="C4838" s="76"/>
      <c r="D4838" s="76" t="s">
        <v>3929</v>
      </c>
      <c r="E4838" s="74"/>
      <c r="F4838" s="74">
        <v>5200000520</v>
      </c>
    </row>
    <row r="4839" spans="1:6" x14ac:dyDescent="0.2">
      <c r="A4839" s="74">
        <v>545029</v>
      </c>
      <c r="B4839" s="75">
        <v>384.32</v>
      </c>
      <c r="C4839" s="76"/>
      <c r="D4839" s="76" t="s">
        <v>3930</v>
      </c>
      <c r="E4839" s="74"/>
      <c r="F4839" s="74">
        <v>5200000520</v>
      </c>
    </row>
    <row r="4840" spans="1:6" x14ac:dyDescent="0.2">
      <c r="A4840" s="74">
        <v>545030</v>
      </c>
      <c r="B4840" s="75">
        <v>256.20999999999998</v>
      </c>
      <c r="C4840" s="76"/>
      <c r="D4840" s="76" t="s">
        <v>3931</v>
      </c>
      <c r="E4840" s="74"/>
      <c r="F4840" s="74">
        <v>5200000520</v>
      </c>
    </row>
    <row r="4841" spans="1:6" x14ac:dyDescent="0.2">
      <c r="A4841" s="74">
        <v>545031</v>
      </c>
      <c r="B4841" s="75">
        <v>256.20999999999998</v>
      </c>
      <c r="C4841" s="76"/>
      <c r="D4841" s="76" t="s">
        <v>3932</v>
      </c>
      <c r="E4841" s="74"/>
      <c r="F4841" s="74">
        <v>5200000520</v>
      </c>
    </row>
    <row r="4842" spans="1:6" x14ac:dyDescent="0.2">
      <c r="A4842" s="74">
        <v>545032</v>
      </c>
      <c r="B4842" s="75">
        <v>256.20999999999998</v>
      </c>
      <c r="C4842" s="76"/>
      <c r="D4842" s="76" t="s">
        <v>3933</v>
      </c>
      <c r="E4842" s="74"/>
      <c r="F4842" s="74">
        <v>5200000520</v>
      </c>
    </row>
    <row r="4843" spans="1:6" x14ac:dyDescent="0.2">
      <c r="A4843" s="74">
        <v>545033</v>
      </c>
      <c r="B4843" s="75">
        <v>252.7</v>
      </c>
      <c r="C4843" s="76"/>
      <c r="D4843" s="76" t="s">
        <v>3934</v>
      </c>
      <c r="E4843" s="74"/>
      <c r="F4843" s="74">
        <v>5200000520</v>
      </c>
    </row>
    <row r="4844" spans="1:6" x14ac:dyDescent="0.2">
      <c r="A4844" s="74">
        <v>545034</v>
      </c>
      <c r="B4844" s="75">
        <v>353.78</v>
      </c>
      <c r="C4844" s="76"/>
      <c r="D4844" s="76" t="s">
        <v>3935</v>
      </c>
      <c r="E4844" s="74"/>
      <c r="F4844" s="74">
        <v>5200000520</v>
      </c>
    </row>
    <row r="4845" spans="1:6" x14ac:dyDescent="0.2">
      <c r="A4845" s="74">
        <v>545035</v>
      </c>
      <c r="B4845" s="75">
        <v>303.24</v>
      </c>
      <c r="C4845" s="76"/>
      <c r="D4845" s="76" t="s">
        <v>3936</v>
      </c>
      <c r="E4845" s="74"/>
      <c r="F4845" s="74">
        <v>5200000520</v>
      </c>
    </row>
    <row r="4846" spans="1:6" x14ac:dyDescent="0.2">
      <c r="A4846" s="74">
        <v>545036</v>
      </c>
      <c r="B4846" s="75">
        <v>404.32</v>
      </c>
      <c r="C4846" s="76"/>
      <c r="D4846" s="76" t="s">
        <v>3937</v>
      </c>
      <c r="E4846" s="74"/>
      <c r="F4846" s="74">
        <v>5200000520</v>
      </c>
    </row>
    <row r="4847" spans="1:6" x14ac:dyDescent="0.2">
      <c r="A4847" s="74">
        <v>545037</v>
      </c>
      <c r="B4847" s="75">
        <v>328.51</v>
      </c>
      <c r="C4847" s="76"/>
      <c r="D4847" s="76" t="s">
        <v>3938</v>
      </c>
      <c r="E4847" s="74"/>
      <c r="F4847" s="74">
        <v>5200000520</v>
      </c>
    </row>
    <row r="4848" spans="1:6" x14ac:dyDescent="0.2">
      <c r="A4848" s="74">
        <v>545038</v>
      </c>
      <c r="B4848" s="75">
        <v>10.76</v>
      </c>
      <c r="C4848" s="76"/>
      <c r="D4848" s="76" t="s">
        <v>3939</v>
      </c>
      <c r="E4848" s="74"/>
      <c r="F4848" s="74">
        <v>5200000520</v>
      </c>
    </row>
    <row r="4849" spans="1:6" x14ac:dyDescent="0.2">
      <c r="A4849" s="74">
        <v>545040</v>
      </c>
      <c r="B4849" s="75">
        <v>45.37</v>
      </c>
      <c r="C4849" s="76"/>
      <c r="D4849" s="76" t="s">
        <v>3940</v>
      </c>
      <c r="E4849" s="74"/>
      <c r="F4849" s="74">
        <v>5200000520</v>
      </c>
    </row>
    <row r="4850" spans="1:6" x14ac:dyDescent="0.2">
      <c r="A4850" s="74">
        <v>545041</v>
      </c>
      <c r="B4850" s="75">
        <v>4500</v>
      </c>
      <c r="C4850" s="76"/>
      <c r="D4850" s="76" t="s">
        <v>3941</v>
      </c>
      <c r="E4850" s="74"/>
      <c r="F4850" s="74">
        <v>5200000520</v>
      </c>
    </row>
    <row r="4851" spans="1:6" x14ac:dyDescent="0.2">
      <c r="A4851" s="74">
        <v>545042</v>
      </c>
      <c r="B4851" s="75">
        <v>3800</v>
      </c>
      <c r="C4851" s="76"/>
      <c r="D4851" s="76" t="s">
        <v>3942</v>
      </c>
      <c r="E4851" s="74"/>
      <c r="F4851" s="74">
        <v>5200000520</v>
      </c>
    </row>
    <row r="4852" spans="1:6" x14ac:dyDescent="0.2">
      <c r="A4852" s="74">
        <v>545043</v>
      </c>
      <c r="B4852" s="75">
        <v>3200</v>
      </c>
      <c r="C4852" s="76"/>
      <c r="D4852" s="76" t="s">
        <v>3943</v>
      </c>
      <c r="E4852" s="74"/>
      <c r="F4852" s="74">
        <v>5200000520</v>
      </c>
    </row>
    <row r="4853" spans="1:6" x14ac:dyDescent="0.2">
      <c r="A4853" s="74">
        <v>545044</v>
      </c>
      <c r="B4853" s="75">
        <v>350</v>
      </c>
      <c r="C4853" s="76"/>
      <c r="D4853" s="76" t="s">
        <v>3944</v>
      </c>
      <c r="E4853" s="74"/>
      <c r="F4853" s="74">
        <v>5200000520</v>
      </c>
    </row>
    <row r="4854" spans="1:6" x14ac:dyDescent="0.2">
      <c r="A4854" s="74">
        <v>545045</v>
      </c>
      <c r="B4854" s="75">
        <v>130</v>
      </c>
      <c r="C4854" s="76"/>
      <c r="D4854" s="76" t="s">
        <v>3945</v>
      </c>
      <c r="E4854" s="74"/>
      <c r="F4854" s="74">
        <v>5200000520</v>
      </c>
    </row>
    <row r="4855" spans="1:6" x14ac:dyDescent="0.2">
      <c r="A4855" s="74">
        <v>545046</v>
      </c>
      <c r="B4855" s="75">
        <v>850</v>
      </c>
      <c r="C4855" s="76"/>
      <c r="D4855" s="76" t="s">
        <v>3946</v>
      </c>
      <c r="E4855" s="74"/>
      <c r="F4855" s="74">
        <v>5200000520</v>
      </c>
    </row>
    <row r="4856" spans="1:6" x14ac:dyDescent="0.2">
      <c r="A4856" s="74">
        <v>545047</v>
      </c>
      <c r="B4856" s="75">
        <v>10</v>
      </c>
      <c r="C4856" s="76"/>
      <c r="D4856" s="76" t="s">
        <v>3947</v>
      </c>
      <c r="E4856" s="74"/>
      <c r="F4856" s="74">
        <v>5200000520</v>
      </c>
    </row>
    <row r="4857" spans="1:6" x14ac:dyDescent="0.2">
      <c r="A4857" s="74">
        <v>545048</v>
      </c>
      <c r="B4857" s="75">
        <v>400</v>
      </c>
      <c r="C4857" s="76"/>
      <c r="D4857" s="76" t="s">
        <v>3948</v>
      </c>
      <c r="E4857" s="74"/>
      <c r="F4857" s="74">
        <v>5200000520</v>
      </c>
    </row>
    <row r="4858" spans="1:6" x14ac:dyDescent="0.2">
      <c r="A4858" s="74">
        <v>545051</v>
      </c>
      <c r="B4858" s="75">
        <v>400</v>
      </c>
      <c r="C4858" s="76"/>
      <c r="D4858" s="76" t="s">
        <v>3949</v>
      </c>
      <c r="E4858" s="74"/>
      <c r="F4858" s="74">
        <v>5200000520</v>
      </c>
    </row>
    <row r="4859" spans="1:6" x14ac:dyDescent="0.2">
      <c r="A4859" s="74">
        <v>545052</v>
      </c>
      <c r="B4859" s="75">
        <v>350</v>
      </c>
      <c r="C4859" s="76"/>
      <c r="D4859" s="76" t="s">
        <v>3950</v>
      </c>
      <c r="E4859" s="74"/>
      <c r="F4859" s="74">
        <v>5200000520</v>
      </c>
    </row>
    <row r="4860" spans="1:6" x14ac:dyDescent="0.2">
      <c r="A4860" s="74">
        <v>545053</v>
      </c>
      <c r="B4860" s="75">
        <v>250</v>
      </c>
      <c r="C4860" s="76"/>
      <c r="D4860" s="76" t="s">
        <v>3951</v>
      </c>
      <c r="E4860" s="74"/>
      <c r="F4860" s="74">
        <v>5200000520</v>
      </c>
    </row>
    <row r="4861" spans="1:6" x14ac:dyDescent="0.2">
      <c r="A4861" s="74">
        <v>545054</v>
      </c>
      <c r="B4861" s="75">
        <v>80</v>
      </c>
      <c r="C4861" s="76"/>
      <c r="D4861" s="76" t="s">
        <v>3952</v>
      </c>
      <c r="E4861" s="74"/>
      <c r="F4861" s="74">
        <v>5200000520</v>
      </c>
    </row>
    <row r="4862" spans="1:6" x14ac:dyDescent="0.2">
      <c r="A4862" s="74">
        <v>545055</v>
      </c>
      <c r="B4862" s="75">
        <v>300</v>
      </c>
      <c r="C4862" s="76"/>
      <c r="D4862" s="76" t="s">
        <v>3953</v>
      </c>
      <c r="E4862" s="74"/>
      <c r="F4862" s="74">
        <v>5200000520</v>
      </c>
    </row>
    <row r="4863" spans="1:6" x14ac:dyDescent="0.2">
      <c r="A4863" s="74">
        <v>545056</v>
      </c>
      <c r="B4863" s="75">
        <v>60</v>
      </c>
      <c r="C4863" s="76"/>
      <c r="D4863" s="76" t="s">
        <v>3954</v>
      </c>
      <c r="E4863" s="74"/>
      <c r="F4863" s="74">
        <v>5200000520</v>
      </c>
    </row>
    <row r="4864" spans="1:6" x14ac:dyDescent="0.2">
      <c r="A4864" s="74">
        <v>545057</v>
      </c>
      <c r="B4864" s="75">
        <v>350</v>
      </c>
      <c r="C4864" s="76"/>
      <c r="D4864" s="76" t="s">
        <v>3955</v>
      </c>
      <c r="E4864" s="74"/>
      <c r="F4864" s="74">
        <v>5200000520</v>
      </c>
    </row>
    <row r="4865" spans="1:6" x14ac:dyDescent="0.2">
      <c r="A4865" s="74">
        <v>545058</v>
      </c>
      <c r="B4865" s="75">
        <v>180</v>
      </c>
      <c r="C4865" s="76"/>
      <c r="D4865" s="76" t="s">
        <v>3956</v>
      </c>
      <c r="E4865" s="74"/>
      <c r="F4865" s="74">
        <v>5200000520</v>
      </c>
    </row>
    <row r="4866" spans="1:6" x14ac:dyDescent="0.2">
      <c r="A4866" s="74">
        <v>545059</v>
      </c>
      <c r="B4866" s="75">
        <v>270</v>
      </c>
      <c r="C4866" s="76"/>
      <c r="D4866" s="76" t="s">
        <v>3957</v>
      </c>
      <c r="E4866" s="74"/>
      <c r="F4866" s="74">
        <v>5200000520</v>
      </c>
    </row>
    <row r="4867" spans="1:6" x14ac:dyDescent="0.2">
      <c r="A4867" s="74">
        <v>545060</v>
      </c>
      <c r="B4867" s="75">
        <v>120</v>
      </c>
      <c r="C4867" s="76"/>
      <c r="D4867" s="76" t="s">
        <v>3958</v>
      </c>
      <c r="E4867" s="74"/>
      <c r="F4867" s="74">
        <v>5200000520</v>
      </c>
    </row>
    <row r="4868" spans="1:6" x14ac:dyDescent="0.2">
      <c r="A4868" s="74">
        <v>545062</v>
      </c>
      <c r="B4868" s="75">
        <v>190</v>
      </c>
      <c r="C4868" s="76"/>
      <c r="D4868" s="76" t="s">
        <v>3959</v>
      </c>
      <c r="E4868" s="74"/>
      <c r="F4868" s="74">
        <v>5200000520</v>
      </c>
    </row>
    <row r="4869" spans="1:6" x14ac:dyDescent="0.2">
      <c r="A4869" s="74">
        <v>545063</v>
      </c>
      <c r="B4869" s="75">
        <v>100</v>
      </c>
      <c r="C4869" s="76"/>
      <c r="D4869" s="76" t="s">
        <v>3960</v>
      </c>
      <c r="E4869" s="74"/>
      <c r="F4869" s="74">
        <v>5200000520</v>
      </c>
    </row>
    <row r="4870" spans="1:6" x14ac:dyDescent="0.2">
      <c r="A4870" s="74">
        <v>545064</v>
      </c>
      <c r="B4870" s="75">
        <v>40</v>
      </c>
      <c r="C4870" s="76"/>
      <c r="D4870" s="76" t="s">
        <v>3961</v>
      </c>
      <c r="E4870" s="74"/>
      <c r="F4870" s="74">
        <v>5200000520</v>
      </c>
    </row>
    <row r="4871" spans="1:6" x14ac:dyDescent="0.2">
      <c r="A4871" s="74">
        <v>545065</v>
      </c>
      <c r="B4871" s="75">
        <v>320</v>
      </c>
      <c r="C4871" s="76"/>
      <c r="D4871" s="76" t="s">
        <v>3962</v>
      </c>
      <c r="E4871" s="74"/>
      <c r="F4871" s="74">
        <v>5200000520</v>
      </c>
    </row>
    <row r="4872" spans="1:6" x14ac:dyDescent="0.2">
      <c r="A4872" s="74">
        <v>545066</v>
      </c>
      <c r="B4872" s="75">
        <v>160</v>
      </c>
      <c r="C4872" s="76"/>
      <c r="D4872" s="76" t="s">
        <v>3963</v>
      </c>
      <c r="E4872" s="74"/>
      <c r="F4872" s="74">
        <v>5200000520</v>
      </c>
    </row>
    <row r="4873" spans="1:6" x14ac:dyDescent="0.2">
      <c r="A4873" s="74">
        <v>545067</v>
      </c>
      <c r="B4873" s="75">
        <v>160</v>
      </c>
      <c r="C4873" s="76"/>
      <c r="D4873" s="76" t="s">
        <v>3964</v>
      </c>
      <c r="E4873" s="74"/>
      <c r="F4873" s="74">
        <v>5200000520</v>
      </c>
    </row>
    <row r="4874" spans="1:6" x14ac:dyDescent="0.2">
      <c r="A4874" s="74">
        <v>545068</v>
      </c>
      <c r="B4874" s="75">
        <v>110</v>
      </c>
      <c r="C4874" s="76"/>
      <c r="D4874" s="76" t="s">
        <v>3965</v>
      </c>
      <c r="E4874" s="74"/>
      <c r="F4874" s="74">
        <v>5200000520</v>
      </c>
    </row>
    <row r="4875" spans="1:6" x14ac:dyDescent="0.2">
      <c r="A4875" s="74">
        <v>545069</v>
      </c>
      <c r="B4875" s="75">
        <v>180</v>
      </c>
      <c r="C4875" s="76"/>
      <c r="D4875" s="76" t="s">
        <v>3966</v>
      </c>
      <c r="E4875" s="74"/>
      <c r="F4875" s="74">
        <v>5200000520</v>
      </c>
    </row>
    <row r="4876" spans="1:6" x14ac:dyDescent="0.2">
      <c r="A4876" s="74">
        <v>545070</v>
      </c>
      <c r="B4876" s="75">
        <v>130</v>
      </c>
      <c r="C4876" s="76"/>
      <c r="D4876" s="76" t="s">
        <v>3967</v>
      </c>
      <c r="E4876" s="74"/>
      <c r="F4876" s="74">
        <v>5200000520</v>
      </c>
    </row>
    <row r="4877" spans="1:6" x14ac:dyDescent="0.2">
      <c r="A4877" s="74">
        <v>545071</v>
      </c>
      <c r="B4877" s="75">
        <v>200</v>
      </c>
      <c r="C4877" s="76"/>
      <c r="D4877" s="76" t="s">
        <v>3968</v>
      </c>
      <c r="E4877" s="74"/>
      <c r="F4877" s="74">
        <v>5200000520</v>
      </c>
    </row>
    <row r="4878" spans="1:6" x14ac:dyDescent="0.2">
      <c r="A4878" s="74">
        <v>545072</v>
      </c>
      <c r="B4878" s="75">
        <v>1500</v>
      </c>
      <c r="C4878" s="76"/>
      <c r="D4878" s="76" t="s">
        <v>3969</v>
      </c>
      <c r="E4878" s="74"/>
      <c r="F4878" s="74">
        <v>5200000520</v>
      </c>
    </row>
    <row r="4879" spans="1:6" x14ac:dyDescent="0.2">
      <c r="A4879" s="74">
        <v>545075</v>
      </c>
      <c r="B4879" s="75">
        <v>150</v>
      </c>
      <c r="C4879" s="76"/>
      <c r="D4879" s="76" t="s">
        <v>3970</v>
      </c>
      <c r="E4879" s="74"/>
      <c r="F4879" s="74">
        <v>5200000520</v>
      </c>
    </row>
    <row r="4880" spans="1:6" x14ac:dyDescent="0.2">
      <c r="A4880" s="74">
        <v>545078</v>
      </c>
      <c r="B4880" s="75">
        <v>280</v>
      </c>
      <c r="C4880" s="76"/>
      <c r="D4880" s="76" t="s">
        <v>3971</v>
      </c>
      <c r="E4880" s="74"/>
      <c r="F4880" s="74">
        <v>5200000520</v>
      </c>
    </row>
    <row r="4881" spans="1:6" x14ac:dyDescent="0.2">
      <c r="A4881" s="74">
        <v>545079</v>
      </c>
      <c r="B4881" s="75">
        <v>90</v>
      </c>
      <c r="C4881" s="76"/>
      <c r="D4881" s="76" t="s">
        <v>3972</v>
      </c>
      <c r="E4881" s="74"/>
      <c r="F4881" s="74">
        <v>5200000520</v>
      </c>
    </row>
    <row r="4882" spans="1:6" x14ac:dyDescent="0.2">
      <c r="A4882" s="74">
        <v>545080</v>
      </c>
      <c r="B4882" s="75">
        <v>120</v>
      </c>
      <c r="C4882" s="76"/>
      <c r="D4882" s="76" t="s">
        <v>3973</v>
      </c>
      <c r="E4882" s="74"/>
      <c r="F4882" s="74">
        <v>5200000520</v>
      </c>
    </row>
    <row r="4883" spans="1:6" x14ac:dyDescent="0.2">
      <c r="A4883" s="74">
        <v>545081</v>
      </c>
      <c r="B4883" s="75">
        <v>70</v>
      </c>
      <c r="C4883" s="76"/>
      <c r="D4883" s="76" t="s">
        <v>3974</v>
      </c>
      <c r="E4883" s="74"/>
      <c r="F4883" s="74">
        <v>5200000520</v>
      </c>
    </row>
    <row r="4884" spans="1:6" x14ac:dyDescent="0.2">
      <c r="A4884" s="74">
        <v>545082</v>
      </c>
      <c r="B4884" s="75">
        <v>80</v>
      </c>
      <c r="C4884" s="76"/>
      <c r="D4884" s="76" t="s">
        <v>3975</v>
      </c>
      <c r="E4884" s="74"/>
      <c r="F4884" s="74">
        <v>5200000520</v>
      </c>
    </row>
    <row r="4885" spans="1:6" x14ac:dyDescent="0.2">
      <c r="A4885" s="74">
        <v>545083</v>
      </c>
      <c r="B4885" s="75">
        <v>40</v>
      </c>
      <c r="C4885" s="76"/>
      <c r="D4885" s="76" t="s">
        <v>3976</v>
      </c>
      <c r="E4885" s="74"/>
      <c r="F4885" s="74">
        <v>5200000520</v>
      </c>
    </row>
    <row r="4886" spans="1:6" x14ac:dyDescent="0.2">
      <c r="A4886" s="74">
        <v>545084</v>
      </c>
      <c r="B4886" s="75">
        <v>50</v>
      </c>
      <c r="C4886" s="76"/>
      <c r="D4886" s="76" t="s">
        <v>3977</v>
      </c>
      <c r="E4886" s="74"/>
      <c r="F4886" s="74">
        <v>5200000520</v>
      </c>
    </row>
    <row r="4887" spans="1:6" x14ac:dyDescent="0.2">
      <c r="A4887" s="74">
        <v>545085</v>
      </c>
      <c r="B4887" s="75">
        <v>50</v>
      </c>
      <c r="C4887" s="76"/>
      <c r="D4887" s="76" t="s">
        <v>3978</v>
      </c>
      <c r="E4887" s="74"/>
      <c r="F4887" s="74">
        <v>5200000520</v>
      </c>
    </row>
    <row r="4888" spans="1:6" x14ac:dyDescent="0.2">
      <c r="A4888" s="74">
        <v>545086</v>
      </c>
      <c r="B4888" s="75">
        <v>120</v>
      </c>
      <c r="C4888" s="76"/>
      <c r="D4888" s="76" t="s">
        <v>3979</v>
      </c>
      <c r="E4888" s="74"/>
      <c r="F4888" s="74">
        <v>5200000520</v>
      </c>
    </row>
    <row r="4889" spans="1:6" x14ac:dyDescent="0.2">
      <c r="A4889" s="74">
        <v>545087</v>
      </c>
      <c r="B4889" s="75">
        <v>18</v>
      </c>
      <c r="C4889" s="76"/>
      <c r="D4889" s="76" t="s">
        <v>3980</v>
      </c>
      <c r="E4889" s="74"/>
      <c r="F4889" s="74">
        <v>5200000520</v>
      </c>
    </row>
    <row r="4890" spans="1:6" x14ac:dyDescent="0.2">
      <c r="A4890" s="74">
        <v>545089</v>
      </c>
      <c r="B4890" s="75">
        <v>500</v>
      </c>
      <c r="C4890" s="76"/>
      <c r="D4890" s="76" t="s">
        <v>3981</v>
      </c>
      <c r="E4890" s="74"/>
      <c r="F4890" s="74">
        <v>5200000520</v>
      </c>
    </row>
    <row r="4891" spans="1:6" x14ac:dyDescent="0.2">
      <c r="A4891" s="74">
        <v>545090</v>
      </c>
      <c r="B4891" s="75">
        <v>1200</v>
      </c>
      <c r="C4891" s="76"/>
      <c r="D4891" s="76" t="s">
        <v>3982</v>
      </c>
      <c r="E4891" s="74"/>
      <c r="F4891" s="74">
        <v>5200000520</v>
      </c>
    </row>
    <row r="4892" spans="1:6" x14ac:dyDescent="0.2">
      <c r="A4892" s="74">
        <v>545091</v>
      </c>
      <c r="B4892" s="75">
        <v>260</v>
      </c>
      <c r="C4892" s="76"/>
      <c r="D4892" s="76" t="s">
        <v>3983</v>
      </c>
      <c r="E4892" s="74"/>
      <c r="F4892" s="74">
        <v>5200000520</v>
      </c>
    </row>
    <row r="4893" spans="1:6" x14ac:dyDescent="0.2">
      <c r="A4893" s="74">
        <v>545092</v>
      </c>
      <c r="B4893" s="75">
        <v>80</v>
      </c>
      <c r="C4893" s="76"/>
      <c r="D4893" s="76" t="s">
        <v>3984</v>
      </c>
      <c r="E4893" s="74"/>
      <c r="F4893" s="74">
        <v>5200000520</v>
      </c>
    </row>
    <row r="4894" spans="1:6" x14ac:dyDescent="0.2">
      <c r="A4894" s="74">
        <v>545093</v>
      </c>
      <c r="B4894" s="75">
        <v>1800</v>
      </c>
      <c r="C4894" s="76"/>
      <c r="D4894" s="76" t="s">
        <v>3985</v>
      </c>
      <c r="E4894" s="74"/>
      <c r="F4894" s="74">
        <v>5200000520</v>
      </c>
    </row>
    <row r="4895" spans="1:6" x14ac:dyDescent="0.2">
      <c r="A4895" s="74">
        <v>545094</v>
      </c>
      <c r="B4895" s="75">
        <v>650</v>
      </c>
      <c r="C4895" s="76"/>
      <c r="D4895" s="76" t="s">
        <v>3986</v>
      </c>
      <c r="E4895" s="74"/>
      <c r="F4895" s="74">
        <v>5200000520</v>
      </c>
    </row>
    <row r="4896" spans="1:6" x14ac:dyDescent="0.2">
      <c r="A4896" s="74">
        <v>545095</v>
      </c>
      <c r="B4896" s="75">
        <v>160</v>
      </c>
      <c r="C4896" s="76"/>
      <c r="D4896" s="76" t="s">
        <v>3987</v>
      </c>
      <c r="E4896" s="74"/>
      <c r="F4896" s="74">
        <v>5200000520</v>
      </c>
    </row>
    <row r="4897" spans="1:6" x14ac:dyDescent="0.2">
      <c r="A4897" s="74">
        <v>545096</v>
      </c>
      <c r="B4897" s="75">
        <v>100</v>
      </c>
      <c r="C4897" s="76"/>
      <c r="D4897" s="76" t="s">
        <v>3988</v>
      </c>
      <c r="E4897" s="74"/>
      <c r="F4897" s="74">
        <v>5200000520</v>
      </c>
    </row>
    <row r="4898" spans="1:6" x14ac:dyDescent="0.2">
      <c r="A4898" s="74">
        <v>545097</v>
      </c>
      <c r="B4898" s="75">
        <v>100</v>
      </c>
      <c r="C4898" s="76"/>
      <c r="D4898" s="76" t="s">
        <v>3989</v>
      </c>
      <c r="E4898" s="74"/>
      <c r="F4898" s="74">
        <v>5200000520</v>
      </c>
    </row>
    <row r="4899" spans="1:6" x14ac:dyDescent="0.2">
      <c r="A4899" s="74">
        <v>545098</v>
      </c>
      <c r="B4899" s="75">
        <v>350</v>
      </c>
      <c r="C4899" s="76"/>
      <c r="D4899" s="76" t="s">
        <v>3990</v>
      </c>
      <c r="E4899" s="74"/>
      <c r="F4899" s="74">
        <v>5200000520</v>
      </c>
    </row>
    <row r="4900" spans="1:6" x14ac:dyDescent="0.2">
      <c r="A4900" s="74">
        <v>545099</v>
      </c>
      <c r="B4900" s="75">
        <v>45</v>
      </c>
      <c r="C4900" s="76"/>
      <c r="D4900" s="76" t="s">
        <v>3991</v>
      </c>
      <c r="E4900" s="74"/>
      <c r="F4900" s="74">
        <v>5200000520</v>
      </c>
    </row>
    <row r="4901" spans="1:6" x14ac:dyDescent="0.2">
      <c r="A4901" s="74">
        <v>545100</v>
      </c>
      <c r="B4901" s="75">
        <v>1600</v>
      </c>
      <c r="C4901" s="76"/>
      <c r="D4901" s="76" t="s">
        <v>3992</v>
      </c>
      <c r="E4901" s="74"/>
      <c r="F4901" s="74">
        <v>5200000520</v>
      </c>
    </row>
    <row r="4902" spans="1:6" x14ac:dyDescent="0.2">
      <c r="A4902" s="74">
        <v>545101</v>
      </c>
      <c r="B4902" s="75">
        <v>1200</v>
      </c>
      <c r="C4902" s="76"/>
      <c r="D4902" s="76" t="s">
        <v>3993</v>
      </c>
      <c r="E4902" s="74"/>
      <c r="F4902" s="74">
        <v>5200000520</v>
      </c>
    </row>
    <row r="4903" spans="1:6" x14ac:dyDescent="0.2">
      <c r="A4903" s="74">
        <v>545102</v>
      </c>
      <c r="B4903" s="75">
        <v>1400</v>
      </c>
      <c r="C4903" s="76"/>
      <c r="D4903" s="76" t="s">
        <v>3994</v>
      </c>
      <c r="E4903" s="74"/>
      <c r="F4903" s="74">
        <v>5200000520</v>
      </c>
    </row>
    <row r="4904" spans="1:6" x14ac:dyDescent="0.2">
      <c r="A4904" s="74">
        <v>545103</v>
      </c>
      <c r="B4904" s="75">
        <v>8</v>
      </c>
      <c r="C4904" s="76"/>
      <c r="D4904" s="76" t="s">
        <v>3995</v>
      </c>
      <c r="E4904" s="74"/>
      <c r="F4904" s="74">
        <v>5200000520</v>
      </c>
    </row>
    <row r="4905" spans="1:6" x14ac:dyDescent="0.2">
      <c r="A4905" s="74">
        <v>545104</v>
      </c>
      <c r="B4905" s="75">
        <v>110</v>
      </c>
      <c r="C4905" s="76"/>
      <c r="D4905" s="76" t="s">
        <v>3996</v>
      </c>
      <c r="E4905" s="74"/>
      <c r="F4905" s="74">
        <v>5200000520</v>
      </c>
    </row>
    <row r="4906" spans="1:6" x14ac:dyDescent="0.2">
      <c r="A4906" s="74">
        <v>545105</v>
      </c>
      <c r="B4906" s="75">
        <v>280</v>
      </c>
      <c r="C4906" s="76"/>
      <c r="D4906" s="76" t="s">
        <v>3997</v>
      </c>
      <c r="E4906" s="74"/>
      <c r="F4906" s="74">
        <v>5200000520</v>
      </c>
    </row>
    <row r="4907" spans="1:6" x14ac:dyDescent="0.2">
      <c r="A4907" s="74">
        <v>545106</v>
      </c>
      <c r="B4907" s="75">
        <v>400</v>
      </c>
      <c r="C4907" s="76"/>
      <c r="D4907" s="76" t="s">
        <v>3998</v>
      </c>
      <c r="E4907" s="74"/>
      <c r="F4907" s="74">
        <v>5200000520</v>
      </c>
    </row>
    <row r="4908" spans="1:6" x14ac:dyDescent="0.2">
      <c r="A4908" s="74">
        <v>545107</v>
      </c>
      <c r="B4908" s="75">
        <v>3000</v>
      </c>
      <c r="C4908" s="76"/>
      <c r="D4908" s="76" t="s">
        <v>3999</v>
      </c>
      <c r="E4908" s="74"/>
      <c r="F4908" s="74">
        <v>5200000520</v>
      </c>
    </row>
    <row r="4909" spans="1:6" x14ac:dyDescent="0.2">
      <c r="A4909" s="74">
        <v>545108</v>
      </c>
      <c r="B4909" s="75">
        <v>60</v>
      </c>
      <c r="C4909" s="76"/>
      <c r="D4909" s="76" t="s">
        <v>4000</v>
      </c>
      <c r="E4909" s="74"/>
      <c r="F4909" s="74">
        <v>5200000520</v>
      </c>
    </row>
    <row r="4910" spans="1:6" x14ac:dyDescent="0.2">
      <c r="A4910" s="74">
        <v>545109</v>
      </c>
      <c r="B4910" s="75">
        <v>519.61</v>
      </c>
      <c r="C4910" s="76"/>
      <c r="D4910" s="76" t="s">
        <v>4001</v>
      </c>
      <c r="E4910" s="74"/>
      <c r="F4910" s="74">
        <v>5200000520</v>
      </c>
    </row>
    <row r="4911" spans="1:6" x14ac:dyDescent="0.2">
      <c r="A4911" s="74">
        <v>545110</v>
      </c>
      <c r="B4911" s="75">
        <v>519.61</v>
      </c>
      <c r="C4911" s="76"/>
      <c r="D4911" s="76" t="s">
        <v>4002</v>
      </c>
      <c r="E4911" s="74"/>
      <c r="F4911" s="74">
        <v>5200000520</v>
      </c>
    </row>
    <row r="4912" spans="1:6" x14ac:dyDescent="0.2">
      <c r="A4912" s="74">
        <v>545111</v>
      </c>
      <c r="B4912" s="75">
        <v>519.61</v>
      </c>
      <c r="C4912" s="76"/>
      <c r="D4912" s="76" t="s">
        <v>4003</v>
      </c>
      <c r="E4912" s="74"/>
      <c r="F4912" s="74">
        <v>5200000520</v>
      </c>
    </row>
    <row r="4913" spans="1:6" x14ac:dyDescent="0.2">
      <c r="A4913" s="74">
        <v>545112</v>
      </c>
      <c r="B4913" s="75">
        <v>179.9</v>
      </c>
      <c r="C4913" s="76"/>
      <c r="D4913" s="76" t="s">
        <v>4004</v>
      </c>
      <c r="E4913" s="74"/>
      <c r="F4913" s="74">
        <v>5200000520</v>
      </c>
    </row>
    <row r="4914" spans="1:6" x14ac:dyDescent="0.2">
      <c r="A4914" s="74">
        <v>545113</v>
      </c>
      <c r="B4914" s="75">
        <v>89.95</v>
      </c>
      <c r="C4914" s="76"/>
      <c r="D4914" s="76" t="s">
        <v>4005</v>
      </c>
      <c r="E4914" s="74"/>
      <c r="F4914" s="74">
        <v>5200000520</v>
      </c>
    </row>
    <row r="4915" spans="1:6" x14ac:dyDescent="0.2">
      <c r="A4915" s="74">
        <v>545114</v>
      </c>
      <c r="B4915" s="75">
        <v>89.95</v>
      </c>
      <c r="C4915" s="76"/>
      <c r="D4915" s="76" t="s">
        <v>4006</v>
      </c>
      <c r="E4915" s="74"/>
      <c r="F4915" s="74">
        <v>5200000520</v>
      </c>
    </row>
    <row r="4916" spans="1:6" x14ac:dyDescent="0.2">
      <c r="A4916" s="74">
        <v>545115</v>
      </c>
      <c r="B4916" s="75">
        <v>269.85000000000002</v>
      </c>
      <c r="C4916" s="76"/>
      <c r="D4916" s="76" t="s">
        <v>4007</v>
      </c>
      <c r="E4916" s="74"/>
      <c r="F4916" s="74">
        <v>5200000520</v>
      </c>
    </row>
    <row r="4917" spans="1:6" x14ac:dyDescent="0.2">
      <c r="A4917" s="74">
        <v>545116</v>
      </c>
      <c r="B4917" s="75">
        <v>95.94</v>
      </c>
      <c r="C4917" s="76"/>
      <c r="D4917" s="76" t="s">
        <v>4008</v>
      </c>
      <c r="E4917" s="74"/>
      <c r="F4917" s="74">
        <v>5200000520</v>
      </c>
    </row>
    <row r="4918" spans="1:6" x14ac:dyDescent="0.2">
      <c r="A4918" s="74">
        <v>545117</v>
      </c>
      <c r="B4918" s="75">
        <v>59.97</v>
      </c>
      <c r="C4918" s="76"/>
      <c r="D4918" s="76" t="s">
        <v>4009</v>
      </c>
      <c r="E4918" s="74"/>
      <c r="F4918" s="74">
        <v>5200000520</v>
      </c>
    </row>
    <row r="4919" spans="1:6" x14ac:dyDescent="0.2">
      <c r="A4919" s="74">
        <v>545118</v>
      </c>
      <c r="B4919" s="75">
        <v>329.81</v>
      </c>
      <c r="C4919" s="76"/>
      <c r="D4919" s="76" t="s">
        <v>4010</v>
      </c>
      <c r="E4919" s="74"/>
      <c r="F4919" s="74">
        <v>5200000520</v>
      </c>
    </row>
    <row r="4920" spans="1:6" x14ac:dyDescent="0.2">
      <c r="A4920" s="74">
        <v>545119</v>
      </c>
      <c r="B4920" s="75">
        <v>164.91</v>
      </c>
      <c r="C4920" s="76"/>
      <c r="D4920" s="76" t="s">
        <v>4011</v>
      </c>
      <c r="E4920" s="74"/>
      <c r="F4920" s="74">
        <v>5200000520</v>
      </c>
    </row>
    <row r="4921" spans="1:6" x14ac:dyDescent="0.2">
      <c r="A4921" s="74">
        <v>545120</v>
      </c>
      <c r="B4921" s="75">
        <v>119.93</v>
      </c>
      <c r="C4921" s="76"/>
      <c r="D4921" s="76" t="s">
        <v>4012</v>
      </c>
      <c r="E4921" s="74"/>
      <c r="F4921" s="74">
        <v>5200000520</v>
      </c>
    </row>
    <row r="4922" spans="1:6" x14ac:dyDescent="0.2">
      <c r="A4922" s="74">
        <v>545121</v>
      </c>
      <c r="B4922" s="75">
        <v>389.71</v>
      </c>
      <c r="C4922" s="76"/>
      <c r="D4922" s="76" t="s">
        <v>4013</v>
      </c>
      <c r="E4922" s="74"/>
      <c r="F4922" s="74">
        <v>5200000520</v>
      </c>
    </row>
    <row r="4923" spans="1:6" x14ac:dyDescent="0.2">
      <c r="A4923" s="74">
        <v>545122</v>
      </c>
      <c r="B4923" s="75">
        <v>389.71</v>
      </c>
      <c r="C4923" s="76"/>
      <c r="D4923" s="76" t="s">
        <v>4014</v>
      </c>
      <c r="E4923" s="74"/>
      <c r="F4923" s="74">
        <v>5200000520</v>
      </c>
    </row>
    <row r="4924" spans="1:6" x14ac:dyDescent="0.2">
      <c r="A4924" s="74">
        <v>545123</v>
      </c>
      <c r="B4924" s="75">
        <v>389.71</v>
      </c>
      <c r="C4924" s="76"/>
      <c r="D4924" s="76" t="s">
        <v>4015</v>
      </c>
      <c r="E4924" s="74"/>
      <c r="F4924" s="74">
        <v>5200000520</v>
      </c>
    </row>
    <row r="4925" spans="1:6" x14ac:dyDescent="0.2">
      <c r="A4925" s="74">
        <v>545124</v>
      </c>
      <c r="B4925" s="75">
        <v>519.61</v>
      </c>
      <c r="C4925" s="76"/>
      <c r="D4925" s="76" t="s">
        <v>4016</v>
      </c>
      <c r="E4925" s="74"/>
      <c r="F4925" s="74">
        <v>5200000520</v>
      </c>
    </row>
    <row r="4926" spans="1:6" x14ac:dyDescent="0.2">
      <c r="A4926" s="74">
        <v>545125</v>
      </c>
      <c r="B4926" s="75">
        <v>519.61</v>
      </c>
      <c r="C4926" s="76"/>
      <c r="D4926" s="76" t="s">
        <v>4017</v>
      </c>
      <c r="E4926" s="74"/>
      <c r="F4926" s="74">
        <v>5200000520</v>
      </c>
    </row>
    <row r="4927" spans="1:6" x14ac:dyDescent="0.2">
      <c r="A4927" s="74">
        <v>545126</v>
      </c>
      <c r="B4927" s="75">
        <v>1039.23</v>
      </c>
      <c r="C4927" s="76"/>
      <c r="D4927" s="76" t="s">
        <v>4018</v>
      </c>
      <c r="E4927" s="74"/>
      <c r="F4927" s="74">
        <v>5200000520</v>
      </c>
    </row>
    <row r="4928" spans="1:6" x14ac:dyDescent="0.2">
      <c r="A4928" s="74">
        <v>545127</v>
      </c>
      <c r="B4928" s="75">
        <v>539.69000000000005</v>
      </c>
      <c r="C4928" s="76"/>
      <c r="D4928" s="76" t="s">
        <v>4019</v>
      </c>
      <c r="E4928" s="74"/>
      <c r="F4928" s="74">
        <v>5200000520</v>
      </c>
    </row>
    <row r="4929" spans="1:6" x14ac:dyDescent="0.2">
      <c r="A4929" s="74">
        <v>545128</v>
      </c>
      <c r="B4929" s="75">
        <v>479.73</v>
      </c>
      <c r="C4929" s="76"/>
      <c r="D4929" s="76" t="s">
        <v>4020</v>
      </c>
      <c r="E4929" s="74"/>
      <c r="F4929" s="74">
        <v>5200000520</v>
      </c>
    </row>
    <row r="4930" spans="1:6" x14ac:dyDescent="0.2">
      <c r="A4930" s="74">
        <v>545129</v>
      </c>
      <c r="B4930" s="75">
        <v>389.71</v>
      </c>
      <c r="C4930" s="76"/>
      <c r="D4930" s="76" t="s">
        <v>4021</v>
      </c>
      <c r="E4930" s="74"/>
      <c r="F4930" s="74">
        <v>5200000520</v>
      </c>
    </row>
    <row r="4931" spans="1:6" x14ac:dyDescent="0.2">
      <c r="A4931" s="74">
        <v>545130</v>
      </c>
      <c r="B4931" s="75">
        <v>149.91999999999999</v>
      </c>
      <c r="C4931" s="76"/>
      <c r="D4931" s="76" t="s">
        <v>4022</v>
      </c>
      <c r="E4931" s="74"/>
      <c r="F4931" s="74">
        <v>5200000520</v>
      </c>
    </row>
    <row r="4932" spans="1:6" x14ac:dyDescent="0.2">
      <c r="A4932" s="74">
        <v>545131</v>
      </c>
      <c r="B4932" s="75">
        <v>89.95</v>
      </c>
      <c r="C4932" s="76"/>
      <c r="D4932" s="76" t="s">
        <v>4023</v>
      </c>
      <c r="E4932" s="74"/>
      <c r="F4932" s="74">
        <v>5200000520</v>
      </c>
    </row>
    <row r="4933" spans="1:6" x14ac:dyDescent="0.2">
      <c r="A4933" s="74">
        <v>545132</v>
      </c>
      <c r="B4933" s="75">
        <v>2100</v>
      </c>
      <c r="C4933" s="76"/>
      <c r="D4933" s="76" t="s">
        <v>4024</v>
      </c>
      <c r="E4933" s="74"/>
      <c r="F4933" s="74">
        <v>5200000520</v>
      </c>
    </row>
    <row r="4934" spans="1:6" x14ac:dyDescent="0.2">
      <c r="A4934" s="74">
        <v>545133</v>
      </c>
      <c r="B4934" s="75">
        <v>1400</v>
      </c>
      <c r="C4934" s="76"/>
      <c r="D4934" s="76" t="s">
        <v>4025</v>
      </c>
      <c r="E4934" s="74"/>
      <c r="F4934" s="74">
        <v>5200000520</v>
      </c>
    </row>
    <row r="4935" spans="1:6" x14ac:dyDescent="0.2">
      <c r="A4935" s="74">
        <v>545134</v>
      </c>
      <c r="B4935" s="75">
        <v>600</v>
      </c>
      <c r="C4935" s="76"/>
      <c r="D4935" s="76" t="s">
        <v>4026</v>
      </c>
      <c r="E4935" s="74"/>
      <c r="F4935" s="74">
        <v>5200000520</v>
      </c>
    </row>
    <row r="4936" spans="1:6" x14ac:dyDescent="0.2">
      <c r="A4936" s="74">
        <v>545135</v>
      </c>
      <c r="B4936" s="75">
        <v>259.81</v>
      </c>
      <c r="C4936" s="76"/>
      <c r="D4936" s="76" t="s">
        <v>4027</v>
      </c>
      <c r="E4936" s="74"/>
      <c r="F4936" s="74">
        <v>5200000520</v>
      </c>
    </row>
    <row r="4937" spans="1:6" x14ac:dyDescent="0.2">
      <c r="A4937" s="74">
        <v>545136</v>
      </c>
      <c r="B4937" s="75">
        <v>209.88</v>
      </c>
      <c r="C4937" s="76"/>
      <c r="D4937" s="76" t="s">
        <v>4028</v>
      </c>
      <c r="E4937" s="74"/>
      <c r="F4937" s="74">
        <v>5200000520</v>
      </c>
    </row>
    <row r="4938" spans="1:6" x14ac:dyDescent="0.2">
      <c r="A4938" s="74">
        <v>545137</v>
      </c>
      <c r="B4938" s="75">
        <v>689.61</v>
      </c>
      <c r="C4938" s="76"/>
      <c r="D4938" s="76" t="s">
        <v>4029</v>
      </c>
      <c r="E4938" s="74"/>
      <c r="F4938" s="74">
        <v>5200000520</v>
      </c>
    </row>
    <row r="4939" spans="1:6" x14ac:dyDescent="0.2">
      <c r="A4939" s="74">
        <v>545138</v>
      </c>
      <c r="B4939" s="75">
        <v>449.75</v>
      </c>
      <c r="C4939" s="76"/>
      <c r="D4939" s="76" t="s">
        <v>4030</v>
      </c>
      <c r="E4939" s="74"/>
      <c r="F4939" s="74">
        <v>5200000520</v>
      </c>
    </row>
    <row r="4940" spans="1:6" x14ac:dyDescent="0.2">
      <c r="A4940" s="74">
        <v>545139</v>
      </c>
      <c r="B4940" s="75">
        <v>519.61</v>
      </c>
      <c r="C4940" s="76"/>
      <c r="D4940" s="76" t="s">
        <v>4031</v>
      </c>
      <c r="E4940" s="74"/>
      <c r="F4940" s="74">
        <v>5200000520</v>
      </c>
    </row>
    <row r="4941" spans="1:6" x14ac:dyDescent="0.2">
      <c r="A4941" s="74">
        <v>545140</v>
      </c>
      <c r="B4941" s="75">
        <v>209.88</v>
      </c>
      <c r="C4941" s="76"/>
      <c r="D4941" s="76" t="s">
        <v>4032</v>
      </c>
      <c r="E4941" s="74"/>
      <c r="F4941" s="74">
        <v>5200000520</v>
      </c>
    </row>
    <row r="4942" spans="1:6" x14ac:dyDescent="0.2">
      <c r="A4942" s="74">
        <v>545141</v>
      </c>
      <c r="B4942" s="75">
        <v>359.8</v>
      </c>
      <c r="C4942" s="76"/>
      <c r="D4942" s="76" t="s">
        <v>4033</v>
      </c>
      <c r="E4942" s="74"/>
      <c r="F4942" s="74">
        <v>5200000520</v>
      </c>
    </row>
    <row r="4943" spans="1:6" x14ac:dyDescent="0.2">
      <c r="A4943" s="74">
        <v>545142</v>
      </c>
      <c r="B4943" s="75">
        <v>179.9</v>
      </c>
      <c r="C4943" s="76"/>
      <c r="D4943" s="76" t="s">
        <v>4034</v>
      </c>
      <c r="E4943" s="74"/>
      <c r="F4943" s="74">
        <v>5200000520</v>
      </c>
    </row>
    <row r="4944" spans="1:6" x14ac:dyDescent="0.2">
      <c r="A4944" s="74">
        <v>545143</v>
      </c>
      <c r="B4944" s="75">
        <v>509.71</v>
      </c>
      <c r="C4944" s="76"/>
      <c r="D4944" s="76" t="s">
        <v>4035</v>
      </c>
      <c r="E4944" s="74"/>
      <c r="F4944" s="74">
        <v>5200000520</v>
      </c>
    </row>
    <row r="4945" spans="1:6" x14ac:dyDescent="0.2">
      <c r="A4945" s="74">
        <v>545144</v>
      </c>
      <c r="B4945" s="75">
        <v>359.8</v>
      </c>
      <c r="C4945" s="76"/>
      <c r="D4945" s="76" t="s">
        <v>4036</v>
      </c>
      <c r="E4945" s="74"/>
      <c r="F4945" s="74">
        <v>5200000520</v>
      </c>
    </row>
    <row r="4946" spans="1:6" x14ac:dyDescent="0.2">
      <c r="A4946" s="74">
        <v>545145</v>
      </c>
      <c r="B4946" s="75">
        <v>299.83</v>
      </c>
      <c r="C4946" s="76"/>
      <c r="D4946" s="76" t="s">
        <v>4037</v>
      </c>
      <c r="E4946" s="74"/>
      <c r="F4946" s="74">
        <v>5200000520</v>
      </c>
    </row>
    <row r="4947" spans="1:6" x14ac:dyDescent="0.2">
      <c r="A4947" s="74">
        <v>545146</v>
      </c>
      <c r="B4947" s="75">
        <v>149.91999999999999</v>
      </c>
      <c r="C4947" s="76"/>
      <c r="D4947" s="76" t="s">
        <v>4038</v>
      </c>
      <c r="E4947" s="74"/>
      <c r="F4947" s="74">
        <v>5200000520</v>
      </c>
    </row>
    <row r="4948" spans="1:6" x14ac:dyDescent="0.2">
      <c r="A4948" s="74">
        <v>545147</v>
      </c>
      <c r="B4948" s="75">
        <v>239.86</v>
      </c>
      <c r="C4948" s="76"/>
      <c r="D4948" s="76" t="s">
        <v>4039</v>
      </c>
      <c r="E4948" s="74"/>
      <c r="F4948" s="74">
        <v>5200000520</v>
      </c>
    </row>
    <row r="4949" spans="1:6" x14ac:dyDescent="0.2">
      <c r="A4949" s="74">
        <v>545148</v>
      </c>
      <c r="B4949" s="75">
        <v>149.91999999999999</v>
      </c>
      <c r="C4949" s="76"/>
      <c r="D4949" s="76" t="s">
        <v>4040</v>
      </c>
      <c r="E4949" s="74"/>
      <c r="F4949" s="74">
        <v>5200000520</v>
      </c>
    </row>
    <row r="4950" spans="1:6" x14ac:dyDescent="0.2">
      <c r="A4950" s="74">
        <v>545149</v>
      </c>
      <c r="B4950" s="75">
        <v>519.61</v>
      </c>
      <c r="C4950" s="76"/>
      <c r="D4950" s="76" t="s">
        <v>4041</v>
      </c>
      <c r="E4950" s="74"/>
      <c r="F4950" s="74">
        <v>5200000520</v>
      </c>
    </row>
    <row r="4951" spans="1:6" x14ac:dyDescent="0.2">
      <c r="A4951" s="74">
        <v>545150</v>
      </c>
      <c r="B4951" s="75">
        <v>299.83</v>
      </c>
      <c r="C4951" s="76"/>
      <c r="D4951" s="76" t="s">
        <v>4042</v>
      </c>
      <c r="E4951" s="74"/>
      <c r="F4951" s="74">
        <v>5200000520</v>
      </c>
    </row>
    <row r="4952" spans="1:6" x14ac:dyDescent="0.2">
      <c r="A4952" s="74">
        <v>545151</v>
      </c>
      <c r="B4952" s="75">
        <v>6500</v>
      </c>
      <c r="C4952" s="76"/>
      <c r="D4952" s="76" t="s">
        <v>4043</v>
      </c>
      <c r="E4952" s="74"/>
      <c r="F4952" s="74">
        <v>5200000520</v>
      </c>
    </row>
    <row r="4953" spans="1:6" x14ac:dyDescent="0.2">
      <c r="A4953" s="74">
        <v>545152</v>
      </c>
      <c r="B4953" s="75">
        <v>2800</v>
      </c>
      <c r="C4953" s="76"/>
      <c r="D4953" s="76" t="s">
        <v>4044</v>
      </c>
      <c r="E4953" s="74"/>
      <c r="F4953" s="74">
        <v>5200000520</v>
      </c>
    </row>
    <row r="4954" spans="1:6" x14ac:dyDescent="0.2">
      <c r="A4954" s="74">
        <v>547845</v>
      </c>
      <c r="B4954" s="75">
        <v>179.9</v>
      </c>
      <c r="C4954" s="76"/>
      <c r="D4954" s="76" t="s">
        <v>4004</v>
      </c>
      <c r="E4954" s="74"/>
      <c r="F4954" s="74">
        <v>5200000520</v>
      </c>
    </row>
    <row r="4955" spans="1:6" x14ac:dyDescent="0.2">
      <c r="A4955" s="74">
        <v>547845</v>
      </c>
      <c r="B4955" s="75">
        <v>179.9</v>
      </c>
      <c r="C4955" s="76"/>
      <c r="D4955" s="76" t="s">
        <v>4004</v>
      </c>
      <c r="E4955" s="74"/>
      <c r="F4955" s="74">
        <v>5200000520</v>
      </c>
    </row>
    <row r="4956" spans="1:6" x14ac:dyDescent="0.2">
      <c r="A4956" s="74">
        <v>547846</v>
      </c>
      <c r="B4956" s="75">
        <v>220</v>
      </c>
      <c r="C4956" s="76"/>
      <c r="D4956" s="76" t="s">
        <v>4045</v>
      </c>
      <c r="E4956" s="74"/>
      <c r="F4956" s="74">
        <v>5200000520</v>
      </c>
    </row>
    <row r="4957" spans="1:6" x14ac:dyDescent="0.2">
      <c r="A4957" s="74">
        <v>547846</v>
      </c>
      <c r="B4957" s="75">
        <v>220</v>
      </c>
      <c r="C4957" s="76"/>
      <c r="D4957" s="76" t="s">
        <v>4045</v>
      </c>
      <c r="E4957" s="74"/>
      <c r="F4957" s="74">
        <v>5200000520</v>
      </c>
    </row>
    <row r="4958" spans="1:6" x14ac:dyDescent="0.2">
      <c r="A4958" s="74">
        <v>547847</v>
      </c>
      <c r="B4958" s="75">
        <v>66</v>
      </c>
      <c r="C4958" s="76"/>
      <c r="D4958" s="76" t="s">
        <v>4046</v>
      </c>
      <c r="E4958" s="74"/>
      <c r="F4958" s="74">
        <v>5200000520</v>
      </c>
    </row>
    <row r="4959" spans="1:6" x14ac:dyDescent="0.2">
      <c r="A4959" s="74">
        <v>547847</v>
      </c>
      <c r="B4959" s="75">
        <v>66</v>
      </c>
      <c r="C4959" s="76"/>
      <c r="D4959" s="76" t="s">
        <v>4046</v>
      </c>
      <c r="E4959" s="74"/>
      <c r="F4959" s="74">
        <v>5200000520</v>
      </c>
    </row>
    <row r="4960" spans="1:6" x14ac:dyDescent="0.2">
      <c r="A4960" s="74">
        <v>547848</v>
      </c>
      <c r="B4960" s="75">
        <v>170</v>
      </c>
      <c r="C4960" s="76"/>
      <c r="D4960" s="76" t="s">
        <v>4047</v>
      </c>
      <c r="E4960" s="74"/>
      <c r="F4960" s="74">
        <v>5200000520</v>
      </c>
    </row>
    <row r="4961" spans="1:6" x14ac:dyDescent="0.2">
      <c r="A4961" s="74">
        <v>547848</v>
      </c>
      <c r="B4961" s="75">
        <v>170</v>
      </c>
      <c r="C4961" s="76"/>
      <c r="D4961" s="76" t="s">
        <v>4047</v>
      </c>
      <c r="E4961" s="74"/>
      <c r="F4961" s="74">
        <v>5200000520</v>
      </c>
    </row>
    <row r="4962" spans="1:6" x14ac:dyDescent="0.2">
      <c r="A4962" s="74">
        <v>547849</v>
      </c>
      <c r="B4962" s="75">
        <v>242</v>
      </c>
      <c r="C4962" s="76"/>
      <c r="D4962" s="76" t="s">
        <v>4048</v>
      </c>
      <c r="E4962" s="74"/>
      <c r="F4962" s="74">
        <v>5200000520</v>
      </c>
    </row>
    <row r="4963" spans="1:6" x14ac:dyDescent="0.2">
      <c r="A4963" s="74">
        <v>547849</v>
      </c>
      <c r="B4963" s="75">
        <v>242</v>
      </c>
      <c r="C4963" s="76"/>
      <c r="D4963" s="76" t="s">
        <v>4048</v>
      </c>
      <c r="E4963" s="74"/>
      <c r="F4963" s="74">
        <v>5200000520</v>
      </c>
    </row>
    <row r="4964" spans="1:6" x14ac:dyDescent="0.2">
      <c r="A4964" s="74">
        <v>548837</v>
      </c>
      <c r="B4964" s="75">
        <v>379.05</v>
      </c>
      <c r="C4964" s="76"/>
      <c r="D4964" s="76" t="s">
        <v>4049</v>
      </c>
      <c r="E4964" s="74"/>
      <c r="F4964" s="74">
        <v>5200000520</v>
      </c>
    </row>
    <row r="4965" spans="1:6" x14ac:dyDescent="0.2">
      <c r="A4965" s="74">
        <v>548838</v>
      </c>
      <c r="B4965" s="75">
        <v>126.35</v>
      </c>
      <c r="C4965" s="76"/>
      <c r="D4965" s="76" t="s">
        <v>4050</v>
      </c>
      <c r="E4965" s="74"/>
      <c r="F4965" s="74">
        <v>5200000520</v>
      </c>
    </row>
    <row r="4966" spans="1:6" x14ac:dyDescent="0.2">
      <c r="A4966" s="74">
        <v>548839</v>
      </c>
      <c r="B4966" s="75">
        <v>151.62</v>
      </c>
      <c r="C4966" s="76"/>
      <c r="D4966" s="76" t="s">
        <v>4051</v>
      </c>
      <c r="E4966" s="74"/>
      <c r="F4966" s="74">
        <v>5200000520</v>
      </c>
    </row>
    <row r="4967" spans="1:6" x14ac:dyDescent="0.2">
      <c r="A4967" s="74">
        <v>548840</v>
      </c>
      <c r="B4967" s="75">
        <v>758.1</v>
      </c>
      <c r="C4967" s="76"/>
      <c r="D4967" s="76" t="s">
        <v>4052</v>
      </c>
      <c r="E4967" s="74"/>
      <c r="F4967" s="74">
        <v>5200000520</v>
      </c>
    </row>
    <row r="4968" spans="1:6" x14ac:dyDescent="0.2">
      <c r="A4968" s="74">
        <v>548841</v>
      </c>
      <c r="B4968" s="75">
        <v>80.459999999999994</v>
      </c>
      <c r="C4968" s="76"/>
      <c r="D4968" s="76" t="s">
        <v>4053</v>
      </c>
      <c r="E4968" s="74"/>
      <c r="F4968" s="74">
        <v>5200000520</v>
      </c>
    </row>
    <row r="4969" spans="1:6" x14ac:dyDescent="0.2">
      <c r="A4969" s="74">
        <v>548842</v>
      </c>
      <c r="B4969" s="75">
        <v>200</v>
      </c>
      <c r="C4969" s="76"/>
      <c r="D4969" s="76" t="s">
        <v>4054</v>
      </c>
      <c r="E4969" s="74"/>
      <c r="F4969" s="74">
        <v>5200000520</v>
      </c>
    </row>
    <row r="4970" spans="1:6" x14ac:dyDescent="0.2">
      <c r="A4970" s="74">
        <v>548843</v>
      </c>
      <c r="B4970" s="75">
        <v>150</v>
      </c>
      <c r="C4970" s="76"/>
      <c r="D4970" s="76" t="s">
        <v>4055</v>
      </c>
      <c r="E4970" s="74"/>
      <c r="F4970" s="74">
        <v>5200000520</v>
      </c>
    </row>
    <row r="4971" spans="1:6" x14ac:dyDescent="0.2">
      <c r="A4971" s="74">
        <v>549014</v>
      </c>
      <c r="B4971" s="75">
        <v>180</v>
      </c>
      <c r="C4971" s="76"/>
      <c r="D4971" s="76" t="s">
        <v>3956</v>
      </c>
      <c r="E4971" s="74"/>
      <c r="F4971" s="74">
        <v>5200000520</v>
      </c>
    </row>
    <row r="4972" spans="1:6" x14ac:dyDescent="0.2">
      <c r="A4972" s="74">
        <v>549015</v>
      </c>
      <c r="B4972" s="75">
        <v>140</v>
      </c>
      <c r="C4972" s="76"/>
      <c r="D4972" s="76" t="s">
        <v>4056</v>
      </c>
      <c r="E4972" s="74"/>
      <c r="F4972" s="74">
        <v>5200000520</v>
      </c>
    </row>
    <row r="4973" spans="1:6" x14ac:dyDescent="0.2">
      <c r="A4973" s="74">
        <v>549016</v>
      </c>
      <c r="B4973" s="75">
        <v>340</v>
      </c>
      <c r="C4973" s="76"/>
      <c r="D4973" s="76" t="s">
        <v>4057</v>
      </c>
      <c r="E4973" s="74"/>
      <c r="F4973" s="74">
        <v>5200000520</v>
      </c>
    </row>
    <row r="4974" spans="1:6" x14ac:dyDescent="0.2">
      <c r="A4974" s="74">
        <v>549017</v>
      </c>
      <c r="B4974" s="75">
        <v>400</v>
      </c>
      <c r="C4974" s="76"/>
      <c r="D4974" s="76" t="s">
        <v>4058</v>
      </c>
      <c r="E4974" s="74"/>
      <c r="F4974" s="74">
        <v>5200000520</v>
      </c>
    </row>
    <row r="4975" spans="1:6" x14ac:dyDescent="0.2">
      <c r="A4975" s="74">
        <v>549018</v>
      </c>
      <c r="B4975" s="75">
        <v>220</v>
      </c>
      <c r="C4975" s="76"/>
      <c r="D4975" s="76" t="s">
        <v>4059</v>
      </c>
      <c r="E4975" s="74"/>
      <c r="F4975" s="74">
        <v>5200000520</v>
      </c>
    </row>
    <row r="4976" spans="1:6" x14ac:dyDescent="0.2">
      <c r="A4976" s="74">
        <v>549019</v>
      </c>
      <c r="B4976" s="75">
        <v>110</v>
      </c>
      <c r="C4976" s="76"/>
      <c r="D4976" s="76" t="s">
        <v>4060</v>
      </c>
      <c r="E4976" s="74"/>
      <c r="F4976" s="74">
        <v>5200000520</v>
      </c>
    </row>
    <row r="4977" spans="1:6" x14ac:dyDescent="0.2">
      <c r="A4977" s="74">
        <v>549020</v>
      </c>
      <c r="B4977" s="75">
        <v>800</v>
      </c>
      <c r="C4977" s="76"/>
      <c r="D4977" s="76" t="s">
        <v>4061</v>
      </c>
      <c r="E4977" s="74"/>
      <c r="F4977" s="74">
        <v>5200000520</v>
      </c>
    </row>
    <row r="4978" spans="1:6" x14ac:dyDescent="0.2">
      <c r="A4978" s="74">
        <v>549854</v>
      </c>
      <c r="B4978" s="75">
        <v>1</v>
      </c>
      <c r="C4978" s="76"/>
      <c r="D4978" s="76" t="s">
        <v>4062</v>
      </c>
      <c r="E4978" s="74"/>
      <c r="F4978" s="74">
        <v>5200000520</v>
      </c>
    </row>
    <row r="4979" spans="1:6" x14ac:dyDescent="0.2">
      <c r="A4979" s="74">
        <v>549930</v>
      </c>
      <c r="B4979" s="75">
        <v>1</v>
      </c>
      <c r="C4979" s="76"/>
      <c r="D4979" s="76" t="s">
        <v>4063</v>
      </c>
      <c r="E4979" s="74"/>
      <c r="F4979" s="74">
        <v>5200000520</v>
      </c>
    </row>
    <row r="4980" spans="1:6" x14ac:dyDescent="0.2">
      <c r="A4980" s="74">
        <v>553714</v>
      </c>
      <c r="B4980" s="75">
        <v>205.51</v>
      </c>
      <c r="C4980" s="76"/>
      <c r="D4980" s="76" t="s">
        <v>4064</v>
      </c>
      <c r="E4980" s="74"/>
      <c r="F4980" s="74">
        <v>5200000759</v>
      </c>
    </row>
    <row r="4981" spans="1:6" x14ac:dyDescent="0.2">
      <c r="A4981" s="74">
        <v>553715</v>
      </c>
      <c r="B4981" s="75">
        <v>356.62</v>
      </c>
      <c r="C4981" s="76"/>
      <c r="D4981" s="76" t="s">
        <v>4065</v>
      </c>
      <c r="E4981" s="74"/>
      <c r="F4981" s="74">
        <v>5200000759</v>
      </c>
    </row>
    <row r="4982" spans="1:6" x14ac:dyDescent="0.2">
      <c r="A4982" s="74">
        <v>553716</v>
      </c>
      <c r="B4982" s="75">
        <v>3.1</v>
      </c>
      <c r="C4982" s="76"/>
      <c r="D4982" s="76" t="s">
        <v>4066</v>
      </c>
      <c r="E4982" s="74"/>
      <c r="F4982" s="74">
        <v>5200000759</v>
      </c>
    </row>
    <row r="4983" spans="1:6" x14ac:dyDescent="0.2">
      <c r="A4983" s="74">
        <v>553717</v>
      </c>
      <c r="B4983" s="75">
        <v>3.36</v>
      </c>
      <c r="C4983" s="76"/>
      <c r="D4983" s="76" t="s">
        <v>4067</v>
      </c>
      <c r="E4983" s="74"/>
      <c r="F4983" s="74">
        <v>5200000759</v>
      </c>
    </row>
    <row r="4984" spans="1:6" x14ac:dyDescent="0.2">
      <c r="A4984" s="74">
        <v>553718</v>
      </c>
      <c r="B4984" s="75">
        <v>3.61</v>
      </c>
      <c r="C4984" s="76"/>
      <c r="D4984" s="76" t="s">
        <v>4068</v>
      </c>
      <c r="E4984" s="74"/>
      <c r="F4984" s="74">
        <v>5200000759</v>
      </c>
    </row>
    <row r="4985" spans="1:6" x14ac:dyDescent="0.2">
      <c r="A4985" s="74">
        <v>553719</v>
      </c>
      <c r="B4985" s="75">
        <v>3.89</v>
      </c>
      <c r="C4985" s="76"/>
      <c r="D4985" s="76" t="s">
        <v>4069</v>
      </c>
      <c r="E4985" s="74"/>
      <c r="F4985" s="74">
        <v>5200000759</v>
      </c>
    </row>
    <row r="4986" spans="1:6" x14ac:dyDescent="0.2">
      <c r="A4986" s="74">
        <v>553720</v>
      </c>
      <c r="B4986" s="75">
        <v>3.12</v>
      </c>
      <c r="C4986" s="76"/>
      <c r="D4986" s="76" t="s">
        <v>4070</v>
      </c>
      <c r="E4986" s="74"/>
      <c r="F4986" s="74">
        <v>5200000759</v>
      </c>
    </row>
    <row r="4987" spans="1:6" x14ac:dyDescent="0.2">
      <c r="A4987" s="74">
        <v>553721</v>
      </c>
      <c r="B4987" s="75">
        <v>3.36</v>
      </c>
      <c r="C4987" s="76"/>
      <c r="D4987" s="76" t="s">
        <v>4071</v>
      </c>
      <c r="E4987" s="74"/>
      <c r="F4987" s="74">
        <v>5200000759</v>
      </c>
    </row>
    <row r="4988" spans="1:6" x14ac:dyDescent="0.2">
      <c r="A4988" s="74">
        <v>553722</v>
      </c>
      <c r="B4988" s="75">
        <v>3.61</v>
      </c>
      <c r="C4988" s="76"/>
      <c r="D4988" s="76" t="s">
        <v>4072</v>
      </c>
      <c r="E4988" s="74"/>
      <c r="F4988" s="74">
        <v>5200000759</v>
      </c>
    </row>
    <row r="4989" spans="1:6" x14ac:dyDescent="0.2">
      <c r="A4989" s="74">
        <v>553723</v>
      </c>
      <c r="B4989" s="75">
        <v>3.89</v>
      </c>
      <c r="C4989" s="76"/>
      <c r="D4989" s="76" t="s">
        <v>4073</v>
      </c>
      <c r="E4989" s="74"/>
      <c r="F4989" s="74">
        <v>5200000759</v>
      </c>
    </row>
    <row r="4990" spans="1:6" x14ac:dyDescent="0.2">
      <c r="A4990" s="74">
        <v>553724</v>
      </c>
      <c r="B4990" s="75">
        <v>3.58</v>
      </c>
      <c r="C4990" s="76"/>
      <c r="D4990" s="76" t="s">
        <v>4074</v>
      </c>
      <c r="E4990" s="74"/>
      <c r="F4990" s="74">
        <v>5200000759</v>
      </c>
    </row>
    <row r="4991" spans="1:6" x14ac:dyDescent="0.2">
      <c r="A4991" s="74">
        <v>553725</v>
      </c>
      <c r="B4991" s="75">
        <v>4.22</v>
      </c>
      <c r="C4991" s="76"/>
      <c r="D4991" s="76" t="s">
        <v>4075</v>
      </c>
      <c r="E4991" s="74"/>
      <c r="F4991" s="74">
        <v>5200000759</v>
      </c>
    </row>
    <row r="4992" spans="1:6" x14ac:dyDescent="0.2">
      <c r="A4992" s="74">
        <v>553726</v>
      </c>
      <c r="B4992" s="75">
        <v>4.54</v>
      </c>
      <c r="C4992" s="76"/>
      <c r="D4992" s="76" t="s">
        <v>4076</v>
      </c>
      <c r="E4992" s="74"/>
      <c r="F4992" s="74">
        <v>5200000759</v>
      </c>
    </row>
    <row r="4993" spans="1:6" x14ac:dyDescent="0.2">
      <c r="A4993" s="74">
        <v>553727</v>
      </c>
      <c r="B4993" s="75">
        <v>5.37</v>
      </c>
      <c r="C4993" s="76"/>
      <c r="D4993" s="76" t="s">
        <v>4077</v>
      </c>
      <c r="E4993" s="74"/>
      <c r="F4993" s="74">
        <v>5200000759</v>
      </c>
    </row>
    <row r="4994" spans="1:6" x14ac:dyDescent="0.2">
      <c r="A4994" s="74">
        <v>553728</v>
      </c>
      <c r="B4994" s="75">
        <v>5.75</v>
      </c>
      <c r="C4994" s="76"/>
      <c r="D4994" s="76" t="s">
        <v>4078</v>
      </c>
      <c r="E4994" s="74"/>
      <c r="F4994" s="74">
        <v>5200000759</v>
      </c>
    </row>
    <row r="4995" spans="1:6" x14ac:dyDescent="0.2">
      <c r="A4995" s="74">
        <v>553729</v>
      </c>
      <c r="B4995" s="75">
        <v>6.52</v>
      </c>
      <c r="C4995" s="76"/>
      <c r="D4995" s="76" t="s">
        <v>4079</v>
      </c>
      <c r="E4995" s="74"/>
      <c r="F4995" s="74">
        <v>5200000759</v>
      </c>
    </row>
    <row r="4996" spans="1:6" x14ac:dyDescent="0.2">
      <c r="A4996" s="74">
        <v>553730</v>
      </c>
      <c r="B4996" s="75">
        <v>9.42</v>
      </c>
      <c r="C4996" s="76"/>
      <c r="D4996" s="76" t="s">
        <v>4080</v>
      </c>
      <c r="E4996" s="74"/>
      <c r="F4996" s="74">
        <v>5200000759</v>
      </c>
    </row>
    <row r="4997" spans="1:6" x14ac:dyDescent="0.2">
      <c r="A4997" s="74">
        <v>553731</v>
      </c>
      <c r="B4997" s="75">
        <v>12.79</v>
      </c>
      <c r="C4997" s="76"/>
      <c r="D4997" s="76" t="s">
        <v>4081</v>
      </c>
      <c r="E4997" s="74"/>
      <c r="F4997" s="74">
        <v>5200000759</v>
      </c>
    </row>
    <row r="4998" spans="1:6" x14ac:dyDescent="0.2">
      <c r="A4998" s="74">
        <v>553732</v>
      </c>
      <c r="B4998" s="75">
        <v>17.32</v>
      </c>
      <c r="C4998" s="76"/>
      <c r="D4998" s="76" t="s">
        <v>4082</v>
      </c>
      <c r="E4998" s="74"/>
      <c r="F4998" s="74">
        <v>5200000759</v>
      </c>
    </row>
    <row r="4999" spans="1:6" x14ac:dyDescent="0.2">
      <c r="A4999" s="74">
        <v>553733</v>
      </c>
      <c r="B4999" s="75">
        <v>15.15</v>
      </c>
      <c r="C4999" s="76"/>
      <c r="D4999" s="76" t="s">
        <v>4083</v>
      </c>
      <c r="E4999" s="74"/>
      <c r="F4999" s="74">
        <v>5200000759</v>
      </c>
    </row>
    <row r="5000" spans="1:6" x14ac:dyDescent="0.2">
      <c r="A5000" s="74">
        <v>553734</v>
      </c>
      <c r="B5000" s="75">
        <v>16.399999999999999</v>
      </c>
      <c r="C5000" s="76"/>
      <c r="D5000" s="76" t="s">
        <v>4084</v>
      </c>
      <c r="E5000" s="74"/>
      <c r="F5000" s="74">
        <v>5200000759</v>
      </c>
    </row>
    <row r="5001" spans="1:6" x14ac:dyDescent="0.2">
      <c r="A5001" s="74">
        <v>553735</v>
      </c>
      <c r="B5001" s="75">
        <v>16.399999999999999</v>
      </c>
      <c r="C5001" s="76"/>
      <c r="D5001" s="76" t="s">
        <v>4085</v>
      </c>
      <c r="E5001" s="74"/>
      <c r="F5001" s="74">
        <v>5200000759</v>
      </c>
    </row>
    <row r="5002" spans="1:6" x14ac:dyDescent="0.2">
      <c r="A5002" s="74">
        <v>553736</v>
      </c>
      <c r="B5002" s="75">
        <v>16.399999999999999</v>
      </c>
      <c r="C5002" s="76"/>
      <c r="D5002" s="76" t="s">
        <v>4086</v>
      </c>
      <c r="E5002" s="74"/>
      <c r="F5002" s="74">
        <v>5200000759</v>
      </c>
    </row>
    <row r="5003" spans="1:6" x14ac:dyDescent="0.2">
      <c r="A5003" s="74">
        <v>553737</v>
      </c>
      <c r="B5003" s="75">
        <v>9.1300000000000008</v>
      </c>
      <c r="C5003" s="76"/>
      <c r="D5003" s="76" t="s">
        <v>4087</v>
      </c>
      <c r="E5003" s="74"/>
      <c r="F5003" s="74">
        <v>5200000759</v>
      </c>
    </row>
    <row r="5004" spans="1:6" x14ac:dyDescent="0.2">
      <c r="A5004" s="74">
        <v>553738</v>
      </c>
      <c r="B5004" s="75">
        <v>32.85</v>
      </c>
      <c r="C5004" s="76"/>
      <c r="D5004" s="76" t="s">
        <v>4088</v>
      </c>
      <c r="E5004" s="74"/>
      <c r="F5004" s="74">
        <v>5200000759</v>
      </c>
    </row>
    <row r="5005" spans="1:6" x14ac:dyDescent="0.2">
      <c r="A5005" s="74">
        <v>553739</v>
      </c>
      <c r="B5005" s="75">
        <v>48.41</v>
      </c>
      <c r="C5005" s="76"/>
      <c r="D5005" s="76" t="s">
        <v>4089</v>
      </c>
      <c r="E5005" s="74"/>
      <c r="F5005" s="74">
        <v>5200000759</v>
      </c>
    </row>
    <row r="5006" spans="1:6" x14ac:dyDescent="0.2">
      <c r="A5006" s="74">
        <v>553740</v>
      </c>
      <c r="B5006" s="75">
        <v>50.99</v>
      </c>
      <c r="C5006" s="76"/>
      <c r="D5006" s="76" t="s">
        <v>4090</v>
      </c>
      <c r="E5006" s="74"/>
      <c r="F5006" s="74">
        <v>5200000759</v>
      </c>
    </row>
    <row r="5007" spans="1:6" x14ac:dyDescent="0.2">
      <c r="A5007" s="74">
        <v>553741</v>
      </c>
      <c r="B5007" s="75">
        <v>54.41</v>
      </c>
      <c r="C5007" s="76"/>
      <c r="D5007" s="76" t="s">
        <v>4091</v>
      </c>
      <c r="E5007" s="74"/>
      <c r="F5007" s="74">
        <v>5200000759</v>
      </c>
    </row>
    <row r="5008" spans="1:6" x14ac:dyDescent="0.2">
      <c r="A5008" s="74">
        <v>553742</v>
      </c>
      <c r="B5008" s="75">
        <v>56.95</v>
      </c>
      <c r="C5008" s="76"/>
      <c r="D5008" s="76" t="s">
        <v>4092</v>
      </c>
      <c r="E5008" s="74"/>
      <c r="F5008" s="74">
        <v>5200000759</v>
      </c>
    </row>
    <row r="5009" spans="1:6" x14ac:dyDescent="0.2">
      <c r="A5009" s="74">
        <v>553743</v>
      </c>
      <c r="B5009" s="75">
        <v>64.63</v>
      </c>
      <c r="C5009" s="76"/>
      <c r="D5009" s="76" t="s">
        <v>4093</v>
      </c>
      <c r="E5009" s="74"/>
      <c r="F5009" s="74">
        <v>5200000759</v>
      </c>
    </row>
    <row r="5010" spans="1:6" x14ac:dyDescent="0.2">
      <c r="A5010" s="74">
        <v>553744</v>
      </c>
      <c r="B5010" s="75">
        <v>2.56</v>
      </c>
      <c r="C5010" s="76"/>
      <c r="D5010" s="76" t="s">
        <v>4094</v>
      </c>
      <c r="E5010" s="74"/>
      <c r="F5010" s="74">
        <v>5200000759</v>
      </c>
    </row>
    <row r="5011" spans="1:6" x14ac:dyDescent="0.2">
      <c r="A5011" s="74">
        <v>553745</v>
      </c>
      <c r="B5011" s="75">
        <v>7.12</v>
      </c>
      <c r="C5011" s="76"/>
      <c r="D5011" s="76" t="s">
        <v>4095</v>
      </c>
      <c r="E5011" s="74"/>
      <c r="F5011" s="74">
        <v>5200000759</v>
      </c>
    </row>
    <row r="5012" spans="1:6" x14ac:dyDescent="0.2">
      <c r="A5012" s="74">
        <v>553746</v>
      </c>
      <c r="B5012" s="75">
        <v>4.16</v>
      </c>
      <c r="C5012" s="76"/>
      <c r="D5012" s="76" t="s">
        <v>4096</v>
      </c>
      <c r="E5012" s="74"/>
      <c r="F5012" s="74">
        <v>5200000759</v>
      </c>
    </row>
    <row r="5013" spans="1:6" x14ac:dyDescent="0.2">
      <c r="A5013" s="74">
        <v>553747</v>
      </c>
      <c r="B5013" s="75">
        <v>7.12</v>
      </c>
      <c r="C5013" s="76"/>
      <c r="D5013" s="76" t="s">
        <v>4097</v>
      </c>
      <c r="E5013" s="74"/>
      <c r="F5013" s="74">
        <v>5200000759</v>
      </c>
    </row>
    <row r="5014" spans="1:6" x14ac:dyDescent="0.2">
      <c r="A5014" s="74">
        <v>553748</v>
      </c>
      <c r="B5014" s="75">
        <v>16.22</v>
      </c>
      <c r="C5014" s="76"/>
      <c r="D5014" s="76" t="s">
        <v>4098</v>
      </c>
      <c r="E5014" s="74"/>
      <c r="F5014" s="74">
        <v>5200000759</v>
      </c>
    </row>
    <row r="5015" spans="1:6" x14ac:dyDescent="0.2">
      <c r="A5015" s="74">
        <v>553749</v>
      </c>
      <c r="B5015" s="75">
        <v>19.2</v>
      </c>
      <c r="C5015" s="76"/>
      <c r="D5015" s="76" t="s">
        <v>4099</v>
      </c>
      <c r="E5015" s="74"/>
      <c r="F5015" s="74">
        <v>5200000759</v>
      </c>
    </row>
    <row r="5016" spans="1:6" x14ac:dyDescent="0.2">
      <c r="A5016" s="74">
        <v>553750</v>
      </c>
      <c r="B5016" s="75">
        <v>23.53</v>
      </c>
      <c r="C5016" s="76"/>
      <c r="D5016" s="76" t="s">
        <v>4100</v>
      </c>
      <c r="E5016" s="74"/>
      <c r="F5016" s="74">
        <v>5200000759</v>
      </c>
    </row>
    <row r="5017" spans="1:6" x14ac:dyDescent="0.2">
      <c r="A5017" s="74">
        <v>553751</v>
      </c>
      <c r="B5017" s="75">
        <v>16.22</v>
      </c>
      <c r="C5017" s="76"/>
      <c r="D5017" s="76" t="s">
        <v>4101</v>
      </c>
      <c r="E5017" s="74"/>
      <c r="F5017" s="74">
        <v>5200000759</v>
      </c>
    </row>
    <row r="5018" spans="1:6" x14ac:dyDescent="0.2">
      <c r="A5018" s="74">
        <v>553752</v>
      </c>
      <c r="B5018" s="75">
        <v>19.2</v>
      </c>
      <c r="C5018" s="76"/>
      <c r="D5018" s="76" t="s">
        <v>4102</v>
      </c>
      <c r="E5018" s="74"/>
      <c r="F5018" s="74">
        <v>5200000759</v>
      </c>
    </row>
    <row r="5019" spans="1:6" x14ac:dyDescent="0.2">
      <c r="A5019" s="74">
        <v>553753</v>
      </c>
      <c r="B5019" s="75">
        <v>23.53</v>
      </c>
      <c r="C5019" s="76"/>
      <c r="D5019" s="76" t="s">
        <v>4103</v>
      </c>
      <c r="E5019" s="74"/>
      <c r="F5019" s="74">
        <v>5200000759</v>
      </c>
    </row>
    <row r="5020" spans="1:6" x14ac:dyDescent="0.2">
      <c r="A5020" s="74">
        <v>553754</v>
      </c>
      <c r="B5020" s="75">
        <v>1.08</v>
      </c>
      <c r="C5020" s="76"/>
      <c r="D5020" s="76" t="s">
        <v>4104</v>
      </c>
      <c r="E5020" s="74"/>
      <c r="F5020" s="74">
        <v>5200000759</v>
      </c>
    </row>
    <row r="5021" spans="1:6" x14ac:dyDescent="0.2">
      <c r="A5021" s="74">
        <v>553755</v>
      </c>
      <c r="B5021" s="75">
        <v>3.3</v>
      </c>
      <c r="C5021" s="76"/>
      <c r="D5021" s="76" t="s">
        <v>4105</v>
      </c>
      <c r="E5021" s="74"/>
      <c r="F5021" s="74">
        <v>5200000759</v>
      </c>
    </row>
    <row r="5022" spans="1:6" x14ac:dyDescent="0.2">
      <c r="A5022" s="74">
        <v>553756</v>
      </c>
      <c r="B5022" s="75">
        <v>3.3</v>
      </c>
      <c r="C5022" s="76"/>
      <c r="D5022" s="76" t="s">
        <v>4106</v>
      </c>
      <c r="E5022" s="74"/>
      <c r="F5022" s="74">
        <v>5200000759</v>
      </c>
    </row>
    <row r="5023" spans="1:6" x14ac:dyDescent="0.2">
      <c r="A5023" s="74">
        <v>553757</v>
      </c>
      <c r="B5023" s="75">
        <v>0.22</v>
      </c>
      <c r="C5023" s="76"/>
      <c r="D5023" s="76" t="s">
        <v>4107</v>
      </c>
      <c r="E5023" s="74"/>
      <c r="F5023" s="74">
        <v>5200000759</v>
      </c>
    </row>
    <row r="5024" spans="1:6" x14ac:dyDescent="0.2">
      <c r="A5024" s="74">
        <v>553758</v>
      </c>
      <c r="B5024" s="75">
        <v>0.44</v>
      </c>
      <c r="C5024" s="76"/>
      <c r="D5024" s="76" t="s">
        <v>4108</v>
      </c>
      <c r="E5024" s="74"/>
      <c r="F5024" s="74">
        <v>5200000759</v>
      </c>
    </row>
    <row r="5025" spans="1:6" x14ac:dyDescent="0.2">
      <c r="A5025" s="74">
        <v>553759</v>
      </c>
      <c r="B5025" s="75">
        <v>0.44</v>
      </c>
      <c r="C5025" s="76"/>
      <c r="D5025" s="76" t="s">
        <v>4109</v>
      </c>
      <c r="E5025" s="74"/>
      <c r="F5025" s="74">
        <v>5200000759</v>
      </c>
    </row>
    <row r="5026" spans="1:6" x14ac:dyDescent="0.2">
      <c r="A5026" s="74">
        <v>553760</v>
      </c>
      <c r="B5026" s="75">
        <v>0.44</v>
      </c>
      <c r="C5026" s="76"/>
      <c r="D5026" s="76" t="s">
        <v>4110</v>
      </c>
      <c r="E5026" s="74"/>
      <c r="F5026" s="74">
        <v>5200000759</v>
      </c>
    </row>
    <row r="5027" spans="1:6" x14ac:dyDescent="0.2">
      <c r="A5027" s="74">
        <v>553764</v>
      </c>
      <c r="B5027" s="75">
        <v>0.44</v>
      </c>
      <c r="C5027" s="76"/>
      <c r="D5027" s="76" t="s">
        <v>4111</v>
      </c>
      <c r="E5027" s="74"/>
      <c r="F5027" s="74">
        <v>5200000759</v>
      </c>
    </row>
    <row r="5028" spans="1:6" x14ac:dyDescent="0.2">
      <c r="A5028" s="74">
        <v>553765</v>
      </c>
      <c r="B5028" s="75">
        <v>0.19</v>
      </c>
      <c r="C5028" s="76"/>
      <c r="D5028" s="76" t="s">
        <v>4112</v>
      </c>
      <c r="E5028" s="74"/>
      <c r="F5028" s="74">
        <v>5200000759</v>
      </c>
    </row>
    <row r="5029" spans="1:6" x14ac:dyDescent="0.2">
      <c r="A5029" s="74">
        <v>553766</v>
      </c>
      <c r="B5029" s="75">
        <v>0.44</v>
      </c>
      <c r="C5029" s="76"/>
      <c r="D5029" s="76" t="s">
        <v>4113</v>
      </c>
      <c r="E5029" s="74"/>
      <c r="F5029" s="74">
        <v>5200000759</v>
      </c>
    </row>
    <row r="5030" spans="1:6" x14ac:dyDescent="0.2">
      <c r="A5030" s="74">
        <v>553767</v>
      </c>
      <c r="B5030" s="75">
        <v>0.44</v>
      </c>
      <c r="C5030" s="76"/>
      <c r="D5030" s="76" t="s">
        <v>4114</v>
      </c>
      <c r="E5030" s="74"/>
      <c r="F5030" s="74">
        <v>5200000759</v>
      </c>
    </row>
    <row r="5031" spans="1:6" x14ac:dyDescent="0.2">
      <c r="A5031" s="74">
        <v>553768</v>
      </c>
      <c r="B5031" s="75">
        <v>0.44</v>
      </c>
      <c r="C5031" s="76"/>
      <c r="D5031" s="76" t="s">
        <v>4115</v>
      </c>
      <c r="E5031" s="74"/>
      <c r="F5031" s="74">
        <v>5200000759</v>
      </c>
    </row>
    <row r="5032" spans="1:6" x14ac:dyDescent="0.2">
      <c r="A5032" s="74">
        <v>553769</v>
      </c>
      <c r="B5032" s="75">
        <v>1.22</v>
      </c>
      <c r="C5032" s="76"/>
      <c r="D5032" s="76" t="s">
        <v>4116</v>
      </c>
      <c r="E5032" s="74"/>
      <c r="F5032" s="74">
        <v>5200000759</v>
      </c>
    </row>
    <row r="5033" spans="1:6" x14ac:dyDescent="0.2">
      <c r="A5033" s="74">
        <v>553770</v>
      </c>
      <c r="B5033" s="75">
        <v>1.44</v>
      </c>
      <c r="C5033" s="76"/>
      <c r="D5033" s="76" t="s">
        <v>4117</v>
      </c>
      <c r="E5033" s="74"/>
      <c r="F5033" s="74">
        <v>5200000759</v>
      </c>
    </row>
    <row r="5034" spans="1:6" x14ac:dyDescent="0.2">
      <c r="A5034" s="74">
        <v>553771</v>
      </c>
      <c r="B5034" s="75">
        <v>1.68</v>
      </c>
      <c r="C5034" s="76"/>
      <c r="D5034" s="76" t="s">
        <v>4118</v>
      </c>
      <c r="E5034" s="74"/>
      <c r="F5034" s="74">
        <v>5200000759</v>
      </c>
    </row>
    <row r="5035" spans="1:6" x14ac:dyDescent="0.2">
      <c r="A5035" s="74">
        <v>553772</v>
      </c>
      <c r="B5035" s="75">
        <v>1.92</v>
      </c>
      <c r="C5035" s="76"/>
      <c r="D5035" s="76" t="s">
        <v>4119</v>
      </c>
      <c r="E5035" s="74"/>
      <c r="F5035" s="74">
        <v>5200000759</v>
      </c>
    </row>
    <row r="5036" spans="1:6" x14ac:dyDescent="0.2">
      <c r="A5036" s="74">
        <v>553773</v>
      </c>
      <c r="B5036" s="75">
        <v>1.22</v>
      </c>
      <c r="C5036" s="76"/>
      <c r="D5036" s="76" t="s">
        <v>4120</v>
      </c>
      <c r="E5036" s="74"/>
      <c r="F5036" s="74">
        <v>5200000759</v>
      </c>
    </row>
    <row r="5037" spans="1:6" x14ac:dyDescent="0.2">
      <c r="A5037" s="74">
        <v>553774</v>
      </c>
      <c r="B5037" s="75">
        <v>1.44</v>
      </c>
      <c r="C5037" s="76"/>
      <c r="D5037" s="76" t="s">
        <v>4121</v>
      </c>
      <c r="E5037" s="74"/>
      <c r="F5037" s="74">
        <v>5200000759</v>
      </c>
    </row>
    <row r="5038" spans="1:6" x14ac:dyDescent="0.2">
      <c r="A5038" s="74">
        <v>553775</v>
      </c>
      <c r="B5038" s="75">
        <v>1.68</v>
      </c>
      <c r="C5038" s="76"/>
      <c r="D5038" s="76" t="s">
        <v>4122</v>
      </c>
      <c r="E5038" s="74"/>
      <c r="F5038" s="74">
        <v>5200000759</v>
      </c>
    </row>
    <row r="5039" spans="1:6" x14ac:dyDescent="0.2">
      <c r="A5039" s="74">
        <v>553776</v>
      </c>
      <c r="B5039" s="75">
        <v>1.92</v>
      </c>
      <c r="C5039" s="76"/>
      <c r="D5039" s="76" t="s">
        <v>4123</v>
      </c>
      <c r="E5039" s="74"/>
      <c r="F5039" s="74">
        <v>5200000759</v>
      </c>
    </row>
    <row r="5040" spans="1:6" x14ac:dyDescent="0.2">
      <c r="A5040" s="74">
        <v>553777</v>
      </c>
      <c r="B5040" s="75">
        <v>1.53</v>
      </c>
      <c r="C5040" s="76"/>
      <c r="D5040" s="76" t="s">
        <v>4124</v>
      </c>
      <c r="E5040" s="74"/>
      <c r="F5040" s="74">
        <v>5200000759</v>
      </c>
    </row>
    <row r="5041" spans="1:6" x14ac:dyDescent="0.2">
      <c r="A5041" s="74">
        <v>553778</v>
      </c>
      <c r="B5041" s="75">
        <v>2.14</v>
      </c>
      <c r="C5041" s="76"/>
      <c r="D5041" s="76" t="s">
        <v>4125</v>
      </c>
      <c r="E5041" s="74"/>
      <c r="F5041" s="74">
        <v>5200000759</v>
      </c>
    </row>
    <row r="5042" spans="1:6" x14ac:dyDescent="0.2">
      <c r="A5042" s="74">
        <v>553779</v>
      </c>
      <c r="B5042" s="75">
        <v>2.4500000000000002</v>
      </c>
      <c r="C5042" s="76"/>
      <c r="D5042" s="76" t="s">
        <v>4126</v>
      </c>
      <c r="E5042" s="74"/>
      <c r="F5042" s="74">
        <v>5200000759</v>
      </c>
    </row>
    <row r="5043" spans="1:6" x14ac:dyDescent="0.2">
      <c r="A5043" s="74">
        <v>553780</v>
      </c>
      <c r="B5043" s="75">
        <v>3.07</v>
      </c>
      <c r="C5043" s="76"/>
      <c r="D5043" s="76" t="s">
        <v>4127</v>
      </c>
      <c r="E5043" s="74"/>
      <c r="F5043" s="74">
        <v>5200000759</v>
      </c>
    </row>
    <row r="5044" spans="1:6" x14ac:dyDescent="0.2">
      <c r="A5044" s="74">
        <v>553781</v>
      </c>
      <c r="B5044" s="75">
        <v>3.36</v>
      </c>
      <c r="C5044" s="76"/>
      <c r="D5044" s="76" t="s">
        <v>4128</v>
      </c>
      <c r="E5044" s="74"/>
      <c r="F5044" s="74">
        <v>5200000759</v>
      </c>
    </row>
    <row r="5045" spans="1:6" x14ac:dyDescent="0.2">
      <c r="A5045" s="74">
        <v>553782</v>
      </c>
      <c r="B5045" s="75">
        <v>3.83</v>
      </c>
      <c r="C5045" s="76"/>
      <c r="D5045" s="76" t="s">
        <v>4129</v>
      </c>
      <c r="E5045" s="74"/>
      <c r="F5045" s="74">
        <v>5200000759</v>
      </c>
    </row>
    <row r="5046" spans="1:6" x14ac:dyDescent="0.2">
      <c r="A5046" s="74">
        <v>553783</v>
      </c>
      <c r="B5046" s="75">
        <v>6.13</v>
      </c>
      <c r="C5046" s="76"/>
      <c r="D5046" s="76" t="s">
        <v>4130</v>
      </c>
      <c r="E5046" s="74"/>
      <c r="F5046" s="74">
        <v>5200000759</v>
      </c>
    </row>
    <row r="5047" spans="1:6" x14ac:dyDescent="0.2">
      <c r="A5047" s="74">
        <v>553784</v>
      </c>
      <c r="B5047" s="75">
        <v>9.1999999999999993</v>
      </c>
      <c r="C5047" s="76"/>
      <c r="D5047" s="76" t="s">
        <v>4131</v>
      </c>
      <c r="E5047" s="74"/>
      <c r="F5047" s="74">
        <v>5200000759</v>
      </c>
    </row>
    <row r="5048" spans="1:6" x14ac:dyDescent="0.2">
      <c r="A5048" s="74">
        <v>553785</v>
      </c>
      <c r="B5048" s="75">
        <v>13.03</v>
      </c>
      <c r="C5048" s="76"/>
      <c r="D5048" s="76" t="s">
        <v>4132</v>
      </c>
      <c r="E5048" s="74"/>
      <c r="F5048" s="74">
        <v>5200000759</v>
      </c>
    </row>
    <row r="5049" spans="1:6" x14ac:dyDescent="0.2">
      <c r="A5049" s="74">
        <v>553786</v>
      </c>
      <c r="B5049" s="75">
        <v>2.74</v>
      </c>
      <c r="C5049" s="76"/>
      <c r="D5049" s="76" t="s">
        <v>4133</v>
      </c>
      <c r="E5049" s="74"/>
      <c r="F5049" s="74">
        <v>5200000759</v>
      </c>
    </row>
    <row r="5050" spans="1:6" x14ac:dyDescent="0.2">
      <c r="A5050" s="74">
        <v>553787</v>
      </c>
      <c r="B5050" s="75">
        <v>2.74</v>
      </c>
      <c r="C5050" s="76"/>
      <c r="D5050" s="76" t="s">
        <v>4134</v>
      </c>
      <c r="E5050" s="74"/>
      <c r="F5050" s="74">
        <v>5200000759</v>
      </c>
    </row>
    <row r="5051" spans="1:6" x14ac:dyDescent="0.2">
      <c r="A5051" s="74">
        <v>553788</v>
      </c>
      <c r="B5051" s="75">
        <v>4.0199999999999996</v>
      </c>
      <c r="C5051" s="76"/>
      <c r="D5051" s="76" t="s">
        <v>4135</v>
      </c>
      <c r="E5051" s="74"/>
      <c r="F5051" s="74">
        <v>5200000759</v>
      </c>
    </row>
    <row r="5052" spans="1:6" x14ac:dyDescent="0.2">
      <c r="A5052" s="74">
        <v>553789</v>
      </c>
      <c r="B5052" s="75">
        <v>5.27</v>
      </c>
      <c r="C5052" s="76"/>
      <c r="D5052" s="76" t="s">
        <v>4136</v>
      </c>
      <c r="E5052" s="74"/>
      <c r="F5052" s="74">
        <v>5200000759</v>
      </c>
    </row>
    <row r="5053" spans="1:6" x14ac:dyDescent="0.2">
      <c r="A5053" s="74">
        <v>553790</v>
      </c>
      <c r="B5053" s="75">
        <v>6.58</v>
      </c>
      <c r="C5053" s="76"/>
      <c r="D5053" s="76" t="s">
        <v>4137</v>
      </c>
      <c r="E5053" s="74"/>
      <c r="F5053" s="74">
        <v>5200000759</v>
      </c>
    </row>
    <row r="5054" spans="1:6" x14ac:dyDescent="0.2">
      <c r="A5054" s="74">
        <v>553791</v>
      </c>
      <c r="B5054" s="75">
        <v>10.95</v>
      </c>
      <c r="C5054" s="76"/>
      <c r="D5054" s="76" t="s">
        <v>4138</v>
      </c>
      <c r="E5054" s="74"/>
      <c r="F5054" s="74">
        <v>5200000759</v>
      </c>
    </row>
    <row r="5055" spans="1:6" x14ac:dyDescent="0.2">
      <c r="A5055" s="74">
        <v>553792</v>
      </c>
      <c r="B5055" s="75">
        <v>13.36</v>
      </c>
      <c r="C5055" s="76"/>
      <c r="D5055" s="76" t="s">
        <v>4139</v>
      </c>
      <c r="E5055" s="74"/>
      <c r="F5055" s="74">
        <v>5200000759</v>
      </c>
    </row>
    <row r="5056" spans="1:6" x14ac:dyDescent="0.2">
      <c r="A5056" s="74">
        <v>553793</v>
      </c>
      <c r="B5056" s="75">
        <v>1.92</v>
      </c>
      <c r="C5056" s="76"/>
      <c r="D5056" s="76" t="s">
        <v>4140</v>
      </c>
      <c r="E5056" s="74"/>
      <c r="F5056" s="74">
        <v>5200000759</v>
      </c>
    </row>
    <row r="5057" spans="1:6" x14ac:dyDescent="0.2">
      <c r="A5057" s="74">
        <v>553794</v>
      </c>
      <c r="B5057" s="75">
        <v>0.63</v>
      </c>
      <c r="C5057" s="76"/>
      <c r="D5057" s="76" t="s">
        <v>4141</v>
      </c>
      <c r="E5057" s="74"/>
      <c r="F5057" s="74">
        <v>5200000759</v>
      </c>
    </row>
    <row r="5058" spans="1:6" x14ac:dyDescent="0.2">
      <c r="A5058" s="74">
        <v>553795</v>
      </c>
      <c r="B5058" s="75">
        <v>1.92</v>
      </c>
      <c r="C5058" s="76"/>
      <c r="D5058" s="76" t="s">
        <v>4142</v>
      </c>
      <c r="E5058" s="74"/>
      <c r="F5058" s="74">
        <v>5200000759</v>
      </c>
    </row>
    <row r="5059" spans="1:6" x14ac:dyDescent="0.2">
      <c r="A5059" s="74">
        <v>553796</v>
      </c>
      <c r="B5059" s="75">
        <v>1.45</v>
      </c>
      <c r="C5059" s="76"/>
      <c r="D5059" s="76" t="s">
        <v>4143</v>
      </c>
      <c r="E5059" s="74"/>
      <c r="F5059" s="74">
        <v>5200000759</v>
      </c>
    </row>
    <row r="5060" spans="1:6" x14ac:dyDescent="0.2">
      <c r="A5060" s="74">
        <v>553797</v>
      </c>
      <c r="B5060" s="75">
        <v>1.69</v>
      </c>
      <c r="C5060" s="76"/>
      <c r="D5060" s="76" t="s">
        <v>4144</v>
      </c>
      <c r="E5060" s="74"/>
      <c r="F5060" s="74">
        <v>5200000759</v>
      </c>
    </row>
    <row r="5061" spans="1:6" x14ac:dyDescent="0.2">
      <c r="A5061" s="74">
        <v>553798</v>
      </c>
      <c r="B5061" s="75">
        <v>1.89</v>
      </c>
      <c r="C5061" s="76"/>
      <c r="D5061" s="76" t="s">
        <v>4145</v>
      </c>
      <c r="E5061" s="74"/>
      <c r="F5061" s="74">
        <v>5200000759</v>
      </c>
    </row>
    <row r="5062" spans="1:6" x14ac:dyDescent="0.2">
      <c r="A5062" s="74">
        <v>553799</v>
      </c>
      <c r="B5062" s="75">
        <v>2.2000000000000002</v>
      </c>
      <c r="C5062" s="76"/>
      <c r="D5062" s="76" t="s">
        <v>4146</v>
      </c>
      <c r="E5062" s="74"/>
      <c r="F5062" s="74">
        <v>5200000759</v>
      </c>
    </row>
    <row r="5063" spans="1:6" x14ac:dyDescent="0.2">
      <c r="A5063" s="74">
        <v>553800</v>
      </c>
      <c r="B5063" s="75">
        <v>1.45</v>
      </c>
      <c r="C5063" s="76"/>
      <c r="D5063" s="76" t="s">
        <v>4147</v>
      </c>
      <c r="E5063" s="74"/>
      <c r="F5063" s="74">
        <v>5200000759</v>
      </c>
    </row>
    <row r="5064" spans="1:6" x14ac:dyDescent="0.2">
      <c r="A5064" s="74">
        <v>553801</v>
      </c>
      <c r="B5064" s="75">
        <v>1.69</v>
      </c>
      <c r="C5064" s="76"/>
      <c r="D5064" s="76" t="s">
        <v>4148</v>
      </c>
      <c r="E5064" s="74"/>
      <c r="F5064" s="74">
        <v>5200000759</v>
      </c>
    </row>
    <row r="5065" spans="1:6" x14ac:dyDescent="0.2">
      <c r="A5065" s="74">
        <v>553802</v>
      </c>
      <c r="B5065" s="75">
        <v>1.89</v>
      </c>
      <c r="C5065" s="76"/>
      <c r="D5065" s="76" t="s">
        <v>4149</v>
      </c>
      <c r="E5065" s="74"/>
      <c r="F5065" s="74">
        <v>5200000759</v>
      </c>
    </row>
    <row r="5066" spans="1:6" x14ac:dyDescent="0.2">
      <c r="A5066" s="74">
        <v>553803</v>
      </c>
      <c r="B5066" s="75">
        <v>2.2000000000000002</v>
      </c>
      <c r="C5066" s="76"/>
      <c r="D5066" s="76" t="s">
        <v>4149</v>
      </c>
      <c r="E5066" s="74"/>
      <c r="F5066" s="74">
        <v>5200000759</v>
      </c>
    </row>
    <row r="5067" spans="1:6" x14ac:dyDescent="0.2">
      <c r="A5067" s="74">
        <v>553804</v>
      </c>
      <c r="B5067" s="75">
        <v>0.82</v>
      </c>
      <c r="C5067" s="76"/>
      <c r="D5067" s="76" t="s">
        <v>4150</v>
      </c>
      <c r="E5067" s="74"/>
      <c r="F5067" s="74">
        <v>5200000759</v>
      </c>
    </row>
    <row r="5068" spans="1:6" x14ac:dyDescent="0.2">
      <c r="A5068" s="74">
        <v>553805</v>
      </c>
      <c r="B5068" s="75">
        <v>0.82</v>
      </c>
      <c r="C5068" s="76"/>
      <c r="D5068" s="76" t="s">
        <v>4151</v>
      </c>
      <c r="E5068" s="74"/>
      <c r="F5068" s="74">
        <v>5200000759</v>
      </c>
    </row>
    <row r="5069" spans="1:6" x14ac:dyDescent="0.2">
      <c r="A5069" s="74">
        <v>553806</v>
      </c>
      <c r="B5069" s="75">
        <v>0.86</v>
      </c>
      <c r="C5069" s="76"/>
      <c r="D5069" s="76" t="s">
        <v>4152</v>
      </c>
      <c r="E5069" s="74"/>
      <c r="F5069" s="74">
        <v>5200000759</v>
      </c>
    </row>
    <row r="5070" spans="1:6" x14ac:dyDescent="0.2">
      <c r="A5070" s="74">
        <v>553807</v>
      </c>
      <c r="B5070" s="75">
        <v>0.89</v>
      </c>
      <c r="C5070" s="76"/>
      <c r="D5070" s="76" t="s">
        <v>4153</v>
      </c>
      <c r="E5070" s="74"/>
      <c r="F5070" s="74">
        <v>5200000759</v>
      </c>
    </row>
    <row r="5071" spans="1:6" x14ac:dyDescent="0.2">
      <c r="A5071" s="74">
        <v>553808</v>
      </c>
      <c r="B5071" s="75">
        <v>0.97</v>
      </c>
      <c r="C5071" s="76"/>
      <c r="D5071" s="76" t="s">
        <v>4154</v>
      </c>
      <c r="E5071" s="74"/>
      <c r="F5071" s="74">
        <v>5200000759</v>
      </c>
    </row>
    <row r="5072" spans="1:6" x14ac:dyDescent="0.2">
      <c r="A5072" s="74">
        <v>553809</v>
      </c>
      <c r="B5072" s="75">
        <v>0.99</v>
      </c>
      <c r="C5072" s="76"/>
      <c r="D5072" s="76" t="s">
        <v>4155</v>
      </c>
      <c r="E5072" s="74"/>
      <c r="F5072" s="74">
        <v>5200000759</v>
      </c>
    </row>
    <row r="5073" spans="1:6" x14ac:dyDescent="0.2">
      <c r="A5073" s="74">
        <v>553810</v>
      </c>
      <c r="B5073" s="75">
        <v>1.02</v>
      </c>
      <c r="C5073" s="76"/>
      <c r="D5073" s="76" t="s">
        <v>4156</v>
      </c>
      <c r="E5073" s="74"/>
      <c r="F5073" s="74">
        <v>5200000759</v>
      </c>
    </row>
    <row r="5074" spans="1:6" x14ac:dyDescent="0.2">
      <c r="A5074" s="74">
        <v>553812</v>
      </c>
      <c r="B5074" s="75">
        <v>1.22</v>
      </c>
      <c r="C5074" s="76"/>
      <c r="D5074" s="76" t="s">
        <v>4157</v>
      </c>
      <c r="E5074" s="74"/>
      <c r="F5074" s="74">
        <v>5200000759</v>
      </c>
    </row>
    <row r="5075" spans="1:6" x14ac:dyDescent="0.2">
      <c r="A5075" s="74">
        <v>553813</v>
      </c>
      <c r="B5075" s="75">
        <v>1.3</v>
      </c>
      <c r="C5075" s="76"/>
      <c r="D5075" s="76" t="s">
        <v>4158</v>
      </c>
      <c r="E5075" s="74"/>
      <c r="F5075" s="74">
        <v>5200000759</v>
      </c>
    </row>
    <row r="5076" spans="1:6" x14ac:dyDescent="0.2">
      <c r="A5076" s="74">
        <v>553814</v>
      </c>
      <c r="B5076" s="75">
        <v>1.61</v>
      </c>
      <c r="C5076" s="76"/>
      <c r="D5076" s="76" t="s">
        <v>4159</v>
      </c>
      <c r="E5076" s="74"/>
      <c r="F5076" s="74">
        <v>5200000759</v>
      </c>
    </row>
    <row r="5077" spans="1:6" x14ac:dyDescent="0.2">
      <c r="A5077" s="74">
        <v>553815</v>
      </c>
      <c r="B5077" s="75">
        <v>2.21</v>
      </c>
      <c r="C5077" s="76"/>
      <c r="D5077" s="76" t="s">
        <v>4160</v>
      </c>
      <c r="E5077" s="74"/>
      <c r="F5077" s="74">
        <v>5200000759</v>
      </c>
    </row>
    <row r="5078" spans="1:6" x14ac:dyDescent="0.2">
      <c r="A5078" s="74">
        <v>553816</v>
      </c>
      <c r="B5078" s="75">
        <v>2.52</v>
      </c>
      <c r="C5078" s="76"/>
      <c r="D5078" s="76" t="s">
        <v>4161</v>
      </c>
      <c r="E5078" s="74"/>
      <c r="F5078" s="74">
        <v>5200000759</v>
      </c>
    </row>
    <row r="5079" spans="1:6" x14ac:dyDescent="0.2">
      <c r="A5079" s="74">
        <v>553817</v>
      </c>
      <c r="B5079" s="75">
        <v>3.21</v>
      </c>
      <c r="C5079" s="76"/>
      <c r="D5079" s="76" t="s">
        <v>4162</v>
      </c>
      <c r="E5079" s="74"/>
      <c r="F5079" s="74">
        <v>5200000759</v>
      </c>
    </row>
    <row r="5080" spans="1:6" x14ac:dyDescent="0.2">
      <c r="A5080" s="74">
        <v>553818</v>
      </c>
      <c r="B5080" s="75">
        <v>0.91</v>
      </c>
      <c r="C5080" s="76"/>
      <c r="D5080" s="76" t="s">
        <v>4163</v>
      </c>
      <c r="E5080" s="74"/>
      <c r="F5080" s="74">
        <v>5200000759</v>
      </c>
    </row>
    <row r="5081" spans="1:6" x14ac:dyDescent="0.2">
      <c r="A5081" s="74">
        <v>553819</v>
      </c>
      <c r="B5081" s="75">
        <v>0.73</v>
      </c>
      <c r="C5081" s="76"/>
      <c r="D5081" s="76" t="s">
        <v>4164</v>
      </c>
      <c r="E5081" s="74"/>
      <c r="F5081" s="74">
        <v>5200000759</v>
      </c>
    </row>
    <row r="5082" spans="1:6" x14ac:dyDescent="0.2">
      <c r="A5082" s="74">
        <v>553820</v>
      </c>
      <c r="B5082" s="75">
        <v>0.82</v>
      </c>
      <c r="C5082" s="76"/>
      <c r="D5082" s="76" t="s">
        <v>4165</v>
      </c>
      <c r="E5082" s="74"/>
      <c r="F5082" s="74">
        <v>5200000759</v>
      </c>
    </row>
    <row r="5083" spans="1:6" x14ac:dyDescent="0.2">
      <c r="A5083" s="74">
        <v>553821</v>
      </c>
      <c r="B5083" s="75">
        <v>0.31</v>
      </c>
      <c r="C5083" s="76"/>
      <c r="D5083" s="76" t="s">
        <v>4166</v>
      </c>
      <c r="E5083" s="74"/>
      <c r="F5083" s="74">
        <v>5200000759</v>
      </c>
    </row>
    <row r="5084" spans="1:6" x14ac:dyDescent="0.2">
      <c r="A5084" s="74">
        <v>553822</v>
      </c>
      <c r="B5084" s="75">
        <v>0.82</v>
      </c>
      <c r="C5084" s="76"/>
      <c r="D5084" s="76" t="s">
        <v>4167</v>
      </c>
      <c r="E5084" s="74"/>
      <c r="F5084" s="74">
        <v>5200000759</v>
      </c>
    </row>
    <row r="5085" spans="1:6" x14ac:dyDescent="0.2">
      <c r="A5085" s="74">
        <v>553823</v>
      </c>
      <c r="B5085" s="75">
        <v>1.6</v>
      </c>
      <c r="C5085" s="76"/>
      <c r="D5085" s="76" t="s">
        <v>4168</v>
      </c>
      <c r="E5085" s="74"/>
      <c r="F5085" s="74">
        <v>5200000759</v>
      </c>
    </row>
    <row r="5086" spans="1:6" x14ac:dyDescent="0.2">
      <c r="A5086" s="74">
        <v>553824</v>
      </c>
      <c r="B5086" s="75">
        <v>1.6</v>
      </c>
      <c r="C5086" s="76"/>
      <c r="D5086" s="76" t="s">
        <v>4169</v>
      </c>
      <c r="E5086" s="74"/>
      <c r="F5086" s="74">
        <v>5200000759</v>
      </c>
    </row>
    <row r="5087" spans="1:6" x14ac:dyDescent="0.2">
      <c r="A5087" s="74">
        <v>553825</v>
      </c>
      <c r="B5087" s="75">
        <v>1.06</v>
      </c>
      <c r="C5087" s="76"/>
      <c r="D5087" s="76" t="s">
        <v>4170</v>
      </c>
      <c r="E5087" s="74"/>
      <c r="F5087" s="74">
        <v>5200000759</v>
      </c>
    </row>
    <row r="5088" spans="1:6" x14ac:dyDescent="0.2">
      <c r="A5088" s="74">
        <v>553826</v>
      </c>
      <c r="B5088" s="75">
        <v>1.27</v>
      </c>
      <c r="C5088" s="76"/>
      <c r="D5088" s="76" t="s">
        <v>4171</v>
      </c>
      <c r="E5088" s="74"/>
      <c r="F5088" s="74">
        <v>5200000759</v>
      </c>
    </row>
    <row r="5089" spans="1:6" x14ac:dyDescent="0.2">
      <c r="A5089" s="74">
        <v>553827</v>
      </c>
      <c r="B5089" s="75">
        <v>1.52</v>
      </c>
      <c r="C5089" s="76"/>
      <c r="D5089" s="76" t="s">
        <v>4172</v>
      </c>
      <c r="E5089" s="74"/>
      <c r="F5089" s="74">
        <v>5200000759</v>
      </c>
    </row>
    <row r="5090" spans="1:6" x14ac:dyDescent="0.2">
      <c r="A5090" s="74">
        <v>553828</v>
      </c>
      <c r="B5090" s="75">
        <v>1.82</v>
      </c>
      <c r="C5090" s="76"/>
      <c r="D5090" s="76" t="s">
        <v>4173</v>
      </c>
      <c r="E5090" s="74"/>
      <c r="F5090" s="74">
        <v>5200000759</v>
      </c>
    </row>
    <row r="5091" spans="1:6" x14ac:dyDescent="0.2">
      <c r="A5091" s="74">
        <v>553829</v>
      </c>
      <c r="B5091" s="75">
        <v>0.46</v>
      </c>
      <c r="C5091" s="76"/>
      <c r="D5091" s="76" t="s">
        <v>4174</v>
      </c>
      <c r="E5091" s="74"/>
      <c r="F5091" s="74">
        <v>5200000759</v>
      </c>
    </row>
    <row r="5092" spans="1:6" x14ac:dyDescent="0.2">
      <c r="A5092" s="74">
        <v>553830</v>
      </c>
      <c r="B5092" s="75">
        <v>0.68</v>
      </c>
      <c r="C5092" s="76"/>
      <c r="D5092" s="76" t="s">
        <v>4175</v>
      </c>
      <c r="E5092" s="74"/>
      <c r="F5092" s="74">
        <v>5200000759</v>
      </c>
    </row>
    <row r="5093" spans="1:6" x14ac:dyDescent="0.2">
      <c r="A5093" s="74">
        <v>553831</v>
      </c>
      <c r="B5093" s="75">
        <v>0.84</v>
      </c>
      <c r="C5093" s="76"/>
      <c r="D5093" s="76" t="s">
        <v>4176</v>
      </c>
      <c r="E5093" s="74"/>
      <c r="F5093" s="74">
        <v>5200000759</v>
      </c>
    </row>
    <row r="5094" spans="1:6" x14ac:dyDescent="0.2">
      <c r="A5094" s="74">
        <v>553707</v>
      </c>
      <c r="B5094" s="75">
        <v>1.1499999999999999</v>
      </c>
      <c r="C5094" s="76"/>
      <c r="D5094" s="76" t="s">
        <v>4177</v>
      </c>
      <c r="E5094" s="74"/>
      <c r="F5094" s="74">
        <v>5200000759</v>
      </c>
    </row>
    <row r="5095" spans="1:6" x14ac:dyDescent="0.2">
      <c r="A5095" s="74">
        <v>553708</v>
      </c>
      <c r="B5095" s="75">
        <v>0.46</v>
      </c>
      <c r="C5095" s="76"/>
      <c r="D5095" s="76" t="s">
        <v>4178</v>
      </c>
      <c r="E5095" s="74"/>
      <c r="F5095" s="74">
        <v>5200000759</v>
      </c>
    </row>
    <row r="5096" spans="1:6" x14ac:dyDescent="0.2">
      <c r="A5096" s="74">
        <v>553709</v>
      </c>
      <c r="B5096" s="75">
        <v>0.68</v>
      </c>
      <c r="C5096" s="76"/>
      <c r="D5096" s="76" t="s">
        <v>4179</v>
      </c>
      <c r="E5096" s="74"/>
      <c r="F5096" s="74">
        <v>5200000759</v>
      </c>
    </row>
    <row r="5097" spans="1:6" x14ac:dyDescent="0.2">
      <c r="A5097" s="74">
        <v>553710</v>
      </c>
      <c r="B5097" s="75">
        <v>0.84</v>
      </c>
      <c r="C5097" s="76"/>
      <c r="D5097" s="76" t="s">
        <v>4180</v>
      </c>
      <c r="E5097" s="74"/>
      <c r="F5097" s="74">
        <v>5200000759</v>
      </c>
    </row>
    <row r="5098" spans="1:6" x14ac:dyDescent="0.2">
      <c r="A5098" s="74">
        <v>553711</v>
      </c>
      <c r="B5098" s="75">
        <v>1.1499999999999999</v>
      </c>
      <c r="C5098" s="76"/>
      <c r="D5098" s="76" t="s">
        <v>4181</v>
      </c>
      <c r="E5098" s="74"/>
      <c r="F5098" s="74">
        <v>5200000759</v>
      </c>
    </row>
    <row r="5099" spans="1:6" x14ac:dyDescent="0.2">
      <c r="A5099" s="74">
        <v>553712</v>
      </c>
      <c r="B5099" s="75">
        <v>2.56</v>
      </c>
      <c r="C5099" s="76"/>
      <c r="D5099" s="76" t="s">
        <v>4182</v>
      </c>
      <c r="E5099" s="74"/>
      <c r="F5099" s="74">
        <v>5200000759</v>
      </c>
    </row>
    <row r="5100" spans="1:6" x14ac:dyDescent="0.2">
      <c r="A5100" s="74">
        <v>553713</v>
      </c>
      <c r="B5100" s="75">
        <v>0.68</v>
      </c>
      <c r="C5100" s="76"/>
      <c r="D5100" s="76" t="s">
        <v>4183</v>
      </c>
      <c r="E5100" s="74"/>
      <c r="F5100" s="74">
        <v>5200000759</v>
      </c>
    </row>
    <row r="5101" spans="1:6" x14ac:dyDescent="0.2">
      <c r="A5101" s="74">
        <v>553834</v>
      </c>
      <c r="B5101" s="75">
        <v>0.77</v>
      </c>
      <c r="C5101" s="76"/>
      <c r="D5101" s="76" t="s">
        <v>4184</v>
      </c>
      <c r="E5101" s="74"/>
      <c r="F5101" s="74">
        <v>5200000759</v>
      </c>
    </row>
    <row r="5102" spans="1:6" x14ac:dyDescent="0.2">
      <c r="A5102" s="74">
        <v>553835</v>
      </c>
      <c r="B5102" s="75">
        <v>0.84</v>
      </c>
      <c r="C5102" s="76"/>
      <c r="D5102" s="76" t="s">
        <v>4185</v>
      </c>
      <c r="E5102" s="74"/>
      <c r="F5102" s="74">
        <v>5200000759</v>
      </c>
    </row>
    <row r="5103" spans="1:6" x14ac:dyDescent="0.2">
      <c r="A5103" s="74">
        <v>553836</v>
      </c>
      <c r="B5103" s="75">
        <v>0.99</v>
      </c>
      <c r="C5103" s="76"/>
      <c r="D5103" s="76" t="s">
        <v>4186</v>
      </c>
      <c r="E5103" s="74"/>
      <c r="F5103" s="74">
        <v>5200000759</v>
      </c>
    </row>
    <row r="5104" spans="1:6" x14ac:dyDescent="0.2">
      <c r="A5104" s="74">
        <v>553837</v>
      </c>
      <c r="B5104" s="75">
        <v>0.91</v>
      </c>
      <c r="C5104" s="76"/>
      <c r="D5104" s="76" t="s">
        <v>4187</v>
      </c>
      <c r="E5104" s="74"/>
      <c r="F5104" s="74">
        <v>5200000759</v>
      </c>
    </row>
    <row r="5105" spans="1:6" x14ac:dyDescent="0.2">
      <c r="A5105" s="74">
        <v>553838</v>
      </c>
      <c r="B5105" s="75">
        <v>0.99</v>
      </c>
      <c r="C5105" s="76"/>
      <c r="D5105" s="76" t="s">
        <v>4188</v>
      </c>
      <c r="E5105" s="74"/>
      <c r="F5105" s="74">
        <v>5200000759</v>
      </c>
    </row>
    <row r="5106" spans="1:6" x14ac:dyDescent="0.2">
      <c r="A5106" s="74">
        <v>553839</v>
      </c>
      <c r="B5106" s="75">
        <v>1.06</v>
      </c>
      <c r="C5106" s="76"/>
      <c r="D5106" s="76" t="s">
        <v>4189</v>
      </c>
      <c r="E5106" s="74"/>
      <c r="F5106" s="74">
        <v>5200000759</v>
      </c>
    </row>
    <row r="5107" spans="1:6" x14ac:dyDescent="0.2">
      <c r="A5107" s="74">
        <v>553840</v>
      </c>
      <c r="B5107" s="75">
        <v>1.37</v>
      </c>
      <c r="C5107" s="76"/>
      <c r="D5107" s="76" t="s">
        <v>4190</v>
      </c>
      <c r="E5107" s="74"/>
      <c r="F5107" s="74">
        <v>5200000759</v>
      </c>
    </row>
    <row r="5108" spans="1:6" x14ac:dyDescent="0.2">
      <c r="A5108" s="74">
        <v>553841</v>
      </c>
      <c r="B5108" s="75">
        <v>1.53</v>
      </c>
      <c r="C5108" s="76"/>
      <c r="D5108" s="76" t="s">
        <v>4191</v>
      </c>
      <c r="E5108" s="74"/>
      <c r="F5108" s="74">
        <v>5200000759</v>
      </c>
    </row>
    <row r="5109" spans="1:6" x14ac:dyDescent="0.2">
      <c r="A5109" s="74">
        <v>553842</v>
      </c>
      <c r="B5109" s="75">
        <v>1.83</v>
      </c>
      <c r="C5109" s="76"/>
      <c r="D5109" s="76" t="s">
        <v>4192</v>
      </c>
      <c r="E5109" s="74"/>
      <c r="F5109" s="74">
        <v>5200000759</v>
      </c>
    </row>
    <row r="5110" spans="1:6" x14ac:dyDescent="0.2">
      <c r="A5110" s="74">
        <v>553843</v>
      </c>
      <c r="B5110" s="75">
        <v>2.4500000000000002</v>
      </c>
      <c r="C5110" s="76"/>
      <c r="D5110" s="76" t="s">
        <v>4193</v>
      </c>
      <c r="E5110" s="74"/>
      <c r="F5110" s="74">
        <v>5200000759</v>
      </c>
    </row>
    <row r="5111" spans="1:6" x14ac:dyDescent="0.2">
      <c r="A5111" s="74">
        <v>553844</v>
      </c>
      <c r="B5111" s="75">
        <v>3.07</v>
      </c>
      <c r="C5111" s="76"/>
      <c r="D5111" s="76" t="s">
        <v>4194</v>
      </c>
      <c r="E5111" s="74"/>
      <c r="F5111" s="74">
        <v>5200000759</v>
      </c>
    </row>
    <row r="5112" spans="1:6" x14ac:dyDescent="0.2">
      <c r="A5112" s="74">
        <v>553845</v>
      </c>
      <c r="B5112" s="75">
        <v>3.83</v>
      </c>
      <c r="C5112" s="76"/>
      <c r="D5112" s="76" t="s">
        <v>4195</v>
      </c>
      <c r="E5112" s="74"/>
      <c r="F5112" s="74">
        <v>5200000759</v>
      </c>
    </row>
    <row r="5113" spans="1:6" x14ac:dyDescent="0.2">
      <c r="A5113" s="74">
        <v>553846</v>
      </c>
      <c r="B5113" s="75">
        <v>0.68</v>
      </c>
      <c r="C5113" s="76"/>
      <c r="D5113" s="76" t="s">
        <v>4196</v>
      </c>
      <c r="E5113" s="74"/>
      <c r="F5113" s="74">
        <v>5200000759</v>
      </c>
    </row>
    <row r="5114" spans="1:6" x14ac:dyDescent="0.2">
      <c r="A5114" s="74">
        <v>553847</v>
      </c>
      <c r="B5114" s="75">
        <v>0.77</v>
      </c>
      <c r="C5114" s="76"/>
      <c r="D5114" s="76" t="s">
        <v>4197</v>
      </c>
      <c r="E5114" s="74"/>
      <c r="F5114" s="74">
        <v>5200000759</v>
      </c>
    </row>
    <row r="5115" spans="1:6" x14ac:dyDescent="0.2">
      <c r="A5115" s="74">
        <v>553848</v>
      </c>
      <c r="B5115" s="75">
        <v>0.84</v>
      </c>
      <c r="C5115" s="76"/>
      <c r="D5115" s="76" t="s">
        <v>4198</v>
      </c>
      <c r="E5115" s="74"/>
      <c r="F5115" s="74">
        <v>5200000759</v>
      </c>
    </row>
    <row r="5116" spans="1:6" x14ac:dyDescent="0.2">
      <c r="A5116" s="74">
        <v>553849</v>
      </c>
      <c r="B5116" s="75">
        <v>0.99</v>
      </c>
      <c r="C5116" s="76"/>
      <c r="D5116" s="76" t="s">
        <v>4199</v>
      </c>
      <c r="E5116" s="74"/>
      <c r="F5116" s="74">
        <v>5200000759</v>
      </c>
    </row>
    <row r="5117" spans="1:6" x14ac:dyDescent="0.2">
      <c r="A5117" s="74">
        <v>553850</v>
      </c>
      <c r="B5117" s="75">
        <v>0.91</v>
      </c>
      <c r="C5117" s="76"/>
      <c r="D5117" s="76" t="s">
        <v>4200</v>
      </c>
      <c r="E5117" s="74"/>
      <c r="F5117" s="74">
        <v>5200000759</v>
      </c>
    </row>
    <row r="5118" spans="1:6" x14ac:dyDescent="0.2">
      <c r="A5118" s="74">
        <v>553851</v>
      </c>
      <c r="B5118" s="75">
        <v>0.99</v>
      </c>
      <c r="C5118" s="76"/>
      <c r="D5118" s="76" t="s">
        <v>4201</v>
      </c>
      <c r="E5118" s="74"/>
      <c r="F5118" s="74">
        <v>5200000759</v>
      </c>
    </row>
    <row r="5119" spans="1:6" x14ac:dyDescent="0.2">
      <c r="A5119" s="74">
        <v>553852</v>
      </c>
      <c r="B5119" s="75">
        <v>1.06</v>
      </c>
      <c r="C5119" s="76"/>
      <c r="D5119" s="76" t="s">
        <v>4202</v>
      </c>
      <c r="E5119" s="74"/>
      <c r="F5119" s="74">
        <v>5200000759</v>
      </c>
    </row>
    <row r="5120" spans="1:6" x14ac:dyDescent="0.2">
      <c r="A5120" s="74">
        <v>553853</v>
      </c>
      <c r="B5120" s="75">
        <v>1.37</v>
      </c>
      <c r="C5120" s="76"/>
      <c r="D5120" s="76" t="s">
        <v>4203</v>
      </c>
      <c r="E5120" s="74"/>
      <c r="F5120" s="74">
        <v>5200000759</v>
      </c>
    </row>
    <row r="5121" spans="1:6" x14ac:dyDescent="0.2">
      <c r="A5121" s="74">
        <v>553854</v>
      </c>
      <c r="B5121" s="75">
        <v>1.53</v>
      </c>
      <c r="C5121" s="76"/>
      <c r="D5121" s="76" t="s">
        <v>4204</v>
      </c>
      <c r="E5121" s="74"/>
      <c r="F5121" s="74">
        <v>5200000759</v>
      </c>
    </row>
    <row r="5122" spans="1:6" x14ac:dyDescent="0.2">
      <c r="A5122" s="74">
        <v>553855</v>
      </c>
      <c r="B5122" s="75">
        <v>1.83</v>
      </c>
      <c r="C5122" s="76"/>
      <c r="D5122" s="76" t="s">
        <v>4205</v>
      </c>
      <c r="E5122" s="74"/>
      <c r="F5122" s="74">
        <v>5200000759</v>
      </c>
    </row>
    <row r="5123" spans="1:6" x14ac:dyDescent="0.2">
      <c r="A5123" s="74">
        <v>553856</v>
      </c>
      <c r="B5123" s="75">
        <v>2.4500000000000002</v>
      </c>
      <c r="C5123" s="76"/>
      <c r="D5123" s="76" t="s">
        <v>4206</v>
      </c>
      <c r="E5123" s="74"/>
      <c r="F5123" s="74">
        <v>5200000759</v>
      </c>
    </row>
    <row r="5124" spans="1:6" x14ac:dyDescent="0.2">
      <c r="A5124" s="74">
        <v>553857</v>
      </c>
      <c r="B5124" s="75">
        <v>3.07</v>
      </c>
      <c r="C5124" s="76"/>
      <c r="D5124" s="76" t="s">
        <v>4207</v>
      </c>
      <c r="E5124" s="74"/>
      <c r="F5124" s="74">
        <v>5200000759</v>
      </c>
    </row>
    <row r="5125" spans="1:6" x14ac:dyDescent="0.2">
      <c r="A5125" s="74">
        <v>553858</v>
      </c>
      <c r="B5125" s="75">
        <v>3.83</v>
      </c>
      <c r="C5125" s="76"/>
      <c r="D5125" s="76" t="s">
        <v>4208</v>
      </c>
      <c r="E5125" s="74"/>
      <c r="F5125" s="74">
        <v>5200000759</v>
      </c>
    </row>
    <row r="5126" spans="1:6" x14ac:dyDescent="0.2">
      <c r="A5126" s="74">
        <v>553859</v>
      </c>
      <c r="B5126" s="75">
        <v>18.29</v>
      </c>
      <c r="C5126" s="76"/>
      <c r="D5126" s="76" t="s">
        <v>4209</v>
      </c>
      <c r="E5126" s="74"/>
      <c r="F5126" s="74">
        <v>5200000759</v>
      </c>
    </row>
    <row r="5127" spans="1:6" x14ac:dyDescent="0.2">
      <c r="A5127" s="74">
        <v>553860</v>
      </c>
      <c r="B5127" s="75">
        <v>1.22</v>
      </c>
      <c r="C5127" s="76"/>
      <c r="D5127" s="76" t="s">
        <v>4210</v>
      </c>
      <c r="E5127" s="74"/>
      <c r="F5127" s="74">
        <v>5200000759</v>
      </c>
    </row>
    <row r="5128" spans="1:6" x14ac:dyDescent="0.2">
      <c r="A5128" s="74">
        <v>553861</v>
      </c>
      <c r="B5128" s="75">
        <v>1.53</v>
      </c>
      <c r="C5128" s="76"/>
      <c r="D5128" s="76" t="s">
        <v>4211</v>
      </c>
      <c r="E5128" s="74"/>
      <c r="F5128" s="74">
        <v>5200000759</v>
      </c>
    </row>
    <row r="5129" spans="1:6" x14ac:dyDescent="0.2">
      <c r="A5129" s="74">
        <v>553862</v>
      </c>
      <c r="B5129" s="75">
        <v>3.91</v>
      </c>
      <c r="C5129" s="76"/>
      <c r="D5129" s="76" t="s">
        <v>4212</v>
      </c>
      <c r="E5129" s="74"/>
      <c r="F5129" s="74">
        <v>5200000759</v>
      </c>
    </row>
    <row r="5130" spans="1:6" x14ac:dyDescent="0.2">
      <c r="A5130" s="74">
        <v>553863</v>
      </c>
      <c r="B5130" s="75">
        <v>4.51</v>
      </c>
      <c r="C5130" s="76"/>
      <c r="D5130" s="76" t="s">
        <v>4213</v>
      </c>
      <c r="E5130" s="74"/>
      <c r="F5130" s="74">
        <v>5200000759</v>
      </c>
    </row>
    <row r="5131" spans="1:6" x14ac:dyDescent="0.2">
      <c r="A5131" s="74">
        <v>553864</v>
      </c>
      <c r="B5131" s="75">
        <v>6.83</v>
      </c>
      <c r="C5131" s="76"/>
      <c r="D5131" s="76" t="s">
        <v>4214</v>
      </c>
      <c r="E5131" s="74"/>
      <c r="F5131" s="74">
        <v>5200000759</v>
      </c>
    </row>
    <row r="5132" spans="1:6" x14ac:dyDescent="0.2">
      <c r="A5132" s="74">
        <v>553865</v>
      </c>
      <c r="B5132" s="75">
        <v>9.1999999999999993</v>
      </c>
      <c r="C5132" s="76"/>
      <c r="D5132" s="76" t="s">
        <v>4215</v>
      </c>
      <c r="E5132" s="74"/>
      <c r="F5132" s="74">
        <v>5200000759</v>
      </c>
    </row>
    <row r="5133" spans="1:6" x14ac:dyDescent="0.2">
      <c r="A5133" s="74">
        <v>553866</v>
      </c>
      <c r="B5133" s="75">
        <v>11.5</v>
      </c>
      <c r="C5133" s="76"/>
      <c r="D5133" s="76" t="s">
        <v>4216</v>
      </c>
      <c r="E5133" s="74"/>
      <c r="F5133" s="74">
        <v>5200000759</v>
      </c>
    </row>
    <row r="5134" spans="1:6" x14ac:dyDescent="0.2">
      <c r="A5134" s="74">
        <v>553867</v>
      </c>
      <c r="B5134" s="75">
        <v>12.87</v>
      </c>
      <c r="C5134" s="76"/>
      <c r="D5134" s="76" t="s">
        <v>4217</v>
      </c>
      <c r="E5134" s="74"/>
      <c r="F5134" s="74">
        <v>5200000759</v>
      </c>
    </row>
    <row r="5135" spans="1:6" x14ac:dyDescent="0.2">
      <c r="A5135" s="74">
        <v>553868</v>
      </c>
      <c r="B5135" s="75">
        <v>19.16</v>
      </c>
      <c r="C5135" s="76"/>
      <c r="D5135" s="76" t="s">
        <v>4218</v>
      </c>
      <c r="E5135" s="74"/>
      <c r="F5135" s="74">
        <v>5200000759</v>
      </c>
    </row>
    <row r="5136" spans="1:6" x14ac:dyDescent="0.2">
      <c r="A5136" s="74">
        <v>553869</v>
      </c>
      <c r="B5136" s="75">
        <v>26.83</v>
      </c>
      <c r="C5136" s="76"/>
      <c r="D5136" s="76" t="s">
        <v>4219</v>
      </c>
      <c r="E5136" s="74"/>
      <c r="F5136" s="74">
        <v>5200000759</v>
      </c>
    </row>
    <row r="5137" spans="1:6" x14ac:dyDescent="0.2">
      <c r="A5137" s="74">
        <v>553870</v>
      </c>
      <c r="B5137" s="75">
        <v>36.79</v>
      </c>
      <c r="C5137" s="76"/>
      <c r="D5137" s="76" t="s">
        <v>4220</v>
      </c>
      <c r="E5137" s="74"/>
      <c r="F5137" s="74">
        <v>5200000759</v>
      </c>
    </row>
    <row r="5138" spans="1:6" x14ac:dyDescent="0.2">
      <c r="A5138" s="74">
        <v>553871</v>
      </c>
      <c r="B5138" s="75">
        <v>8.8000000000000007</v>
      </c>
      <c r="C5138" s="76"/>
      <c r="D5138" s="76" t="s">
        <v>4221</v>
      </c>
      <c r="E5138" s="74"/>
      <c r="F5138" s="74">
        <v>5200000759</v>
      </c>
    </row>
    <row r="5139" spans="1:6" x14ac:dyDescent="0.2">
      <c r="A5139" s="74">
        <v>553872</v>
      </c>
      <c r="B5139" s="75">
        <v>56.22</v>
      </c>
      <c r="C5139" s="76"/>
      <c r="D5139" s="76" t="s">
        <v>4222</v>
      </c>
      <c r="E5139" s="74"/>
      <c r="F5139" s="74">
        <v>5200000759</v>
      </c>
    </row>
    <row r="5140" spans="1:6" x14ac:dyDescent="0.2">
      <c r="A5140" s="74">
        <v>553873</v>
      </c>
      <c r="B5140" s="75">
        <v>0.28999999999999998</v>
      </c>
      <c r="C5140" s="76"/>
      <c r="D5140" s="76" t="s">
        <v>4223</v>
      </c>
      <c r="E5140" s="74"/>
      <c r="F5140" s="74">
        <v>5200000759</v>
      </c>
    </row>
    <row r="5141" spans="1:6" x14ac:dyDescent="0.2">
      <c r="A5141" s="74">
        <v>553874</v>
      </c>
      <c r="B5141" s="75">
        <v>0.46</v>
      </c>
      <c r="C5141" s="76"/>
      <c r="D5141" s="76" t="s">
        <v>4224</v>
      </c>
      <c r="E5141" s="74"/>
      <c r="F5141" s="74">
        <v>5200000759</v>
      </c>
    </row>
    <row r="5142" spans="1:6" x14ac:dyDescent="0.2">
      <c r="A5142" s="74">
        <v>553875</v>
      </c>
      <c r="B5142" s="75">
        <v>0.68</v>
      </c>
      <c r="C5142" s="76"/>
      <c r="D5142" s="76" t="s">
        <v>4225</v>
      </c>
      <c r="E5142" s="74"/>
      <c r="F5142" s="74">
        <v>5200000759</v>
      </c>
    </row>
    <row r="5143" spans="1:6" x14ac:dyDescent="0.2">
      <c r="A5143" s="74">
        <v>553876</v>
      </c>
      <c r="B5143" s="75">
        <v>0.84</v>
      </c>
      <c r="C5143" s="76"/>
      <c r="D5143" s="76" t="s">
        <v>4226</v>
      </c>
      <c r="E5143" s="74"/>
      <c r="F5143" s="74">
        <v>5200000759</v>
      </c>
    </row>
    <row r="5144" spans="1:6" x14ac:dyDescent="0.2">
      <c r="A5144" s="74">
        <v>553877</v>
      </c>
      <c r="B5144" s="75">
        <v>0.99</v>
      </c>
      <c r="C5144" s="76"/>
      <c r="D5144" s="76" t="s">
        <v>4227</v>
      </c>
      <c r="E5144" s="74"/>
      <c r="F5144" s="74">
        <v>5200000759</v>
      </c>
    </row>
    <row r="5145" spans="1:6" x14ac:dyDescent="0.2">
      <c r="A5145" s="74">
        <v>553878</v>
      </c>
      <c r="B5145" s="75">
        <v>0.19</v>
      </c>
      <c r="C5145" s="76"/>
      <c r="D5145" s="76" t="s">
        <v>4228</v>
      </c>
      <c r="E5145" s="74"/>
      <c r="F5145" s="74">
        <v>5200000759</v>
      </c>
    </row>
    <row r="5146" spans="1:6" x14ac:dyDescent="0.2">
      <c r="A5146" s="74">
        <v>553879</v>
      </c>
      <c r="B5146" s="75">
        <v>0.27</v>
      </c>
      <c r="C5146" s="76"/>
      <c r="D5146" s="76" t="s">
        <v>4229</v>
      </c>
      <c r="E5146" s="74"/>
      <c r="F5146" s="74">
        <v>5200000759</v>
      </c>
    </row>
    <row r="5147" spans="1:6" x14ac:dyDescent="0.2">
      <c r="A5147" s="74">
        <v>553880</v>
      </c>
      <c r="B5147" s="75">
        <v>0.41</v>
      </c>
      <c r="C5147" s="76"/>
      <c r="D5147" s="76" t="s">
        <v>4230</v>
      </c>
      <c r="E5147" s="74"/>
      <c r="F5147" s="74">
        <v>5200000759</v>
      </c>
    </row>
    <row r="5148" spans="1:6" x14ac:dyDescent="0.2">
      <c r="A5148" s="74">
        <v>553881</v>
      </c>
      <c r="B5148" s="75">
        <v>1.6</v>
      </c>
      <c r="C5148" s="76"/>
      <c r="D5148" s="76" t="s">
        <v>4231</v>
      </c>
      <c r="E5148" s="74"/>
      <c r="F5148" s="74">
        <v>5200000759</v>
      </c>
    </row>
    <row r="5149" spans="1:6" x14ac:dyDescent="0.2">
      <c r="A5149" s="74">
        <v>553882</v>
      </c>
      <c r="B5149" s="75">
        <v>11.44</v>
      </c>
      <c r="C5149" s="76"/>
      <c r="D5149" s="76" t="s">
        <v>4232</v>
      </c>
      <c r="E5149" s="74"/>
      <c r="F5149" s="74">
        <v>5200000759</v>
      </c>
    </row>
    <row r="5150" spans="1:6" x14ac:dyDescent="0.2">
      <c r="A5150" s="74">
        <v>553883</v>
      </c>
      <c r="B5150" s="75">
        <v>3.4</v>
      </c>
      <c r="C5150" s="76"/>
      <c r="D5150" s="76" t="s">
        <v>4233</v>
      </c>
      <c r="E5150" s="74"/>
      <c r="F5150" s="74">
        <v>5200000759</v>
      </c>
    </row>
    <row r="5151" spans="1:6" x14ac:dyDescent="0.2">
      <c r="A5151" s="74">
        <v>553906</v>
      </c>
      <c r="B5151" s="75">
        <v>2.54</v>
      </c>
      <c r="C5151" s="76"/>
      <c r="D5151" s="76" t="s">
        <v>4234</v>
      </c>
      <c r="E5151" s="74"/>
      <c r="F5151" s="74">
        <v>5200000759</v>
      </c>
    </row>
    <row r="5152" spans="1:6" x14ac:dyDescent="0.2">
      <c r="A5152" s="74">
        <v>553884</v>
      </c>
      <c r="B5152" s="75">
        <v>1.74</v>
      </c>
      <c r="C5152" s="76"/>
      <c r="D5152" s="76" t="s">
        <v>4235</v>
      </c>
      <c r="E5152" s="74"/>
      <c r="F5152" s="74">
        <v>5200000759</v>
      </c>
    </row>
    <row r="5153" spans="1:6" x14ac:dyDescent="0.2">
      <c r="A5153" s="74">
        <v>553885</v>
      </c>
      <c r="B5153" s="75">
        <v>1.1100000000000001</v>
      </c>
      <c r="C5153" s="76"/>
      <c r="D5153" s="76" t="s">
        <v>4236</v>
      </c>
      <c r="E5153" s="74"/>
      <c r="F5153" s="74">
        <v>5200000759</v>
      </c>
    </row>
    <row r="5154" spans="1:6" x14ac:dyDescent="0.2">
      <c r="A5154" s="74">
        <v>553886</v>
      </c>
      <c r="B5154" s="75">
        <v>0.78</v>
      </c>
      <c r="C5154" s="76"/>
      <c r="D5154" s="76" t="s">
        <v>4237</v>
      </c>
      <c r="E5154" s="74"/>
      <c r="F5154" s="74">
        <v>5200000759</v>
      </c>
    </row>
    <row r="5155" spans="1:6" x14ac:dyDescent="0.2">
      <c r="A5155" s="74">
        <v>553887</v>
      </c>
      <c r="B5155" s="75">
        <v>0.8</v>
      </c>
      <c r="C5155" s="76"/>
      <c r="D5155" s="76" t="s">
        <v>4238</v>
      </c>
      <c r="E5155" s="74"/>
      <c r="F5155" s="74">
        <v>5200000759</v>
      </c>
    </row>
    <row r="5156" spans="1:6" x14ac:dyDescent="0.2">
      <c r="A5156" s="74">
        <v>553888</v>
      </c>
      <c r="B5156" s="75">
        <v>0.05</v>
      </c>
      <c r="C5156" s="76"/>
      <c r="D5156" s="76" t="s">
        <v>4239</v>
      </c>
      <c r="E5156" s="74"/>
      <c r="F5156" s="74">
        <v>5200000759</v>
      </c>
    </row>
    <row r="5157" spans="1:6" x14ac:dyDescent="0.2">
      <c r="A5157" s="74">
        <v>553889</v>
      </c>
      <c r="B5157" s="75">
        <v>4.43</v>
      </c>
      <c r="C5157" s="76"/>
      <c r="D5157" s="76" t="s">
        <v>4240</v>
      </c>
      <c r="E5157" s="74"/>
      <c r="F5157" s="74">
        <v>5200000759</v>
      </c>
    </row>
    <row r="5158" spans="1:6" x14ac:dyDescent="0.2">
      <c r="A5158" s="74">
        <v>553890</v>
      </c>
      <c r="B5158" s="75">
        <v>2.1</v>
      </c>
      <c r="C5158" s="76"/>
      <c r="D5158" s="76" t="s">
        <v>4241</v>
      </c>
      <c r="E5158" s="74"/>
      <c r="F5158" s="74">
        <v>5200000759</v>
      </c>
    </row>
    <row r="5159" spans="1:6" x14ac:dyDescent="0.2">
      <c r="A5159" s="74">
        <v>553891</v>
      </c>
      <c r="B5159" s="75">
        <v>2.4</v>
      </c>
      <c r="C5159" s="76"/>
      <c r="D5159" s="76" t="s">
        <v>4242</v>
      </c>
      <c r="E5159" s="74"/>
      <c r="F5159" s="74">
        <v>5200000759</v>
      </c>
    </row>
    <row r="5160" spans="1:6" x14ac:dyDescent="0.2">
      <c r="A5160" s="74">
        <v>553892</v>
      </c>
      <c r="B5160" s="75">
        <v>2.4</v>
      </c>
      <c r="C5160" s="76"/>
      <c r="D5160" s="76" t="s">
        <v>4243</v>
      </c>
      <c r="E5160" s="74"/>
      <c r="F5160" s="74">
        <v>5200000759</v>
      </c>
    </row>
    <row r="5161" spans="1:6" x14ac:dyDescent="0.2">
      <c r="A5161" s="74">
        <v>553893</v>
      </c>
      <c r="B5161" s="75">
        <v>4.04</v>
      </c>
      <c r="C5161" s="76"/>
      <c r="D5161" s="76" t="s">
        <v>4244</v>
      </c>
      <c r="E5161" s="74"/>
      <c r="F5161" s="74">
        <v>5200000759</v>
      </c>
    </row>
    <row r="5162" spans="1:6" x14ac:dyDescent="0.2">
      <c r="A5162" s="74">
        <v>553894</v>
      </c>
      <c r="B5162" s="75">
        <v>0.43</v>
      </c>
      <c r="C5162" s="76"/>
      <c r="D5162" s="76" t="s">
        <v>4245</v>
      </c>
      <c r="E5162" s="74"/>
      <c r="F5162" s="74">
        <v>5200000759</v>
      </c>
    </row>
    <row r="5163" spans="1:6" x14ac:dyDescent="0.2">
      <c r="A5163" s="74">
        <v>553895</v>
      </c>
      <c r="B5163" s="75">
        <v>0.18</v>
      </c>
      <c r="C5163" s="76"/>
      <c r="D5163" s="76" t="s">
        <v>4246</v>
      </c>
      <c r="E5163" s="74"/>
      <c r="F5163" s="74">
        <v>5200000759</v>
      </c>
    </row>
    <row r="5164" spans="1:6" x14ac:dyDescent="0.2">
      <c r="A5164" s="74">
        <v>553896</v>
      </c>
      <c r="B5164" s="75">
        <v>0.46</v>
      </c>
      <c r="C5164" s="76"/>
      <c r="D5164" s="76" t="s">
        <v>4247</v>
      </c>
      <c r="E5164" s="74"/>
      <c r="F5164" s="74">
        <v>5200000759</v>
      </c>
    </row>
    <row r="5165" spans="1:6" x14ac:dyDescent="0.2">
      <c r="A5165" s="74">
        <v>553897</v>
      </c>
      <c r="B5165" s="75">
        <v>0.77</v>
      </c>
      <c r="C5165" s="76"/>
      <c r="D5165" s="76" t="s">
        <v>4248</v>
      </c>
      <c r="E5165" s="74"/>
      <c r="F5165" s="74">
        <v>5200000759</v>
      </c>
    </row>
    <row r="5166" spans="1:6" x14ac:dyDescent="0.2">
      <c r="A5166" s="74">
        <v>553898</v>
      </c>
      <c r="B5166" s="75">
        <v>0.27</v>
      </c>
      <c r="C5166" s="76"/>
      <c r="D5166" s="76" t="s">
        <v>4249</v>
      </c>
      <c r="E5166" s="74"/>
      <c r="F5166" s="74">
        <v>5200000759</v>
      </c>
    </row>
    <row r="5167" spans="1:6" x14ac:dyDescent="0.2">
      <c r="A5167" s="74">
        <v>553899</v>
      </c>
      <c r="B5167" s="75">
        <v>0.57999999999999996</v>
      </c>
      <c r="C5167" s="76"/>
      <c r="D5167" s="76" t="s">
        <v>4250</v>
      </c>
      <c r="E5167" s="74"/>
      <c r="F5167" s="74">
        <v>5200000759</v>
      </c>
    </row>
    <row r="5168" spans="1:6" x14ac:dyDescent="0.2">
      <c r="A5168" s="74">
        <v>553900</v>
      </c>
      <c r="B5168" s="75">
        <v>4.38</v>
      </c>
      <c r="C5168" s="76"/>
      <c r="D5168" s="76" t="s">
        <v>4251</v>
      </c>
      <c r="E5168" s="74"/>
      <c r="F5168" s="74">
        <v>5200000759</v>
      </c>
    </row>
    <row r="5169" spans="1:6" x14ac:dyDescent="0.2">
      <c r="A5169" s="74">
        <v>553901</v>
      </c>
      <c r="B5169" s="75">
        <v>4.2</v>
      </c>
      <c r="C5169" s="76"/>
      <c r="D5169" s="76" t="s">
        <v>4252</v>
      </c>
      <c r="E5169" s="74"/>
      <c r="F5169" s="74">
        <v>5200000759</v>
      </c>
    </row>
    <row r="5170" spans="1:6" x14ac:dyDescent="0.2">
      <c r="A5170" s="74">
        <v>553902</v>
      </c>
      <c r="B5170" s="75">
        <v>3.65</v>
      </c>
      <c r="C5170" s="76"/>
      <c r="D5170" s="76" t="s">
        <v>4253</v>
      </c>
      <c r="E5170" s="74"/>
      <c r="F5170" s="74">
        <v>5200000759</v>
      </c>
    </row>
    <row r="5171" spans="1:6" x14ac:dyDescent="0.2">
      <c r="A5171" s="74">
        <v>553903</v>
      </c>
      <c r="B5171" s="75">
        <v>2.74</v>
      </c>
      <c r="C5171" s="76"/>
      <c r="D5171" s="76" t="s">
        <v>4254</v>
      </c>
      <c r="E5171" s="74"/>
      <c r="F5171" s="74">
        <v>5200000759</v>
      </c>
    </row>
    <row r="5172" spans="1:6" x14ac:dyDescent="0.2">
      <c r="A5172" s="74">
        <v>553904</v>
      </c>
      <c r="B5172" s="75">
        <v>0.63</v>
      </c>
      <c r="C5172" s="76"/>
      <c r="D5172" s="76" t="s">
        <v>4255</v>
      </c>
      <c r="E5172" s="74"/>
      <c r="F5172" s="74">
        <v>5200000759</v>
      </c>
    </row>
    <row r="5173" spans="1:6" x14ac:dyDescent="0.2">
      <c r="A5173" s="74">
        <v>553905</v>
      </c>
      <c r="B5173" s="75">
        <v>0.27</v>
      </c>
      <c r="C5173" s="76"/>
      <c r="D5173" s="76" t="s">
        <v>4256</v>
      </c>
      <c r="E5173" s="74"/>
      <c r="F5173" s="74">
        <v>5200000759</v>
      </c>
    </row>
    <row r="5174" spans="1:6" x14ac:dyDescent="0.2">
      <c r="A5174" s="74">
        <v>553761</v>
      </c>
      <c r="B5174" s="75">
        <v>0.93</v>
      </c>
      <c r="C5174" s="76"/>
      <c r="D5174" s="76" t="s">
        <v>4257</v>
      </c>
      <c r="E5174" s="74"/>
      <c r="F5174" s="74">
        <v>5200000759</v>
      </c>
    </row>
    <row r="5175" spans="1:6" x14ac:dyDescent="0.2">
      <c r="A5175" s="74">
        <v>553762</v>
      </c>
      <c r="B5175" s="75">
        <v>2.2599999999999998</v>
      </c>
      <c r="C5175" s="76"/>
      <c r="D5175" s="76" t="s">
        <v>4258</v>
      </c>
      <c r="E5175" s="74"/>
      <c r="F5175" s="74">
        <v>5200000759</v>
      </c>
    </row>
    <row r="5176" spans="1:6" x14ac:dyDescent="0.2">
      <c r="A5176" s="74">
        <v>553763</v>
      </c>
      <c r="B5176" s="75">
        <v>2.2599999999999998</v>
      </c>
      <c r="C5176" s="76"/>
      <c r="D5176" s="76" t="s">
        <v>4258</v>
      </c>
      <c r="E5176" s="74"/>
      <c r="F5176" s="74">
        <v>5200000759</v>
      </c>
    </row>
    <row r="5177" spans="1:6" x14ac:dyDescent="0.2">
      <c r="A5177" s="74">
        <v>553914</v>
      </c>
      <c r="B5177" s="75">
        <v>0.43</v>
      </c>
      <c r="C5177" s="76"/>
      <c r="D5177" s="76" t="s">
        <v>4259</v>
      </c>
      <c r="E5177" s="74"/>
      <c r="F5177" s="74">
        <v>5200000759</v>
      </c>
    </row>
    <row r="5178" spans="1:6" x14ac:dyDescent="0.2">
      <c r="A5178" s="74">
        <v>553915</v>
      </c>
      <c r="B5178" s="75">
        <v>0.5</v>
      </c>
      <c r="C5178" s="76"/>
      <c r="D5178" s="76" t="s">
        <v>4260</v>
      </c>
      <c r="E5178" s="74"/>
      <c r="F5178" s="74">
        <v>5200000759</v>
      </c>
    </row>
    <row r="5179" spans="1:6" x14ac:dyDescent="0.2">
      <c r="A5179" s="74">
        <v>553916</v>
      </c>
      <c r="B5179" s="75">
        <v>0.85</v>
      </c>
      <c r="C5179" s="76"/>
      <c r="D5179" s="76" t="s">
        <v>4261</v>
      </c>
      <c r="E5179" s="74"/>
      <c r="F5179" s="74">
        <v>5200000759</v>
      </c>
    </row>
    <row r="5180" spans="1:6" x14ac:dyDescent="0.2">
      <c r="A5180" s="74">
        <v>553917</v>
      </c>
      <c r="B5180" s="75">
        <v>0.85</v>
      </c>
      <c r="C5180" s="76"/>
      <c r="D5180" s="76" t="s">
        <v>4262</v>
      </c>
      <c r="E5180" s="74"/>
      <c r="F5180" s="74">
        <v>5200000759</v>
      </c>
    </row>
    <row r="5181" spans="1:6" x14ac:dyDescent="0.2">
      <c r="A5181" s="74">
        <v>553918</v>
      </c>
      <c r="B5181" s="75">
        <v>0.85</v>
      </c>
      <c r="C5181" s="76"/>
      <c r="D5181" s="76" t="s">
        <v>4263</v>
      </c>
      <c r="E5181" s="74"/>
      <c r="F5181" s="74">
        <v>5200000759</v>
      </c>
    </row>
    <row r="5182" spans="1:6" x14ac:dyDescent="0.2">
      <c r="A5182" s="74">
        <v>553919</v>
      </c>
      <c r="B5182" s="75">
        <v>2.8</v>
      </c>
      <c r="C5182" s="76"/>
      <c r="D5182" s="76" t="s">
        <v>4264</v>
      </c>
      <c r="E5182" s="74"/>
      <c r="F5182" s="74">
        <v>5200000759</v>
      </c>
    </row>
    <row r="5183" spans="1:6" x14ac:dyDescent="0.2">
      <c r="A5183" s="74">
        <v>553920</v>
      </c>
      <c r="B5183" s="75">
        <v>1.2</v>
      </c>
      <c r="C5183" s="76"/>
      <c r="D5183" s="76" t="s">
        <v>4265</v>
      </c>
      <c r="E5183" s="74"/>
      <c r="F5183" s="74">
        <v>5200000759</v>
      </c>
    </row>
    <row r="5184" spans="1:6" x14ac:dyDescent="0.2">
      <c r="A5184" s="74">
        <v>553921</v>
      </c>
      <c r="B5184" s="75">
        <v>28</v>
      </c>
      <c r="C5184" s="76"/>
      <c r="D5184" s="76" t="s">
        <v>4266</v>
      </c>
      <c r="E5184" s="74"/>
      <c r="F5184" s="74">
        <v>5200000759</v>
      </c>
    </row>
    <row r="5185" spans="1:6" x14ac:dyDescent="0.2">
      <c r="A5185" s="74">
        <v>553922</v>
      </c>
      <c r="B5185" s="75">
        <v>0.02</v>
      </c>
      <c r="C5185" s="76"/>
      <c r="D5185" s="76" t="s">
        <v>4267</v>
      </c>
      <c r="E5185" s="74"/>
      <c r="F5185" s="74">
        <v>5200000759</v>
      </c>
    </row>
    <row r="5186" spans="1:6" x14ac:dyDescent="0.2">
      <c r="A5186" s="74">
        <v>553923</v>
      </c>
      <c r="B5186" s="75">
        <v>0.04</v>
      </c>
      <c r="C5186" s="76"/>
      <c r="D5186" s="76" t="s">
        <v>4268</v>
      </c>
      <c r="E5186" s="74"/>
      <c r="F5186" s="74">
        <v>5200000759</v>
      </c>
    </row>
    <row r="5187" spans="1:6" x14ac:dyDescent="0.2">
      <c r="A5187" s="74">
        <v>553924</v>
      </c>
      <c r="B5187" s="75">
        <v>0.06</v>
      </c>
      <c r="C5187" s="76"/>
      <c r="D5187" s="76" t="s">
        <v>4269</v>
      </c>
      <c r="E5187" s="74"/>
      <c r="F5187" s="74">
        <v>5200000759</v>
      </c>
    </row>
    <row r="5188" spans="1:6" x14ac:dyDescent="0.2">
      <c r="A5188" s="74">
        <v>553925</v>
      </c>
      <c r="B5188" s="75">
        <v>2.15</v>
      </c>
      <c r="C5188" s="76"/>
      <c r="D5188" s="76" t="s">
        <v>4270</v>
      </c>
      <c r="E5188" s="74"/>
      <c r="F5188" s="74">
        <v>5200000759</v>
      </c>
    </row>
    <row r="5189" spans="1:6" x14ac:dyDescent="0.2">
      <c r="A5189" s="74">
        <v>553926</v>
      </c>
      <c r="B5189" s="75">
        <v>2.4500000000000002</v>
      </c>
      <c r="C5189" s="76"/>
      <c r="D5189" s="76" t="s">
        <v>4271</v>
      </c>
      <c r="E5189" s="74"/>
      <c r="F5189" s="74">
        <v>5200000759</v>
      </c>
    </row>
    <row r="5190" spans="1:6" x14ac:dyDescent="0.2">
      <c r="A5190" s="74">
        <v>553927</v>
      </c>
      <c r="B5190" s="75">
        <v>3.07</v>
      </c>
      <c r="C5190" s="76"/>
      <c r="D5190" s="76" t="s">
        <v>4272</v>
      </c>
      <c r="E5190" s="74"/>
      <c r="F5190" s="74">
        <v>5200000759</v>
      </c>
    </row>
    <row r="5191" spans="1:6" x14ac:dyDescent="0.2">
      <c r="A5191" s="74">
        <v>553928</v>
      </c>
      <c r="B5191" s="75">
        <v>3.52</v>
      </c>
      <c r="C5191" s="76"/>
      <c r="D5191" s="76" t="s">
        <v>4273</v>
      </c>
      <c r="E5191" s="74"/>
      <c r="F5191" s="74">
        <v>5200000759</v>
      </c>
    </row>
    <row r="5192" spans="1:6" x14ac:dyDescent="0.2">
      <c r="A5192" s="74">
        <v>553929</v>
      </c>
      <c r="B5192" s="75">
        <v>2.4500000000000002</v>
      </c>
      <c r="C5192" s="76"/>
      <c r="D5192" s="76" t="s">
        <v>4274</v>
      </c>
      <c r="E5192" s="74"/>
      <c r="F5192" s="74">
        <v>5200000759</v>
      </c>
    </row>
    <row r="5193" spans="1:6" x14ac:dyDescent="0.2">
      <c r="A5193" s="74">
        <v>553930</v>
      </c>
      <c r="B5193" s="75">
        <v>3.07</v>
      </c>
      <c r="C5193" s="76"/>
      <c r="D5193" s="76" t="s">
        <v>4275</v>
      </c>
      <c r="E5193" s="74"/>
      <c r="F5193" s="74">
        <v>5200000759</v>
      </c>
    </row>
    <row r="5194" spans="1:6" x14ac:dyDescent="0.2">
      <c r="A5194" s="74">
        <v>553931</v>
      </c>
      <c r="B5194" s="75">
        <v>4.29</v>
      </c>
      <c r="C5194" s="76"/>
      <c r="D5194" s="76" t="s">
        <v>4276</v>
      </c>
      <c r="E5194" s="74"/>
      <c r="F5194" s="74">
        <v>5200000759</v>
      </c>
    </row>
    <row r="5195" spans="1:6" x14ac:dyDescent="0.2">
      <c r="A5195" s="74">
        <v>553932</v>
      </c>
      <c r="B5195" s="75">
        <v>5.2</v>
      </c>
      <c r="C5195" s="76"/>
      <c r="D5195" s="76" t="s">
        <v>4277</v>
      </c>
      <c r="E5195" s="74"/>
      <c r="F5195" s="74">
        <v>5200000759</v>
      </c>
    </row>
    <row r="5196" spans="1:6" x14ac:dyDescent="0.2">
      <c r="A5196" s="74">
        <v>553933</v>
      </c>
      <c r="B5196" s="75">
        <v>6.59</v>
      </c>
      <c r="C5196" s="76"/>
      <c r="D5196" s="76" t="s">
        <v>4278</v>
      </c>
      <c r="E5196" s="74"/>
      <c r="F5196" s="74">
        <v>5200000759</v>
      </c>
    </row>
    <row r="5197" spans="1:6" x14ac:dyDescent="0.2">
      <c r="A5197" s="74">
        <v>553934</v>
      </c>
      <c r="B5197" s="75">
        <v>7.81</v>
      </c>
      <c r="C5197" s="76"/>
      <c r="D5197" s="76" t="s">
        <v>4279</v>
      </c>
      <c r="E5197" s="74"/>
      <c r="F5197" s="74">
        <v>5200000759</v>
      </c>
    </row>
    <row r="5198" spans="1:6" x14ac:dyDescent="0.2">
      <c r="A5198" s="74">
        <v>553935</v>
      </c>
      <c r="B5198" s="75">
        <v>11.79</v>
      </c>
      <c r="C5198" s="76"/>
      <c r="D5198" s="76" t="s">
        <v>4280</v>
      </c>
      <c r="E5198" s="74"/>
      <c r="F5198" s="74">
        <v>5200000759</v>
      </c>
    </row>
    <row r="5199" spans="1:6" x14ac:dyDescent="0.2">
      <c r="A5199" s="74">
        <v>553936</v>
      </c>
      <c r="B5199" s="75">
        <v>18.09</v>
      </c>
      <c r="C5199" s="76"/>
      <c r="D5199" s="76" t="s">
        <v>4281</v>
      </c>
      <c r="E5199" s="74"/>
      <c r="F5199" s="74">
        <v>5200000759</v>
      </c>
    </row>
    <row r="5200" spans="1:6" x14ac:dyDescent="0.2">
      <c r="A5200" s="74">
        <v>553937</v>
      </c>
      <c r="B5200" s="75">
        <v>23.76</v>
      </c>
      <c r="C5200" s="76"/>
      <c r="D5200" s="76" t="s">
        <v>4282</v>
      </c>
      <c r="E5200" s="74"/>
      <c r="F5200" s="74">
        <v>5200000759</v>
      </c>
    </row>
    <row r="5201" spans="1:6" x14ac:dyDescent="0.2">
      <c r="A5201" s="74">
        <v>553938</v>
      </c>
      <c r="B5201" s="75">
        <v>2.76</v>
      </c>
      <c r="C5201" s="76"/>
      <c r="D5201" s="76" t="s">
        <v>4283</v>
      </c>
      <c r="E5201" s="74"/>
      <c r="F5201" s="74">
        <v>5200000759</v>
      </c>
    </row>
    <row r="5202" spans="1:6" x14ac:dyDescent="0.2">
      <c r="A5202" s="74">
        <v>553939</v>
      </c>
      <c r="B5202" s="75">
        <v>3.07</v>
      </c>
      <c r="C5202" s="76"/>
      <c r="D5202" s="76" t="s">
        <v>4284</v>
      </c>
      <c r="E5202" s="74"/>
      <c r="F5202" s="74">
        <v>5200000759</v>
      </c>
    </row>
    <row r="5203" spans="1:6" x14ac:dyDescent="0.2">
      <c r="A5203" s="74">
        <v>553940</v>
      </c>
      <c r="B5203" s="75">
        <v>3.67</v>
      </c>
      <c r="C5203" s="76"/>
      <c r="D5203" s="76" t="s">
        <v>4285</v>
      </c>
      <c r="E5203" s="74"/>
      <c r="F5203" s="74">
        <v>5200000759</v>
      </c>
    </row>
    <row r="5204" spans="1:6" x14ac:dyDescent="0.2">
      <c r="A5204" s="74">
        <v>553941</v>
      </c>
      <c r="B5204" s="75">
        <v>4.29</v>
      </c>
      <c r="C5204" s="76"/>
      <c r="D5204" s="76" t="s">
        <v>4286</v>
      </c>
      <c r="E5204" s="74"/>
      <c r="F5204" s="74">
        <v>5200000759</v>
      </c>
    </row>
    <row r="5205" spans="1:6" x14ac:dyDescent="0.2">
      <c r="A5205" s="74">
        <v>553942</v>
      </c>
      <c r="B5205" s="75">
        <v>3.98</v>
      </c>
      <c r="C5205" s="76"/>
      <c r="D5205" s="76" t="s">
        <v>4287</v>
      </c>
      <c r="E5205" s="74"/>
      <c r="F5205" s="74">
        <v>5200000759</v>
      </c>
    </row>
    <row r="5206" spans="1:6" x14ac:dyDescent="0.2">
      <c r="A5206" s="74">
        <v>553943</v>
      </c>
      <c r="B5206" s="75">
        <v>5.37</v>
      </c>
      <c r="C5206" s="76"/>
      <c r="D5206" s="76" t="s">
        <v>4287</v>
      </c>
      <c r="E5206" s="74"/>
      <c r="F5206" s="74">
        <v>5200000759</v>
      </c>
    </row>
    <row r="5207" spans="1:6" x14ac:dyDescent="0.2">
      <c r="A5207" s="74">
        <v>553944</v>
      </c>
      <c r="B5207" s="75">
        <v>7.04</v>
      </c>
      <c r="C5207" s="76"/>
      <c r="D5207" s="76" t="s">
        <v>4288</v>
      </c>
      <c r="E5207" s="74"/>
      <c r="F5207" s="74">
        <v>5200000759</v>
      </c>
    </row>
    <row r="5208" spans="1:6" x14ac:dyDescent="0.2">
      <c r="A5208" s="74">
        <v>553945</v>
      </c>
      <c r="B5208" s="75">
        <v>8.7200000000000006</v>
      </c>
      <c r="C5208" s="76"/>
      <c r="D5208" s="76" t="s">
        <v>4289</v>
      </c>
      <c r="E5208" s="74"/>
      <c r="F5208" s="74">
        <v>5200000759</v>
      </c>
    </row>
    <row r="5209" spans="1:6" x14ac:dyDescent="0.2">
      <c r="A5209" s="74">
        <v>553908</v>
      </c>
      <c r="B5209" s="75">
        <v>12.56</v>
      </c>
      <c r="C5209" s="76"/>
      <c r="D5209" s="76" t="s">
        <v>4290</v>
      </c>
      <c r="E5209" s="74"/>
      <c r="F5209" s="74">
        <v>5200000759</v>
      </c>
    </row>
    <row r="5210" spans="1:6" x14ac:dyDescent="0.2">
      <c r="A5210" s="74">
        <v>553909</v>
      </c>
      <c r="B5210" s="75">
        <v>14.71</v>
      </c>
      <c r="C5210" s="76"/>
      <c r="D5210" s="76" t="s">
        <v>4291</v>
      </c>
      <c r="E5210" s="74"/>
      <c r="F5210" s="74">
        <v>5200000759</v>
      </c>
    </row>
    <row r="5211" spans="1:6" x14ac:dyDescent="0.2">
      <c r="A5211" s="74">
        <v>553910</v>
      </c>
      <c r="B5211" s="75">
        <v>22.23</v>
      </c>
      <c r="C5211" s="76"/>
      <c r="D5211" s="76" t="s">
        <v>4292</v>
      </c>
      <c r="E5211" s="74"/>
      <c r="F5211" s="74">
        <v>5200000759</v>
      </c>
    </row>
    <row r="5212" spans="1:6" x14ac:dyDescent="0.2">
      <c r="A5212" s="74">
        <v>553911</v>
      </c>
      <c r="B5212" s="75">
        <v>32.96</v>
      </c>
      <c r="C5212" s="76"/>
      <c r="D5212" s="76" t="s">
        <v>4293</v>
      </c>
      <c r="E5212" s="74"/>
      <c r="F5212" s="74">
        <v>5200000759</v>
      </c>
    </row>
    <row r="5213" spans="1:6" x14ac:dyDescent="0.2">
      <c r="A5213" s="74">
        <v>553912</v>
      </c>
      <c r="B5213" s="75">
        <v>44.46</v>
      </c>
      <c r="C5213" s="76"/>
      <c r="D5213" s="76" t="s">
        <v>4294</v>
      </c>
      <c r="E5213" s="74"/>
      <c r="F5213" s="74">
        <v>5200000759</v>
      </c>
    </row>
    <row r="5214" spans="1:6" x14ac:dyDescent="0.2">
      <c r="A5214" s="74">
        <v>553913</v>
      </c>
      <c r="B5214" s="75">
        <v>5.97</v>
      </c>
      <c r="C5214" s="76"/>
      <c r="D5214" s="76" t="s">
        <v>4295</v>
      </c>
      <c r="E5214" s="74"/>
      <c r="F5214" s="74">
        <v>5200000759</v>
      </c>
    </row>
    <row r="5215" spans="1:6" x14ac:dyDescent="0.2">
      <c r="A5215" s="74">
        <v>553914</v>
      </c>
      <c r="B5215" s="75">
        <v>7.67</v>
      </c>
      <c r="C5215" s="76"/>
      <c r="D5215" s="76" t="s">
        <v>4259</v>
      </c>
      <c r="E5215" s="74"/>
      <c r="F5215" s="74">
        <v>5200000759</v>
      </c>
    </row>
    <row r="5216" spans="1:6" x14ac:dyDescent="0.2">
      <c r="A5216" s="74">
        <v>553955</v>
      </c>
      <c r="B5216" s="75">
        <v>9.9600000000000009</v>
      </c>
      <c r="C5216" s="76"/>
      <c r="D5216" s="76" t="s">
        <v>4296</v>
      </c>
      <c r="E5216" s="74"/>
      <c r="F5216" s="74">
        <v>5200000759</v>
      </c>
    </row>
    <row r="5217" spans="1:6" x14ac:dyDescent="0.2">
      <c r="A5217" s="74">
        <v>553956</v>
      </c>
      <c r="B5217" s="75">
        <v>13.8</v>
      </c>
      <c r="C5217" s="76"/>
      <c r="D5217" s="76" t="s">
        <v>4297</v>
      </c>
      <c r="E5217" s="74"/>
      <c r="F5217" s="74">
        <v>5200000759</v>
      </c>
    </row>
    <row r="5218" spans="1:6" x14ac:dyDescent="0.2">
      <c r="A5218" s="74">
        <v>553957</v>
      </c>
      <c r="B5218" s="75">
        <v>18.399999999999999</v>
      </c>
      <c r="C5218" s="76"/>
      <c r="D5218" s="76" t="s">
        <v>4298</v>
      </c>
      <c r="E5218" s="74"/>
      <c r="F5218" s="74">
        <v>5200000759</v>
      </c>
    </row>
    <row r="5219" spans="1:6" x14ac:dyDescent="0.2">
      <c r="A5219" s="74">
        <v>553958</v>
      </c>
      <c r="B5219" s="75">
        <v>21.46</v>
      </c>
      <c r="C5219" s="76"/>
      <c r="D5219" s="76" t="s">
        <v>4299</v>
      </c>
      <c r="E5219" s="74"/>
      <c r="F5219" s="74">
        <v>5200000759</v>
      </c>
    </row>
    <row r="5220" spans="1:6" x14ac:dyDescent="0.2">
      <c r="A5220" s="74">
        <v>553959</v>
      </c>
      <c r="B5220" s="75">
        <v>32.19</v>
      </c>
      <c r="C5220" s="76"/>
      <c r="D5220" s="76" t="s">
        <v>4300</v>
      </c>
      <c r="E5220" s="74"/>
      <c r="F5220" s="74">
        <v>5200000759</v>
      </c>
    </row>
    <row r="5221" spans="1:6" x14ac:dyDescent="0.2">
      <c r="A5221" s="74">
        <v>553960</v>
      </c>
      <c r="B5221" s="75">
        <v>49.06</v>
      </c>
      <c r="C5221" s="76"/>
      <c r="D5221" s="76" t="s">
        <v>4301</v>
      </c>
      <c r="E5221" s="74"/>
      <c r="F5221" s="74">
        <v>5200000759</v>
      </c>
    </row>
    <row r="5222" spans="1:6" x14ac:dyDescent="0.2">
      <c r="A5222" s="74">
        <v>553961</v>
      </c>
      <c r="B5222" s="75">
        <v>65.150000000000006</v>
      </c>
      <c r="C5222" s="76"/>
      <c r="D5222" s="76" t="s">
        <v>4302</v>
      </c>
      <c r="E5222" s="74"/>
      <c r="F5222" s="74">
        <v>5200000759</v>
      </c>
    </row>
    <row r="5223" spans="1:6" x14ac:dyDescent="0.2">
      <c r="A5223" s="74">
        <v>553962</v>
      </c>
      <c r="B5223" s="75">
        <v>1.06</v>
      </c>
      <c r="C5223" s="76"/>
      <c r="D5223" s="76" t="s">
        <v>4303</v>
      </c>
      <c r="E5223" s="74"/>
      <c r="F5223" s="74">
        <v>5200000759</v>
      </c>
    </row>
    <row r="5224" spans="1:6" x14ac:dyDescent="0.2">
      <c r="A5224" s="74">
        <v>553963</v>
      </c>
      <c r="B5224" s="75">
        <v>1.53</v>
      </c>
      <c r="C5224" s="76"/>
      <c r="D5224" s="76" t="s">
        <v>4304</v>
      </c>
      <c r="E5224" s="74"/>
      <c r="F5224" s="74">
        <v>5200000759</v>
      </c>
    </row>
    <row r="5225" spans="1:6" x14ac:dyDescent="0.2">
      <c r="A5225" s="74">
        <v>553964</v>
      </c>
      <c r="B5225" s="75">
        <v>1.83</v>
      </c>
      <c r="C5225" s="76"/>
      <c r="D5225" s="76" t="s">
        <v>4305</v>
      </c>
      <c r="E5225" s="74"/>
      <c r="F5225" s="74">
        <v>5200000759</v>
      </c>
    </row>
    <row r="5226" spans="1:6" x14ac:dyDescent="0.2">
      <c r="A5226" s="74">
        <v>553965</v>
      </c>
      <c r="B5226" s="75">
        <v>2.14</v>
      </c>
      <c r="C5226" s="76"/>
      <c r="D5226" s="76" t="s">
        <v>4306</v>
      </c>
      <c r="E5226" s="74"/>
      <c r="F5226" s="74">
        <v>5200000759</v>
      </c>
    </row>
    <row r="5227" spans="1:6" x14ac:dyDescent="0.2">
      <c r="A5227" s="74">
        <v>553966</v>
      </c>
      <c r="B5227" s="75">
        <v>1.53</v>
      </c>
      <c r="C5227" s="76"/>
      <c r="D5227" s="76" t="s">
        <v>4307</v>
      </c>
      <c r="E5227" s="74"/>
      <c r="F5227" s="74">
        <v>5200000759</v>
      </c>
    </row>
    <row r="5228" spans="1:6" x14ac:dyDescent="0.2">
      <c r="A5228" s="74">
        <v>553967</v>
      </c>
      <c r="B5228" s="75">
        <v>1.83</v>
      </c>
      <c r="C5228" s="76"/>
      <c r="D5228" s="76" t="s">
        <v>4308</v>
      </c>
      <c r="E5228" s="74"/>
      <c r="F5228" s="74">
        <v>5200000759</v>
      </c>
    </row>
    <row r="5229" spans="1:6" x14ac:dyDescent="0.2">
      <c r="A5229" s="74">
        <v>553968</v>
      </c>
      <c r="B5229" s="75">
        <v>2.4500000000000002</v>
      </c>
      <c r="C5229" s="76"/>
      <c r="D5229" s="76" t="s">
        <v>4309</v>
      </c>
      <c r="E5229" s="74"/>
      <c r="F5229" s="74">
        <v>5200000759</v>
      </c>
    </row>
    <row r="5230" spans="1:6" x14ac:dyDescent="0.2">
      <c r="A5230" s="74">
        <v>553969</v>
      </c>
      <c r="B5230" s="75">
        <v>2.76</v>
      </c>
      <c r="C5230" s="76"/>
      <c r="D5230" s="76" t="s">
        <v>4310</v>
      </c>
      <c r="E5230" s="74"/>
      <c r="F5230" s="74">
        <v>5200000759</v>
      </c>
    </row>
    <row r="5231" spans="1:6" x14ac:dyDescent="0.2">
      <c r="A5231" s="74">
        <v>553970</v>
      </c>
      <c r="B5231" s="75">
        <v>3.36</v>
      </c>
      <c r="C5231" s="76"/>
      <c r="D5231" s="76" t="s">
        <v>4311</v>
      </c>
      <c r="E5231" s="74"/>
      <c r="F5231" s="74">
        <v>5200000759</v>
      </c>
    </row>
    <row r="5232" spans="1:6" x14ac:dyDescent="0.2">
      <c r="A5232" s="74">
        <v>553971</v>
      </c>
      <c r="B5232" s="75">
        <v>3.83</v>
      </c>
      <c r="C5232" s="76"/>
      <c r="D5232" s="76" t="s">
        <v>4312</v>
      </c>
      <c r="E5232" s="74"/>
      <c r="F5232" s="74">
        <v>5200000759</v>
      </c>
    </row>
    <row r="5233" spans="1:6" x14ac:dyDescent="0.2">
      <c r="A5233" s="74">
        <v>553972</v>
      </c>
      <c r="B5233" s="75">
        <v>5.82</v>
      </c>
      <c r="C5233" s="76"/>
      <c r="D5233" s="76" t="s">
        <v>4307</v>
      </c>
      <c r="E5233" s="74"/>
      <c r="F5233" s="74">
        <v>5200000759</v>
      </c>
    </row>
    <row r="5234" spans="1:6" x14ac:dyDescent="0.2">
      <c r="A5234" s="74">
        <v>553973</v>
      </c>
      <c r="B5234" s="75">
        <v>8.89</v>
      </c>
      <c r="C5234" s="76"/>
      <c r="D5234" s="76" t="s">
        <v>4313</v>
      </c>
      <c r="E5234" s="74"/>
      <c r="F5234" s="74">
        <v>5200000759</v>
      </c>
    </row>
    <row r="5235" spans="1:6" x14ac:dyDescent="0.2">
      <c r="A5235" s="74">
        <v>553974</v>
      </c>
      <c r="B5235" s="75">
        <v>11.95</v>
      </c>
      <c r="C5235" s="76"/>
      <c r="D5235" s="76" t="s">
        <v>4314</v>
      </c>
      <c r="E5235" s="74"/>
      <c r="F5235" s="74">
        <v>5200000759</v>
      </c>
    </row>
    <row r="5236" spans="1:6" x14ac:dyDescent="0.2">
      <c r="A5236" s="74">
        <v>553975</v>
      </c>
      <c r="B5236" s="75">
        <v>1.83</v>
      </c>
      <c r="C5236" s="76"/>
      <c r="D5236" s="76" t="s">
        <v>4315</v>
      </c>
      <c r="E5236" s="74"/>
      <c r="F5236" s="74">
        <v>5200000759</v>
      </c>
    </row>
    <row r="5237" spans="1:6" x14ac:dyDescent="0.2">
      <c r="A5237" s="74">
        <v>553976</v>
      </c>
      <c r="B5237" s="75">
        <v>2.14</v>
      </c>
      <c r="C5237" s="76"/>
      <c r="D5237" s="76" t="s">
        <v>4316</v>
      </c>
      <c r="E5237" s="74"/>
      <c r="F5237" s="74">
        <v>5200000759</v>
      </c>
    </row>
    <row r="5238" spans="1:6" x14ac:dyDescent="0.2">
      <c r="A5238" s="74">
        <v>553977</v>
      </c>
      <c r="B5238" s="75">
        <v>2.4500000000000002</v>
      </c>
      <c r="C5238" s="76"/>
      <c r="D5238" s="76" t="s">
        <v>4317</v>
      </c>
      <c r="E5238" s="74"/>
      <c r="F5238" s="74">
        <v>5200000759</v>
      </c>
    </row>
    <row r="5239" spans="1:6" x14ac:dyDescent="0.2">
      <c r="A5239" s="74">
        <v>553978</v>
      </c>
      <c r="B5239" s="75">
        <v>2.76</v>
      </c>
      <c r="C5239" s="76"/>
      <c r="D5239" s="76" t="s">
        <v>4318</v>
      </c>
      <c r="E5239" s="74"/>
      <c r="F5239" s="74">
        <v>5200000759</v>
      </c>
    </row>
    <row r="5240" spans="1:6" x14ac:dyDescent="0.2">
      <c r="A5240" s="74">
        <v>553979</v>
      </c>
      <c r="B5240" s="75">
        <v>2.4500000000000002</v>
      </c>
      <c r="C5240" s="76"/>
      <c r="D5240" s="76" t="s">
        <v>4319</v>
      </c>
      <c r="E5240" s="74"/>
      <c r="F5240" s="74">
        <v>5200000759</v>
      </c>
    </row>
    <row r="5241" spans="1:6" x14ac:dyDescent="0.2">
      <c r="A5241" s="74">
        <v>553980</v>
      </c>
      <c r="B5241" s="75">
        <v>2.9</v>
      </c>
      <c r="C5241" s="76"/>
      <c r="D5241" s="76" t="s">
        <v>4320</v>
      </c>
      <c r="E5241" s="74"/>
      <c r="F5241" s="74">
        <v>5200000759</v>
      </c>
    </row>
    <row r="5242" spans="1:6" x14ac:dyDescent="0.2">
      <c r="A5242" s="74">
        <v>553981</v>
      </c>
      <c r="B5242" s="75">
        <v>3.98</v>
      </c>
      <c r="C5242" s="76"/>
      <c r="D5242" s="76" t="s">
        <v>4321</v>
      </c>
      <c r="E5242" s="74"/>
      <c r="F5242" s="74">
        <v>5200000759</v>
      </c>
    </row>
    <row r="5243" spans="1:6" x14ac:dyDescent="0.2">
      <c r="A5243" s="74">
        <v>553982</v>
      </c>
      <c r="B5243" s="75">
        <v>4.5999999999999996</v>
      </c>
      <c r="C5243" s="76"/>
      <c r="D5243" s="76" t="s">
        <v>4322</v>
      </c>
      <c r="E5243" s="74"/>
      <c r="F5243" s="74">
        <v>5200000759</v>
      </c>
    </row>
    <row r="5244" spans="1:6" x14ac:dyDescent="0.2">
      <c r="A5244" s="74">
        <v>553983</v>
      </c>
      <c r="B5244" s="75">
        <v>6.13</v>
      </c>
      <c r="C5244" s="76"/>
      <c r="D5244" s="76" t="s">
        <v>4323</v>
      </c>
      <c r="E5244" s="74"/>
      <c r="F5244" s="74">
        <v>5200000759</v>
      </c>
    </row>
    <row r="5245" spans="1:6" x14ac:dyDescent="0.2">
      <c r="A5245" s="74">
        <v>553984</v>
      </c>
      <c r="B5245" s="75">
        <v>7.04</v>
      </c>
      <c r="C5245" s="76"/>
      <c r="D5245" s="76" t="s">
        <v>4324</v>
      </c>
      <c r="E5245" s="74"/>
      <c r="F5245" s="74">
        <v>5200000759</v>
      </c>
    </row>
    <row r="5246" spans="1:6" x14ac:dyDescent="0.2">
      <c r="A5246" s="74">
        <v>553985</v>
      </c>
      <c r="B5246" s="75">
        <v>10.42</v>
      </c>
      <c r="C5246" s="76"/>
      <c r="D5246" s="76" t="s">
        <v>4325</v>
      </c>
      <c r="E5246" s="74"/>
      <c r="F5246" s="74">
        <v>5200000759</v>
      </c>
    </row>
    <row r="5247" spans="1:6" x14ac:dyDescent="0.2">
      <c r="A5247" s="74">
        <v>553986</v>
      </c>
      <c r="B5247" s="75">
        <v>16.239999999999998</v>
      </c>
      <c r="C5247" s="76"/>
      <c r="D5247" s="76" t="s">
        <v>4326</v>
      </c>
      <c r="E5247" s="74"/>
      <c r="F5247" s="74">
        <v>5200000759</v>
      </c>
    </row>
    <row r="5248" spans="1:6" x14ac:dyDescent="0.2">
      <c r="A5248" s="74">
        <v>553987</v>
      </c>
      <c r="B5248" s="75">
        <v>21.46</v>
      </c>
      <c r="C5248" s="76"/>
      <c r="D5248" s="76" t="s">
        <v>4327</v>
      </c>
      <c r="E5248" s="74"/>
      <c r="F5248" s="74">
        <v>5200000759</v>
      </c>
    </row>
    <row r="5249" spans="1:6" x14ac:dyDescent="0.2">
      <c r="A5249" s="74">
        <v>553988</v>
      </c>
      <c r="B5249" s="75">
        <v>3.67</v>
      </c>
      <c r="C5249" s="76"/>
      <c r="D5249" s="76" t="s">
        <v>4328</v>
      </c>
      <c r="E5249" s="74"/>
      <c r="F5249" s="74">
        <v>5200000759</v>
      </c>
    </row>
    <row r="5250" spans="1:6" x14ac:dyDescent="0.2">
      <c r="A5250" s="74">
        <v>553989</v>
      </c>
      <c r="B5250" s="75">
        <v>3.98</v>
      </c>
      <c r="C5250" s="76"/>
      <c r="D5250" s="76" t="s">
        <v>4329</v>
      </c>
      <c r="E5250" s="74"/>
      <c r="F5250" s="74">
        <v>5200000759</v>
      </c>
    </row>
    <row r="5251" spans="1:6" x14ac:dyDescent="0.2">
      <c r="A5251" s="74">
        <v>553990</v>
      </c>
      <c r="B5251" s="75">
        <v>5.82</v>
      </c>
      <c r="C5251" s="76"/>
      <c r="D5251" s="76" t="s">
        <v>4330</v>
      </c>
      <c r="E5251" s="74"/>
      <c r="F5251" s="74">
        <v>5200000759</v>
      </c>
    </row>
    <row r="5252" spans="1:6" x14ac:dyDescent="0.2">
      <c r="A5252" s="74">
        <v>553991</v>
      </c>
      <c r="B5252" s="75">
        <v>6.9</v>
      </c>
      <c r="C5252" s="76"/>
      <c r="D5252" s="76" t="s">
        <v>4331</v>
      </c>
      <c r="E5252" s="74"/>
      <c r="F5252" s="74">
        <v>5200000759</v>
      </c>
    </row>
    <row r="5253" spans="1:6" x14ac:dyDescent="0.2">
      <c r="A5253" s="74">
        <v>553992</v>
      </c>
      <c r="B5253" s="75">
        <v>8.58</v>
      </c>
      <c r="C5253" s="76"/>
      <c r="D5253" s="76" t="s">
        <v>4332</v>
      </c>
      <c r="E5253" s="74"/>
      <c r="F5253" s="74">
        <v>5200000759</v>
      </c>
    </row>
    <row r="5254" spans="1:6" x14ac:dyDescent="0.2">
      <c r="A5254" s="74">
        <v>553993</v>
      </c>
      <c r="B5254" s="75">
        <v>9.49</v>
      </c>
      <c r="C5254" s="76"/>
      <c r="D5254" s="76" t="s">
        <v>4333</v>
      </c>
      <c r="E5254" s="74"/>
      <c r="F5254" s="74">
        <v>5200000759</v>
      </c>
    </row>
    <row r="5255" spans="1:6" x14ac:dyDescent="0.2">
      <c r="A5255" s="74">
        <v>553994</v>
      </c>
      <c r="B5255" s="75">
        <v>14.86</v>
      </c>
      <c r="C5255" s="76"/>
      <c r="D5255" s="76" t="s">
        <v>4334</v>
      </c>
      <c r="E5255" s="74"/>
      <c r="F5255" s="74">
        <v>5200000759</v>
      </c>
    </row>
    <row r="5256" spans="1:6" x14ac:dyDescent="0.2">
      <c r="A5256" s="74">
        <v>553995</v>
      </c>
      <c r="B5256" s="75">
        <v>22.69</v>
      </c>
      <c r="C5256" s="76"/>
      <c r="D5256" s="76" t="s">
        <v>4335</v>
      </c>
      <c r="E5256" s="74"/>
      <c r="F5256" s="74">
        <v>5200000759</v>
      </c>
    </row>
    <row r="5257" spans="1:6" x14ac:dyDescent="0.2">
      <c r="A5257" s="74">
        <v>553996</v>
      </c>
      <c r="B5257" s="75">
        <v>30.35</v>
      </c>
      <c r="C5257" s="76"/>
      <c r="D5257" s="76" t="s">
        <v>4336</v>
      </c>
      <c r="E5257" s="74"/>
      <c r="F5257" s="74">
        <v>5200000759</v>
      </c>
    </row>
    <row r="5258" spans="1:6" x14ac:dyDescent="0.2">
      <c r="A5258" s="74">
        <v>553997</v>
      </c>
      <c r="B5258" s="75">
        <v>56.05</v>
      </c>
      <c r="C5258" s="76"/>
      <c r="D5258" s="76" t="s">
        <v>4337</v>
      </c>
      <c r="E5258" s="74"/>
      <c r="F5258" s="74">
        <v>5200000759</v>
      </c>
    </row>
    <row r="5259" spans="1:6" x14ac:dyDescent="0.2">
      <c r="A5259" s="74">
        <v>553998</v>
      </c>
      <c r="B5259" s="75">
        <v>65.25</v>
      </c>
      <c r="C5259" s="76"/>
      <c r="D5259" s="76" t="s">
        <v>4338</v>
      </c>
      <c r="E5259" s="74"/>
      <c r="F5259" s="74">
        <v>5200000759</v>
      </c>
    </row>
    <row r="5260" spans="1:6" x14ac:dyDescent="0.2">
      <c r="A5260" s="74">
        <v>553999</v>
      </c>
      <c r="B5260" s="75">
        <v>89.88</v>
      </c>
      <c r="C5260" s="76"/>
      <c r="D5260" s="76" t="s">
        <v>4339</v>
      </c>
      <c r="E5260" s="74"/>
      <c r="F5260" s="74">
        <v>5200000759</v>
      </c>
    </row>
    <row r="5261" spans="1:6" x14ac:dyDescent="0.2">
      <c r="A5261" s="74">
        <v>554000</v>
      </c>
      <c r="B5261" s="75">
        <v>103.74</v>
      </c>
      <c r="C5261" s="76"/>
      <c r="D5261" s="76" t="s">
        <v>4340</v>
      </c>
      <c r="E5261" s="74"/>
      <c r="F5261" s="74">
        <v>5200000759</v>
      </c>
    </row>
    <row r="5262" spans="1:6" x14ac:dyDescent="0.2">
      <c r="A5262" s="74">
        <v>554001</v>
      </c>
      <c r="B5262" s="75">
        <v>108.47</v>
      </c>
      <c r="C5262" s="76"/>
      <c r="D5262" s="76" t="s">
        <v>4341</v>
      </c>
      <c r="E5262" s="74"/>
      <c r="F5262" s="74">
        <v>5200000759</v>
      </c>
    </row>
    <row r="5263" spans="1:6" x14ac:dyDescent="0.2">
      <c r="A5263" s="74">
        <v>554002</v>
      </c>
      <c r="B5263" s="75">
        <v>8.43</v>
      </c>
      <c r="C5263" s="76"/>
      <c r="D5263" s="76" t="s">
        <v>4342</v>
      </c>
      <c r="E5263" s="74"/>
      <c r="F5263" s="74">
        <v>5200000759</v>
      </c>
    </row>
    <row r="5264" spans="1:6" x14ac:dyDescent="0.2">
      <c r="A5264" s="74">
        <v>554003</v>
      </c>
      <c r="B5264" s="75">
        <v>9.19</v>
      </c>
      <c r="C5264" s="76"/>
      <c r="D5264" s="76" t="s">
        <v>4343</v>
      </c>
      <c r="E5264" s="74"/>
      <c r="F5264" s="74">
        <v>5200000759</v>
      </c>
    </row>
    <row r="5265" spans="1:6" x14ac:dyDescent="0.2">
      <c r="A5265" s="74">
        <v>554004</v>
      </c>
      <c r="B5265" s="75">
        <v>11.43</v>
      </c>
      <c r="C5265" s="76"/>
      <c r="D5265" s="76" t="s">
        <v>4344</v>
      </c>
      <c r="E5265" s="74"/>
      <c r="F5265" s="74">
        <v>5200000759</v>
      </c>
    </row>
    <row r="5266" spans="1:6" x14ac:dyDescent="0.2">
      <c r="A5266" s="74">
        <v>554005</v>
      </c>
      <c r="B5266" s="75">
        <v>14.23</v>
      </c>
      <c r="C5266" s="76"/>
      <c r="D5266" s="76" t="s">
        <v>4345</v>
      </c>
      <c r="E5266" s="74"/>
      <c r="F5266" s="74">
        <v>5200000759</v>
      </c>
    </row>
    <row r="5267" spans="1:6" x14ac:dyDescent="0.2">
      <c r="A5267" s="74">
        <v>554006</v>
      </c>
      <c r="B5267" s="75">
        <v>15.8</v>
      </c>
      <c r="C5267" s="76"/>
      <c r="D5267" s="76" t="s">
        <v>4346</v>
      </c>
      <c r="E5267" s="74"/>
      <c r="F5267" s="74">
        <v>5200000759</v>
      </c>
    </row>
    <row r="5268" spans="1:6" x14ac:dyDescent="0.2">
      <c r="A5268" s="74">
        <v>554007</v>
      </c>
      <c r="B5268" s="75">
        <v>8.7100000000000009</v>
      </c>
      <c r="C5268" s="76"/>
      <c r="D5268" s="76" t="s">
        <v>4347</v>
      </c>
      <c r="E5268" s="74"/>
      <c r="F5268" s="74">
        <v>5200000759</v>
      </c>
    </row>
    <row r="5269" spans="1:6" x14ac:dyDescent="0.2">
      <c r="A5269" s="74">
        <v>554008</v>
      </c>
      <c r="B5269" s="75">
        <v>9.49</v>
      </c>
      <c r="C5269" s="76"/>
      <c r="D5269" s="76" t="s">
        <v>4348</v>
      </c>
      <c r="E5269" s="74"/>
      <c r="F5269" s="74">
        <v>5200000759</v>
      </c>
    </row>
    <row r="5270" spans="1:6" x14ac:dyDescent="0.2">
      <c r="A5270" s="74">
        <v>554009</v>
      </c>
      <c r="B5270" s="75">
        <v>11.81</v>
      </c>
      <c r="C5270" s="76"/>
      <c r="D5270" s="76" t="s">
        <v>4349</v>
      </c>
      <c r="E5270" s="74"/>
      <c r="F5270" s="74">
        <v>5200000759</v>
      </c>
    </row>
    <row r="5271" spans="1:6" x14ac:dyDescent="0.2">
      <c r="A5271" s="74">
        <v>554010</v>
      </c>
      <c r="B5271" s="75">
        <v>14.7</v>
      </c>
      <c r="C5271" s="76"/>
      <c r="D5271" s="76" t="s">
        <v>4350</v>
      </c>
      <c r="E5271" s="74"/>
      <c r="F5271" s="74">
        <v>5200000759</v>
      </c>
    </row>
    <row r="5272" spans="1:6" x14ac:dyDescent="0.2">
      <c r="A5272" s="74">
        <v>554011</v>
      </c>
      <c r="B5272" s="75">
        <v>16.32</v>
      </c>
      <c r="C5272" s="76"/>
      <c r="D5272" s="76" t="s">
        <v>4351</v>
      </c>
      <c r="E5272" s="74"/>
      <c r="F5272" s="74">
        <v>5200000759</v>
      </c>
    </row>
    <row r="5273" spans="1:6" x14ac:dyDescent="0.2">
      <c r="A5273" s="74">
        <v>554012</v>
      </c>
      <c r="B5273" s="75">
        <v>6.64</v>
      </c>
      <c r="C5273" s="76"/>
      <c r="D5273" s="76" t="s">
        <v>4352</v>
      </c>
      <c r="E5273" s="74"/>
      <c r="F5273" s="74">
        <v>5200000759</v>
      </c>
    </row>
    <row r="5274" spans="1:6" x14ac:dyDescent="0.2">
      <c r="A5274" s="74">
        <v>554013</v>
      </c>
      <c r="B5274" s="75">
        <v>7.35</v>
      </c>
      <c r="C5274" s="76"/>
      <c r="D5274" s="76" t="s">
        <v>4353</v>
      </c>
      <c r="E5274" s="74"/>
      <c r="F5274" s="74">
        <v>5200000759</v>
      </c>
    </row>
    <row r="5275" spans="1:6" x14ac:dyDescent="0.2">
      <c r="A5275" s="74">
        <v>554014</v>
      </c>
      <c r="B5275" s="75">
        <v>9</v>
      </c>
      <c r="C5275" s="76"/>
      <c r="D5275" s="76" t="s">
        <v>4354</v>
      </c>
      <c r="E5275" s="74"/>
      <c r="F5275" s="74">
        <v>5200000759</v>
      </c>
    </row>
    <row r="5276" spans="1:6" x14ac:dyDescent="0.2">
      <c r="A5276" s="74">
        <v>554015</v>
      </c>
      <c r="B5276" s="75">
        <v>11.2</v>
      </c>
      <c r="C5276" s="76"/>
      <c r="D5276" s="76" t="s">
        <v>4355</v>
      </c>
      <c r="E5276" s="74"/>
      <c r="F5276" s="74">
        <v>5200000759</v>
      </c>
    </row>
    <row r="5277" spans="1:6" x14ac:dyDescent="0.2">
      <c r="A5277" s="74">
        <v>554016</v>
      </c>
      <c r="B5277" s="75">
        <v>12.44</v>
      </c>
      <c r="C5277" s="76"/>
      <c r="D5277" s="76" t="s">
        <v>4356</v>
      </c>
      <c r="E5277" s="74"/>
      <c r="F5277" s="74">
        <v>5200000759</v>
      </c>
    </row>
    <row r="5278" spans="1:6" x14ac:dyDescent="0.2">
      <c r="A5278" s="74">
        <v>554017</v>
      </c>
      <c r="B5278" s="75">
        <v>3.41</v>
      </c>
      <c r="C5278" s="76"/>
      <c r="D5278" s="76" t="s">
        <v>4357</v>
      </c>
      <c r="E5278" s="74"/>
      <c r="F5278" s="74">
        <v>5200000759</v>
      </c>
    </row>
    <row r="5279" spans="1:6" x14ac:dyDescent="0.2">
      <c r="A5279" s="74">
        <v>554018</v>
      </c>
      <c r="B5279" s="75">
        <v>0.46</v>
      </c>
      <c r="C5279" s="76"/>
      <c r="D5279" s="76" t="s">
        <v>4358</v>
      </c>
      <c r="E5279" s="74"/>
      <c r="F5279" s="74">
        <v>5200000759</v>
      </c>
    </row>
    <row r="5280" spans="1:6" x14ac:dyDescent="0.2">
      <c r="A5280" s="74">
        <v>554019</v>
      </c>
      <c r="B5280" s="75">
        <v>0.91</v>
      </c>
      <c r="C5280" s="76"/>
      <c r="D5280" s="76" t="s">
        <v>4359</v>
      </c>
      <c r="E5280" s="74"/>
      <c r="F5280" s="74">
        <v>5200000759</v>
      </c>
    </row>
    <row r="5281" spans="1:6" x14ac:dyDescent="0.2">
      <c r="A5281" s="74">
        <v>554020</v>
      </c>
      <c r="B5281" s="75">
        <v>1.37</v>
      </c>
      <c r="C5281" s="76"/>
      <c r="D5281" s="76" t="s">
        <v>4360</v>
      </c>
      <c r="E5281" s="74"/>
      <c r="F5281" s="74">
        <v>5200000759</v>
      </c>
    </row>
    <row r="5282" spans="1:6" x14ac:dyDescent="0.2">
      <c r="A5282" s="74">
        <v>554021</v>
      </c>
      <c r="B5282" s="75">
        <v>1.02</v>
      </c>
      <c r="C5282" s="76"/>
      <c r="D5282" s="76" t="s">
        <v>4361</v>
      </c>
      <c r="E5282" s="74"/>
      <c r="F5282" s="74">
        <v>5200000759</v>
      </c>
    </row>
    <row r="5283" spans="1:6" x14ac:dyDescent="0.2">
      <c r="A5283" s="74">
        <v>554022</v>
      </c>
      <c r="B5283" s="75">
        <v>2.04</v>
      </c>
      <c r="C5283" s="76"/>
      <c r="D5283" s="76" t="s">
        <v>4362</v>
      </c>
      <c r="E5283" s="74"/>
      <c r="F5283" s="74">
        <v>5200000759</v>
      </c>
    </row>
    <row r="5284" spans="1:6" x14ac:dyDescent="0.2">
      <c r="A5284" s="74">
        <v>554023</v>
      </c>
      <c r="B5284" s="75">
        <v>3.07</v>
      </c>
      <c r="C5284" s="76"/>
      <c r="D5284" s="76" t="s">
        <v>4363</v>
      </c>
      <c r="E5284" s="74"/>
      <c r="F5284" s="74">
        <v>5200000759</v>
      </c>
    </row>
    <row r="5285" spans="1:6" x14ac:dyDescent="0.2">
      <c r="A5285" s="74">
        <v>554024</v>
      </c>
      <c r="B5285" s="75">
        <v>4.09</v>
      </c>
      <c r="C5285" s="76"/>
      <c r="D5285" s="76" t="s">
        <v>4364</v>
      </c>
      <c r="E5285" s="74"/>
      <c r="F5285" s="74">
        <v>5200000759</v>
      </c>
    </row>
    <row r="5286" spans="1:6" x14ac:dyDescent="0.2">
      <c r="A5286" s="74">
        <v>554025</v>
      </c>
      <c r="B5286" s="75">
        <v>5.1100000000000003</v>
      </c>
      <c r="C5286" s="76"/>
      <c r="D5286" s="76" t="s">
        <v>4365</v>
      </c>
      <c r="E5286" s="74"/>
      <c r="F5286" s="74">
        <v>5200000759</v>
      </c>
    </row>
    <row r="5287" spans="1:6" x14ac:dyDescent="0.2">
      <c r="A5287" s="74">
        <v>554026</v>
      </c>
      <c r="B5287" s="75">
        <v>6.13</v>
      </c>
      <c r="C5287" s="76"/>
      <c r="D5287" s="76" t="s">
        <v>4366</v>
      </c>
      <c r="E5287" s="74"/>
      <c r="F5287" s="74">
        <v>5200000759</v>
      </c>
    </row>
    <row r="5288" spans="1:6" x14ac:dyDescent="0.2">
      <c r="A5288" s="74">
        <v>554027</v>
      </c>
      <c r="B5288" s="75">
        <v>1.02</v>
      </c>
      <c r="C5288" s="76"/>
      <c r="D5288" s="76" t="s">
        <v>4367</v>
      </c>
      <c r="E5288" s="74"/>
      <c r="F5288" s="74">
        <v>5200000759</v>
      </c>
    </row>
    <row r="5289" spans="1:6" x14ac:dyDescent="0.2">
      <c r="A5289" s="74">
        <v>554028</v>
      </c>
      <c r="B5289" s="75">
        <v>2.04</v>
      </c>
      <c r="C5289" s="76"/>
      <c r="D5289" s="76" t="s">
        <v>4368</v>
      </c>
      <c r="E5289" s="74"/>
      <c r="F5289" s="74">
        <v>5200000759</v>
      </c>
    </row>
    <row r="5290" spans="1:6" x14ac:dyDescent="0.2">
      <c r="A5290" s="74">
        <v>554029</v>
      </c>
      <c r="B5290" s="75">
        <v>3.07</v>
      </c>
      <c r="C5290" s="76"/>
      <c r="D5290" s="76" t="s">
        <v>4369</v>
      </c>
      <c r="E5290" s="74"/>
      <c r="F5290" s="74">
        <v>5200000759</v>
      </c>
    </row>
    <row r="5291" spans="1:6" x14ac:dyDescent="0.2">
      <c r="A5291" s="74">
        <v>554030</v>
      </c>
      <c r="B5291" s="75">
        <v>4.09</v>
      </c>
      <c r="C5291" s="76"/>
      <c r="D5291" s="76" t="s">
        <v>4370</v>
      </c>
      <c r="E5291" s="74"/>
      <c r="F5291" s="74">
        <v>5200000759</v>
      </c>
    </row>
    <row r="5292" spans="1:6" x14ac:dyDescent="0.2">
      <c r="A5292" s="74">
        <v>554031</v>
      </c>
      <c r="B5292" s="75">
        <v>5.1100000000000003</v>
      </c>
      <c r="C5292" s="76"/>
      <c r="D5292" s="76" t="s">
        <v>4371</v>
      </c>
      <c r="E5292" s="74"/>
      <c r="F5292" s="74">
        <v>5200000759</v>
      </c>
    </row>
    <row r="5293" spans="1:6" x14ac:dyDescent="0.2">
      <c r="A5293" s="74">
        <v>554032</v>
      </c>
      <c r="B5293" s="75">
        <v>6.13</v>
      </c>
      <c r="C5293" s="76"/>
      <c r="D5293" s="76" t="s">
        <v>4372</v>
      </c>
      <c r="E5293" s="74"/>
      <c r="F5293" s="74">
        <v>5200000759</v>
      </c>
    </row>
    <row r="5294" spans="1:6" x14ac:dyDescent="0.2">
      <c r="A5294" s="74">
        <v>554033</v>
      </c>
      <c r="B5294" s="75">
        <v>1.74</v>
      </c>
      <c r="C5294" s="76"/>
      <c r="D5294" s="76" t="s">
        <v>4373</v>
      </c>
      <c r="E5294" s="74"/>
      <c r="F5294" s="74">
        <v>5200000759</v>
      </c>
    </row>
    <row r="5295" spans="1:6" x14ac:dyDescent="0.2">
      <c r="A5295" s="74">
        <v>554034</v>
      </c>
      <c r="B5295" s="75">
        <v>2.94</v>
      </c>
      <c r="C5295" s="76"/>
      <c r="D5295" s="76" t="s">
        <v>4374</v>
      </c>
      <c r="E5295" s="74"/>
      <c r="F5295" s="74">
        <v>5200000759</v>
      </c>
    </row>
    <row r="5296" spans="1:6" x14ac:dyDescent="0.2">
      <c r="A5296" s="74">
        <v>554035</v>
      </c>
      <c r="B5296" s="75">
        <v>4.51</v>
      </c>
      <c r="C5296" s="76"/>
      <c r="D5296" s="76" t="s">
        <v>4375</v>
      </c>
      <c r="E5296" s="74"/>
      <c r="F5296" s="74">
        <v>5200000759</v>
      </c>
    </row>
    <row r="5297" spans="1:6" x14ac:dyDescent="0.2">
      <c r="A5297" s="74">
        <v>554036</v>
      </c>
      <c r="B5297" s="75">
        <v>3.48</v>
      </c>
      <c r="C5297" s="76"/>
      <c r="D5297" s="76" t="s">
        <v>4376</v>
      </c>
      <c r="E5297" s="74"/>
      <c r="F5297" s="74">
        <v>5200000759</v>
      </c>
    </row>
    <row r="5298" spans="1:6" x14ac:dyDescent="0.2">
      <c r="A5298" s="74">
        <v>554037</v>
      </c>
      <c r="B5298" s="75">
        <v>5.88</v>
      </c>
      <c r="C5298" s="76"/>
      <c r="D5298" s="76" t="s">
        <v>4377</v>
      </c>
      <c r="E5298" s="74"/>
      <c r="F5298" s="74">
        <v>5200000759</v>
      </c>
    </row>
    <row r="5299" spans="1:6" x14ac:dyDescent="0.2">
      <c r="A5299" s="74">
        <v>554038</v>
      </c>
      <c r="B5299" s="75">
        <v>9.0299999999999994</v>
      </c>
      <c r="C5299" s="76"/>
      <c r="D5299" s="76" t="s">
        <v>4378</v>
      </c>
      <c r="E5299" s="74"/>
      <c r="F5299" s="74">
        <v>5200000759</v>
      </c>
    </row>
    <row r="5300" spans="1:6" x14ac:dyDescent="0.2">
      <c r="A5300" s="74">
        <v>554039</v>
      </c>
      <c r="B5300" s="75">
        <v>5.22</v>
      </c>
      <c r="C5300" s="76"/>
      <c r="D5300" s="76" t="s">
        <v>4376</v>
      </c>
      <c r="E5300" s="74"/>
      <c r="F5300" s="74">
        <v>5200000759</v>
      </c>
    </row>
    <row r="5301" spans="1:6" x14ac:dyDescent="0.2">
      <c r="A5301" s="74">
        <v>554040</v>
      </c>
      <c r="B5301" s="75">
        <v>8.82</v>
      </c>
      <c r="C5301" s="76"/>
      <c r="D5301" s="76" t="s">
        <v>4379</v>
      </c>
      <c r="E5301" s="74"/>
      <c r="F5301" s="74">
        <v>5200000759</v>
      </c>
    </row>
    <row r="5302" spans="1:6" x14ac:dyDescent="0.2">
      <c r="A5302" s="74">
        <v>554041</v>
      </c>
      <c r="B5302" s="75">
        <v>13.54</v>
      </c>
      <c r="C5302" s="76"/>
      <c r="D5302" s="76" t="s">
        <v>4380</v>
      </c>
      <c r="E5302" s="74"/>
      <c r="F5302" s="74">
        <v>5200000759</v>
      </c>
    </row>
    <row r="5303" spans="1:6" x14ac:dyDescent="0.2">
      <c r="A5303" s="74">
        <v>554042</v>
      </c>
      <c r="B5303" s="75">
        <v>3.03</v>
      </c>
      <c r="C5303" s="76"/>
      <c r="D5303" s="76" t="s">
        <v>4381</v>
      </c>
      <c r="E5303" s="74"/>
      <c r="F5303" s="74">
        <v>5200000759</v>
      </c>
    </row>
    <row r="5304" spans="1:6" x14ac:dyDescent="0.2">
      <c r="A5304" s="74">
        <v>554043</v>
      </c>
      <c r="B5304" s="75">
        <v>6.06</v>
      </c>
      <c r="C5304" s="76"/>
      <c r="D5304" s="76" t="s">
        <v>4382</v>
      </c>
      <c r="E5304" s="74"/>
      <c r="F5304" s="74">
        <v>5200000759</v>
      </c>
    </row>
    <row r="5305" spans="1:6" x14ac:dyDescent="0.2">
      <c r="A5305" s="74">
        <v>554044</v>
      </c>
      <c r="B5305" s="75">
        <v>9.1</v>
      </c>
      <c r="C5305" s="76"/>
      <c r="D5305" s="76" t="s">
        <v>4383</v>
      </c>
      <c r="E5305" s="74"/>
      <c r="F5305" s="74">
        <v>5200000759</v>
      </c>
    </row>
    <row r="5306" spans="1:6" x14ac:dyDescent="0.2">
      <c r="A5306" s="74">
        <v>554045</v>
      </c>
      <c r="B5306" s="75">
        <v>12.13</v>
      </c>
      <c r="C5306" s="76"/>
      <c r="D5306" s="76" t="s">
        <v>4384</v>
      </c>
      <c r="E5306" s="74"/>
      <c r="F5306" s="74">
        <v>5200000759</v>
      </c>
    </row>
    <row r="5307" spans="1:6" x14ac:dyDescent="0.2">
      <c r="A5307" s="74">
        <v>554046</v>
      </c>
      <c r="B5307" s="75">
        <v>15.16</v>
      </c>
      <c r="C5307" s="76"/>
      <c r="D5307" s="76" t="s">
        <v>4385</v>
      </c>
      <c r="E5307" s="74"/>
      <c r="F5307" s="74">
        <v>5200000759</v>
      </c>
    </row>
    <row r="5308" spans="1:6" x14ac:dyDescent="0.2">
      <c r="A5308" s="74">
        <v>554047</v>
      </c>
      <c r="B5308" s="75">
        <v>18.190000000000001</v>
      </c>
      <c r="C5308" s="76"/>
      <c r="D5308" s="76" t="s">
        <v>4386</v>
      </c>
      <c r="E5308" s="74"/>
      <c r="F5308" s="74">
        <v>5200000759</v>
      </c>
    </row>
    <row r="5309" spans="1:6" x14ac:dyDescent="0.2">
      <c r="A5309" s="74">
        <v>554048</v>
      </c>
      <c r="B5309" s="75">
        <v>7.4</v>
      </c>
      <c r="C5309" s="76"/>
      <c r="D5309" s="76" t="s">
        <v>4387</v>
      </c>
      <c r="E5309" s="74"/>
      <c r="F5309" s="74">
        <v>5200000759</v>
      </c>
    </row>
    <row r="5310" spans="1:6" x14ac:dyDescent="0.2">
      <c r="A5310" s="74">
        <v>554049</v>
      </c>
      <c r="B5310" s="75">
        <v>14.8</v>
      </c>
      <c r="C5310" s="76"/>
      <c r="D5310" s="76" t="s">
        <v>4388</v>
      </c>
      <c r="E5310" s="74"/>
      <c r="F5310" s="74">
        <v>5200000759</v>
      </c>
    </row>
    <row r="5311" spans="1:6" x14ac:dyDescent="0.2">
      <c r="A5311" s="74">
        <v>554050</v>
      </c>
      <c r="B5311" s="75">
        <v>22.2</v>
      </c>
      <c r="C5311" s="76"/>
      <c r="D5311" s="76" t="s">
        <v>4389</v>
      </c>
      <c r="E5311" s="74"/>
      <c r="F5311" s="74">
        <v>5200000759</v>
      </c>
    </row>
    <row r="5312" spans="1:6" x14ac:dyDescent="0.2">
      <c r="A5312" s="74">
        <v>554051</v>
      </c>
      <c r="B5312" s="75">
        <v>29.6</v>
      </c>
      <c r="C5312" s="76"/>
      <c r="D5312" s="76" t="s">
        <v>4390</v>
      </c>
      <c r="E5312" s="74"/>
      <c r="F5312" s="74">
        <v>5200000759</v>
      </c>
    </row>
    <row r="5313" spans="1:6" x14ac:dyDescent="0.2">
      <c r="A5313" s="74">
        <v>554052</v>
      </c>
      <c r="B5313" s="75">
        <v>37</v>
      </c>
      <c r="C5313" s="76"/>
      <c r="D5313" s="76" t="s">
        <v>4391</v>
      </c>
      <c r="E5313" s="74"/>
      <c r="F5313" s="74">
        <v>5200000759</v>
      </c>
    </row>
    <row r="5314" spans="1:6" x14ac:dyDescent="0.2">
      <c r="A5314" s="74">
        <v>554053</v>
      </c>
      <c r="B5314" s="75">
        <v>44.4</v>
      </c>
      <c r="C5314" s="76"/>
      <c r="D5314" s="76" t="s">
        <v>4392</v>
      </c>
      <c r="E5314" s="74"/>
      <c r="F5314" s="74">
        <v>5200000759</v>
      </c>
    </row>
    <row r="5315" spans="1:6" x14ac:dyDescent="0.2">
      <c r="A5315" s="74">
        <v>554054</v>
      </c>
      <c r="B5315" s="75">
        <v>2.64</v>
      </c>
      <c r="C5315" s="76"/>
      <c r="D5315" s="76" t="s">
        <v>4393</v>
      </c>
      <c r="E5315" s="74"/>
      <c r="F5315" s="74">
        <v>5200000759</v>
      </c>
    </row>
    <row r="5316" spans="1:6" x14ac:dyDescent="0.2">
      <c r="A5316" s="74">
        <v>554055</v>
      </c>
      <c r="B5316" s="75">
        <v>5.27</v>
      </c>
      <c r="C5316" s="76"/>
      <c r="D5316" s="76" t="s">
        <v>4394</v>
      </c>
      <c r="E5316" s="74"/>
      <c r="F5316" s="74">
        <v>5200000759</v>
      </c>
    </row>
    <row r="5317" spans="1:6" x14ac:dyDescent="0.2">
      <c r="A5317" s="74">
        <v>554056</v>
      </c>
      <c r="B5317" s="75">
        <v>7.91</v>
      </c>
      <c r="C5317" s="76"/>
      <c r="D5317" s="76" t="s">
        <v>4395</v>
      </c>
      <c r="E5317" s="74"/>
      <c r="F5317" s="74">
        <v>5200000759</v>
      </c>
    </row>
    <row r="5318" spans="1:6" x14ac:dyDescent="0.2">
      <c r="A5318" s="74">
        <v>554057</v>
      </c>
      <c r="B5318" s="75">
        <v>6.26</v>
      </c>
      <c r="C5318" s="76"/>
      <c r="D5318" s="76" t="s">
        <v>4396</v>
      </c>
      <c r="E5318" s="74"/>
      <c r="F5318" s="74">
        <v>5200000759</v>
      </c>
    </row>
    <row r="5319" spans="1:6" x14ac:dyDescent="0.2">
      <c r="A5319" s="74">
        <v>554058</v>
      </c>
      <c r="B5319" s="75">
        <v>12.52</v>
      </c>
      <c r="C5319" s="76"/>
      <c r="D5319" s="76" t="s">
        <v>4397</v>
      </c>
      <c r="E5319" s="74"/>
      <c r="F5319" s="74">
        <v>5200000759</v>
      </c>
    </row>
    <row r="5320" spans="1:6" x14ac:dyDescent="0.2">
      <c r="A5320" s="74">
        <v>554059</v>
      </c>
      <c r="B5320" s="75">
        <v>3.24</v>
      </c>
      <c r="C5320" s="76"/>
      <c r="D5320" s="76" t="s">
        <v>4398</v>
      </c>
      <c r="E5320" s="74"/>
      <c r="F5320" s="74">
        <v>5200000759</v>
      </c>
    </row>
    <row r="5321" spans="1:6" x14ac:dyDescent="0.2">
      <c r="A5321" s="74">
        <v>554060</v>
      </c>
      <c r="B5321" s="75">
        <v>3.52</v>
      </c>
      <c r="C5321" s="76"/>
      <c r="D5321" s="76" t="s">
        <v>4399</v>
      </c>
      <c r="E5321" s="74"/>
      <c r="F5321" s="74">
        <v>5200000759</v>
      </c>
    </row>
    <row r="5322" spans="1:6" x14ac:dyDescent="0.2">
      <c r="A5322" s="74">
        <v>554061</v>
      </c>
      <c r="B5322" s="75">
        <v>5.27</v>
      </c>
      <c r="C5322" s="76"/>
      <c r="D5322" s="76" t="s">
        <v>4400</v>
      </c>
      <c r="E5322" s="74"/>
      <c r="F5322" s="74">
        <v>5200000759</v>
      </c>
    </row>
    <row r="5323" spans="1:6" x14ac:dyDescent="0.2">
      <c r="A5323" s="74">
        <v>554062</v>
      </c>
      <c r="B5323" s="75">
        <v>3.24</v>
      </c>
      <c r="C5323" s="76"/>
      <c r="D5323" s="76" t="s">
        <v>4401</v>
      </c>
      <c r="E5323" s="74"/>
      <c r="F5323" s="74">
        <v>5200000759</v>
      </c>
    </row>
    <row r="5324" spans="1:6" x14ac:dyDescent="0.2">
      <c r="A5324" s="74">
        <v>554063</v>
      </c>
      <c r="B5324" s="75">
        <v>3.52</v>
      </c>
      <c r="C5324" s="76"/>
      <c r="D5324" s="76" t="s">
        <v>4402</v>
      </c>
      <c r="E5324" s="74"/>
      <c r="F5324" s="74">
        <v>5200000759</v>
      </c>
    </row>
    <row r="5325" spans="1:6" x14ac:dyDescent="0.2">
      <c r="A5325" s="74">
        <v>554064</v>
      </c>
      <c r="B5325" s="75">
        <v>5.27</v>
      </c>
      <c r="C5325" s="76"/>
      <c r="D5325" s="76" t="s">
        <v>4403</v>
      </c>
      <c r="E5325" s="74"/>
      <c r="F5325" s="74">
        <v>5200000759</v>
      </c>
    </row>
    <row r="5326" spans="1:6" x14ac:dyDescent="0.2">
      <c r="A5326" s="74">
        <v>554065</v>
      </c>
      <c r="B5326" s="75">
        <v>7.0000000000000007E-2</v>
      </c>
      <c r="C5326" s="76"/>
      <c r="D5326" s="76" t="s">
        <v>4404</v>
      </c>
      <c r="E5326" s="74"/>
      <c r="F5326" s="74">
        <v>5200000759</v>
      </c>
    </row>
    <row r="5327" spans="1:6" x14ac:dyDescent="0.2">
      <c r="A5327" s="74">
        <v>554066</v>
      </c>
      <c r="B5327" s="75">
        <v>0.11</v>
      </c>
      <c r="C5327" s="76"/>
      <c r="D5327" s="76" t="s">
        <v>4405</v>
      </c>
      <c r="E5327" s="74"/>
      <c r="F5327" s="74">
        <v>5200000759</v>
      </c>
    </row>
    <row r="5328" spans="1:6" x14ac:dyDescent="0.2">
      <c r="A5328" s="74">
        <v>554067</v>
      </c>
      <c r="B5328" s="75">
        <v>0.16</v>
      </c>
      <c r="C5328" s="76"/>
      <c r="D5328" s="76" t="s">
        <v>4406</v>
      </c>
      <c r="E5328" s="74"/>
      <c r="F5328" s="74">
        <v>5200000759</v>
      </c>
    </row>
    <row r="5329" spans="1:6" x14ac:dyDescent="0.2">
      <c r="A5329" s="74">
        <v>554068</v>
      </c>
      <c r="B5329" s="75">
        <v>0.35</v>
      </c>
      <c r="C5329" s="76"/>
      <c r="D5329" s="76" t="s">
        <v>4407</v>
      </c>
      <c r="E5329" s="74"/>
      <c r="F5329" s="74">
        <v>5200000759</v>
      </c>
    </row>
    <row r="5330" spans="1:6" x14ac:dyDescent="0.2">
      <c r="A5330" s="74">
        <v>554069</v>
      </c>
      <c r="B5330" s="75">
        <v>0.16</v>
      </c>
      <c r="C5330" s="76"/>
      <c r="D5330" s="76" t="s">
        <v>4408</v>
      </c>
      <c r="E5330" s="74"/>
      <c r="F5330" s="74">
        <v>5200000759</v>
      </c>
    </row>
    <row r="5331" spans="1:6" x14ac:dyDescent="0.2">
      <c r="A5331" s="74">
        <v>554070</v>
      </c>
      <c r="B5331" s="75">
        <v>0.24</v>
      </c>
      <c r="C5331" s="76"/>
      <c r="D5331" s="76" t="s">
        <v>4409</v>
      </c>
      <c r="E5331" s="74"/>
      <c r="F5331" s="74">
        <v>5200000759</v>
      </c>
    </row>
    <row r="5332" spans="1:6" x14ac:dyDescent="0.2">
      <c r="A5332" s="74">
        <v>554071</v>
      </c>
      <c r="B5332" s="75">
        <v>0.35</v>
      </c>
      <c r="C5332" s="76"/>
      <c r="D5332" s="76" t="s">
        <v>4410</v>
      </c>
      <c r="E5332" s="74"/>
      <c r="F5332" s="74">
        <v>5200000759</v>
      </c>
    </row>
    <row r="5333" spans="1:6" x14ac:dyDescent="0.2">
      <c r="A5333" s="74">
        <v>554072</v>
      </c>
      <c r="B5333" s="75">
        <v>0.69</v>
      </c>
      <c r="C5333" s="76"/>
      <c r="D5333" s="76" t="s">
        <v>4411</v>
      </c>
      <c r="E5333" s="74"/>
      <c r="F5333" s="74">
        <v>5200000759</v>
      </c>
    </row>
    <row r="5334" spans="1:6" x14ac:dyDescent="0.2">
      <c r="A5334" s="74">
        <v>554073</v>
      </c>
      <c r="B5334" s="75">
        <v>0.24</v>
      </c>
      <c r="C5334" s="76"/>
      <c r="D5334" s="76" t="s">
        <v>4412</v>
      </c>
      <c r="E5334" s="74"/>
      <c r="F5334" s="74">
        <v>5200000759</v>
      </c>
    </row>
    <row r="5335" spans="1:6" x14ac:dyDescent="0.2">
      <c r="A5335" s="74">
        <v>554074</v>
      </c>
      <c r="B5335" s="75">
        <v>0.37</v>
      </c>
      <c r="C5335" s="76"/>
      <c r="D5335" s="76" t="s">
        <v>4413</v>
      </c>
      <c r="E5335" s="74"/>
      <c r="F5335" s="74">
        <v>5200000759</v>
      </c>
    </row>
    <row r="5336" spans="1:6" x14ac:dyDescent="0.2">
      <c r="A5336" s="74">
        <v>554075</v>
      </c>
      <c r="B5336" s="75">
        <v>0.51</v>
      </c>
      <c r="C5336" s="76"/>
      <c r="D5336" s="76" t="s">
        <v>4414</v>
      </c>
      <c r="E5336" s="74"/>
      <c r="F5336" s="74">
        <v>5200000759</v>
      </c>
    </row>
    <row r="5337" spans="1:6" x14ac:dyDescent="0.2">
      <c r="A5337" s="74">
        <v>554076</v>
      </c>
      <c r="B5337" s="75">
        <v>1.04</v>
      </c>
      <c r="C5337" s="76"/>
      <c r="D5337" s="76" t="s">
        <v>4415</v>
      </c>
      <c r="E5337" s="74"/>
      <c r="F5337" s="74">
        <v>5200000759</v>
      </c>
    </row>
    <row r="5338" spans="1:6" x14ac:dyDescent="0.2">
      <c r="A5338" s="74">
        <v>554077</v>
      </c>
      <c r="B5338" s="75">
        <v>0.33</v>
      </c>
      <c r="C5338" s="76"/>
      <c r="D5338" s="76" t="s">
        <v>4416</v>
      </c>
      <c r="E5338" s="74"/>
      <c r="F5338" s="74">
        <v>5200000759</v>
      </c>
    </row>
    <row r="5339" spans="1:6" x14ac:dyDescent="0.2">
      <c r="A5339" s="74">
        <v>554078</v>
      </c>
      <c r="B5339" s="75">
        <v>0.47</v>
      </c>
      <c r="C5339" s="76"/>
      <c r="D5339" s="76" t="s">
        <v>4417</v>
      </c>
      <c r="E5339" s="74"/>
      <c r="F5339" s="74">
        <v>5200000759</v>
      </c>
    </row>
    <row r="5340" spans="1:6" x14ac:dyDescent="0.2">
      <c r="A5340" s="74">
        <v>554079</v>
      </c>
      <c r="B5340" s="75">
        <v>0.69</v>
      </c>
      <c r="C5340" s="76"/>
      <c r="D5340" s="76" t="s">
        <v>4418</v>
      </c>
      <c r="E5340" s="74"/>
      <c r="F5340" s="74">
        <v>5200000759</v>
      </c>
    </row>
    <row r="5341" spans="1:6" x14ac:dyDescent="0.2">
      <c r="A5341" s="74">
        <v>554080</v>
      </c>
      <c r="B5341" s="75">
        <v>1.41</v>
      </c>
      <c r="C5341" s="76"/>
      <c r="D5341" s="76" t="s">
        <v>4419</v>
      </c>
      <c r="E5341" s="74"/>
      <c r="F5341" s="74">
        <v>5200000759</v>
      </c>
    </row>
    <row r="5342" spans="1:6" x14ac:dyDescent="0.2">
      <c r="A5342" s="74">
        <v>554081</v>
      </c>
      <c r="B5342" s="75">
        <v>0.18</v>
      </c>
      <c r="C5342" s="76"/>
      <c r="D5342" s="76" t="s">
        <v>4420</v>
      </c>
      <c r="E5342" s="74"/>
      <c r="F5342" s="74">
        <v>5200000759</v>
      </c>
    </row>
    <row r="5343" spans="1:6" x14ac:dyDescent="0.2">
      <c r="A5343" s="74">
        <v>554082</v>
      </c>
      <c r="B5343" s="75">
        <v>0.38</v>
      </c>
      <c r="C5343" s="76"/>
      <c r="D5343" s="76" t="s">
        <v>4421</v>
      </c>
      <c r="E5343" s="74"/>
      <c r="F5343" s="74">
        <v>5200000759</v>
      </c>
    </row>
    <row r="5344" spans="1:6" x14ac:dyDescent="0.2">
      <c r="A5344" s="74">
        <v>554083</v>
      </c>
      <c r="B5344" s="75">
        <v>0.57999999999999996</v>
      </c>
      <c r="C5344" s="76"/>
      <c r="D5344" s="76" t="s">
        <v>4422</v>
      </c>
      <c r="E5344" s="74"/>
      <c r="F5344" s="74">
        <v>5200000759</v>
      </c>
    </row>
    <row r="5345" spans="1:6" x14ac:dyDescent="0.2">
      <c r="A5345" s="74">
        <v>554084</v>
      </c>
      <c r="B5345" s="75">
        <v>2.12</v>
      </c>
      <c r="C5345" s="76"/>
      <c r="D5345" s="76" t="s">
        <v>4423</v>
      </c>
      <c r="E5345" s="74"/>
      <c r="F5345" s="74">
        <v>5200000759</v>
      </c>
    </row>
    <row r="5346" spans="1:6" x14ac:dyDescent="0.2">
      <c r="A5346" s="74">
        <v>554085</v>
      </c>
      <c r="B5346" s="75">
        <v>4.24</v>
      </c>
      <c r="C5346" s="76"/>
      <c r="D5346" s="76" t="s">
        <v>4424</v>
      </c>
      <c r="E5346" s="74"/>
      <c r="F5346" s="74">
        <v>5200000759</v>
      </c>
    </row>
    <row r="5347" spans="1:6" x14ac:dyDescent="0.2">
      <c r="A5347" s="74">
        <v>554086</v>
      </c>
      <c r="B5347" s="75">
        <v>6.36</v>
      </c>
      <c r="C5347" s="76"/>
      <c r="D5347" s="76" t="s">
        <v>4425</v>
      </c>
      <c r="E5347" s="74"/>
      <c r="F5347" s="74">
        <v>5200000759</v>
      </c>
    </row>
    <row r="5348" spans="1:6" x14ac:dyDescent="0.2">
      <c r="A5348" s="74">
        <v>554087</v>
      </c>
      <c r="B5348" s="75">
        <v>8.48</v>
      </c>
      <c r="C5348" s="76"/>
      <c r="D5348" s="76" t="s">
        <v>4426</v>
      </c>
      <c r="E5348" s="74"/>
      <c r="F5348" s="74">
        <v>5200000759</v>
      </c>
    </row>
    <row r="5349" spans="1:6" x14ac:dyDescent="0.2">
      <c r="A5349" s="74">
        <v>554088</v>
      </c>
      <c r="B5349" s="75">
        <v>10.6</v>
      </c>
      <c r="C5349" s="76"/>
      <c r="D5349" s="76" t="s">
        <v>4427</v>
      </c>
      <c r="E5349" s="74"/>
      <c r="F5349" s="74">
        <v>5200000759</v>
      </c>
    </row>
    <row r="5350" spans="1:6" x14ac:dyDescent="0.2">
      <c r="A5350" s="74">
        <v>554089</v>
      </c>
      <c r="B5350" s="75">
        <v>12.72</v>
      </c>
      <c r="C5350" s="76"/>
      <c r="D5350" s="76" t="s">
        <v>4428</v>
      </c>
      <c r="E5350" s="74"/>
      <c r="F5350" s="74">
        <v>5200000759</v>
      </c>
    </row>
    <row r="5351" spans="1:6" x14ac:dyDescent="0.2">
      <c r="A5351" s="74">
        <v>554090</v>
      </c>
      <c r="B5351" s="75">
        <v>2.12</v>
      </c>
      <c r="C5351" s="76"/>
      <c r="D5351" s="76" t="s">
        <v>4429</v>
      </c>
      <c r="E5351" s="74"/>
      <c r="F5351" s="74">
        <v>5200000759</v>
      </c>
    </row>
    <row r="5352" spans="1:6" x14ac:dyDescent="0.2">
      <c r="A5352" s="74">
        <v>554091</v>
      </c>
      <c r="B5352" s="75">
        <v>4.24</v>
      </c>
      <c r="C5352" s="76"/>
      <c r="D5352" s="76" t="s">
        <v>4430</v>
      </c>
      <c r="E5352" s="74"/>
      <c r="F5352" s="74">
        <v>5200000759</v>
      </c>
    </row>
    <row r="5353" spans="1:6" x14ac:dyDescent="0.2">
      <c r="A5353" s="74">
        <v>554092</v>
      </c>
      <c r="B5353" s="75">
        <v>6.36</v>
      </c>
      <c r="C5353" s="76"/>
      <c r="D5353" s="76" t="s">
        <v>4431</v>
      </c>
      <c r="E5353" s="74"/>
      <c r="F5353" s="74">
        <v>5200000759</v>
      </c>
    </row>
    <row r="5354" spans="1:6" x14ac:dyDescent="0.2">
      <c r="A5354" s="74">
        <v>554093</v>
      </c>
      <c r="B5354" s="75">
        <v>8.48</v>
      </c>
      <c r="C5354" s="76"/>
      <c r="D5354" s="76" t="s">
        <v>4432</v>
      </c>
      <c r="E5354" s="74"/>
      <c r="F5354" s="74">
        <v>5200000759</v>
      </c>
    </row>
    <row r="5355" spans="1:6" x14ac:dyDescent="0.2">
      <c r="A5355" s="74">
        <v>554094</v>
      </c>
      <c r="B5355" s="75">
        <v>10.6</v>
      </c>
      <c r="C5355" s="76"/>
      <c r="D5355" s="76" t="s">
        <v>4433</v>
      </c>
      <c r="E5355" s="74"/>
      <c r="F5355" s="74">
        <v>5200000759</v>
      </c>
    </row>
    <row r="5356" spans="1:6" x14ac:dyDescent="0.2">
      <c r="A5356" s="74">
        <v>554095</v>
      </c>
      <c r="B5356" s="75">
        <v>12.72</v>
      </c>
      <c r="C5356" s="76"/>
      <c r="D5356" s="76" t="s">
        <v>4434</v>
      </c>
      <c r="E5356" s="74"/>
      <c r="F5356" s="74">
        <v>5200000759</v>
      </c>
    </row>
    <row r="5357" spans="1:6" x14ac:dyDescent="0.2">
      <c r="A5357" s="74">
        <v>554096</v>
      </c>
      <c r="B5357" s="75">
        <v>2.2999999999999998</v>
      </c>
      <c r="C5357" s="76"/>
      <c r="D5357" s="76" t="s">
        <v>4435</v>
      </c>
      <c r="E5357" s="74"/>
      <c r="F5357" s="74">
        <v>5200000759</v>
      </c>
    </row>
    <row r="5358" spans="1:6" x14ac:dyDescent="0.2">
      <c r="A5358" s="74">
        <v>554097</v>
      </c>
      <c r="B5358" s="75">
        <v>3.8</v>
      </c>
      <c r="C5358" s="76"/>
      <c r="D5358" s="76" t="s">
        <v>4436</v>
      </c>
      <c r="E5358" s="74"/>
      <c r="F5358" s="74">
        <v>5200000759</v>
      </c>
    </row>
    <row r="5359" spans="1:6" x14ac:dyDescent="0.2">
      <c r="A5359" s="74">
        <v>554098</v>
      </c>
      <c r="B5359" s="75">
        <v>4.5999999999999996</v>
      </c>
      <c r="C5359" s="76"/>
      <c r="D5359" s="76" t="s">
        <v>4437</v>
      </c>
      <c r="E5359" s="74"/>
      <c r="F5359" s="74">
        <v>5200000759</v>
      </c>
    </row>
    <row r="5360" spans="1:6" x14ac:dyDescent="0.2">
      <c r="A5360" s="74">
        <v>554099</v>
      </c>
      <c r="B5360" s="75">
        <v>7.6</v>
      </c>
      <c r="C5360" s="76"/>
      <c r="D5360" s="76" t="s">
        <v>4438</v>
      </c>
      <c r="E5360" s="74"/>
      <c r="F5360" s="74">
        <v>5200000759</v>
      </c>
    </row>
    <row r="5361" spans="1:6" x14ac:dyDescent="0.2">
      <c r="A5361" s="74">
        <v>554100</v>
      </c>
      <c r="B5361" s="75">
        <v>6.9</v>
      </c>
      <c r="C5361" s="76"/>
      <c r="D5361" s="76" t="s">
        <v>4439</v>
      </c>
      <c r="E5361" s="74"/>
      <c r="F5361" s="74">
        <v>5200000759</v>
      </c>
    </row>
    <row r="5362" spans="1:6" x14ac:dyDescent="0.2">
      <c r="A5362" s="74">
        <v>554101</v>
      </c>
      <c r="B5362" s="75">
        <v>11.4</v>
      </c>
      <c r="C5362" s="76"/>
      <c r="D5362" s="76" t="s">
        <v>4440</v>
      </c>
      <c r="E5362" s="74"/>
      <c r="F5362" s="74">
        <v>5200000759</v>
      </c>
    </row>
    <row r="5363" spans="1:6" x14ac:dyDescent="0.2">
      <c r="A5363" s="74">
        <v>554102</v>
      </c>
      <c r="B5363" s="75">
        <v>0.19</v>
      </c>
      <c r="C5363" s="76"/>
      <c r="D5363" s="76" t="s">
        <v>4441</v>
      </c>
      <c r="E5363" s="74"/>
      <c r="F5363" s="74">
        <v>5200000759</v>
      </c>
    </row>
    <row r="5364" spans="1:6" x14ac:dyDescent="0.2">
      <c r="A5364" s="74">
        <v>554103</v>
      </c>
      <c r="B5364" s="75">
        <v>0.53</v>
      </c>
      <c r="C5364" s="76"/>
      <c r="D5364" s="76" t="s">
        <v>4442</v>
      </c>
      <c r="E5364" s="74"/>
      <c r="F5364" s="74">
        <v>5200000759</v>
      </c>
    </row>
    <row r="5365" spans="1:6" x14ac:dyDescent="0.2">
      <c r="A5365" s="74">
        <v>554104</v>
      </c>
      <c r="B5365" s="75">
        <v>1.01</v>
      </c>
      <c r="C5365" s="76"/>
      <c r="D5365" s="76" t="s">
        <v>4443</v>
      </c>
      <c r="E5365" s="74"/>
      <c r="F5365" s="74">
        <v>5200000759</v>
      </c>
    </row>
    <row r="5366" spans="1:6" x14ac:dyDescent="0.2">
      <c r="A5366" s="74">
        <v>554105</v>
      </c>
      <c r="B5366" s="75">
        <v>2.4300000000000002</v>
      </c>
      <c r="C5366" s="76"/>
      <c r="D5366" s="76" t="s">
        <v>4444</v>
      </c>
      <c r="E5366" s="74"/>
      <c r="F5366" s="74">
        <v>5200000759</v>
      </c>
    </row>
    <row r="5367" spans="1:6" x14ac:dyDescent="0.2">
      <c r="A5367" s="74">
        <v>554106</v>
      </c>
      <c r="B5367" s="75">
        <v>0.4</v>
      </c>
      <c r="C5367" s="76"/>
      <c r="D5367" s="76" t="s">
        <v>4445</v>
      </c>
      <c r="E5367" s="74"/>
      <c r="F5367" s="74">
        <v>5200000759</v>
      </c>
    </row>
    <row r="5368" spans="1:6" x14ac:dyDescent="0.2">
      <c r="A5368" s="74">
        <v>554107</v>
      </c>
      <c r="B5368" s="75">
        <v>1.05</v>
      </c>
      <c r="C5368" s="76"/>
      <c r="D5368" s="76" t="s">
        <v>4446</v>
      </c>
      <c r="E5368" s="74"/>
      <c r="F5368" s="74">
        <v>5200000759</v>
      </c>
    </row>
    <row r="5369" spans="1:6" x14ac:dyDescent="0.2">
      <c r="A5369" s="74">
        <v>554108</v>
      </c>
      <c r="B5369" s="75">
        <v>2.04</v>
      </c>
      <c r="C5369" s="76"/>
      <c r="D5369" s="76" t="s">
        <v>4447</v>
      </c>
      <c r="E5369" s="74"/>
      <c r="F5369" s="74">
        <v>5200000759</v>
      </c>
    </row>
    <row r="5370" spans="1:6" x14ac:dyDescent="0.2">
      <c r="A5370" s="74">
        <v>554109</v>
      </c>
      <c r="B5370" s="75">
        <v>4.87</v>
      </c>
      <c r="C5370" s="76"/>
      <c r="D5370" s="76" t="s">
        <v>4448</v>
      </c>
      <c r="E5370" s="74"/>
      <c r="F5370" s="74">
        <v>5200000759</v>
      </c>
    </row>
    <row r="5371" spans="1:6" x14ac:dyDescent="0.2">
      <c r="A5371" s="74">
        <v>554110</v>
      </c>
      <c r="B5371" s="75">
        <v>0.61</v>
      </c>
      <c r="C5371" s="76"/>
      <c r="D5371" s="76" t="s">
        <v>4449</v>
      </c>
      <c r="E5371" s="74"/>
      <c r="F5371" s="74">
        <v>5200000759</v>
      </c>
    </row>
    <row r="5372" spans="1:6" x14ac:dyDescent="0.2">
      <c r="A5372" s="74">
        <v>554111</v>
      </c>
      <c r="B5372" s="75">
        <v>1.58</v>
      </c>
      <c r="C5372" s="76"/>
      <c r="D5372" s="76" t="s">
        <v>4450</v>
      </c>
      <c r="E5372" s="74"/>
      <c r="F5372" s="74">
        <v>5200000759</v>
      </c>
    </row>
    <row r="5373" spans="1:6" x14ac:dyDescent="0.2">
      <c r="A5373" s="74">
        <v>554112</v>
      </c>
      <c r="B5373" s="75">
        <v>3.05</v>
      </c>
      <c r="C5373" s="76"/>
      <c r="D5373" s="76" t="s">
        <v>4451</v>
      </c>
      <c r="E5373" s="74"/>
      <c r="F5373" s="74">
        <v>5200000759</v>
      </c>
    </row>
    <row r="5374" spans="1:6" x14ac:dyDescent="0.2">
      <c r="A5374" s="74">
        <v>554113</v>
      </c>
      <c r="B5374" s="75">
        <v>7.3</v>
      </c>
      <c r="C5374" s="76"/>
      <c r="D5374" s="76" t="s">
        <v>4452</v>
      </c>
      <c r="E5374" s="74"/>
      <c r="F5374" s="74">
        <v>5200000759</v>
      </c>
    </row>
    <row r="5375" spans="1:6" x14ac:dyDescent="0.2">
      <c r="A5375" s="74">
        <v>554114</v>
      </c>
      <c r="B5375" s="75">
        <v>0.82</v>
      </c>
      <c r="C5375" s="76"/>
      <c r="D5375" s="76" t="s">
        <v>4453</v>
      </c>
      <c r="E5375" s="74"/>
      <c r="F5375" s="74">
        <v>5200000759</v>
      </c>
    </row>
    <row r="5376" spans="1:6" x14ac:dyDescent="0.2">
      <c r="A5376" s="74">
        <v>554115</v>
      </c>
      <c r="B5376" s="75">
        <v>2.11</v>
      </c>
      <c r="C5376" s="76"/>
      <c r="D5376" s="76" t="s">
        <v>4454</v>
      </c>
      <c r="E5376" s="74"/>
      <c r="F5376" s="74">
        <v>5200000759</v>
      </c>
    </row>
    <row r="5377" spans="1:6" x14ac:dyDescent="0.2">
      <c r="A5377" s="74">
        <v>554116</v>
      </c>
      <c r="B5377" s="75">
        <v>4.08</v>
      </c>
      <c r="C5377" s="76"/>
      <c r="D5377" s="76" t="s">
        <v>4455</v>
      </c>
      <c r="E5377" s="74"/>
      <c r="F5377" s="74">
        <v>5200000759</v>
      </c>
    </row>
    <row r="5378" spans="1:6" x14ac:dyDescent="0.2">
      <c r="A5378" s="74">
        <v>554117</v>
      </c>
      <c r="B5378" s="75">
        <v>9.75</v>
      </c>
      <c r="C5378" s="76"/>
      <c r="D5378" s="76" t="s">
        <v>4456</v>
      </c>
      <c r="E5378" s="74"/>
      <c r="F5378" s="74">
        <v>5200000759</v>
      </c>
    </row>
    <row r="5379" spans="1:6" x14ac:dyDescent="0.2">
      <c r="A5379" s="74">
        <v>554118</v>
      </c>
      <c r="B5379" s="75">
        <v>0.04</v>
      </c>
      <c r="C5379" s="76"/>
      <c r="D5379" s="76" t="s">
        <v>4457</v>
      </c>
      <c r="E5379" s="74"/>
      <c r="F5379" s="74">
        <v>5200000759</v>
      </c>
    </row>
    <row r="5380" spans="1:6" x14ac:dyDescent="0.2">
      <c r="A5380" s="74">
        <v>554119</v>
      </c>
      <c r="B5380" s="75">
        <v>0.05</v>
      </c>
      <c r="C5380" s="76"/>
      <c r="D5380" s="76" t="s">
        <v>4458</v>
      </c>
      <c r="E5380" s="74"/>
      <c r="F5380" s="74">
        <v>5200000759</v>
      </c>
    </row>
    <row r="5381" spans="1:6" x14ac:dyDescent="0.2">
      <c r="A5381" s="74">
        <v>554120</v>
      </c>
      <c r="B5381" s="75">
        <v>0.05</v>
      </c>
      <c r="C5381" s="76"/>
      <c r="D5381" s="76" t="s">
        <v>4459</v>
      </c>
      <c r="E5381" s="74"/>
      <c r="F5381" s="74">
        <v>5200000759</v>
      </c>
    </row>
    <row r="5382" spans="1:6" x14ac:dyDescent="0.2">
      <c r="A5382" s="74">
        <v>554121</v>
      </c>
      <c r="B5382" s="75">
        <v>0.05</v>
      </c>
      <c r="C5382" s="76"/>
      <c r="D5382" s="76" t="s">
        <v>4460</v>
      </c>
      <c r="E5382" s="74"/>
      <c r="F5382" s="74">
        <v>5200000759</v>
      </c>
    </row>
    <row r="5383" spans="1:6" x14ac:dyDescent="0.2">
      <c r="A5383" s="74">
        <v>549930</v>
      </c>
      <c r="B5383" s="75">
        <v>1</v>
      </c>
      <c r="C5383" s="76"/>
      <c r="D5383" s="76" t="s">
        <v>4461</v>
      </c>
      <c r="E5383" s="74"/>
      <c r="F5383" s="74">
        <v>5200000685</v>
      </c>
    </row>
    <row r="5384" spans="1:6" ht="13.5" thickBot="1" x14ac:dyDescent="0.25">
      <c r="A5384" s="82">
        <v>549930</v>
      </c>
      <c r="B5384" s="83">
        <v>1</v>
      </c>
      <c r="C5384" s="84"/>
      <c r="D5384" s="84" t="s">
        <v>4461</v>
      </c>
      <c r="E5384" s="82"/>
      <c r="F5384" s="82">
        <v>5200000686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B1:N41"/>
  <sheetViews>
    <sheetView workbookViewId="0">
      <selection activeCell="C3" sqref="C3"/>
    </sheetView>
  </sheetViews>
  <sheetFormatPr defaultColWidth="9.140625" defaultRowHeight="12.75" x14ac:dyDescent="0.2"/>
  <cols>
    <col min="1" max="1" width="9.140625" style="70"/>
    <col min="2" max="2" width="14.7109375" style="70" bestFit="1" customWidth="1"/>
    <col min="3" max="3" width="18" style="70" customWidth="1"/>
    <col min="4" max="4" width="10.140625" style="70" bestFit="1" customWidth="1"/>
    <col min="5" max="6" width="10.5703125" style="70" bestFit="1" customWidth="1"/>
    <col min="7" max="7" width="1.7109375" style="70" customWidth="1"/>
    <col min="8" max="8" width="12.140625" style="70" bestFit="1" customWidth="1"/>
    <col min="9" max="9" width="14.42578125" style="70" customWidth="1"/>
    <col min="10" max="10" width="14.28515625" style="70" customWidth="1"/>
    <col min="11" max="11" width="1.7109375" style="70" customWidth="1"/>
    <col min="12" max="12" width="13.42578125" style="70" customWidth="1"/>
    <col min="13" max="13" width="13.28515625" style="70" customWidth="1"/>
    <col min="14" max="14" width="14" style="70" customWidth="1"/>
    <col min="15" max="16384" width="9.140625" style="70"/>
  </cols>
  <sheetData>
    <row r="1" spans="2:14" x14ac:dyDescent="0.2">
      <c r="H1" s="644" t="s">
        <v>4585</v>
      </c>
      <c r="I1" s="644"/>
      <c r="J1" s="644"/>
      <c r="L1" s="644" t="s">
        <v>4586</v>
      </c>
      <c r="M1" s="644"/>
      <c r="N1" s="644"/>
    </row>
    <row r="2" spans="2:14" x14ac:dyDescent="0.2">
      <c r="B2" s="115" t="s">
        <v>4587</v>
      </c>
      <c r="C2" s="115">
        <v>1.861</v>
      </c>
      <c r="H2" s="116" t="s">
        <v>4588</v>
      </c>
      <c r="I2" s="117">
        <v>3.5000000000000003E-2</v>
      </c>
      <c r="J2" s="116"/>
      <c r="L2" s="116" t="s">
        <v>4588</v>
      </c>
      <c r="M2" s="117">
        <v>3.5000000000000003E-2</v>
      </c>
      <c r="N2" s="116"/>
    </row>
    <row r="3" spans="2:14" x14ac:dyDescent="0.2">
      <c r="B3" s="115" t="s">
        <v>4670</v>
      </c>
      <c r="C3" s="115">
        <v>1.7699</v>
      </c>
      <c r="H3" s="118">
        <v>1400</v>
      </c>
      <c r="I3" s="118">
        <f>H3*3.5</f>
        <v>4900</v>
      </c>
      <c r="J3" s="119"/>
      <c r="L3" s="118">
        <v>1016.16</v>
      </c>
      <c r="M3" s="118">
        <f>L3*3.5</f>
        <v>3556.56</v>
      </c>
      <c r="N3" s="120"/>
    </row>
    <row r="4" spans="2:14" x14ac:dyDescent="0.2">
      <c r="H4" s="118">
        <f>(H3/220)*2.166</f>
        <v>13.783636363636363</v>
      </c>
      <c r="I4" s="118">
        <f>H4*3.5</f>
        <v>48.242727272727272</v>
      </c>
      <c r="J4" s="121">
        <v>1</v>
      </c>
      <c r="L4" s="118">
        <f>(L3/220)*2.166</f>
        <v>10.00455709090909</v>
      </c>
      <c r="M4" s="118">
        <f>L4*3.5</f>
        <v>35.015949818181817</v>
      </c>
      <c r="N4" s="121" t="s">
        <v>4589</v>
      </c>
    </row>
    <row r="5" spans="2:14" x14ac:dyDescent="0.2">
      <c r="B5" s="122" t="s">
        <v>4574</v>
      </c>
      <c r="C5" s="123">
        <f>98.39*C3</f>
        <v>174.14046100000002</v>
      </c>
      <c r="D5" s="114"/>
      <c r="E5" s="119" t="s">
        <v>4590</v>
      </c>
      <c r="H5" s="118">
        <f>($H$3/220)*1.66</f>
        <v>10.563636363636363</v>
      </c>
      <c r="I5" s="118">
        <f>H5*3.5</f>
        <v>36.972727272727269</v>
      </c>
      <c r="J5" s="121">
        <v>0.5</v>
      </c>
      <c r="L5" s="118">
        <f>($L$3/220)*1.66</f>
        <v>7.66738909090909</v>
      </c>
      <c r="M5" s="118">
        <f>L5*3.5</f>
        <v>26.835861818181815</v>
      </c>
      <c r="N5" s="121" t="s">
        <v>4591</v>
      </c>
    </row>
    <row r="6" spans="2:14" x14ac:dyDescent="0.2">
      <c r="B6" s="122" t="s">
        <v>4586</v>
      </c>
      <c r="C6" s="123">
        <f>M3</f>
        <v>3556.56</v>
      </c>
      <c r="D6" s="114"/>
      <c r="E6" s="75" t="s">
        <v>4577</v>
      </c>
      <c r="H6" s="118">
        <f>(H3/220)*0.2</f>
        <v>1.2727272727272727</v>
      </c>
      <c r="I6" s="118">
        <f>H6*3.5</f>
        <v>4.4545454545454541</v>
      </c>
      <c r="J6" s="119" t="s">
        <v>4592</v>
      </c>
      <c r="L6" s="118">
        <f>(L3/220)*0.2</f>
        <v>0.92378181818181815</v>
      </c>
      <c r="M6" s="118">
        <f>L6*3.5</f>
        <v>3.2332363636363635</v>
      </c>
      <c r="N6" s="119" t="s">
        <v>4592</v>
      </c>
    </row>
    <row r="7" spans="2:14" x14ac:dyDescent="0.2">
      <c r="B7" s="122" t="s">
        <v>4585</v>
      </c>
      <c r="C7" s="123">
        <f>I3</f>
        <v>4900</v>
      </c>
      <c r="D7" s="114"/>
      <c r="E7" s="114"/>
      <c r="H7" s="118">
        <f>H6*1.5</f>
        <v>1.9090909090909092</v>
      </c>
      <c r="I7" s="118">
        <f>(I6*1.5)+I5</f>
        <v>43.654545454545449</v>
      </c>
      <c r="J7" s="119" t="s">
        <v>4593</v>
      </c>
      <c r="L7" s="118">
        <f>L6*1.5</f>
        <v>1.3856727272727272</v>
      </c>
      <c r="M7" s="118">
        <f>(M6*1.5)+M5</f>
        <v>31.685716363636359</v>
      </c>
      <c r="N7" s="119" t="s">
        <v>4593</v>
      </c>
    </row>
    <row r="8" spans="2:14" x14ac:dyDescent="0.2">
      <c r="B8" s="122" t="s">
        <v>4644</v>
      </c>
      <c r="C8" s="123">
        <f>I21</f>
        <v>3075.6949999999997</v>
      </c>
      <c r="D8" s="114"/>
      <c r="E8" s="114"/>
      <c r="H8" s="118"/>
      <c r="I8" s="118">
        <f>(I6*2)+I4</f>
        <v>57.151818181818179</v>
      </c>
      <c r="J8" s="119" t="s">
        <v>4594</v>
      </c>
      <c r="L8" s="118"/>
      <c r="M8" s="118">
        <f>(M6*2)+M4</f>
        <v>41.48242254545454</v>
      </c>
      <c r="N8" s="119" t="s">
        <v>4594</v>
      </c>
    </row>
    <row r="9" spans="2:14" x14ac:dyDescent="0.2">
      <c r="B9" s="122" t="s">
        <v>4640</v>
      </c>
      <c r="C9" s="123">
        <f>M12</f>
        <v>4599</v>
      </c>
      <c r="D9" s="124"/>
      <c r="E9" s="125"/>
      <c r="I9" s="131"/>
    </row>
    <row r="10" spans="2:14" x14ac:dyDescent="0.2">
      <c r="B10" s="122" t="s">
        <v>4642</v>
      </c>
      <c r="C10" s="123">
        <f>I12</f>
        <v>5891.5219999999999</v>
      </c>
      <c r="D10" s="184" t="s">
        <v>4656</v>
      </c>
      <c r="E10" s="70">
        <v>30.94</v>
      </c>
      <c r="F10" s="127">
        <f>E10*C2</f>
        <v>57.579340000000002</v>
      </c>
      <c r="H10" s="644" t="s">
        <v>4662</v>
      </c>
      <c r="I10" s="644"/>
      <c r="J10" s="644"/>
      <c r="L10" s="644" t="s">
        <v>4639</v>
      </c>
      <c r="M10" s="644"/>
      <c r="N10" s="644"/>
    </row>
    <row r="11" spans="2:14" x14ac:dyDescent="0.2">
      <c r="B11" s="122" t="s">
        <v>4641</v>
      </c>
      <c r="C11" s="123">
        <f>24.26*C2</f>
        <v>45.147860000000001</v>
      </c>
      <c r="D11" s="184" t="s">
        <v>4597</v>
      </c>
      <c r="E11" s="70">
        <v>58.84</v>
      </c>
      <c r="F11" s="127">
        <f>E11*$C$2</f>
        <v>109.50124000000001</v>
      </c>
      <c r="H11" s="116" t="s">
        <v>4588</v>
      </c>
      <c r="I11" s="117">
        <v>3.5000000000000003E-2</v>
      </c>
      <c r="J11" s="116"/>
      <c r="L11" s="116" t="s">
        <v>4588</v>
      </c>
      <c r="M11" s="117">
        <v>3.5000000000000003E-2</v>
      </c>
      <c r="N11" s="116"/>
    </row>
    <row r="12" spans="2:14" x14ac:dyDescent="0.2">
      <c r="B12" s="122" t="s">
        <v>4580</v>
      </c>
      <c r="C12" s="123">
        <f>87.05*C3</f>
        <v>154.069795</v>
      </c>
      <c r="D12" s="184" t="s">
        <v>4599</v>
      </c>
      <c r="E12" s="70">
        <v>27.05</v>
      </c>
      <c r="F12" s="127">
        <f>E12*$C$2</f>
        <v>50.340049999999998</v>
      </c>
      <c r="H12" s="118">
        <f>1294.84*1.3</f>
        <v>1683.2919999999999</v>
      </c>
      <c r="I12" s="118">
        <f>H12*3.5</f>
        <v>5891.5219999999999</v>
      </c>
      <c r="J12" s="170"/>
      <c r="L12" s="118">
        <v>1314</v>
      </c>
      <c r="M12" s="118">
        <f>L12*3.5</f>
        <v>4599</v>
      </c>
      <c r="N12" s="170"/>
    </row>
    <row r="13" spans="2:14" x14ac:dyDescent="0.2">
      <c r="B13" s="122" t="s">
        <v>4595</v>
      </c>
      <c r="C13" s="123">
        <f>110.74*C3</f>
        <v>195.998726</v>
      </c>
      <c r="D13" s="184" t="s">
        <v>4601</v>
      </c>
      <c r="E13" s="70">
        <v>101.81</v>
      </c>
      <c r="F13" s="127">
        <f>E13*$C$2</f>
        <v>189.46841000000001</v>
      </c>
      <c r="H13" s="118">
        <f>(H12/220)*2.166</f>
        <v>16.572774872727269</v>
      </c>
      <c r="I13" s="118">
        <f>H13*3.5</f>
        <v>58.004712054545443</v>
      </c>
      <c r="J13" s="121">
        <v>1</v>
      </c>
      <c r="L13" s="118">
        <f>(L12/220)*2.166</f>
        <v>12.936927272727273</v>
      </c>
      <c r="M13" s="118">
        <f>L13*3.5</f>
        <v>45.279245454545453</v>
      </c>
      <c r="N13" s="121">
        <v>1</v>
      </c>
    </row>
    <row r="14" spans="2:14" x14ac:dyDescent="0.2">
      <c r="B14" s="122" t="s">
        <v>4596</v>
      </c>
      <c r="C14" s="123">
        <f>34.22*C3</f>
        <v>60.565978000000001</v>
      </c>
      <c r="E14" s="128">
        <f>SUM(E10:E13)</f>
        <v>218.64</v>
      </c>
      <c r="F14" s="128">
        <f>SUM(F10:F13)</f>
        <v>406.88904000000002</v>
      </c>
      <c r="H14" s="118">
        <f>($H$12/220)*1.66</f>
        <v>12.701203272727271</v>
      </c>
      <c r="I14" s="118">
        <f>H14*3.5</f>
        <v>44.454211454545451</v>
      </c>
      <c r="J14" s="121">
        <v>0.5</v>
      </c>
      <c r="L14" s="118">
        <f>($L$12/220)*1.66</f>
        <v>9.9147272727272728</v>
      </c>
      <c r="M14" s="118">
        <f>L14*3.5</f>
        <v>34.701545454545453</v>
      </c>
      <c r="N14" s="121">
        <v>0.5</v>
      </c>
    </row>
    <row r="15" spans="2:14" x14ac:dyDescent="0.2">
      <c r="B15" s="122" t="s">
        <v>4582</v>
      </c>
      <c r="C15" s="123">
        <f>46.32*C3</f>
        <v>81.981768000000002</v>
      </c>
      <c r="D15" s="126"/>
      <c r="E15" s="114"/>
      <c r="H15" s="118">
        <f>(H12/220)*0.2</f>
        <v>1.5302654545454546</v>
      </c>
      <c r="I15" s="118">
        <f>H15*3.5</f>
        <v>5.3559290909090915</v>
      </c>
      <c r="J15" s="170" t="s">
        <v>4592</v>
      </c>
      <c r="L15" s="118">
        <f>(L12/220)*0.2</f>
        <v>1.1945454545454546</v>
      </c>
      <c r="M15" s="118">
        <f>(M12/220)*0.2</f>
        <v>4.1809090909090916</v>
      </c>
      <c r="N15" s="170" t="s">
        <v>4592</v>
      </c>
    </row>
    <row r="16" spans="2:14" x14ac:dyDescent="0.2">
      <c r="B16" s="122" t="s">
        <v>4598</v>
      </c>
      <c r="C16" s="123">
        <f>50.49*C3</f>
        <v>89.362251000000001</v>
      </c>
      <c r="D16" s="126"/>
      <c r="E16" s="114"/>
      <c r="H16" s="118">
        <f>H15*1.5</f>
        <v>2.2953981818181819</v>
      </c>
      <c r="I16" s="118">
        <f>(I15*1.5)+I14</f>
        <v>52.488105090909087</v>
      </c>
      <c r="J16" s="170" t="s">
        <v>4593</v>
      </c>
      <c r="L16" s="118">
        <f>L15*1.5</f>
        <v>1.791818181818182</v>
      </c>
      <c r="M16" s="118">
        <f>(M15*1.5)+M14</f>
        <v>40.972909090909091</v>
      </c>
      <c r="N16" s="170" t="s">
        <v>4593</v>
      </c>
    </row>
    <row r="17" spans="2:14" x14ac:dyDescent="0.2">
      <c r="B17" s="122" t="s">
        <v>4600</v>
      </c>
      <c r="C17" s="123">
        <f>71.69*C3</f>
        <v>126.884131</v>
      </c>
      <c r="D17" s="126"/>
      <c r="E17" s="114"/>
      <c r="H17" s="118"/>
      <c r="I17" s="118">
        <f>(I15*2)+I13</f>
        <v>68.716570236363623</v>
      </c>
      <c r="J17" s="170" t="s">
        <v>4594</v>
      </c>
      <c r="L17" s="118"/>
      <c r="M17" s="118">
        <f>(M15*2)+M13</f>
        <v>53.64106363636364</v>
      </c>
      <c r="N17" s="170" t="s">
        <v>4594</v>
      </c>
    </row>
    <row r="18" spans="2:14" x14ac:dyDescent="0.2">
      <c r="B18" s="122" t="s">
        <v>4579</v>
      </c>
      <c r="C18" s="123">
        <f>90.88*C3</f>
        <v>160.848512</v>
      </c>
      <c r="D18" s="126"/>
      <c r="E18" s="114"/>
    </row>
    <row r="19" spans="2:14" x14ac:dyDescent="0.2">
      <c r="B19" s="122" t="s">
        <v>4602</v>
      </c>
      <c r="C19" s="123">
        <f>77.28*C3</f>
        <v>136.777872</v>
      </c>
      <c r="D19" s="126"/>
      <c r="E19" s="114"/>
      <c r="H19" s="644" t="s">
        <v>4643</v>
      </c>
      <c r="I19" s="644"/>
      <c r="J19" s="644"/>
      <c r="L19" s="644" t="s">
        <v>4661</v>
      </c>
      <c r="M19" s="644"/>
      <c r="N19" s="644"/>
    </row>
    <row r="20" spans="2:14" x14ac:dyDescent="0.2">
      <c r="B20" s="122" t="s">
        <v>4603</v>
      </c>
      <c r="C20" s="123">
        <f>106.76*C3</f>
        <v>188.95452400000002</v>
      </c>
      <c r="D20" s="126"/>
      <c r="E20" s="114"/>
      <c r="H20" s="116" t="s">
        <v>4588</v>
      </c>
      <c r="I20" s="117">
        <v>3.5000000000000003E-2</v>
      </c>
      <c r="J20" s="116"/>
      <c r="L20" s="116" t="s">
        <v>4588</v>
      </c>
      <c r="M20" s="117">
        <v>3.5000000000000003E-2</v>
      </c>
      <c r="N20" s="116"/>
    </row>
    <row r="21" spans="2:14" x14ac:dyDescent="0.2">
      <c r="B21" s="122" t="s">
        <v>4578</v>
      </c>
      <c r="C21" s="123">
        <f>81.19*C3</f>
        <v>143.69818100000001</v>
      </c>
      <c r="D21" s="126"/>
      <c r="E21" s="114"/>
      <c r="H21" s="118">
        <v>878.77</v>
      </c>
      <c r="I21" s="118">
        <f>H21*3.5</f>
        <v>3075.6949999999997</v>
      </c>
      <c r="J21" s="170"/>
      <c r="L21" s="118">
        <v>1912.83</v>
      </c>
      <c r="M21" s="118">
        <f>L21*3.5</f>
        <v>6694.9049999999997</v>
      </c>
      <c r="N21" s="170"/>
    </row>
    <row r="22" spans="2:14" x14ac:dyDescent="0.2">
      <c r="B22" s="223" t="s">
        <v>4658</v>
      </c>
      <c r="C22" s="224">
        <f>187.7*C2</f>
        <v>349.30969999999996</v>
      </c>
      <c r="D22" s="124"/>
      <c r="E22" s="125"/>
      <c r="F22" s="131"/>
      <c r="H22" s="118">
        <f>(H21/220)*2.166</f>
        <v>8.6518900909090917</v>
      </c>
      <c r="I22" s="118">
        <f>H22*3.5</f>
        <v>30.281615318181821</v>
      </c>
      <c r="J22" s="121">
        <v>1</v>
      </c>
      <c r="L22" s="118">
        <f>(L21/220)*2.166</f>
        <v>18.832680818181817</v>
      </c>
      <c r="M22" s="118">
        <f>L22*3.5</f>
        <v>65.914382863636362</v>
      </c>
      <c r="N22" s="121">
        <v>1</v>
      </c>
    </row>
    <row r="23" spans="2:14" x14ac:dyDescent="0.2">
      <c r="B23" s="122" t="s">
        <v>4657</v>
      </c>
      <c r="C23" s="123">
        <f>218.64*C2</f>
        <v>406.88903999999997</v>
      </c>
      <c r="D23" s="126"/>
      <c r="E23" s="114"/>
      <c r="H23" s="118">
        <f>($H$21/220)*1.66</f>
        <v>6.630719090909091</v>
      </c>
      <c r="I23" s="118">
        <f>H23*3.5</f>
        <v>23.207516818181819</v>
      </c>
      <c r="J23" s="121">
        <v>0.5</v>
      </c>
      <c r="L23" s="118">
        <f>($L$21/220)*1.66</f>
        <v>14.433171818181817</v>
      </c>
      <c r="M23" s="118">
        <f>L23*3.5</f>
        <v>50.516101363636359</v>
      </c>
      <c r="N23" s="121">
        <v>0.5</v>
      </c>
    </row>
    <row r="24" spans="2:14" x14ac:dyDescent="0.2">
      <c r="B24" s="223" t="s">
        <v>4654</v>
      </c>
      <c r="C24" s="224">
        <f>38.97*C2</f>
        <v>72.523169999999993</v>
      </c>
      <c r="D24" s="114"/>
      <c r="E24" s="114"/>
      <c r="H24" s="118">
        <f>(H21/220)*0.2</f>
        <v>0.79888181818181825</v>
      </c>
      <c r="I24" s="118">
        <f>H24*3.5</f>
        <v>2.796086363636364</v>
      </c>
      <c r="J24" s="170" t="s">
        <v>4592</v>
      </c>
      <c r="L24" s="118">
        <f>(L21/220)*0.2</f>
        <v>1.7389363636363637</v>
      </c>
      <c r="M24" s="118">
        <f>L24*3.5</f>
        <v>6.0862772727272727</v>
      </c>
      <c r="N24" s="170" t="s">
        <v>4592</v>
      </c>
    </row>
    <row r="25" spans="2:14" x14ac:dyDescent="0.2">
      <c r="B25" s="122" t="s">
        <v>4581</v>
      </c>
      <c r="C25" s="123">
        <f>70.95*C3</f>
        <v>125.57440500000001</v>
      </c>
      <c r="D25" s="114"/>
      <c r="E25" s="114"/>
      <c r="H25" s="118">
        <f>H24*1.5</f>
        <v>1.1983227272727275</v>
      </c>
      <c r="I25" s="118">
        <f>(I24*1.5)+I23</f>
        <v>27.401646363636367</v>
      </c>
      <c r="J25" s="170" t="s">
        <v>4593</v>
      </c>
      <c r="L25" s="118">
        <f>L24*1.5</f>
        <v>2.6084045454545457</v>
      </c>
      <c r="M25" s="118">
        <f>(M24*1.5)+M23</f>
        <v>59.645517272727268</v>
      </c>
      <c r="N25" s="170" t="s">
        <v>4593</v>
      </c>
    </row>
    <row r="26" spans="2:14" x14ac:dyDescent="0.2">
      <c r="B26" s="122" t="s">
        <v>4604</v>
      </c>
      <c r="C26" s="123">
        <f>89.37*C3</f>
        <v>158.17596300000002</v>
      </c>
      <c r="D26" s="114"/>
      <c r="E26" s="114"/>
      <c r="H26" s="118"/>
      <c r="I26" s="118">
        <f>(I24*2)+I22</f>
        <v>35.873788045454546</v>
      </c>
      <c r="J26" s="170" t="s">
        <v>4594</v>
      </c>
      <c r="L26" s="118"/>
      <c r="M26" s="118">
        <f>(M24*2)+M22</f>
        <v>78.086937409090908</v>
      </c>
      <c r="N26" s="170" t="s">
        <v>4594</v>
      </c>
    </row>
    <row r="27" spans="2:14" x14ac:dyDescent="0.2">
      <c r="B27" s="129" t="s">
        <v>4605</v>
      </c>
      <c r="C27" s="130">
        <v>179.32</v>
      </c>
      <c r="D27" s="114"/>
      <c r="E27" s="114"/>
    </row>
    <row r="28" spans="2:14" x14ac:dyDescent="0.2">
      <c r="B28" s="122" t="s">
        <v>4606</v>
      </c>
      <c r="C28" s="123">
        <f>86.64*C3</f>
        <v>153.34413599999999</v>
      </c>
      <c r="D28" s="114"/>
      <c r="E28" s="114"/>
      <c r="H28" s="644" t="s">
        <v>4663</v>
      </c>
      <c r="I28" s="644"/>
      <c r="J28" s="644"/>
      <c r="L28" s="644" t="s">
        <v>4668</v>
      </c>
      <c r="M28" s="644"/>
      <c r="N28" s="644"/>
    </row>
    <row r="29" spans="2:14" x14ac:dyDescent="0.2">
      <c r="B29" s="122" t="s">
        <v>4583</v>
      </c>
      <c r="C29" s="123">
        <f>100.57*C3</f>
        <v>177.99884299999999</v>
      </c>
      <c r="D29" s="114"/>
      <c r="E29" s="114"/>
      <c r="H29" s="116" t="s">
        <v>4588</v>
      </c>
      <c r="I29" s="117">
        <v>3.5000000000000003E-2</v>
      </c>
      <c r="J29" s="116"/>
      <c r="L29" s="116" t="s">
        <v>4588</v>
      </c>
      <c r="M29" s="117">
        <v>3.5000000000000003E-2</v>
      </c>
      <c r="N29" s="116"/>
    </row>
    <row r="30" spans="2:14" x14ac:dyDescent="0.2">
      <c r="B30" s="129" t="s">
        <v>4607</v>
      </c>
      <c r="C30" s="130">
        <v>223.33</v>
      </c>
      <c r="D30" s="114"/>
      <c r="E30" s="114"/>
      <c r="H30" s="118">
        <f>1016.16*1.3</f>
        <v>1321.008</v>
      </c>
      <c r="I30" s="118">
        <f>H30*3.5</f>
        <v>4623.5280000000002</v>
      </c>
      <c r="J30" s="120"/>
      <c r="L30" s="118">
        <f>1800</f>
        <v>1800</v>
      </c>
      <c r="M30" s="118">
        <f>L30*3.5</f>
        <v>6300</v>
      </c>
      <c r="N30" s="120"/>
    </row>
    <row r="31" spans="2:14" x14ac:dyDescent="0.2">
      <c r="B31" s="129" t="s">
        <v>4608</v>
      </c>
      <c r="C31" s="130">
        <v>133.69999999999999</v>
      </c>
      <c r="H31" s="118">
        <f>(H30/220)*2.166</f>
        <v>13.005924218181818</v>
      </c>
      <c r="I31" s="118">
        <f>H31*3.5</f>
        <v>45.520734763636362</v>
      </c>
      <c r="J31" s="121" t="s">
        <v>4589</v>
      </c>
      <c r="L31" s="118">
        <f>(L30/220)*2.166</f>
        <v>17.721818181818183</v>
      </c>
      <c r="M31" s="118">
        <f>L31*3.5</f>
        <v>62.026363636363641</v>
      </c>
      <c r="N31" s="121" t="s">
        <v>4589</v>
      </c>
    </row>
    <row r="32" spans="2:14" x14ac:dyDescent="0.2">
      <c r="B32" s="122" t="s">
        <v>4609</v>
      </c>
      <c r="C32" s="123">
        <f>29.42*C2</f>
        <v>54.750620000000005</v>
      </c>
      <c r="H32" s="118">
        <f>($H$30/220)*1.66</f>
        <v>9.9676058181818181</v>
      </c>
      <c r="I32" s="118">
        <f>H32*3.5</f>
        <v>34.886620363636361</v>
      </c>
      <c r="J32" s="121" t="s">
        <v>4591</v>
      </c>
      <c r="L32" s="118">
        <f>(L30/220)*1.66</f>
        <v>13.58181818181818</v>
      </c>
      <c r="M32" s="118">
        <f>L32*3.5</f>
        <v>47.536363636363632</v>
      </c>
      <c r="N32" s="121" t="s">
        <v>4591</v>
      </c>
    </row>
    <row r="33" spans="2:14" x14ac:dyDescent="0.2">
      <c r="B33" s="122" t="s">
        <v>4584</v>
      </c>
      <c r="C33" s="123">
        <f>C32*2</f>
        <v>109.50124000000001</v>
      </c>
      <c r="H33" s="118">
        <f>(H30/220)*0.2</f>
        <v>1.2009163636363638</v>
      </c>
      <c r="I33" s="118">
        <f>H33*3.5</f>
        <v>4.2032072727272736</v>
      </c>
      <c r="J33" s="170" t="s">
        <v>4592</v>
      </c>
      <c r="L33" s="118">
        <f>(L30/220)*0.2</f>
        <v>1.6363636363636365</v>
      </c>
      <c r="M33" s="118">
        <f>L33*3.5</f>
        <v>5.7272727272727275</v>
      </c>
      <c r="N33" s="170" t="s">
        <v>4592</v>
      </c>
    </row>
    <row r="34" spans="2:14" x14ac:dyDescent="0.2">
      <c r="B34" s="129" t="s">
        <v>4610</v>
      </c>
      <c r="C34" s="130">
        <v>138.59</v>
      </c>
      <c r="H34" s="118">
        <f>H33*1.5</f>
        <v>1.8013745454545456</v>
      </c>
      <c r="I34" s="118">
        <f>(I33*1.5)+I32</f>
        <v>41.191431272727272</v>
      </c>
      <c r="J34" s="170" t="s">
        <v>4593</v>
      </c>
      <c r="L34" s="118">
        <f>L33*1.5</f>
        <v>2.4545454545454546</v>
      </c>
      <c r="M34" s="118">
        <f>(M33*1.5)+M32</f>
        <v>56.127272727272725</v>
      </c>
      <c r="N34" s="170" t="s">
        <v>4593</v>
      </c>
    </row>
    <row r="35" spans="2:14" x14ac:dyDescent="0.2">
      <c r="B35" s="129" t="s">
        <v>4611</v>
      </c>
      <c r="C35" s="130">
        <v>101.93</v>
      </c>
      <c r="H35" s="118"/>
      <c r="I35" s="118">
        <f>(I33*2)+I31</f>
        <v>53.927149309090908</v>
      </c>
      <c r="J35" s="170" t="s">
        <v>4594</v>
      </c>
      <c r="L35" s="118"/>
      <c r="M35" s="118">
        <f>(M33*2)+M31</f>
        <v>73.480909090909094</v>
      </c>
      <c r="N35" s="170" t="s">
        <v>4594</v>
      </c>
    </row>
    <row r="36" spans="2:14" x14ac:dyDescent="0.2">
      <c r="B36" s="129" t="s">
        <v>4612</v>
      </c>
      <c r="C36" s="130">
        <v>105.94</v>
      </c>
    </row>
    <row r="37" spans="2:14" x14ac:dyDescent="0.2">
      <c r="B37" s="129" t="s">
        <v>4613</v>
      </c>
      <c r="C37" s="130">
        <v>101.93</v>
      </c>
    </row>
    <row r="38" spans="2:14" x14ac:dyDescent="0.2">
      <c r="B38" s="122" t="s">
        <v>4614</v>
      </c>
      <c r="C38" s="123">
        <f>53.9*C3</f>
        <v>95.39761</v>
      </c>
    </row>
    <row r="39" spans="2:14" x14ac:dyDescent="0.2">
      <c r="B39" s="129" t="s">
        <v>4615</v>
      </c>
      <c r="C39" s="130">
        <v>214.91</v>
      </c>
    </row>
    <row r="40" spans="2:14" x14ac:dyDescent="0.2">
      <c r="B40" s="129" t="s">
        <v>4616</v>
      </c>
      <c r="C40" s="130">
        <v>101.93</v>
      </c>
    </row>
    <row r="41" spans="2:14" x14ac:dyDescent="0.2">
      <c r="B41" s="129" t="s">
        <v>4617</v>
      </c>
      <c r="C41" s="130">
        <v>36.619999999999997</v>
      </c>
    </row>
  </sheetData>
  <mergeCells count="8">
    <mergeCell ref="H28:J28"/>
    <mergeCell ref="H1:J1"/>
    <mergeCell ref="L1:N1"/>
    <mergeCell ref="L10:N10"/>
    <mergeCell ref="H10:J10"/>
    <mergeCell ref="H19:J19"/>
    <mergeCell ref="L19:N19"/>
    <mergeCell ref="L28:N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9</vt:i4>
      </vt:variant>
    </vt:vector>
  </HeadingPairs>
  <TitlesOfParts>
    <vt:vector size="26" baseType="lpstr">
      <vt:lpstr>Menu</vt:lpstr>
      <vt:lpstr>Tela</vt:lpstr>
      <vt:lpstr>Tela2</vt:lpstr>
      <vt:lpstr>base</vt:lpstr>
      <vt:lpstr>Medição</vt:lpstr>
      <vt:lpstr>RelMedição</vt:lpstr>
      <vt:lpstr>ResumoObra</vt:lpstr>
      <vt:lpstr>ResumoManut</vt:lpstr>
      <vt:lpstr>ResumoPoda</vt:lpstr>
      <vt:lpstr>Comp_Poda_Bar</vt:lpstr>
      <vt:lpstr>Resumo Geral</vt:lpstr>
      <vt:lpstr>Extra 1,7</vt:lpstr>
      <vt:lpstr>Extra 1,8</vt:lpstr>
      <vt:lpstr>colab</vt:lpstr>
      <vt:lpstr>viatproc</vt:lpstr>
      <vt:lpstr>barbase</vt:lpstr>
      <vt:lpstr>dados</vt:lpstr>
      <vt:lpstr>dados!Area_de_impressao</vt:lpstr>
      <vt:lpstr>Medição!Area_de_impressao</vt:lpstr>
      <vt:lpstr>Menu!Area_de_impressao</vt:lpstr>
      <vt:lpstr>RelMedição!Area_de_impressao</vt:lpstr>
      <vt:lpstr>'Resumo Geral'!Area_de_impressao</vt:lpstr>
      <vt:lpstr>ResumoManut!Area_de_impressao</vt:lpstr>
      <vt:lpstr>ResumoObra!Area_de_impressao</vt:lpstr>
      <vt:lpstr>ResumoPoda!Area_de_impressao</vt:lpstr>
      <vt:lpstr>Tela2!Area_de_impressao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</dc:creator>
  <cp:lastModifiedBy>Alex Piter</cp:lastModifiedBy>
  <cp:lastPrinted>2016-08-03T19:03:26Z</cp:lastPrinted>
  <dcterms:created xsi:type="dcterms:W3CDTF">2013-07-04T12:22:17Z</dcterms:created>
  <dcterms:modified xsi:type="dcterms:W3CDTF">2016-08-04T19:14:33Z</dcterms:modified>
</cp:coreProperties>
</file>