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externalReferences>
    <externalReference r:id="rId3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Sara Mattei:
</t>
        </r>
        <r>
          <rPr>
            <sz val="9"/>
            <color rgb="FF000000"/>
            <rFont val="Tahoma"/>
            <family val="2"/>
            <charset val="1"/>
          </rPr>
          <t xml:space="preserve">densità non ingombranti
</t>
        </r>
      </text>
    </comment>
  </commentList>
</comments>
</file>

<file path=xl/sharedStrings.xml><?xml version="1.0" encoding="utf-8"?>
<sst xmlns="http://schemas.openxmlformats.org/spreadsheetml/2006/main" count="130" uniqueCount="76">
  <si>
    <t xml:space="preserve">SITO O11</t>
  </si>
  <si>
    <t xml:space="preserve">Comune</t>
  </si>
  <si>
    <t xml:space="preserve">Cropani</t>
  </si>
  <si>
    <t xml:space="preserve">altezza cumulo</t>
  </si>
  <si>
    <t xml:space="preserve">cm</t>
  </si>
  <si>
    <t xml:space="preserve">Peso ingombranti</t>
  </si>
  <si>
    <t xml:space="preserve">Nome</t>
  </si>
  <si>
    <t xml:space="preserve">O11</t>
  </si>
  <si>
    <t xml:space="preserve">combustione</t>
  </si>
  <si>
    <t xml:space="preserve">no</t>
  </si>
  <si>
    <t xml:space="preserve">Volume no bulky</t>
  </si>
  <si>
    <t xml:space="preserve">bonifica</t>
  </si>
  <si>
    <t xml:space="preserve">substrato</t>
  </si>
  <si>
    <t xml:space="preserve">cementato</t>
  </si>
  <si>
    <t xml:space="preserve">Rifiuto</t>
  </si>
  <si>
    <t xml:space="preserve">% vol</t>
  </si>
  <si>
    <t xml:space="preserve">numero</t>
  </si>
  <si>
    <t xml:space="preserve">tipologia</t>
  </si>
  <si>
    <t xml:space="preserve">materiale</t>
  </si>
  <si>
    <t xml:space="preserve">densità</t>
  </si>
  <si>
    <t xml:space="preserve">Peso</t>
  </si>
  <si>
    <t xml:space="preserve">Ingombranti</t>
  </si>
  <si>
    <t xml:space="preserve">lavatrice</t>
  </si>
  <si>
    <t xml:space="preserve">Steel</t>
  </si>
  <si>
    <t xml:space="preserve">AL</t>
  </si>
  <si>
    <t xml:space="preserve">PL</t>
  </si>
  <si>
    <t xml:space="preserve">frigorifero</t>
  </si>
  <si>
    <t xml:space="preserve">forno</t>
  </si>
  <si>
    <t xml:space="preserve">televisore</t>
  </si>
  <si>
    <t xml:space="preserve">vetro</t>
  </si>
  <si>
    <t xml:space="preserve">steel</t>
  </si>
  <si>
    <t xml:space="preserve">scaldabagno</t>
  </si>
  <si>
    <t xml:space="preserve">mobile</t>
  </si>
  <si>
    <t xml:space="preserve">W</t>
  </si>
  <si>
    <t xml:space="preserve">secchio</t>
  </si>
  <si>
    <t xml:space="preserve">sedie</t>
  </si>
  <si>
    <t xml:space="preserve">materasso</t>
  </si>
  <si>
    <t xml:space="preserve">T</t>
  </si>
  <si>
    <t xml:space="preserve">brandina</t>
  </si>
  <si>
    <t xml:space="preserve">divano</t>
  </si>
  <si>
    <t xml:space="preserve">Scatoloni</t>
  </si>
  <si>
    <t xml:space="preserve">cartone</t>
  </si>
  <si>
    <t xml:space="preserve">PA</t>
  </si>
  <si>
    <t xml:space="preserve">Buste visibili</t>
  </si>
  <si>
    <t xml:space="preserve">GL</t>
  </si>
  <si>
    <t xml:space="preserve">Organic f</t>
  </si>
  <si>
    <t xml:space="preserve">Texile</t>
  </si>
  <si>
    <t xml:space="preserve">wood</t>
  </si>
  <si>
    <t xml:space="preserve">Buste non visibili, rifiuto domestico</t>
  </si>
  <si>
    <t xml:space="preserve">C&amp;D</t>
  </si>
  <si>
    <t xml:space="preserve">terra</t>
  </si>
  <si>
    <t xml:space="preserve">In</t>
  </si>
  <si>
    <t xml:space="preserve">calcinaccio</t>
  </si>
  <si>
    <t xml:space="preserve">sanitari</t>
  </si>
  <si>
    <t xml:space="preserve">tubi</t>
  </si>
  <si>
    <t xml:space="preserve">PVC/PL</t>
  </si>
  <si>
    <t xml:space="preserve">guaina</t>
  </si>
  <si>
    <t xml:space="preserve">lamiere</t>
  </si>
  <si>
    <t xml:space="preserve">eternit</t>
  </si>
  <si>
    <t xml:space="preserve">stradale</t>
  </si>
  <si>
    <t xml:space="preserve">bottiglie 1</t>
  </si>
  <si>
    <t xml:space="preserve">bottiglie 2</t>
  </si>
  <si>
    <t xml:space="preserve">lattine</t>
  </si>
  <si>
    <t xml:space="preserve">cartacce</t>
  </si>
  <si>
    <t xml:space="preserve">sfalci</t>
  </si>
  <si>
    <t xml:space="preserve">Of</t>
  </si>
  <si>
    <t xml:space="preserve">resti bruciati</t>
  </si>
  <si>
    <t xml:space="preserve">Composizione totale</t>
  </si>
  <si>
    <t xml:space="preserve">Elementi riconoscibili</t>
  </si>
  <si>
    <t xml:space="preserve">Al</t>
  </si>
  <si>
    <t xml:space="preserve">buste</t>
  </si>
  <si>
    <t xml:space="preserve">OF</t>
  </si>
  <si>
    <t xml:space="preserve">Entità</t>
  </si>
  <si>
    <t xml:space="preserve">medio</t>
  </si>
  <si>
    <t xml:space="preserve">peso in ingombranti [kg]</t>
  </si>
  <si>
    <t xml:space="preserve">densità specifica Noing [kg/m3 NIng]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</si>
</sst>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%"/>
    <numFmt numFmtId="166" formatCode="0.00"/>
    <numFmt numFmtId="167" formatCode="0.00%"/>
    <numFmt numFmtId="168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3838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838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Inventory/LCA%20Evaluations/Dati%20da%20campo/INTESA_campaign/Composizione%20siti_n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Soveria Simeri"/>
      <sheetName val="Sersale"/>
      <sheetName val="Cropani"/>
      <sheetName val="Sellia Marina"/>
      <sheetName val="Belcastro"/>
      <sheetName val="Botricello"/>
      <sheetName val="Tab. riassuntiva"/>
    </sheetNames>
    <sheetDataSet>
      <sheetData sheetId="0">
        <row r="13">
          <cell r="D13">
            <v>0.751592356687898</v>
          </cell>
        </row>
        <row r="14">
          <cell r="D14">
            <v>0.0812101910828025</v>
          </cell>
        </row>
        <row r="15">
          <cell r="D15">
            <v>0.167197452229299</v>
          </cell>
        </row>
        <row r="17">
          <cell r="B17">
            <v>0.0838</v>
          </cell>
        </row>
        <row r="18">
          <cell r="B18">
            <v>0.259308</v>
          </cell>
        </row>
        <row r="19">
          <cell r="B19">
            <v>0.018148</v>
          </cell>
        </row>
        <row r="20">
          <cell r="B20">
            <v>0.018661</v>
          </cell>
        </row>
        <row r="21">
          <cell r="B21">
            <v>0.445041</v>
          </cell>
        </row>
        <row r="24">
          <cell r="C24">
            <v>0.607753705815279</v>
          </cell>
        </row>
        <row r="25">
          <cell r="C25">
            <v>0.182440136830103</v>
          </cell>
        </row>
        <row r="26">
          <cell r="C26">
            <v>0.122006841505131</v>
          </cell>
        </row>
        <row r="27">
          <cell r="C27">
            <v>0.0877993158494869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K7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ColWidth="8.5625" defaultRowHeight="15" zeroHeight="false" outlineLevelRow="0" outlineLevelCol="0"/>
  <sheetData>
    <row r="3" customFormat="false" ht="13.8" hidden="false" customHeight="false" outlineLevel="0" collapsed="false">
      <c r="B3" s="1" t="s">
        <v>0</v>
      </c>
      <c r="C3" s="1"/>
      <c r="D3" s="1"/>
      <c r="E3" s="1"/>
      <c r="F3" s="1"/>
      <c r="G3" s="1"/>
      <c r="H3" s="1"/>
    </row>
    <row r="4" customFormat="false" ht="13.8" hidden="false" customHeight="false" outlineLevel="0" collapsed="false">
      <c r="B4" s="2" t="s">
        <v>1</v>
      </c>
      <c r="C4" s="2" t="s">
        <v>2</v>
      </c>
      <c r="E4" s="3" t="s">
        <v>3</v>
      </c>
      <c r="F4" s="2" t="n">
        <v>110</v>
      </c>
      <c r="G4" s="2" t="s">
        <v>4</v>
      </c>
      <c r="H4" s="3" t="s">
        <v>5</v>
      </c>
      <c r="I4" s="2" t="n">
        <f aca="false">SUMPRODUCT(D8:D22,I8:I22)+D28*I28+D30*I30</f>
        <v>182</v>
      </c>
    </row>
    <row r="5" customFormat="false" ht="13.8" hidden="false" customHeight="false" outlineLevel="0" collapsed="false">
      <c r="B5" s="2" t="s">
        <v>6</v>
      </c>
      <c r="C5" s="2" t="s">
        <v>7</v>
      </c>
      <c r="E5" s="3" t="s">
        <v>8</v>
      </c>
      <c r="F5" s="2" t="s">
        <v>9</v>
      </c>
    </row>
    <row r="6" customFormat="false" ht="13.8" hidden="false" customHeight="false" outlineLevel="0" collapsed="false">
      <c r="B6" s="2" t="s">
        <v>10</v>
      </c>
      <c r="C6" s="4" t="n">
        <f aca="false">SUM(C8:C22,C28,C30)</f>
        <v>0.93</v>
      </c>
      <c r="D6" s="5" t="n">
        <f aca="false">SUMPRODUCT(C23:C27,H23:H27)+SUMPRODUCT(C32:C34,H32:H34)+SUMPRODUCT(C59:C60,H59:H60)+SUMPRODUCT(C47:C54,H47:H54)+SUMPRODUCT(G41:G46,H41:H46)*C41+SUMPRODUCT(H35:H36,G35:G36)*C35+SUMPRODUCT(C37:C40,H37:H40)</f>
        <v>66.4375730643257</v>
      </c>
      <c r="E6" s="3" t="s">
        <v>11</v>
      </c>
      <c r="F6" s="2" t="s">
        <v>9</v>
      </c>
      <c r="G6" s="3" t="s">
        <v>12</v>
      </c>
      <c r="H6" s="2" t="s">
        <v>13</v>
      </c>
    </row>
    <row r="7" customFormat="false" ht="13.8" hidden="false" customHeight="false" outlineLevel="0" collapsed="false">
      <c r="B7" s="6" t="s">
        <v>14</v>
      </c>
      <c r="C7" s="7" t="s">
        <v>15</v>
      </c>
      <c r="D7" s="7" t="s">
        <v>16</v>
      </c>
      <c r="E7" s="8" t="s">
        <v>17</v>
      </c>
      <c r="F7" s="7" t="s">
        <v>18</v>
      </c>
      <c r="G7" s="7"/>
      <c r="H7" s="7" t="s">
        <v>19</v>
      </c>
      <c r="I7" s="7" t="s">
        <v>20</v>
      </c>
    </row>
    <row r="8" customFormat="false" ht="13.8" hidden="false" customHeight="true" outlineLevel="0" collapsed="false">
      <c r="B8" s="9" t="s">
        <v>21</v>
      </c>
      <c r="C8" s="10"/>
      <c r="D8" s="11"/>
      <c r="E8" s="12" t="s">
        <v>22</v>
      </c>
      <c r="F8" s="13" t="s">
        <v>23</v>
      </c>
      <c r="G8" s="14" t="n">
        <f aca="false">[1]INFO!$D$13</f>
        <v>0.751592356687898</v>
      </c>
      <c r="H8" s="15"/>
      <c r="I8" s="16" t="n">
        <v>40</v>
      </c>
    </row>
    <row r="9" customFormat="false" ht="13.8" hidden="false" customHeight="false" outlineLevel="0" collapsed="false">
      <c r="B9" s="9"/>
      <c r="C9" s="10"/>
      <c r="D9" s="11"/>
      <c r="E9" s="12"/>
      <c r="F9" s="13" t="s">
        <v>24</v>
      </c>
      <c r="G9" s="14" t="n">
        <f aca="false">[1]INFO!$D$14</f>
        <v>0.0812101910828025</v>
      </c>
      <c r="H9" s="15"/>
      <c r="I9" s="16"/>
    </row>
    <row r="10" customFormat="false" ht="13.8" hidden="false" customHeight="false" outlineLevel="0" collapsed="false">
      <c r="B10" s="9"/>
      <c r="C10" s="10"/>
      <c r="D10" s="11"/>
      <c r="E10" s="12"/>
      <c r="F10" s="13" t="s">
        <v>25</v>
      </c>
      <c r="G10" s="14" t="n">
        <f aca="false">[1]INFO!$D$15</f>
        <v>0.167197452229299</v>
      </c>
      <c r="H10" s="15"/>
      <c r="I10" s="16"/>
    </row>
    <row r="11" customFormat="false" ht="13.8" hidden="false" customHeight="false" outlineLevel="0" collapsed="false">
      <c r="B11" s="9"/>
      <c r="C11" s="10" t="n">
        <v>0.4</v>
      </c>
      <c r="D11" s="17" t="n">
        <v>2</v>
      </c>
      <c r="E11" s="12" t="s">
        <v>26</v>
      </c>
      <c r="F11" s="13" t="s">
        <v>23</v>
      </c>
      <c r="G11" s="14" t="n">
        <f aca="false">[1]INFO!$D$13</f>
        <v>0.751592356687898</v>
      </c>
      <c r="H11" s="15"/>
      <c r="I11" s="16" t="n">
        <v>50</v>
      </c>
    </row>
    <row r="12" customFormat="false" ht="13.8" hidden="false" customHeight="false" outlineLevel="0" collapsed="false">
      <c r="B12" s="9"/>
      <c r="C12" s="10"/>
      <c r="D12" s="17"/>
      <c r="E12" s="12"/>
      <c r="F12" s="13" t="s">
        <v>24</v>
      </c>
      <c r="G12" s="14" t="n">
        <f aca="false">[1]INFO!$D$14</f>
        <v>0.0812101910828025</v>
      </c>
      <c r="H12" s="15"/>
      <c r="I12" s="16"/>
    </row>
    <row r="13" customFormat="false" ht="13.8" hidden="false" customHeight="false" outlineLevel="0" collapsed="false">
      <c r="B13" s="9"/>
      <c r="C13" s="10"/>
      <c r="D13" s="17"/>
      <c r="E13" s="12"/>
      <c r="F13" s="13" t="s">
        <v>25</v>
      </c>
      <c r="G13" s="14" t="n">
        <f aca="false">[1]INFO!$D$15</f>
        <v>0.167197452229299</v>
      </c>
      <c r="H13" s="15"/>
      <c r="I13" s="16"/>
    </row>
    <row r="14" customFormat="false" ht="13.8" hidden="false" customHeight="false" outlineLevel="0" collapsed="false">
      <c r="B14" s="9"/>
      <c r="C14" s="18"/>
      <c r="D14" s="18"/>
      <c r="E14" s="12" t="s">
        <v>27</v>
      </c>
      <c r="F14" s="13" t="s">
        <v>23</v>
      </c>
      <c r="G14" s="14" t="n">
        <f aca="false">[1]INFO!$D$13</f>
        <v>0.751592356687898</v>
      </c>
      <c r="H14" s="15"/>
      <c r="I14" s="16" t="n">
        <v>15</v>
      </c>
    </row>
    <row r="15" customFormat="false" ht="13.8" hidden="false" customHeight="false" outlineLevel="0" collapsed="false">
      <c r="B15" s="9"/>
      <c r="C15" s="18"/>
      <c r="D15" s="18"/>
      <c r="E15" s="12"/>
      <c r="F15" s="13" t="s">
        <v>24</v>
      </c>
      <c r="G15" s="14" t="n">
        <f aca="false">[1]INFO!$D$14</f>
        <v>0.0812101910828025</v>
      </c>
      <c r="H15" s="15"/>
      <c r="I15" s="16"/>
    </row>
    <row r="16" customFormat="false" ht="13.8" hidden="false" customHeight="false" outlineLevel="0" collapsed="false">
      <c r="B16" s="9"/>
      <c r="C16" s="18"/>
      <c r="D16" s="18"/>
      <c r="E16" s="12"/>
      <c r="F16" s="13" t="s">
        <v>25</v>
      </c>
      <c r="G16" s="14" t="n">
        <f aca="false">[1]INFO!$D$15</f>
        <v>0.167197452229299</v>
      </c>
      <c r="H16" s="15"/>
      <c r="I16" s="16"/>
    </row>
    <row r="17" customFormat="false" ht="13.8" hidden="false" customHeight="false" outlineLevel="0" collapsed="false">
      <c r="B17" s="9"/>
      <c r="C17" s="10" t="n">
        <v>0.03</v>
      </c>
      <c r="D17" s="11" t="n">
        <v>1</v>
      </c>
      <c r="E17" s="12" t="s">
        <v>28</v>
      </c>
      <c r="F17" s="13" t="s">
        <v>29</v>
      </c>
      <c r="G17" s="19" t="n">
        <f aca="false">[1]INFO!$C$24</f>
        <v>0.607753705815279</v>
      </c>
      <c r="H17" s="15"/>
      <c r="I17" s="16" t="n">
        <v>12</v>
      </c>
    </row>
    <row r="18" customFormat="false" ht="13.8" hidden="false" customHeight="false" outlineLevel="0" collapsed="false">
      <c r="B18" s="9"/>
      <c r="C18" s="10"/>
      <c r="D18" s="11"/>
      <c r="E18" s="12"/>
      <c r="F18" s="13" t="s">
        <v>25</v>
      </c>
      <c r="G18" s="19" t="n">
        <f aca="false">[1]INFO!$C$25</f>
        <v>0.182440136830103</v>
      </c>
      <c r="H18" s="15"/>
      <c r="I18" s="16"/>
    </row>
    <row r="19" customFormat="false" ht="13.8" hidden="false" customHeight="false" outlineLevel="0" collapsed="false">
      <c r="B19" s="9"/>
      <c r="C19" s="10"/>
      <c r="D19" s="11"/>
      <c r="E19" s="12"/>
      <c r="F19" s="13" t="s">
        <v>30</v>
      </c>
      <c r="G19" s="19" t="n">
        <f aca="false">[1]INFO!$C$26</f>
        <v>0.122006841505131</v>
      </c>
      <c r="H19" s="15"/>
      <c r="I19" s="16"/>
    </row>
    <row r="20" customFormat="false" ht="13.8" hidden="false" customHeight="false" outlineLevel="0" collapsed="false">
      <c r="B20" s="9"/>
      <c r="C20" s="10"/>
      <c r="D20" s="11"/>
      <c r="E20" s="12"/>
      <c r="F20" s="13" t="s">
        <v>24</v>
      </c>
      <c r="G20" s="19" t="n">
        <f aca="false">[1]INFO!$C$27</f>
        <v>0.0877993158494869</v>
      </c>
      <c r="H20" s="15"/>
      <c r="I20" s="16"/>
    </row>
    <row r="21" customFormat="false" ht="13.8" hidden="false" customHeight="false" outlineLevel="0" collapsed="false">
      <c r="B21" s="9"/>
      <c r="C21" s="18"/>
      <c r="D21" s="18"/>
      <c r="E21" s="20" t="s">
        <v>31</v>
      </c>
      <c r="F21" s="21" t="s">
        <v>30</v>
      </c>
      <c r="G21" s="19" t="n">
        <v>0.8</v>
      </c>
      <c r="H21" s="15"/>
      <c r="I21" s="16" t="n">
        <v>12</v>
      </c>
    </row>
    <row r="22" customFormat="false" ht="13.8" hidden="false" customHeight="false" outlineLevel="0" collapsed="false">
      <c r="B22" s="9"/>
      <c r="C22" s="18"/>
      <c r="D22" s="18"/>
      <c r="E22" s="20"/>
      <c r="F22" s="21" t="s">
        <v>24</v>
      </c>
      <c r="G22" s="19" t="n">
        <v>0.2</v>
      </c>
      <c r="H22" s="15"/>
      <c r="I22" s="16"/>
    </row>
    <row r="23" customFormat="false" ht="13.8" hidden="false" customHeight="false" outlineLevel="0" collapsed="false">
      <c r="B23" s="9"/>
      <c r="C23" s="22" t="n">
        <v>0.02</v>
      </c>
      <c r="D23" s="18" t="n">
        <v>1</v>
      </c>
      <c r="E23" s="12" t="s">
        <v>32</v>
      </c>
      <c r="F23" s="21" t="s">
        <v>33</v>
      </c>
      <c r="G23" s="19" t="n">
        <v>1</v>
      </c>
      <c r="H23" s="15" t="n">
        <v>550</v>
      </c>
      <c r="I23" s="15"/>
    </row>
    <row r="24" customFormat="false" ht="13.8" hidden="false" customHeight="false" outlineLevel="0" collapsed="false">
      <c r="B24" s="9"/>
      <c r="C24" s="18"/>
      <c r="D24" s="18"/>
      <c r="E24" s="12"/>
      <c r="F24" s="21" t="s">
        <v>25</v>
      </c>
      <c r="G24" s="19" t="n">
        <v>1</v>
      </c>
      <c r="H24" s="23" t="n">
        <v>1400</v>
      </c>
      <c r="I24" s="15"/>
    </row>
    <row r="25" customFormat="false" ht="13.8" hidden="false" customHeight="false" outlineLevel="0" collapsed="false">
      <c r="B25" s="9"/>
      <c r="C25" s="18"/>
      <c r="D25" s="18"/>
      <c r="E25" s="12"/>
      <c r="F25" s="21" t="s">
        <v>30</v>
      </c>
      <c r="G25" s="19" t="n">
        <v>1</v>
      </c>
      <c r="H25" s="23" t="n">
        <v>7500</v>
      </c>
      <c r="I25" s="15"/>
    </row>
    <row r="26" customFormat="false" ht="13.8" hidden="false" customHeight="false" outlineLevel="0" collapsed="false">
      <c r="B26" s="9"/>
      <c r="C26" s="22" t="n">
        <v>0.02</v>
      </c>
      <c r="D26" s="18" t="n">
        <v>1</v>
      </c>
      <c r="E26" s="13" t="s">
        <v>34</v>
      </c>
      <c r="F26" s="21" t="s">
        <v>25</v>
      </c>
      <c r="G26" s="19" t="n">
        <v>1</v>
      </c>
      <c r="H26" s="23" t="n">
        <v>1400</v>
      </c>
      <c r="I26" s="15"/>
    </row>
    <row r="27" customFormat="false" ht="13.8" hidden="false" customHeight="false" outlineLevel="0" collapsed="false">
      <c r="B27" s="9"/>
      <c r="C27" s="18"/>
      <c r="D27" s="18"/>
      <c r="E27" s="13" t="s">
        <v>35</v>
      </c>
      <c r="F27" s="21" t="s">
        <v>33</v>
      </c>
      <c r="G27" s="19" t="n">
        <v>1</v>
      </c>
      <c r="H27" s="23" t="n">
        <v>550</v>
      </c>
      <c r="I27" s="15"/>
    </row>
    <row r="28" customFormat="false" ht="13.8" hidden="false" customHeight="false" outlineLevel="0" collapsed="false">
      <c r="B28" s="9"/>
      <c r="C28" s="22" t="n">
        <v>0.05</v>
      </c>
      <c r="D28" s="18" t="n">
        <v>1</v>
      </c>
      <c r="E28" s="13" t="s">
        <v>36</v>
      </c>
      <c r="F28" s="21" t="s">
        <v>37</v>
      </c>
      <c r="G28" s="19" t="n">
        <v>1</v>
      </c>
      <c r="H28" s="15"/>
      <c r="I28" s="15" t="n">
        <v>20</v>
      </c>
    </row>
    <row r="29" customFormat="false" ht="13.8" hidden="false" customHeight="false" outlineLevel="0" collapsed="false">
      <c r="B29" s="9"/>
      <c r="C29" s="24" t="n">
        <v>0.01</v>
      </c>
      <c r="D29" s="18" t="n">
        <v>1</v>
      </c>
      <c r="E29" s="13" t="s">
        <v>38</v>
      </c>
      <c r="F29" s="21" t="s">
        <v>30</v>
      </c>
      <c r="G29" s="19" t="n">
        <v>1</v>
      </c>
      <c r="H29" s="15"/>
      <c r="I29" s="15"/>
    </row>
    <row r="30" customFormat="false" ht="13.8" hidden="false" customHeight="false" outlineLevel="0" collapsed="false">
      <c r="B30" s="9"/>
      <c r="C30" s="25" t="n">
        <v>0.45</v>
      </c>
      <c r="D30" s="11" t="n">
        <v>1</v>
      </c>
      <c r="E30" s="12" t="s">
        <v>39</v>
      </c>
      <c r="F30" s="21" t="s">
        <v>37</v>
      </c>
      <c r="G30" s="19" t="n">
        <v>0.8</v>
      </c>
      <c r="H30" s="15"/>
      <c r="I30" s="16" t="n">
        <v>50</v>
      </c>
    </row>
    <row r="31" customFormat="false" ht="13.8" hidden="false" customHeight="false" outlineLevel="0" collapsed="false">
      <c r="B31" s="9"/>
      <c r="C31" s="25"/>
      <c r="D31" s="25"/>
      <c r="E31" s="12"/>
      <c r="F31" s="21" t="s">
        <v>33</v>
      </c>
      <c r="G31" s="19" t="n">
        <v>0.2</v>
      </c>
      <c r="H31" s="15"/>
      <c r="I31" s="16"/>
    </row>
    <row r="32" customFormat="false" ht="13.8" hidden="false" customHeight="false" outlineLevel="0" collapsed="false">
      <c r="B32" s="6" t="s">
        <v>40</v>
      </c>
      <c r="C32" s="18"/>
      <c r="D32" s="18"/>
      <c r="E32" s="21" t="s">
        <v>41</v>
      </c>
      <c r="F32" s="26" t="s">
        <v>42</v>
      </c>
      <c r="G32" s="19" t="n">
        <v>1</v>
      </c>
      <c r="H32" s="23" t="n">
        <v>1000</v>
      </c>
      <c r="I32" s="15"/>
    </row>
    <row r="33" customFormat="false" ht="13.8" hidden="false" customHeight="true" outlineLevel="0" collapsed="false">
      <c r="B33" s="9" t="s">
        <v>43</v>
      </c>
      <c r="C33" s="18"/>
      <c r="D33" s="18"/>
      <c r="E33" s="21" t="s">
        <v>25</v>
      </c>
      <c r="F33" s="13"/>
      <c r="G33" s="19" t="n">
        <v>1</v>
      </c>
      <c r="H33" s="23" t="n">
        <v>900</v>
      </c>
      <c r="I33" s="15"/>
    </row>
    <row r="34" customFormat="false" ht="13.8" hidden="false" customHeight="false" outlineLevel="0" collapsed="false">
      <c r="B34" s="9"/>
      <c r="C34" s="18"/>
      <c r="D34" s="18"/>
      <c r="E34" s="21" t="s">
        <v>44</v>
      </c>
      <c r="F34" s="13"/>
      <c r="G34" s="19" t="n">
        <v>1</v>
      </c>
      <c r="H34" s="23" t="n">
        <v>2600</v>
      </c>
      <c r="I34" s="15"/>
    </row>
    <row r="35" customFormat="false" ht="13.8" hidden="false" customHeight="false" outlineLevel="0" collapsed="false">
      <c r="B35" s="9"/>
      <c r="C35" s="18"/>
      <c r="D35" s="18"/>
      <c r="E35" s="21" t="s">
        <v>24</v>
      </c>
      <c r="F35" s="13"/>
      <c r="G35" s="19" t="n">
        <v>0.2</v>
      </c>
      <c r="H35" s="23" t="n">
        <v>2700</v>
      </c>
      <c r="I35" s="15"/>
    </row>
    <row r="36" customFormat="false" ht="13.8" hidden="false" customHeight="false" outlineLevel="0" collapsed="false">
      <c r="B36" s="9"/>
      <c r="C36" s="18"/>
      <c r="D36" s="18"/>
      <c r="E36" s="21" t="s">
        <v>23</v>
      </c>
      <c r="F36" s="13"/>
      <c r="G36" s="19" t="n">
        <v>0.8</v>
      </c>
      <c r="H36" s="23" t="n">
        <v>7500</v>
      </c>
      <c r="I36" s="15"/>
    </row>
    <row r="37" customFormat="false" ht="13.8" hidden="false" customHeight="false" outlineLevel="0" collapsed="false">
      <c r="B37" s="9"/>
      <c r="C37" s="18"/>
      <c r="D37" s="18"/>
      <c r="E37" s="21" t="s">
        <v>42</v>
      </c>
      <c r="F37" s="13"/>
      <c r="G37" s="19" t="n">
        <v>1</v>
      </c>
      <c r="H37" s="23" t="n">
        <v>1000</v>
      </c>
      <c r="I37" s="15"/>
    </row>
    <row r="38" customFormat="false" ht="13.8" hidden="false" customHeight="false" outlineLevel="0" collapsed="false">
      <c r="B38" s="9"/>
      <c r="C38" s="18"/>
      <c r="D38" s="18"/>
      <c r="E38" s="21" t="s">
        <v>45</v>
      </c>
      <c r="F38" s="13"/>
      <c r="G38" s="19" t="n">
        <v>1</v>
      </c>
      <c r="H38" s="23" t="n">
        <v>800</v>
      </c>
      <c r="I38" s="15"/>
    </row>
    <row r="39" customFormat="false" ht="13.8" hidden="false" customHeight="false" outlineLevel="0" collapsed="false">
      <c r="B39" s="9"/>
      <c r="C39" s="18"/>
      <c r="D39" s="18"/>
      <c r="E39" s="21" t="s">
        <v>46</v>
      </c>
      <c r="F39" s="13"/>
      <c r="G39" s="19" t="n">
        <v>1</v>
      </c>
      <c r="H39" s="23" t="n">
        <v>170</v>
      </c>
      <c r="I39" s="15"/>
    </row>
    <row r="40" customFormat="false" ht="13.8" hidden="false" customHeight="false" outlineLevel="0" collapsed="false">
      <c r="B40" s="9"/>
      <c r="C40" s="18"/>
      <c r="D40" s="18"/>
      <c r="E40" s="21" t="s">
        <v>47</v>
      </c>
      <c r="F40" s="13"/>
      <c r="G40" s="19" t="n">
        <v>1</v>
      </c>
      <c r="H40" s="23" t="n">
        <v>550</v>
      </c>
      <c r="I40" s="15"/>
    </row>
    <row r="41" customFormat="false" ht="13.8" hidden="false" customHeight="true" outlineLevel="0" collapsed="false">
      <c r="B41" s="9" t="s">
        <v>48</v>
      </c>
      <c r="C41" s="10" t="n">
        <v>0.02</v>
      </c>
      <c r="D41" s="11" t="n">
        <v>1</v>
      </c>
      <c r="E41" s="13" t="s">
        <v>25</v>
      </c>
      <c r="F41" s="13"/>
      <c r="G41" s="27" t="n">
        <f aca="false">[1]INFO!$B$17/SUM([1]INFO!$B$17:$B$21)</f>
        <v>0.101580928968505</v>
      </c>
      <c r="H41" s="23" t="n">
        <v>900</v>
      </c>
      <c r="I41" s="15"/>
    </row>
    <row r="42" customFormat="false" ht="13.8" hidden="false" customHeight="false" outlineLevel="0" collapsed="false">
      <c r="B42" s="9"/>
      <c r="C42" s="10"/>
      <c r="D42" s="11"/>
      <c r="E42" s="13" t="s">
        <v>44</v>
      </c>
      <c r="F42" s="13"/>
      <c r="G42" s="27" t="n">
        <f aca="false">[1]INFO!$B$18/SUM([1]INFO!$B$17:$B$21)</f>
        <v>0.314328729462591</v>
      </c>
      <c r="H42" s="23" t="n">
        <v>2600</v>
      </c>
      <c r="I42" s="15"/>
    </row>
    <row r="43" customFormat="false" ht="13.8" hidden="false" customHeight="false" outlineLevel="0" collapsed="false">
      <c r="B43" s="9"/>
      <c r="C43" s="10"/>
      <c r="D43" s="11"/>
      <c r="E43" s="13" t="s">
        <v>24</v>
      </c>
      <c r="F43" s="13"/>
      <c r="G43" s="27" t="n">
        <f aca="false">[1]INFO!$B$19/SUM([1]INFO!$B$17:$B$21)*0.2</f>
        <v>0.00439973913823492</v>
      </c>
      <c r="H43" s="23" t="n">
        <v>2700</v>
      </c>
      <c r="I43" s="15"/>
    </row>
    <row r="44" customFormat="false" ht="13.8" hidden="false" customHeight="false" outlineLevel="0" collapsed="false">
      <c r="B44" s="9"/>
      <c r="C44" s="10"/>
      <c r="D44" s="11"/>
      <c r="E44" s="13" t="s">
        <v>23</v>
      </c>
      <c r="F44" s="13"/>
      <c r="G44" s="27" t="n">
        <f aca="false">[1]INFO!$B$19/SUM([1]INFO!$B$17:$B$21)*0.8</f>
        <v>0.0175989565529397</v>
      </c>
      <c r="H44" s="23" t="n">
        <v>7500</v>
      </c>
      <c r="I44" s="15"/>
    </row>
    <row r="45" customFormat="false" ht="13.8" hidden="false" customHeight="false" outlineLevel="0" collapsed="false">
      <c r="B45" s="9"/>
      <c r="C45" s="10"/>
      <c r="D45" s="11"/>
      <c r="E45" s="13" t="s">
        <v>33</v>
      </c>
      <c r="F45" s="13"/>
      <c r="G45" s="27" t="n">
        <f aca="false">[1]INFO!$B$20/SUM([1]INFO!$B$17:$B$21)</f>
        <v>0.0226205455308028</v>
      </c>
      <c r="H45" s="23" t="n">
        <v>1000</v>
      </c>
      <c r="I45" s="15"/>
    </row>
    <row r="46" customFormat="false" ht="13.8" hidden="false" customHeight="false" outlineLevel="0" collapsed="false">
      <c r="B46" s="9"/>
      <c r="C46" s="10"/>
      <c r="D46" s="11"/>
      <c r="E46" s="13" t="s">
        <v>42</v>
      </c>
      <c r="F46" s="13"/>
      <c r="G46" s="27" t="n">
        <f aca="false">[1]INFO!$B$21/SUM([1]INFO!$B$17:$B$21)</f>
        <v>0.539471100346927</v>
      </c>
      <c r="H46" s="23" t="n">
        <v>550</v>
      </c>
      <c r="I46" s="15"/>
    </row>
    <row r="47" customFormat="false" ht="13.8" hidden="false" customHeight="false" outlineLevel="0" collapsed="false">
      <c r="B47" s="28" t="s">
        <v>49</v>
      </c>
      <c r="C47" s="29"/>
      <c r="D47" s="30"/>
      <c r="E47" s="13" t="s">
        <v>50</v>
      </c>
      <c r="F47" s="21" t="s">
        <v>51</v>
      </c>
      <c r="G47" s="19" t="n">
        <v>1</v>
      </c>
      <c r="H47" s="23" t="n">
        <v>1700</v>
      </c>
      <c r="I47" s="15"/>
    </row>
    <row r="48" customFormat="false" ht="13.8" hidden="false" customHeight="false" outlineLevel="0" collapsed="false">
      <c r="B48" s="28"/>
      <c r="C48" s="22"/>
      <c r="D48" s="30"/>
      <c r="E48" s="13" t="s">
        <v>52</v>
      </c>
      <c r="F48" s="21" t="s">
        <v>51</v>
      </c>
      <c r="G48" s="19" t="n">
        <v>1</v>
      </c>
      <c r="H48" s="23" t="n">
        <v>2500</v>
      </c>
      <c r="I48" s="15"/>
    </row>
    <row r="49" customFormat="false" ht="13.8" hidden="false" customHeight="false" outlineLevel="0" collapsed="false">
      <c r="B49" s="28"/>
      <c r="C49" s="29"/>
      <c r="D49" s="30"/>
      <c r="E49" s="13" t="s">
        <v>53</v>
      </c>
      <c r="F49" s="21" t="s">
        <v>51</v>
      </c>
      <c r="G49" s="19" t="n">
        <v>1</v>
      </c>
      <c r="H49" s="23" t="n">
        <v>2300</v>
      </c>
      <c r="I49" s="15"/>
    </row>
    <row r="50" customFormat="false" ht="13.8" hidden="false" customHeight="false" outlineLevel="0" collapsed="false">
      <c r="B50" s="28"/>
      <c r="C50" s="29"/>
      <c r="D50" s="30"/>
      <c r="E50" s="13" t="s">
        <v>54</v>
      </c>
      <c r="F50" s="21" t="s">
        <v>55</v>
      </c>
      <c r="G50" s="19" t="n">
        <v>1</v>
      </c>
      <c r="H50" s="23" t="n">
        <v>1400</v>
      </c>
      <c r="I50" s="15"/>
    </row>
    <row r="51" customFormat="false" ht="13.8" hidden="false" customHeight="false" outlineLevel="0" collapsed="false">
      <c r="B51" s="28"/>
      <c r="C51" s="29"/>
      <c r="D51" s="30"/>
      <c r="E51" s="13" t="s">
        <v>56</v>
      </c>
      <c r="F51" s="21" t="s">
        <v>25</v>
      </c>
      <c r="G51" s="19" t="n">
        <v>1</v>
      </c>
      <c r="H51" s="23" t="n">
        <v>1400</v>
      </c>
      <c r="I51" s="15"/>
    </row>
    <row r="52" customFormat="false" ht="13.8" hidden="false" customHeight="false" outlineLevel="0" collapsed="false">
      <c r="B52" s="28"/>
      <c r="C52" s="29"/>
      <c r="D52" s="30"/>
      <c r="E52" s="12" t="s">
        <v>57</v>
      </c>
      <c r="F52" s="21" t="s">
        <v>25</v>
      </c>
      <c r="G52" s="19" t="n">
        <v>1</v>
      </c>
      <c r="H52" s="31" t="n">
        <v>1500</v>
      </c>
      <c r="I52" s="15"/>
    </row>
    <row r="53" customFormat="false" ht="13.8" hidden="false" customHeight="false" outlineLevel="0" collapsed="false">
      <c r="B53" s="28"/>
      <c r="C53" s="29"/>
      <c r="D53" s="30"/>
      <c r="E53" s="12"/>
      <c r="F53" s="21" t="s">
        <v>30</v>
      </c>
      <c r="G53" s="19" t="n">
        <v>1</v>
      </c>
      <c r="H53" s="23" t="n">
        <v>7850</v>
      </c>
      <c r="I53" s="15"/>
    </row>
    <row r="54" customFormat="false" ht="13.8" hidden="false" customHeight="false" outlineLevel="0" collapsed="false">
      <c r="B54" s="28"/>
      <c r="C54" s="29"/>
      <c r="D54" s="30"/>
      <c r="E54" s="12"/>
      <c r="F54" s="21" t="s">
        <v>58</v>
      </c>
      <c r="G54" s="19" t="n">
        <v>1</v>
      </c>
      <c r="H54" s="31" t="n">
        <v>2000</v>
      </c>
      <c r="I54" s="15"/>
    </row>
    <row r="55" customFormat="false" ht="13.8" hidden="false" customHeight="false" outlineLevel="0" collapsed="false">
      <c r="B55" s="28" t="s">
        <v>59</v>
      </c>
      <c r="C55" s="29"/>
      <c r="D55" s="30"/>
      <c r="E55" s="13" t="s">
        <v>60</v>
      </c>
      <c r="F55" s="21" t="s">
        <v>44</v>
      </c>
      <c r="G55" s="19" t="n">
        <v>1</v>
      </c>
      <c r="H55" s="15"/>
      <c r="I55" s="15"/>
    </row>
    <row r="56" customFormat="false" ht="13.8" hidden="false" customHeight="false" outlineLevel="0" collapsed="false">
      <c r="B56" s="28"/>
      <c r="C56" s="29"/>
      <c r="D56" s="30"/>
      <c r="E56" s="13" t="s">
        <v>61</v>
      </c>
      <c r="F56" s="21" t="s">
        <v>25</v>
      </c>
      <c r="G56" s="19" t="n">
        <v>1</v>
      </c>
      <c r="H56" s="15"/>
      <c r="I56" s="15"/>
    </row>
    <row r="57" customFormat="false" ht="13.8" hidden="false" customHeight="false" outlineLevel="0" collapsed="false">
      <c r="B57" s="28"/>
      <c r="C57" s="29"/>
      <c r="D57" s="30"/>
      <c r="E57" s="13" t="s">
        <v>62</v>
      </c>
      <c r="F57" s="21" t="s">
        <v>30</v>
      </c>
      <c r="G57" s="19" t="n">
        <v>1</v>
      </c>
      <c r="H57" s="15"/>
      <c r="I57" s="15"/>
    </row>
    <row r="58" customFormat="false" ht="13.8" hidden="false" customHeight="false" outlineLevel="0" collapsed="false">
      <c r="B58" s="28"/>
      <c r="C58" s="29"/>
      <c r="D58" s="30"/>
      <c r="E58" s="13" t="s">
        <v>63</v>
      </c>
      <c r="F58" s="21" t="s">
        <v>42</v>
      </c>
      <c r="G58" s="19" t="n">
        <v>1</v>
      </c>
      <c r="H58" s="15"/>
      <c r="I58" s="15"/>
    </row>
    <row r="59" customFormat="false" ht="13.8" hidden="false" customHeight="false" outlineLevel="0" collapsed="false">
      <c r="B59" s="28"/>
      <c r="C59" s="29"/>
      <c r="D59" s="30"/>
      <c r="E59" s="13" t="s">
        <v>64</v>
      </c>
      <c r="F59" s="21" t="s">
        <v>65</v>
      </c>
      <c r="G59" s="19" t="n">
        <v>1</v>
      </c>
      <c r="H59" s="31" t="n">
        <v>400</v>
      </c>
      <c r="I59" s="15"/>
    </row>
    <row r="60" customFormat="false" ht="13.8" hidden="false" customHeight="false" outlineLevel="0" collapsed="false">
      <c r="B60" s="28"/>
      <c r="C60" s="18"/>
      <c r="D60" s="30"/>
      <c r="E60" s="13" t="s">
        <v>66</v>
      </c>
      <c r="F60" s="21" t="s">
        <v>51</v>
      </c>
      <c r="G60" s="19" t="n">
        <v>1</v>
      </c>
      <c r="H60" s="31" t="n">
        <v>1000</v>
      </c>
      <c r="I60" s="15"/>
    </row>
    <row r="61" customFormat="false" ht="13.8" hidden="false" customHeight="false" outlineLevel="0" collapsed="false">
      <c r="C61" s="4" t="n">
        <f aca="false">SUM(C8:C60)</f>
        <v>1</v>
      </c>
    </row>
    <row r="62" customFormat="false" ht="13.8" hidden="false" customHeight="true" outlineLevel="0" collapsed="false">
      <c r="B62" s="9" t="s">
        <v>67</v>
      </c>
      <c r="C62" s="13" t="s">
        <v>25</v>
      </c>
      <c r="D62" s="14" t="n">
        <f aca="false">C8*G10+C11*G13+C14*G16+C17*G18+C24*G24+C26*G26+C33*G33+C41*G41+C50*G50+C51*G51+C52*G52+C56*G56</f>
        <v>0.0943838035759928</v>
      </c>
      <c r="E62" s="9" t="s">
        <v>68</v>
      </c>
      <c r="F62" s="13" t="str">
        <f aca="false">E8</f>
        <v>lavatrice</v>
      </c>
      <c r="G62" s="13" t="n">
        <f aca="false">D8</f>
        <v>0</v>
      </c>
      <c r="H62" s="13" t="str">
        <f aca="false">E29</f>
        <v>brandina</v>
      </c>
      <c r="I62" s="13" t="n">
        <f aca="false">D29</f>
        <v>1</v>
      </c>
    </row>
    <row r="63" customFormat="false" ht="13.8" hidden="false" customHeight="false" outlineLevel="0" collapsed="false">
      <c r="B63" s="9"/>
      <c r="C63" s="13" t="s">
        <v>44</v>
      </c>
      <c r="D63" s="14" t="n">
        <f aca="false">C17*G17+C34*G34+C41*G42</f>
        <v>0.0245191857637102</v>
      </c>
      <c r="E63" s="9"/>
      <c r="F63" s="13" t="str">
        <f aca="false">E11</f>
        <v>frigorifero</v>
      </c>
      <c r="G63" s="13" t="n">
        <f aca="false">D11</f>
        <v>2</v>
      </c>
      <c r="H63" s="13" t="str">
        <f aca="false">B32</f>
        <v>Scatoloni</v>
      </c>
      <c r="I63" s="13" t="n">
        <f aca="false">D32</f>
        <v>0</v>
      </c>
    </row>
    <row r="64" customFormat="false" ht="13.8" hidden="false" customHeight="false" outlineLevel="0" collapsed="false">
      <c r="B64" s="9"/>
      <c r="C64" s="13" t="s">
        <v>69</v>
      </c>
      <c r="D64" s="14" t="n">
        <f aca="false">C8*G9+C11*G12+C14*G15+C17*G20+C21*G22+C35*G35+C41*G43</f>
        <v>0.0352060506913703</v>
      </c>
      <c r="E64" s="9"/>
      <c r="F64" s="13" t="str">
        <f aca="false">E14</f>
        <v>forno</v>
      </c>
      <c r="G64" s="13" t="n">
        <f aca="false">D14</f>
        <v>0</v>
      </c>
      <c r="H64" s="13" t="str">
        <f aca="false">E30</f>
        <v>divano</v>
      </c>
      <c r="I64" s="13" t="n">
        <f aca="false">D30</f>
        <v>1</v>
      </c>
    </row>
    <row r="65" customFormat="false" ht="13.8" hidden="false" customHeight="false" outlineLevel="0" collapsed="false">
      <c r="B65" s="9"/>
      <c r="C65" s="13" t="s">
        <v>23</v>
      </c>
      <c r="D65" s="14" t="n">
        <f aca="false">C8*G8+C11*G11+C14*G14+C17*G19+C21*G21+C25*G25+C29*G29+C35*G36+C41*G44+C53*G53+C57*G57</f>
        <v>0.314649127051372</v>
      </c>
      <c r="E65" s="9"/>
      <c r="F65" s="13" t="str">
        <f aca="false">E17</f>
        <v>televisore</v>
      </c>
      <c r="G65" s="13" t="n">
        <f aca="false">D17</f>
        <v>1</v>
      </c>
      <c r="H65" s="13" t="str">
        <f aca="false">E49</f>
        <v>sanitari</v>
      </c>
      <c r="I65" s="13" t="n">
        <f aca="false">D49</f>
        <v>0</v>
      </c>
    </row>
    <row r="66" customFormat="false" ht="13.8" hidden="false" customHeight="false" outlineLevel="0" collapsed="false">
      <c r="B66" s="9"/>
      <c r="C66" s="13" t="s">
        <v>33</v>
      </c>
      <c r="D66" s="14" t="n">
        <f aca="false">C23*G23+C27*G27+C30*G31+C40*G40+C41*G45</f>
        <v>0.110452410910616</v>
      </c>
      <c r="E66" s="9"/>
      <c r="F66" s="13" t="str">
        <f aca="false">E21</f>
        <v>scaldabagno</v>
      </c>
      <c r="G66" s="13" t="n">
        <f aca="false">D21</f>
        <v>0</v>
      </c>
      <c r="H66" s="13" t="str">
        <f aca="false">E50</f>
        <v>tubi</v>
      </c>
      <c r="I66" s="13" t="n">
        <f aca="false">D50</f>
        <v>0</v>
      </c>
    </row>
    <row r="67" customFormat="false" ht="13.8" hidden="false" customHeight="false" outlineLevel="0" collapsed="false">
      <c r="B67" s="9"/>
      <c r="C67" s="13" t="s">
        <v>42</v>
      </c>
      <c r="D67" s="14" t="n">
        <f aca="false">C32*G32+C37*G37+C41*G46+C58*G58</f>
        <v>0.0107894220069385</v>
      </c>
      <c r="E67" s="9"/>
      <c r="F67" s="13" t="str">
        <f aca="false">E23</f>
        <v>mobile</v>
      </c>
      <c r="G67" s="13" t="n">
        <f aca="false">SUM(D23:D25)</f>
        <v>1</v>
      </c>
      <c r="H67" s="13" t="str">
        <f aca="false">E51</f>
        <v>guaina</v>
      </c>
      <c r="I67" s="13" t="n">
        <f aca="false">D51</f>
        <v>0</v>
      </c>
    </row>
    <row r="68" customFormat="false" ht="13.8" hidden="false" customHeight="false" outlineLevel="0" collapsed="false">
      <c r="B68" s="9"/>
      <c r="C68" s="13" t="s">
        <v>37</v>
      </c>
      <c r="D68" s="19" t="n">
        <f aca="false">C28*G28+C30*G30+C39*G39</f>
        <v>0.41</v>
      </c>
      <c r="E68" s="9"/>
      <c r="F68" s="13" t="str">
        <f aca="false">E26</f>
        <v>secchio</v>
      </c>
      <c r="G68" s="13" t="n">
        <f aca="false">D26</f>
        <v>1</v>
      </c>
      <c r="H68" s="13" t="str">
        <f aca="false">E52</f>
        <v>lamiere</v>
      </c>
      <c r="I68" s="13" t="n">
        <f aca="false">SUM(D52:D54)</f>
        <v>0</v>
      </c>
    </row>
    <row r="69" customFormat="false" ht="13.8" hidden="false" customHeight="false" outlineLevel="0" collapsed="false">
      <c r="B69" s="9"/>
      <c r="C69" s="13" t="s">
        <v>51</v>
      </c>
      <c r="D69" s="19" t="n">
        <f aca="false">C47*G47+C48*G48+C49*G49+C60*G60</f>
        <v>0</v>
      </c>
      <c r="E69" s="9"/>
      <c r="F69" s="13" t="str">
        <f aca="false">E27</f>
        <v>sedie</v>
      </c>
      <c r="G69" s="13" t="n">
        <f aca="false">D27</f>
        <v>0</v>
      </c>
      <c r="H69" s="13" t="s">
        <v>70</v>
      </c>
      <c r="I69" s="13" t="n">
        <f aca="false">SUM(D33:D46)</f>
        <v>1</v>
      </c>
    </row>
    <row r="70" customFormat="false" ht="13.8" hidden="false" customHeight="false" outlineLevel="0" collapsed="false">
      <c r="B70" s="9"/>
      <c r="C70" s="13" t="s">
        <v>71</v>
      </c>
      <c r="D70" s="19" t="n">
        <f aca="false">C38*G38+C59*G59</f>
        <v>0</v>
      </c>
      <c r="E70" s="9"/>
      <c r="F70" s="13" t="str">
        <f aca="false">E28</f>
        <v>materasso</v>
      </c>
      <c r="G70" s="13" t="n">
        <f aca="false">D28</f>
        <v>1</v>
      </c>
      <c r="H70" s="13" t="s">
        <v>72</v>
      </c>
      <c r="I70" s="13" t="s">
        <v>73</v>
      </c>
    </row>
    <row r="72" customFormat="false" ht="13.8" hidden="false" customHeight="false" outlineLevel="0" collapsed="false">
      <c r="B72" s="32"/>
      <c r="C72" s="33" t="s">
        <v>25</v>
      </c>
      <c r="D72" s="13" t="s">
        <v>44</v>
      </c>
      <c r="E72" s="13" t="s">
        <v>69</v>
      </c>
      <c r="F72" s="13" t="s">
        <v>23</v>
      </c>
      <c r="G72" s="13" t="s">
        <v>33</v>
      </c>
      <c r="H72" s="13" t="s">
        <v>42</v>
      </c>
      <c r="I72" s="13" t="s">
        <v>37</v>
      </c>
      <c r="J72" s="13" t="s">
        <v>51</v>
      </c>
      <c r="K72" s="13" t="s">
        <v>71</v>
      </c>
    </row>
    <row r="73" customFormat="false" ht="13.8" hidden="false" customHeight="false" outlineLevel="0" collapsed="false">
      <c r="B73" s="34" t="s">
        <v>74</v>
      </c>
      <c r="C73" s="5" t="n">
        <f aca="false">I8*G10*D8+I11*G13*D11+I14*G16*D14+I17*G18*D17</f>
        <v>18.9090268648911</v>
      </c>
      <c r="D73" s="5" t="n">
        <f aca="false">I17*G17*D17</f>
        <v>7.29304446978335</v>
      </c>
      <c r="E73" s="5" t="n">
        <f aca="false">I8*G9*D8+I11*G12*D11+I14*G15*D14+I17*G20*D17+D21*G22*I21</f>
        <v>9.17461089847409</v>
      </c>
      <c r="F73" s="5" t="n">
        <f aca="false">I8*G8*D8+I11*G11*D11+I14*G14*D14+I17*G19*D17+I21*G21*D21</f>
        <v>76.6233177668514</v>
      </c>
      <c r="G73" s="5" t="n">
        <f aca="false">D30*G31*I30</f>
        <v>10</v>
      </c>
      <c r="I73" s="5" t="n">
        <f aca="false">D28*I28+D30*G30*I30</f>
        <v>60</v>
      </c>
      <c r="K73" s="35"/>
    </row>
    <row r="74" customFormat="false" ht="13.8" hidden="false" customHeight="false" outlineLevel="0" collapsed="false">
      <c r="B74" s="36" t="s">
        <v>75</v>
      </c>
      <c r="C74" s="37" t="n">
        <f aca="false">(C24*H24+C26*H26+C33*H33+C41*G41*H41+C50*H50+C51*H51+C52*H52)/(1-C6)</f>
        <v>426.120810306187</v>
      </c>
      <c r="D74" s="37" t="n">
        <f aca="false">(C34*H34+C41*G42*H42)/(1-C6)</f>
        <v>233.501341886496</v>
      </c>
      <c r="E74" s="37" t="n">
        <f aca="false">(C41*G43*H43+C35*G35*H35)/(1-C6)</f>
        <v>3.39408447806694</v>
      </c>
      <c r="F74" s="37" t="n">
        <f aca="false">(C25*H25+C35*H36*G36+C41*G44*H44+C53*H53)/(1-C6)</f>
        <v>37.7120497562993</v>
      </c>
      <c r="G74" s="37" t="n">
        <f aca="false">(C23*H23+C27*H27+C40*H40+C41*G45*H45)/(1-C6)</f>
        <v>163.605870151658</v>
      </c>
      <c r="H74" s="38" t="n">
        <f aca="false">(C32*H32+C37*H37+C41*G46*H46)/(1-C6)</f>
        <v>84.7740300545171</v>
      </c>
      <c r="I74" s="37" t="n">
        <f aca="false">(C39*H39)/(1-C6)</f>
        <v>0</v>
      </c>
      <c r="J74" s="38" t="n">
        <f aca="false">(C47*H47+C48*H48+C49*H49+C60*H60)/(1-C6)</f>
        <v>0</v>
      </c>
      <c r="K74" s="39" t="n">
        <f aca="false">(C38*H38+C59*H59)/(1-C6)</f>
        <v>0</v>
      </c>
    </row>
  </sheetData>
  <mergeCells count="32">
    <mergeCell ref="B3:H3"/>
    <mergeCell ref="B8:B31"/>
    <mergeCell ref="C8:C10"/>
    <mergeCell ref="D8:D10"/>
    <mergeCell ref="E8:E10"/>
    <mergeCell ref="I8:I10"/>
    <mergeCell ref="C11:C13"/>
    <mergeCell ref="D11:D13"/>
    <mergeCell ref="E11:E13"/>
    <mergeCell ref="I11:I13"/>
    <mergeCell ref="E14:E16"/>
    <mergeCell ref="I14:I16"/>
    <mergeCell ref="C17:C20"/>
    <mergeCell ref="D17:D20"/>
    <mergeCell ref="E17:E20"/>
    <mergeCell ref="I17:I20"/>
    <mergeCell ref="E21:E22"/>
    <mergeCell ref="I21:I22"/>
    <mergeCell ref="E23:E25"/>
    <mergeCell ref="C30:C31"/>
    <mergeCell ref="D30:D31"/>
    <mergeCell ref="E30:E31"/>
    <mergeCell ref="I30:I31"/>
    <mergeCell ref="B33:B40"/>
    <mergeCell ref="B41:B46"/>
    <mergeCell ref="C41:C46"/>
    <mergeCell ref="D41:D46"/>
    <mergeCell ref="B47:B54"/>
    <mergeCell ref="E52:E54"/>
    <mergeCell ref="B55:B60"/>
    <mergeCell ref="B62:B70"/>
    <mergeCell ref="E62:E7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Document_Manager_Pro/6.3.5.2$Windows_x86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Sara Mattei</dc:creator>
  <dc:description/>
  <dc:language>it-IT</dc:language>
  <cp:lastModifiedBy/>
  <dcterms:modified xsi:type="dcterms:W3CDTF">2024-10-06T15:26:21Z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