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onso\Desktop\INTESA\articoloINTESA\excel_fogli\"/>
    </mc:Choice>
  </mc:AlternateContent>
  <xr:revisionPtr revIDLastSave="0" documentId="13_ncr:1_{19FE0F4C-1D27-4DCE-8DFC-870BE0DD76E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1 (2)" sheetId="2" r:id="rId2"/>
    <sheet name="Foglio2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" l="1"/>
  <c r="G24" i="2"/>
  <c r="F24" i="2"/>
  <c r="U14" i="2"/>
  <c r="L24" i="2"/>
  <c r="Q11" i="2" s="1"/>
  <c r="E23" i="2"/>
  <c r="N22" i="2"/>
  <c r="M22" i="2"/>
  <c r="E22" i="2"/>
  <c r="N21" i="2"/>
  <c r="M21" i="2"/>
  <c r="M24" i="2" s="1"/>
  <c r="S12" i="2" s="1"/>
  <c r="H21" i="2"/>
  <c r="Q8" i="2" s="1"/>
  <c r="E21" i="2"/>
  <c r="E20" i="2"/>
  <c r="E19" i="2"/>
  <c r="E18" i="2"/>
  <c r="E17" i="2"/>
  <c r="E16" i="2"/>
  <c r="E15" i="2"/>
  <c r="E14" i="2"/>
  <c r="N13" i="2"/>
  <c r="M13" i="2"/>
  <c r="K13" i="2"/>
  <c r="U10" i="2" s="1"/>
  <c r="J13" i="2"/>
  <c r="W10" i="2" s="1"/>
  <c r="E13" i="2"/>
  <c r="S7" i="2"/>
  <c r="U7" i="2" s="1"/>
  <c r="Q7" i="2"/>
  <c r="J13" i="1"/>
  <c r="S10" i="1" s="1"/>
  <c r="Q16" i="2" l="1"/>
  <c r="R8" i="2"/>
  <c r="S10" i="2"/>
  <c r="T10" i="2" s="1"/>
  <c r="X10" i="2" s="1"/>
  <c r="N24" i="2"/>
  <c r="S11" i="2" s="1"/>
  <c r="S17" i="2" s="1"/>
  <c r="V10" i="2"/>
  <c r="Q17" i="2"/>
  <c r="R11" i="2"/>
  <c r="R17" i="2" s="1"/>
  <c r="T12" i="2"/>
  <c r="U12" i="2"/>
  <c r="W7" i="2"/>
  <c r="W14" i="2"/>
  <c r="W18" i="2" s="1"/>
  <c r="U18" i="2"/>
  <c r="R7" i="2"/>
  <c r="R16" i="2" s="1"/>
  <c r="T7" i="2"/>
  <c r="S16" i="2"/>
  <c r="W13" i="2"/>
  <c r="X13" i="2" s="1"/>
  <c r="X17" i="2" s="1"/>
  <c r="Q14" i="2"/>
  <c r="I21" i="2"/>
  <c r="S9" i="2" s="1"/>
  <c r="S14" i="2"/>
  <c r="S18" i="2" s="1"/>
  <c r="S7" i="1"/>
  <c r="Q7" i="1"/>
  <c r="F24" i="1"/>
  <c r="S14" i="1" s="1"/>
  <c r="S18" i="1" s="1"/>
  <c r="L24" i="1"/>
  <c r="E14" i="1"/>
  <c r="E15" i="1"/>
  <c r="E16" i="1"/>
  <c r="E17" i="1"/>
  <c r="E18" i="1"/>
  <c r="E19" i="1"/>
  <c r="E20" i="1"/>
  <c r="E21" i="1"/>
  <c r="E22" i="1"/>
  <c r="E23" i="1"/>
  <c r="E13" i="1"/>
  <c r="S20" i="2" l="1"/>
  <c r="W11" i="2"/>
  <c r="W17" i="2" s="1"/>
  <c r="U11" i="2"/>
  <c r="U17" i="2" s="1"/>
  <c r="V14" i="2"/>
  <c r="T14" i="2"/>
  <c r="T18" i="2" s="1"/>
  <c r="R14" i="2"/>
  <c r="R18" i="2" s="1"/>
  <c r="R20" i="2" s="1"/>
  <c r="Q18" i="2"/>
  <c r="Q20" i="2" s="1"/>
  <c r="V7" i="2"/>
  <c r="V12" i="2"/>
  <c r="V17" i="2" s="1"/>
  <c r="T17" i="2"/>
  <c r="U9" i="2"/>
  <c r="T9" i="2"/>
  <c r="V9" i="2" s="1"/>
  <c r="X9" i="2" s="1"/>
  <c r="R7" i="1"/>
  <c r="Q11" i="1"/>
  <c r="Q17" i="1" s="1"/>
  <c r="Q14" i="1"/>
  <c r="Q18" i="1" s="1"/>
  <c r="T7" i="1"/>
  <c r="U14" i="1"/>
  <c r="U18" i="1" s="1"/>
  <c r="U7" i="1"/>
  <c r="K13" i="1"/>
  <c r="U10" i="1" s="1"/>
  <c r="H21" i="1"/>
  <c r="W9" i="2" l="1"/>
  <c r="W16" i="2" s="1"/>
  <c r="W20" i="2" s="1"/>
  <c r="U16" i="2"/>
  <c r="U20" i="2" s="1"/>
  <c r="T16" i="2"/>
  <c r="T20" i="2" s="1"/>
  <c r="X7" i="2"/>
  <c r="X16" i="2" s="1"/>
  <c r="V16" i="2"/>
  <c r="V18" i="2"/>
  <c r="X14" i="2"/>
  <c r="X18" i="2" s="1"/>
  <c r="R11" i="1"/>
  <c r="R17" i="1" s="1"/>
  <c r="W10" i="1"/>
  <c r="V7" i="1"/>
  <c r="T14" i="1"/>
  <c r="T18" i="1" s="1"/>
  <c r="V14" i="1"/>
  <c r="V18" i="1" s="1"/>
  <c r="R14" i="1"/>
  <c r="R18" i="1" s="1"/>
  <c r="W7" i="1"/>
  <c r="W14" i="1"/>
  <c r="W18" i="1" s="1"/>
  <c r="I21" i="1"/>
  <c r="S9" i="1" s="1"/>
  <c r="S16" i="1" s="1"/>
  <c r="Q8" i="1"/>
  <c r="X20" i="2" l="1"/>
  <c r="V20" i="2"/>
  <c r="Q16" i="1"/>
  <c r="Q20" i="1" s="1"/>
  <c r="U9" i="1"/>
  <c r="U16" i="1" s="1"/>
  <c r="X14" i="1"/>
  <c r="X18" i="1" s="1"/>
  <c r="X7" i="1"/>
  <c r="R8" i="1"/>
  <c r="R16" i="1" s="1"/>
  <c r="R20" i="1" s="1"/>
  <c r="W9" i="1" l="1"/>
  <c r="W16" i="1" s="1"/>
  <c r="N13" i="1" l="1"/>
  <c r="N21" i="1"/>
  <c r="M13" i="1" l="1"/>
  <c r="N22" i="1" l="1"/>
  <c r="N24" i="1" s="1"/>
  <c r="M22" i="1"/>
  <c r="M21" i="1"/>
  <c r="T9" i="1" l="1"/>
  <c r="V9" i="1" s="1"/>
  <c r="W11" i="1"/>
  <c r="S11" i="1"/>
  <c r="U11" i="1"/>
  <c r="M24" i="1"/>
  <c r="T10" i="1" s="1"/>
  <c r="X10" i="1" s="1"/>
  <c r="V10" i="1" l="1"/>
  <c r="V16" i="1" s="1"/>
  <c r="S12" i="1"/>
  <c r="U12" i="1" s="1"/>
  <c r="U17" i="1" s="1"/>
  <c r="U20" i="1" s="1"/>
  <c r="W13" i="1"/>
  <c r="X13" i="1" s="1"/>
  <c r="X17" i="1" s="1"/>
  <c r="T16" i="1"/>
  <c r="X9" i="1"/>
  <c r="X16" i="1" s="1"/>
  <c r="W17" i="1" l="1"/>
  <c r="W20" i="1" s="1"/>
  <c r="T12" i="1"/>
  <c r="T17" i="1" s="1"/>
  <c r="T20" i="1" s="1"/>
  <c r="S17" i="1"/>
  <c r="S20" i="1" s="1"/>
  <c r="X20" i="1"/>
  <c r="V12" i="1" l="1"/>
  <c r="V17" i="1" s="1"/>
  <c r="V20" i="1" s="1"/>
</calcChain>
</file>

<file path=xl/sharedStrings.xml><?xml version="1.0" encoding="utf-8"?>
<sst xmlns="http://schemas.openxmlformats.org/spreadsheetml/2006/main" count="167" uniqueCount="64">
  <si>
    <t>Transport</t>
  </si>
  <si>
    <t>e/m3</t>
  </si>
  <si>
    <t>T2</t>
  </si>
  <si>
    <t>e/km</t>
  </si>
  <si>
    <t>Disposal</t>
  </si>
  <si>
    <t>lanfill</t>
  </si>
  <si>
    <t>Inc</t>
  </si>
  <si>
    <t>Gas</t>
  </si>
  <si>
    <t>Bonifica</t>
  </si>
  <si>
    <t>e/t</t>
  </si>
  <si>
    <t>e/m2</t>
  </si>
  <si>
    <t>Isola</t>
  </si>
  <si>
    <t>Gruppo</t>
  </si>
  <si>
    <t>Sellia</t>
  </si>
  <si>
    <t>A</t>
  </si>
  <si>
    <t>B</t>
  </si>
  <si>
    <t>C</t>
  </si>
  <si>
    <t>D</t>
  </si>
  <si>
    <t>E</t>
  </si>
  <si>
    <t>F</t>
  </si>
  <si>
    <t>G</t>
  </si>
  <si>
    <t>H</t>
  </si>
  <si>
    <t>Cutro</t>
  </si>
  <si>
    <t>I</t>
  </si>
  <si>
    <t>Cerva</t>
  </si>
  <si>
    <t>L</t>
  </si>
  <si>
    <t>M</t>
  </si>
  <si>
    <t>distanza km</t>
  </si>
  <si>
    <t>rifiuti tot kg</t>
  </si>
  <si>
    <t>km</t>
  </si>
  <si>
    <t>kg</t>
  </si>
  <si>
    <t>D2</t>
  </si>
  <si>
    <t>discarica</t>
  </si>
  <si>
    <t>S1</t>
  </si>
  <si>
    <t>S3</t>
  </si>
  <si>
    <t>S2-S3</t>
  </si>
  <si>
    <t>S2-A-S3</t>
  </si>
  <si>
    <t>s2-G</t>
  </si>
  <si>
    <t>Inerti</t>
  </si>
  <si>
    <t>m3</t>
  </si>
  <si>
    <t>Volume</t>
  </si>
  <si>
    <t>S2-A</t>
  </si>
  <si>
    <t>S2-G</t>
  </si>
  <si>
    <t>e</t>
  </si>
  <si>
    <t>m2</t>
  </si>
  <si>
    <t>treat</t>
  </si>
  <si>
    <t>Bon</t>
  </si>
  <si>
    <t>tot</t>
  </si>
  <si>
    <t>inert</t>
  </si>
  <si>
    <t>Mix</t>
  </si>
  <si>
    <t>inerte</t>
  </si>
  <si>
    <t>mix</t>
  </si>
  <si>
    <t>Misto tot</t>
  </si>
  <si>
    <t>Mix no In</t>
  </si>
  <si>
    <t>transport</t>
  </si>
  <si>
    <t>Sellia Marina</t>
  </si>
  <si>
    <t>distance (km)</t>
  </si>
  <si>
    <t>polygon (m2)</t>
  </si>
  <si>
    <t>volume (m3)</t>
  </si>
  <si>
    <t>group</t>
  </si>
  <si>
    <t>transfer station</t>
  </si>
  <si>
    <t>mixed waste (no inert)</t>
  </si>
  <si>
    <t>total mass(kg)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</si>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</sst>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6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ubhe\OneDrive\Desktop\Tirocinio\Inventory\LCA%20Evaluations\Dati%20da%20campo\INTESA_campaign\Composizione%20siti_n.xlsx" TargetMode="External"/><Relationship Id="rId1" Type="http://schemas.openxmlformats.org/officeDocument/2006/relationships/externalLinkPath" Target="/Users/Dubhe/OneDrive/Desktop/Tirocinio/Inventory/LCA%20Evaluations/Dati%20da%20campo/INTESA_campaign/Composizione%20siti_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"/>
      <sheetName val="Soveria Simeri"/>
      <sheetName val="Sersale"/>
      <sheetName val="Cropani"/>
      <sheetName val="Sellia Marina"/>
      <sheetName val="Belcastro"/>
      <sheetName val="Botricello"/>
      <sheetName val="Tab. riassuntiv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4">
          <cell r="DS64">
            <v>13991.919199999946</v>
          </cell>
          <cell r="DT64">
            <v>17628.601766302316</v>
          </cell>
          <cell r="EE64">
            <v>28</v>
          </cell>
        </row>
        <row r="65">
          <cell r="DS65">
            <v>2408.9259999999995</v>
          </cell>
          <cell r="DT65">
            <v>2031.3528127194077</v>
          </cell>
          <cell r="EG65">
            <v>58.4</v>
          </cell>
          <cell r="EI65">
            <v>28</v>
          </cell>
          <cell r="EK65">
            <v>852</v>
          </cell>
          <cell r="EM65">
            <v>28</v>
          </cell>
          <cell r="EO65">
            <v>244</v>
          </cell>
        </row>
        <row r="66">
          <cell r="DS66">
            <v>2474.7532499999998</v>
          </cell>
          <cell r="DT66">
            <v>10929.496459343989</v>
          </cell>
          <cell r="EE66">
            <v>33</v>
          </cell>
          <cell r="EI66">
            <v>26.2</v>
          </cell>
          <cell r="EM66">
            <v>26.2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39349B-D14F-49B1-B73C-2F640DCE4362}" name="Tabella1" displayName="Tabella1" ref="C15:J27" totalsRowShown="0">
  <autoFilter ref="C15:J27" xr:uid="{EA39349B-D14F-49B1-B73C-2F640DCE4362}"/>
  <tableColumns count="8">
    <tableColumn id="1" xr3:uid="{31EAC5AD-483E-43E4-8134-CD3E6355FEA8}" name="transfer station"/>
    <tableColumn id="2" xr3:uid="{5D9F5C86-57BC-4AA4-9F43-DFC0C60F647E}" name="group"/>
    <tableColumn id="3" xr3:uid="{70AC9DBE-87EB-452D-ADB5-841C2608D9D2}" name="distance (km)" dataDxfId="5"/>
    <tableColumn id="4" xr3:uid="{F51BE724-7D7D-4329-937D-1DE9C47CD8AF}" name="polygon (m2)" dataDxfId="4"/>
    <tableColumn id="5" xr3:uid="{48B226A7-1160-4F78-83C2-F37E5F91FAB8}" name="volume (m3)" dataDxfId="3"/>
    <tableColumn id="6" xr3:uid="{24F9478E-B2D4-4C7C-8DCD-F01428DABFCF}" name="total mass(kg)" dataDxfId="2"/>
    <tableColumn id="7" xr3:uid="{F7B9CE92-50ED-4470-8321-BC9B3A91F01B}" name="mixed waste (no inert)" dataDxfId="1"/>
    <tableColumn id="8" xr3:uid="{187204AE-0001-447E-A92E-17D728D7A6E3}" name="iner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4"/>
  <sheetViews>
    <sheetView zoomScale="73" zoomScaleNormal="73" workbookViewId="0">
      <selection activeCell="E46" sqref="E46"/>
    </sheetView>
  </sheetViews>
  <sheetFormatPr defaultRowHeight="15" x14ac:dyDescent="0.25"/>
  <cols>
    <col min="10" max="10" width="13.28515625" customWidth="1"/>
    <col min="11" max="11" width="10.85546875" customWidth="1"/>
  </cols>
  <sheetData>
    <row r="2" spans="1:24" x14ac:dyDescent="0.25">
      <c r="C2" t="s">
        <v>1</v>
      </c>
    </row>
    <row r="3" spans="1:24" x14ac:dyDescent="0.25">
      <c r="B3" t="s">
        <v>0</v>
      </c>
      <c r="C3">
        <v>9.77</v>
      </c>
      <c r="D3">
        <v>4.62</v>
      </c>
    </row>
    <row r="4" spans="1:24" x14ac:dyDescent="0.25">
      <c r="B4" t="s">
        <v>2</v>
      </c>
      <c r="C4">
        <v>1.6</v>
      </c>
      <c r="E4" t="s">
        <v>3</v>
      </c>
    </row>
    <row r="5" spans="1:24" x14ac:dyDescent="0.25">
      <c r="A5" s="8" t="s">
        <v>4</v>
      </c>
      <c r="B5" t="s">
        <v>5</v>
      </c>
      <c r="C5">
        <v>100</v>
      </c>
      <c r="D5" t="s">
        <v>9</v>
      </c>
      <c r="Q5" s="6" t="s">
        <v>33</v>
      </c>
      <c r="R5" s="4"/>
      <c r="S5" s="4" t="s">
        <v>41</v>
      </c>
      <c r="T5" s="4"/>
      <c r="U5" s="4" t="s">
        <v>42</v>
      </c>
      <c r="V5" s="4"/>
      <c r="W5" s="4" t="s">
        <v>34</v>
      </c>
      <c r="X5" s="5"/>
    </row>
    <row r="6" spans="1:24" x14ac:dyDescent="0.25">
      <c r="A6" s="8"/>
      <c r="B6" t="s">
        <v>6</v>
      </c>
      <c r="C6">
        <v>110</v>
      </c>
      <c r="D6" t="s">
        <v>9</v>
      </c>
      <c r="P6" t="s">
        <v>0</v>
      </c>
      <c r="Q6" t="s">
        <v>43</v>
      </c>
      <c r="R6" t="s">
        <v>9</v>
      </c>
      <c r="S6" t="s">
        <v>43</v>
      </c>
      <c r="T6" t="s">
        <v>9</v>
      </c>
      <c r="U6" t="s">
        <v>43</v>
      </c>
      <c r="V6" t="s">
        <v>9</v>
      </c>
      <c r="W6" t="s">
        <v>43</v>
      </c>
      <c r="X6" t="s">
        <v>9</v>
      </c>
    </row>
    <row r="7" spans="1:24" x14ac:dyDescent="0.25">
      <c r="A7" s="8"/>
      <c r="B7" t="s">
        <v>7</v>
      </c>
      <c r="C7">
        <v>125</v>
      </c>
      <c r="D7" t="s">
        <v>9</v>
      </c>
      <c r="O7" s="7" t="s">
        <v>2</v>
      </c>
      <c r="P7" t="s">
        <v>47</v>
      </c>
      <c r="Q7" s="2">
        <f>(G13+G21+G22+G23)*(C3+D3)+(SUM(G14:G20)*C3)</f>
        <v>630.73890569999969</v>
      </c>
      <c r="R7" s="2">
        <f>Q7/$L$24*1000</f>
        <v>12.751203369327534</v>
      </c>
      <c r="S7" s="2">
        <f>(G13+G21+G22+G23)*(C3+D3)+(SUM(G14:G20)*C3)</f>
        <v>630.73890569999969</v>
      </c>
      <c r="T7" s="2">
        <f>S7/L24*1000</f>
        <v>12.751203369327534</v>
      </c>
      <c r="U7" s="2">
        <f>S7</f>
        <v>630.73890569999969</v>
      </c>
      <c r="V7" s="2">
        <f>T7</f>
        <v>12.751203369327534</v>
      </c>
      <c r="W7" s="2">
        <f>U7</f>
        <v>630.73890569999969</v>
      </c>
      <c r="X7" s="2">
        <f>V7</f>
        <v>12.751203369327534</v>
      </c>
    </row>
    <row r="8" spans="1:24" x14ac:dyDescent="0.25">
      <c r="B8" t="s">
        <v>8</v>
      </c>
      <c r="C8">
        <v>1.56</v>
      </c>
      <c r="D8" t="s">
        <v>10</v>
      </c>
      <c r="O8" s="7"/>
      <c r="P8" t="s">
        <v>48</v>
      </c>
      <c r="Q8" s="2">
        <f>C4*H21</f>
        <v>191.04000000000002</v>
      </c>
      <c r="R8" s="2">
        <f t="shared" ref="R8" si="0">Q8/$L$24*1000</f>
        <v>3.8621208707156716</v>
      </c>
      <c r="S8" s="2"/>
      <c r="T8" s="2"/>
      <c r="U8" s="2"/>
      <c r="V8" s="2"/>
      <c r="W8" s="2"/>
      <c r="X8" s="2"/>
    </row>
    <row r="9" spans="1:24" x14ac:dyDescent="0.25">
      <c r="G9" s="9" t="s">
        <v>31</v>
      </c>
      <c r="H9" s="9"/>
      <c r="I9" s="9"/>
      <c r="J9" s="9"/>
      <c r="O9" s="7"/>
      <c r="P9" t="s">
        <v>49</v>
      </c>
      <c r="Q9" s="2"/>
      <c r="R9" s="2"/>
      <c r="S9" s="2">
        <f>I21*C4</f>
        <v>191.04000000000002</v>
      </c>
      <c r="T9" s="2">
        <f>S9/N24*1000</f>
        <v>10.121003607173078</v>
      </c>
      <c r="U9" s="2">
        <f t="shared" ref="U9" si="1">S9</f>
        <v>191.04000000000002</v>
      </c>
      <c r="V9" s="2">
        <f t="shared" ref="V9" si="2">T9</f>
        <v>10.121003607173078</v>
      </c>
      <c r="W9" s="2">
        <f>U9</f>
        <v>191.04000000000002</v>
      </c>
      <c r="X9" s="2">
        <f>V9</f>
        <v>10.121003607173078</v>
      </c>
    </row>
    <row r="10" spans="1:24" x14ac:dyDescent="0.25">
      <c r="G10" s="9" t="s">
        <v>32</v>
      </c>
      <c r="H10" s="9"/>
      <c r="I10" t="s">
        <v>50</v>
      </c>
      <c r="J10" t="s">
        <v>51</v>
      </c>
      <c r="K10" t="s">
        <v>28</v>
      </c>
      <c r="L10" t="s">
        <v>52</v>
      </c>
      <c r="O10" s="7" t="s">
        <v>4</v>
      </c>
      <c r="P10" t="s">
        <v>5</v>
      </c>
      <c r="Q10" s="2"/>
      <c r="R10" s="2"/>
      <c r="S10" s="2">
        <f>J13*C4</f>
        <v>1449.92</v>
      </c>
      <c r="T10" s="2">
        <f>S10/M24*1000</f>
        <v>47.399346859199611</v>
      </c>
      <c r="U10" s="2">
        <f>K13*C4</f>
        <v>477.12</v>
      </c>
      <c r="V10" s="2">
        <f>U10/M24*1000</f>
        <v>15.597533914603094</v>
      </c>
      <c r="W10" s="2">
        <f>J13*C4</f>
        <v>1449.92</v>
      </c>
      <c r="X10" s="2">
        <f>T10</f>
        <v>47.399346859199611</v>
      </c>
    </row>
    <row r="11" spans="1:24" x14ac:dyDescent="0.25">
      <c r="C11" t="s">
        <v>12</v>
      </c>
      <c r="D11" t="s">
        <v>27</v>
      </c>
      <c r="G11" t="s">
        <v>40</v>
      </c>
      <c r="M11" t="s">
        <v>53</v>
      </c>
      <c r="N11" t="s">
        <v>38</v>
      </c>
      <c r="O11" s="7"/>
      <c r="P11" t="s">
        <v>6</v>
      </c>
      <c r="Q11" s="2">
        <f>C5*L24/1000</f>
        <v>4946.5049488365521</v>
      </c>
      <c r="R11" s="2">
        <f>Q11/$L$24*1000</f>
        <v>100</v>
      </c>
      <c r="S11" s="2">
        <f>$C$5*$N$24/1000</f>
        <v>1887.5598449999945</v>
      </c>
      <c r="T11" s="2">
        <v>100</v>
      </c>
      <c r="U11" s="2">
        <f t="shared" ref="U11:W11" si="3">$C$5*$N$24/1000</f>
        <v>1887.5598449999945</v>
      </c>
      <c r="V11" s="2">
        <v>100</v>
      </c>
      <c r="W11" s="2">
        <f t="shared" si="3"/>
        <v>1887.5598449999945</v>
      </c>
      <c r="X11" s="2">
        <v>100</v>
      </c>
    </row>
    <row r="12" spans="1:24" x14ac:dyDescent="0.25">
      <c r="B12" t="s">
        <v>11</v>
      </c>
      <c r="D12" t="s">
        <v>29</v>
      </c>
      <c r="F12" t="s">
        <v>44</v>
      </c>
      <c r="G12" t="s">
        <v>39</v>
      </c>
      <c r="H12" t="s">
        <v>33</v>
      </c>
      <c r="I12" t="s">
        <v>35</v>
      </c>
      <c r="J12" t="s">
        <v>36</v>
      </c>
      <c r="K12" t="s">
        <v>37</v>
      </c>
      <c r="L12" t="s">
        <v>30</v>
      </c>
      <c r="O12" s="7"/>
      <c r="P12" t="s">
        <v>7</v>
      </c>
      <c r="Q12" s="2"/>
      <c r="R12" s="2"/>
      <c r="S12" s="2">
        <f>M24/1000*C6</f>
        <v>3364.8396142202282</v>
      </c>
      <c r="T12" s="2">
        <f>S12/M24*1000</f>
        <v>110</v>
      </c>
      <c r="U12" s="2">
        <f>S12</f>
        <v>3364.8396142202282</v>
      </c>
      <c r="V12" s="2">
        <f>T12</f>
        <v>110</v>
      </c>
    </row>
    <row r="13" spans="1:24" x14ac:dyDescent="0.25">
      <c r="B13" t="s">
        <v>13</v>
      </c>
      <c r="C13" t="s">
        <v>14</v>
      </c>
      <c r="D13">
        <v>13.198332429403212</v>
      </c>
      <c r="E13" s="3">
        <f>D13/10</f>
        <v>1.3198332429403212</v>
      </c>
      <c r="F13">
        <v>36.239999999999988</v>
      </c>
      <c r="G13" s="2">
        <v>1.0671499999999998</v>
      </c>
      <c r="J13">
        <f>'[1]Tab. riassuntiva'!$EI$65+'[1]Tab. riassuntiva'!$EI$66+'[1]Tab. riassuntiva'!$EK$65</f>
        <v>906.2</v>
      </c>
      <c r="K13">
        <f>'[1]Tab. riassuntiva'!$EM$65+'[1]Tab. riassuntiva'!$EM$66+'[1]Tab. riassuntiva'!$EO$65</f>
        <v>298.2</v>
      </c>
      <c r="L13">
        <v>1925.0761052997241</v>
      </c>
      <c r="M13" s="1">
        <f>'[1]Tab. riassuntiva'!$DT$64</f>
        <v>17628.601766302316</v>
      </c>
      <c r="N13" s="1">
        <f>'[1]Tab. riassuntiva'!$DS$64</f>
        <v>13991.919199999946</v>
      </c>
      <c r="P13" t="s">
        <v>8</v>
      </c>
      <c r="Q13" s="2"/>
      <c r="R13" s="2"/>
      <c r="S13" s="2"/>
      <c r="T13" s="2"/>
      <c r="U13" s="2"/>
      <c r="V13" s="2"/>
      <c r="W13" s="2">
        <f>M24/1000*C7</f>
        <v>3823.6813797957138</v>
      </c>
      <c r="X13" s="2">
        <f>W13/M24*1000</f>
        <v>125</v>
      </c>
    </row>
    <row r="14" spans="1:24" x14ac:dyDescent="0.25">
      <c r="C14" t="s">
        <v>15</v>
      </c>
      <c r="D14">
        <v>3.7193088009766213</v>
      </c>
      <c r="E14" s="3">
        <f t="shared" ref="E14:E23" si="4">D14/10</f>
        <v>0.37193088009766212</v>
      </c>
      <c r="F14">
        <v>215.24000000000524</v>
      </c>
      <c r="G14" s="2">
        <v>8.7526499999999601</v>
      </c>
      <c r="L14">
        <v>15854.427833711112</v>
      </c>
      <c r="Q14" s="2">
        <f>F24*C8</f>
        <v>4573.982400000009</v>
      </c>
      <c r="R14" s="2">
        <f>Q14/$L$24*1000</f>
        <v>92.468974504429383</v>
      </c>
      <c r="S14" s="2">
        <f>F24*C8</f>
        <v>4573.982400000009</v>
      </c>
      <c r="T14" s="2">
        <f>Q14/$L$24*1000</f>
        <v>92.468974504429383</v>
      </c>
      <c r="U14" s="2">
        <f>F24*C8</f>
        <v>4573.982400000009</v>
      </c>
      <c r="V14" s="2">
        <f>Q14/$L$24*1000</f>
        <v>92.468974504429383</v>
      </c>
      <c r="W14" s="2">
        <f>U14</f>
        <v>4573.982400000009</v>
      </c>
      <c r="X14" s="2">
        <f>V14</f>
        <v>92.468974504429383</v>
      </c>
    </row>
    <row r="15" spans="1:24" x14ac:dyDescent="0.25">
      <c r="C15" t="s">
        <v>16</v>
      </c>
      <c r="D15">
        <v>8.1452791947586753</v>
      </c>
      <c r="E15" s="3">
        <f t="shared" si="4"/>
        <v>0.81452791947586756</v>
      </c>
      <c r="F15">
        <v>25.82</v>
      </c>
      <c r="G15" s="2">
        <v>0.16653000000000001</v>
      </c>
      <c r="L15">
        <v>303.39361600000001</v>
      </c>
      <c r="P15" t="s">
        <v>54</v>
      </c>
    </row>
    <row r="16" spans="1:24" x14ac:dyDescent="0.25">
      <c r="C16" t="s">
        <v>17</v>
      </c>
      <c r="D16">
        <v>6.8583318283858201</v>
      </c>
      <c r="E16" s="3">
        <f t="shared" si="4"/>
        <v>0.68583318283858197</v>
      </c>
      <c r="F16">
        <v>61.58</v>
      </c>
      <c r="G16" s="2">
        <v>0.18390999999999999</v>
      </c>
      <c r="L16">
        <v>405.75983243034193</v>
      </c>
      <c r="P16" t="s">
        <v>45</v>
      </c>
      <c r="Q16" s="2">
        <f>SUM(Q7:Q10)</f>
        <v>821.77890569999977</v>
      </c>
      <c r="R16" s="2">
        <f t="shared" ref="R16:X16" si="5">SUM(R7:R10)</f>
        <v>16.613324240043205</v>
      </c>
      <c r="S16" s="2">
        <f t="shared" si="5"/>
        <v>2271.6989057000001</v>
      </c>
      <c r="T16" s="2">
        <f t="shared" si="5"/>
        <v>70.271553835700217</v>
      </c>
      <c r="U16" s="2">
        <f t="shared" si="5"/>
        <v>1298.8989056999999</v>
      </c>
      <c r="V16" s="2">
        <f t="shared" si="5"/>
        <v>38.469740891103712</v>
      </c>
      <c r="W16" s="2">
        <f t="shared" si="5"/>
        <v>2271.6989057000001</v>
      </c>
      <c r="X16" s="2">
        <f t="shared" si="5"/>
        <v>70.271553835700217</v>
      </c>
    </row>
    <row r="17" spans="2:24" x14ac:dyDescent="0.25">
      <c r="C17" t="s">
        <v>18</v>
      </c>
      <c r="D17">
        <v>4.3877779357427844</v>
      </c>
      <c r="E17" s="3">
        <f t="shared" si="4"/>
        <v>0.43877779357427843</v>
      </c>
      <c r="F17">
        <v>55.730000000000004</v>
      </c>
      <c r="G17" s="2">
        <v>1.5405200000000001</v>
      </c>
      <c r="L17">
        <v>890.15222052561205</v>
      </c>
      <c r="P17" t="s">
        <v>46</v>
      </c>
      <c r="Q17" s="2">
        <f>SUM(Q11:Q13)</f>
        <v>4946.5049488365521</v>
      </c>
      <c r="R17" s="2">
        <f t="shared" ref="R17:X17" si="6">SUM(R11:R13)</f>
        <v>100</v>
      </c>
      <c r="S17" s="2">
        <f>SUM(S11:S13)</f>
        <v>5252.3994592202225</v>
      </c>
      <c r="T17" s="2">
        <f t="shared" si="6"/>
        <v>210</v>
      </c>
      <c r="U17" s="2">
        <f t="shared" si="6"/>
        <v>5252.3994592202225</v>
      </c>
      <c r="V17" s="2">
        <f t="shared" si="6"/>
        <v>210</v>
      </c>
      <c r="W17" s="2">
        <f t="shared" si="6"/>
        <v>5711.2412247957081</v>
      </c>
      <c r="X17" s="2">
        <f t="shared" si="6"/>
        <v>225</v>
      </c>
    </row>
    <row r="18" spans="2:24" x14ac:dyDescent="0.25">
      <c r="C18" t="s">
        <v>19</v>
      </c>
      <c r="D18">
        <v>9.0549382206347868</v>
      </c>
      <c r="E18" s="3">
        <f t="shared" si="4"/>
        <v>0.90549382206347873</v>
      </c>
      <c r="F18">
        <v>656.3</v>
      </c>
      <c r="G18" s="2">
        <v>4.6842500000000005</v>
      </c>
      <c r="L18">
        <v>4403.7994768317294</v>
      </c>
      <c r="P18" t="s">
        <v>47</v>
      </c>
      <c r="Q18" s="2">
        <f>Q14</f>
        <v>4573.982400000009</v>
      </c>
      <c r="R18" s="2">
        <f t="shared" ref="R18:X18" si="7">R14</f>
        <v>92.468974504429383</v>
      </c>
      <c r="S18" s="2">
        <f t="shared" si="7"/>
        <v>4573.982400000009</v>
      </c>
      <c r="T18" s="2">
        <f t="shared" si="7"/>
        <v>92.468974504429383</v>
      </c>
      <c r="U18" s="2">
        <f t="shared" si="7"/>
        <v>4573.982400000009</v>
      </c>
      <c r="V18" s="2">
        <f t="shared" si="7"/>
        <v>92.468974504429383</v>
      </c>
      <c r="W18" s="2">
        <f t="shared" si="7"/>
        <v>4573.982400000009</v>
      </c>
      <c r="X18" s="2">
        <f t="shared" si="7"/>
        <v>92.468974504429383</v>
      </c>
    </row>
    <row r="19" spans="2:24" x14ac:dyDescent="0.25">
      <c r="C19" t="s">
        <v>20</v>
      </c>
      <c r="D19">
        <v>9.6124996832093466</v>
      </c>
      <c r="E19" s="3">
        <f t="shared" si="4"/>
        <v>0.96124996832093468</v>
      </c>
      <c r="F19">
        <v>169.04000000000002</v>
      </c>
      <c r="G19" s="2">
        <v>6.1038999999999994</v>
      </c>
      <c r="L19">
        <v>5378.6539252498542</v>
      </c>
      <c r="Q19" s="2"/>
      <c r="R19" s="2"/>
      <c r="S19" s="2"/>
      <c r="T19" s="2"/>
      <c r="U19" s="2"/>
      <c r="V19" s="2"/>
      <c r="W19" s="2"/>
      <c r="X19" s="2"/>
    </row>
    <row r="20" spans="2:24" x14ac:dyDescent="0.25">
      <c r="C20" t="s">
        <v>21</v>
      </c>
      <c r="D20">
        <v>7.3655757372205795</v>
      </c>
      <c r="E20" s="3">
        <f t="shared" si="4"/>
        <v>0.73655757372205799</v>
      </c>
      <c r="F20">
        <v>142.02000000000004</v>
      </c>
      <c r="G20" s="2">
        <v>2.2162999999999995</v>
      </c>
      <c r="L20">
        <v>2459.2579562537394</v>
      </c>
      <c r="Q20" s="2">
        <f t="shared" ref="Q20:X20" si="8">SUM(Q16:Q18)</f>
        <v>10342.26625453656</v>
      </c>
      <c r="R20" s="2">
        <f t="shared" si="8"/>
        <v>209.08229874447258</v>
      </c>
      <c r="S20" s="2">
        <f t="shared" si="8"/>
        <v>12098.080764920232</v>
      </c>
      <c r="T20" s="2">
        <f t="shared" si="8"/>
        <v>372.74052834012957</v>
      </c>
      <c r="U20" s="2">
        <f t="shared" si="8"/>
        <v>11125.280764920231</v>
      </c>
      <c r="V20" s="2">
        <f t="shared" si="8"/>
        <v>340.93871539553311</v>
      </c>
      <c r="W20" s="2">
        <f t="shared" si="8"/>
        <v>12556.922530495718</v>
      </c>
      <c r="X20" s="2">
        <f t="shared" si="8"/>
        <v>387.74052834012957</v>
      </c>
    </row>
    <row r="21" spans="2:24" x14ac:dyDescent="0.25">
      <c r="B21" t="s">
        <v>22</v>
      </c>
      <c r="C21" t="s">
        <v>23</v>
      </c>
      <c r="D21">
        <v>13.403069245274331</v>
      </c>
      <c r="E21" s="3">
        <f t="shared" si="4"/>
        <v>1.3403069245274331</v>
      </c>
      <c r="F21">
        <v>651.71</v>
      </c>
      <c r="G21" s="2">
        <v>5.7485999999999997</v>
      </c>
      <c r="H21">
        <f>'[1]Tab. riassuntiva'!$EE$64+'[1]Tab. riassuntiva'!$EE$66+'[1]Tab. riassuntiva'!$EG$65</f>
        <v>119.4</v>
      </c>
      <c r="I21">
        <f>H21</f>
        <v>119.4</v>
      </c>
      <c r="L21">
        <v>4440.2788127194071</v>
      </c>
      <c r="M21" s="1">
        <f>'[1]Tab. riassuntiva'!$DT$65</f>
        <v>2031.3528127194077</v>
      </c>
      <c r="N21" s="1">
        <f>'[1]Tab. riassuntiva'!$DS$65</f>
        <v>2408.9259999999995</v>
      </c>
    </row>
    <row r="22" spans="2:24" x14ac:dyDescent="0.25">
      <c r="B22" t="s">
        <v>24</v>
      </c>
      <c r="C22" t="s">
        <v>25</v>
      </c>
      <c r="D22">
        <v>14.16764511212881</v>
      </c>
      <c r="E22" s="3">
        <f t="shared" si="4"/>
        <v>1.4167645112128811</v>
      </c>
      <c r="F22">
        <v>669.56000000000006</v>
      </c>
      <c r="G22" s="2">
        <v>18.4129</v>
      </c>
      <c r="L22">
        <v>11626.486698370796</v>
      </c>
      <c r="M22" s="1">
        <f>'[1]Tab. riassuntiva'!$DT$66</f>
        <v>10929.496459343989</v>
      </c>
      <c r="N22" s="1">
        <f>'[1]Tab. riassuntiva'!$DS$66</f>
        <v>2474.7532499999998</v>
      </c>
    </row>
    <row r="23" spans="2:24" x14ac:dyDescent="0.25">
      <c r="C23" t="s">
        <v>26</v>
      </c>
      <c r="D23">
        <v>15.691154221894607</v>
      </c>
      <c r="E23" s="3">
        <f t="shared" si="4"/>
        <v>1.5691154221894608</v>
      </c>
      <c r="F23">
        <v>248.79999999999998</v>
      </c>
      <c r="G23" s="2">
        <v>2.5473999999999997</v>
      </c>
      <c r="L23">
        <v>1777.7630109731952</v>
      </c>
    </row>
    <row r="24" spans="2:24" x14ac:dyDescent="0.25">
      <c r="F24">
        <f>SUM(F13:F23)</f>
        <v>2932.0400000000054</v>
      </c>
      <c r="L24">
        <f>SUM(L13:L23)</f>
        <v>49465.049488365519</v>
      </c>
      <c r="M24" s="1">
        <f>SUM(M13:M23)</f>
        <v>30589.451038365711</v>
      </c>
      <c r="N24">
        <f t="shared" ref="N24" si="9">SUM(N13:N23)</f>
        <v>18875.598449999947</v>
      </c>
    </row>
  </sheetData>
  <mergeCells count="3">
    <mergeCell ref="A5:A7"/>
    <mergeCell ref="G10:H10"/>
    <mergeCell ref="G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0FD2-9BD3-4827-B3C2-736B843FB055}">
  <dimension ref="A2:X36"/>
  <sheetViews>
    <sheetView zoomScale="73" zoomScaleNormal="73" workbookViewId="0">
      <selection activeCell="D24" sqref="D24"/>
    </sheetView>
  </sheetViews>
  <sheetFormatPr defaultRowHeight="15" x14ac:dyDescent="0.25"/>
  <cols>
    <col min="2" max="2" width="16.140625" bestFit="1" customWidth="1"/>
    <col min="4" max="4" width="14.28515625" bestFit="1" customWidth="1"/>
    <col min="6" max="6" width="13" bestFit="1" customWidth="1"/>
    <col min="7" max="7" width="12.85546875" bestFit="1" customWidth="1"/>
    <col min="10" max="10" width="13.28515625" customWidth="1"/>
    <col min="11" max="11" width="10.85546875" customWidth="1"/>
    <col min="13" max="13" width="13.140625" customWidth="1"/>
    <col min="14" max="14" width="14.28515625" bestFit="1" customWidth="1"/>
    <col min="17" max="17" width="16.42578125" customWidth="1"/>
    <col min="18" max="18" width="21.28515625" customWidth="1"/>
    <col min="19" max="19" width="19.140625" customWidth="1"/>
  </cols>
  <sheetData>
    <row r="2" spans="1:24" x14ac:dyDescent="0.25">
      <c r="C2" t="s">
        <v>1</v>
      </c>
    </row>
    <row r="3" spans="1:24" x14ac:dyDescent="0.25">
      <c r="B3" t="s">
        <v>0</v>
      </c>
      <c r="C3">
        <v>9.77</v>
      </c>
      <c r="D3">
        <v>4.62</v>
      </c>
    </row>
    <row r="4" spans="1:24" x14ac:dyDescent="0.25">
      <c r="B4" t="s">
        <v>2</v>
      </c>
      <c r="C4">
        <v>1.6</v>
      </c>
      <c r="E4" t="s">
        <v>3</v>
      </c>
    </row>
    <row r="5" spans="1:24" x14ac:dyDescent="0.25">
      <c r="A5" s="8" t="s">
        <v>4</v>
      </c>
      <c r="B5" t="s">
        <v>5</v>
      </c>
      <c r="C5">
        <v>100</v>
      </c>
      <c r="D5" t="s">
        <v>9</v>
      </c>
      <c r="Q5" s="6" t="s">
        <v>33</v>
      </c>
      <c r="R5" s="4"/>
      <c r="S5" s="4" t="s">
        <v>41</v>
      </c>
      <c r="T5" s="4"/>
      <c r="U5" s="4" t="s">
        <v>42</v>
      </c>
      <c r="V5" s="4"/>
      <c r="W5" s="4" t="s">
        <v>34</v>
      </c>
      <c r="X5" s="5"/>
    </row>
    <row r="6" spans="1:24" x14ac:dyDescent="0.25">
      <c r="A6" s="8"/>
      <c r="B6" t="s">
        <v>6</v>
      </c>
      <c r="C6">
        <v>110</v>
      </c>
      <c r="D6" t="s">
        <v>9</v>
      </c>
      <c r="P6" t="s">
        <v>0</v>
      </c>
      <c r="Q6" t="s">
        <v>43</v>
      </c>
      <c r="R6" t="s">
        <v>9</v>
      </c>
      <c r="S6" t="s">
        <v>43</v>
      </c>
      <c r="T6" t="s">
        <v>9</v>
      </c>
      <c r="U6" t="s">
        <v>43</v>
      </c>
      <c r="V6" t="s">
        <v>9</v>
      </c>
      <c r="W6" t="s">
        <v>43</v>
      </c>
      <c r="X6" t="s">
        <v>9</v>
      </c>
    </row>
    <row r="7" spans="1:24" x14ac:dyDescent="0.25">
      <c r="A7" s="8"/>
      <c r="B7" t="s">
        <v>7</v>
      </c>
      <c r="C7">
        <v>125</v>
      </c>
      <c r="D7" t="s">
        <v>9</v>
      </c>
      <c r="O7" s="7" t="s">
        <v>2</v>
      </c>
      <c r="P7" t="s">
        <v>47</v>
      </c>
      <c r="Q7" s="2">
        <f>(G13+G21+G22+G23)*(C3+D3)+(SUM(G14:G20)*C3)</f>
        <v>630.73890569999969</v>
      </c>
      <c r="R7" s="2">
        <f>Q7/$L$24*1000</f>
        <v>12.751203369327534</v>
      </c>
      <c r="S7" s="2">
        <f>(G13+G21+G22+G23)*(C3+D3)+(SUM(G14:G20)*C3)</f>
        <v>630.73890569999969</v>
      </c>
      <c r="T7" s="2">
        <f>S7/L24*1000</f>
        <v>12.751203369327534</v>
      </c>
      <c r="U7" s="2">
        <f>S7</f>
        <v>630.73890569999969</v>
      </c>
      <c r="V7" s="2">
        <f>T7</f>
        <v>12.751203369327534</v>
      </c>
      <c r="W7" s="2">
        <f>U7</f>
        <v>630.73890569999969</v>
      </c>
      <c r="X7" s="2">
        <f>V7</f>
        <v>12.751203369327534</v>
      </c>
    </row>
    <row r="8" spans="1:24" x14ac:dyDescent="0.25">
      <c r="B8" t="s">
        <v>8</v>
      </c>
      <c r="C8">
        <v>1.56</v>
      </c>
      <c r="D8" t="s">
        <v>10</v>
      </c>
      <c r="O8" s="7"/>
      <c r="P8" t="s">
        <v>48</v>
      </c>
      <c r="Q8" s="2">
        <f>C4*H21</f>
        <v>191.04000000000002</v>
      </c>
      <c r="R8" s="2">
        <f t="shared" ref="R8" si="0">Q8/$L$24*1000</f>
        <v>3.8621208707156716</v>
      </c>
      <c r="S8" s="2"/>
      <c r="T8" s="2"/>
      <c r="U8" s="2"/>
      <c r="V8" s="2"/>
      <c r="W8" s="2"/>
      <c r="X8" s="2"/>
    </row>
    <row r="9" spans="1:24" x14ac:dyDescent="0.25">
      <c r="G9" s="9" t="s">
        <v>31</v>
      </c>
      <c r="H9" s="9"/>
      <c r="I9" s="9"/>
      <c r="J9" s="9"/>
      <c r="O9" s="7"/>
      <c r="P9" t="s">
        <v>49</v>
      </c>
      <c r="Q9" s="2"/>
      <c r="R9" s="2"/>
      <c r="S9" s="2">
        <f>I21*C4</f>
        <v>191.04000000000002</v>
      </c>
      <c r="T9" s="2">
        <f>S9/N24*1000</f>
        <v>10.121003607173078</v>
      </c>
      <c r="U9" s="2">
        <f t="shared" ref="U9:V9" si="1">S9</f>
        <v>191.04000000000002</v>
      </c>
      <c r="V9" s="2">
        <f t="shared" si="1"/>
        <v>10.121003607173078</v>
      </c>
      <c r="W9" s="2">
        <f>U9</f>
        <v>191.04000000000002</v>
      </c>
      <c r="X9" s="2">
        <f>V9</f>
        <v>10.121003607173078</v>
      </c>
    </row>
    <row r="10" spans="1:24" x14ac:dyDescent="0.25">
      <c r="G10" s="9" t="s">
        <v>32</v>
      </c>
      <c r="H10" s="9"/>
      <c r="I10" t="s">
        <v>50</v>
      </c>
      <c r="J10" t="s">
        <v>51</v>
      </c>
      <c r="K10" t="s">
        <v>28</v>
      </c>
      <c r="L10" t="s">
        <v>52</v>
      </c>
      <c r="O10" s="7" t="s">
        <v>4</v>
      </c>
      <c r="P10" t="s">
        <v>5</v>
      </c>
      <c r="Q10" s="2"/>
      <c r="R10" s="2"/>
      <c r="S10" s="2">
        <f>J13*C4</f>
        <v>1449.92</v>
      </c>
      <c r="T10" s="2">
        <f>S10/M24*1000</f>
        <v>47.399346859199611</v>
      </c>
      <c r="U10" s="2">
        <f>K13*C4</f>
        <v>477.12</v>
      </c>
      <c r="V10" s="2">
        <f>U10/M24*1000</f>
        <v>15.597533914603094</v>
      </c>
      <c r="W10" s="2">
        <f>J13*C4</f>
        <v>1449.92</v>
      </c>
      <c r="X10" s="2">
        <f>T10</f>
        <v>47.399346859199611</v>
      </c>
    </row>
    <row r="11" spans="1:24" x14ac:dyDescent="0.25">
      <c r="M11" t="s">
        <v>53</v>
      </c>
      <c r="N11" t="s">
        <v>38</v>
      </c>
      <c r="O11" s="7"/>
      <c r="P11" t="s">
        <v>6</v>
      </c>
      <c r="Q11" s="2">
        <f>C5*L24/1000</f>
        <v>4946.5049488365521</v>
      </c>
      <c r="R11" s="2">
        <f>Q11/$L$24*1000</f>
        <v>100</v>
      </c>
      <c r="S11" s="2">
        <f>$C$5*$N$24/1000</f>
        <v>1887.5598449999945</v>
      </c>
      <c r="T11" s="2">
        <v>100</v>
      </c>
      <c r="U11" s="2">
        <f>$C$5*$N$24/1000</f>
        <v>1887.5598449999945</v>
      </c>
      <c r="V11" s="2">
        <v>100</v>
      </c>
      <c r="W11" s="2">
        <f>$C$5*$N$24/1000</f>
        <v>1887.5598449999945</v>
      </c>
      <c r="X11" s="2">
        <v>100</v>
      </c>
    </row>
    <row r="12" spans="1:24" x14ac:dyDescent="0.25">
      <c r="B12" t="s">
        <v>60</v>
      </c>
      <c r="C12" t="s">
        <v>59</v>
      </c>
      <c r="D12" t="s">
        <v>56</v>
      </c>
      <c r="F12" t="s">
        <v>57</v>
      </c>
      <c r="G12" t="s">
        <v>58</v>
      </c>
      <c r="H12" t="s">
        <v>33</v>
      </c>
      <c r="I12" t="s">
        <v>35</v>
      </c>
      <c r="J12" t="s">
        <v>36</v>
      </c>
      <c r="K12" t="s">
        <v>37</v>
      </c>
      <c r="L12" t="s">
        <v>30</v>
      </c>
      <c r="O12" s="7"/>
      <c r="P12" t="s">
        <v>7</v>
      </c>
      <c r="Q12" s="2"/>
      <c r="R12" s="2"/>
      <c r="S12" s="2">
        <f>M24/1000*C6</f>
        <v>3364.8396142202282</v>
      </c>
      <c r="T12" s="2">
        <f>S12/M24*1000</f>
        <v>110</v>
      </c>
      <c r="U12" s="2">
        <f>S12</f>
        <v>3364.8396142202282</v>
      </c>
      <c r="V12" s="2">
        <f>T12</f>
        <v>110</v>
      </c>
    </row>
    <row r="13" spans="1:24" x14ac:dyDescent="0.25">
      <c r="B13" t="s">
        <v>55</v>
      </c>
      <c r="C13" t="s">
        <v>14</v>
      </c>
      <c r="D13">
        <v>13.198332429403212</v>
      </c>
      <c r="E13" s="3">
        <f>D13/10</f>
        <v>1.3198332429403212</v>
      </c>
      <c r="F13">
        <v>36.24</v>
      </c>
      <c r="G13" s="2">
        <v>1.0671499999999998</v>
      </c>
      <c r="J13">
        <f>'[1]Tab. riassuntiva'!$EI$65+'[1]Tab. riassuntiva'!$EI$66+'[1]Tab. riassuntiva'!$EK$65</f>
        <v>906.2</v>
      </c>
      <c r="K13">
        <f>'[1]Tab. riassuntiva'!$EM$65+'[1]Tab. riassuntiva'!$EM$66+'[1]Tab. riassuntiva'!$EO$65</f>
        <v>298.2</v>
      </c>
      <c r="L13">
        <v>1925.0761052997241</v>
      </c>
      <c r="M13" s="1">
        <f>'[1]Tab. riassuntiva'!$DT$64</f>
        <v>17628.601766302316</v>
      </c>
      <c r="N13" s="1">
        <f>'[1]Tab. riassuntiva'!$DS$64</f>
        <v>13991.919199999946</v>
      </c>
      <c r="P13" t="s">
        <v>8</v>
      </c>
      <c r="Q13" s="2"/>
      <c r="R13" s="2"/>
      <c r="S13" s="2"/>
      <c r="T13" s="2"/>
      <c r="U13" s="2"/>
      <c r="V13" s="2"/>
      <c r="W13" s="2">
        <f>M24/1000*C7</f>
        <v>3823.6813797957138</v>
      </c>
      <c r="X13" s="2">
        <f>W13/M24*1000</f>
        <v>125</v>
      </c>
    </row>
    <row r="14" spans="1:24" x14ac:dyDescent="0.25">
      <c r="C14" t="s">
        <v>15</v>
      </c>
      <c r="D14">
        <v>3.7193088009766213</v>
      </c>
      <c r="E14" s="3">
        <f t="shared" ref="E14:E23" si="2">D14/10</f>
        <v>0.37193088009766212</v>
      </c>
      <c r="F14">
        <v>215.24000000000524</v>
      </c>
      <c r="G14" s="2">
        <v>8.7526499999999601</v>
      </c>
      <c r="L14">
        <v>15854.427833711112</v>
      </c>
      <c r="Q14" s="2">
        <f>F24*C8</f>
        <v>4573.982400000009</v>
      </c>
      <c r="R14" s="2">
        <f>Q14/$L$24*1000</f>
        <v>92.468974504429383</v>
      </c>
      <c r="S14" s="2">
        <f>F24*C8</f>
        <v>4573.982400000009</v>
      </c>
      <c r="T14" s="2">
        <f>Q14/$L$24*1000</f>
        <v>92.468974504429383</v>
      </c>
      <c r="U14" s="2">
        <f>F24*C8</f>
        <v>4573.982400000009</v>
      </c>
      <c r="V14" s="2">
        <f>Q14/$L$24*1000</f>
        <v>92.468974504429383</v>
      </c>
      <c r="W14" s="2">
        <f>U14</f>
        <v>4573.982400000009</v>
      </c>
      <c r="X14" s="2">
        <f>V14</f>
        <v>92.468974504429383</v>
      </c>
    </row>
    <row r="15" spans="1:24" x14ac:dyDescent="0.25">
      <c r="C15" t="s">
        <v>16</v>
      </c>
      <c r="D15">
        <v>8.1452791947586753</v>
      </c>
      <c r="E15" s="3">
        <f t="shared" si="2"/>
        <v>0.81452791947586756</v>
      </c>
      <c r="F15">
        <v>25.82</v>
      </c>
      <c r="G15" s="2">
        <v>0.16653000000000001</v>
      </c>
      <c r="L15">
        <v>303.39361600000001</v>
      </c>
      <c r="P15" t="s">
        <v>54</v>
      </c>
    </row>
    <row r="16" spans="1:24" x14ac:dyDescent="0.25">
      <c r="C16" t="s">
        <v>17</v>
      </c>
      <c r="D16">
        <v>6.8583318283858201</v>
      </c>
      <c r="E16" s="3">
        <f t="shared" si="2"/>
        <v>0.68583318283858197</v>
      </c>
      <c r="F16">
        <v>61.58</v>
      </c>
      <c r="G16" s="2">
        <v>0.18390999999999999</v>
      </c>
      <c r="L16">
        <v>405.75983243034193</v>
      </c>
      <c r="P16" t="s">
        <v>45</v>
      </c>
      <c r="Q16" s="2">
        <f>SUM(Q7:Q10)</f>
        <v>821.77890569999977</v>
      </c>
      <c r="R16" s="2">
        <f t="shared" ref="R16:X16" si="3">SUM(R7:R10)</f>
        <v>16.613324240043205</v>
      </c>
      <c r="S16" s="2">
        <f t="shared" si="3"/>
        <v>2271.6989057000001</v>
      </c>
      <c r="T16" s="2">
        <f t="shared" si="3"/>
        <v>70.271553835700217</v>
      </c>
      <c r="U16" s="2">
        <f t="shared" si="3"/>
        <v>1298.8989056999999</v>
      </c>
      <c r="V16" s="2">
        <f t="shared" si="3"/>
        <v>38.469740891103712</v>
      </c>
      <c r="W16" s="2">
        <f t="shared" si="3"/>
        <v>2271.6989057000001</v>
      </c>
      <c r="X16" s="2">
        <f t="shared" si="3"/>
        <v>70.271553835700217</v>
      </c>
    </row>
    <row r="17" spans="2:24" x14ac:dyDescent="0.25">
      <c r="C17" t="s">
        <v>18</v>
      </c>
      <c r="D17">
        <v>4.3877779357427844</v>
      </c>
      <c r="E17" s="3">
        <f t="shared" si="2"/>
        <v>0.43877779357427843</v>
      </c>
      <c r="F17">
        <v>55.730000000000004</v>
      </c>
      <c r="G17" s="2">
        <v>1.5405200000000001</v>
      </c>
      <c r="L17">
        <v>890.15222052561205</v>
      </c>
      <c r="P17" t="s">
        <v>46</v>
      </c>
      <c r="Q17" s="2">
        <f>SUM(Q11:Q13)</f>
        <v>4946.5049488365521</v>
      </c>
      <c r="R17" s="2">
        <f t="shared" ref="R17:X17" si="4">SUM(R11:R13)</f>
        <v>100</v>
      </c>
      <c r="S17" s="2">
        <f>SUM(S11:S13)</f>
        <v>5252.3994592202225</v>
      </c>
      <c r="T17" s="2">
        <f t="shared" si="4"/>
        <v>210</v>
      </c>
      <c r="U17" s="2">
        <f t="shared" si="4"/>
        <v>5252.3994592202225</v>
      </c>
      <c r="V17" s="2">
        <f t="shared" si="4"/>
        <v>210</v>
      </c>
      <c r="W17" s="2">
        <f t="shared" si="4"/>
        <v>5711.2412247957081</v>
      </c>
      <c r="X17" s="2">
        <f t="shared" si="4"/>
        <v>225</v>
      </c>
    </row>
    <row r="18" spans="2:24" x14ac:dyDescent="0.25">
      <c r="C18" t="s">
        <v>19</v>
      </c>
      <c r="D18">
        <v>9.0549382206347868</v>
      </c>
      <c r="E18" s="3">
        <f t="shared" si="2"/>
        <v>0.90549382206347873</v>
      </c>
      <c r="F18">
        <v>656.3</v>
      </c>
      <c r="G18" s="2">
        <v>4.6842500000000005</v>
      </c>
      <c r="L18">
        <v>4403.7994768317294</v>
      </c>
      <c r="P18" t="s">
        <v>47</v>
      </c>
      <c r="Q18" s="2">
        <f>Q14</f>
        <v>4573.982400000009</v>
      </c>
      <c r="R18" s="2">
        <f t="shared" ref="R18:X18" si="5">R14</f>
        <v>92.468974504429383</v>
      </c>
      <c r="S18" s="2">
        <f t="shared" si="5"/>
        <v>4573.982400000009</v>
      </c>
      <c r="T18" s="2">
        <f t="shared" si="5"/>
        <v>92.468974504429383</v>
      </c>
      <c r="U18" s="2">
        <f t="shared" si="5"/>
        <v>4573.982400000009</v>
      </c>
      <c r="V18" s="2">
        <f t="shared" si="5"/>
        <v>92.468974504429383</v>
      </c>
      <c r="W18" s="2">
        <f t="shared" si="5"/>
        <v>4573.982400000009</v>
      </c>
      <c r="X18" s="2">
        <f t="shared" si="5"/>
        <v>92.468974504429383</v>
      </c>
    </row>
    <row r="19" spans="2:24" x14ac:dyDescent="0.25">
      <c r="C19" t="s">
        <v>20</v>
      </c>
      <c r="D19">
        <v>9.6124996832093466</v>
      </c>
      <c r="E19" s="3">
        <f t="shared" si="2"/>
        <v>0.96124996832093468</v>
      </c>
      <c r="F19">
        <v>169.04000000000002</v>
      </c>
      <c r="G19" s="2">
        <v>6.1038999999999994</v>
      </c>
      <c r="L19">
        <v>5378.6539252498542</v>
      </c>
      <c r="Q19" s="2"/>
      <c r="R19" s="2"/>
      <c r="S19" s="2"/>
      <c r="T19" s="2"/>
      <c r="U19" s="2"/>
      <c r="V19" s="2"/>
      <c r="W19" s="2"/>
      <c r="X19" s="2"/>
    </row>
    <row r="20" spans="2:24" x14ac:dyDescent="0.25">
      <c r="C20" t="s">
        <v>21</v>
      </c>
      <c r="D20">
        <v>7.3655757372205795</v>
      </c>
      <c r="E20" s="3">
        <f t="shared" si="2"/>
        <v>0.73655757372205799</v>
      </c>
      <c r="F20">
        <v>142.02000000000004</v>
      </c>
      <c r="G20" s="2">
        <v>2.2162999999999995</v>
      </c>
      <c r="L20">
        <v>2459.2579562537394</v>
      </c>
      <c r="Q20" s="2">
        <f t="shared" ref="Q20:X20" si="6">SUM(Q16:Q18)</f>
        <v>10342.26625453656</v>
      </c>
      <c r="R20" s="2">
        <f t="shared" si="6"/>
        <v>209.08229874447258</v>
      </c>
      <c r="S20" s="2">
        <f t="shared" si="6"/>
        <v>12098.080764920232</v>
      </c>
      <c r="T20" s="2">
        <f t="shared" si="6"/>
        <v>372.74052834012957</v>
      </c>
      <c r="U20" s="2">
        <f t="shared" si="6"/>
        <v>11125.280764920231</v>
      </c>
      <c r="V20" s="2">
        <f t="shared" si="6"/>
        <v>340.93871539553311</v>
      </c>
      <c r="W20" s="2">
        <f t="shared" si="6"/>
        <v>12556.922530495718</v>
      </c>
      <c r="X20" s="2">
        <f t="shared" si="6"/>
        <v>387.74052834012957</v>
      </c>
    </row>
    <row r="21" spans="2:24" x14ac:dyDescent="0.25">
      <c r="B21" t="s">
        <v>22</v>
      </c>
      <c r="C21" t="s">
        <v>23</v>
      </c>
      <c r="D21">
        <v>13.403069245274331</v>
      </c>
      <c r="E21" s="3">
        <f t="shared" si="2"/>
        <v>1.3403069245274331</v>
      </c>
      <c r="F21">
        <v>651.71</v>
      </c>
      <c r="G21" s="2">
        <v>5.7485999999999997</v>
      </c>
      <c r="H21">
        <f>'[1]Tab. riassuntiva'!$EE$64+'[1]Tab. riassuntiva'!$EE$66+'[1]Tab. riassuntiva'!$EG$65</f>
        <v>119.4</v>
      </c>
      <c r="I21">
        <f>H21</f>
        <v>119.4</v>
      </c>
      <c r="L21">
        <v>4440.2788127194071</v>
      </c>
      <c r="M21" s="1">
        <f>'[1]Tab. riassuntiva'!$DT$65</f>
        <v>2031.3528127194077</v>
      </c>
      <c r="N21" s="1">
        <f>'[1]Tab. riassuntiva'!$DS$65</f>
        <v>2408.9259999999995</v>
      </c>
    </row>
    <row r="22" spans="2:24" x14ac:dyDescent="0.25">
      <c r="B22" t="s">
        <v>24</v>
      </c>
      <c r="C22" t="s">
        <v>25</v>
      </c>
      <c r="D22">
        <v>14.16764511212881</v>
      </c>
      <c r="E22" s="3">
        <f t="shared" si="2"/>
        <v>1.4167645112128811</v>
      </c>
      <c r="F22">
        <v>669.56000000000006</v>
      </c>
      <c r="G22" s="2">
        <v>18.4129</v>
      </c>
      <c r="L22">
        <v>11626.486698370796</v>
      </c>
      <c r="M22" s="1">
        <f>'[1]Tab. riassuntiva'!$DT$66</f>
        <v>10929.496459343989</v>
      </c>
      <c r="N22" s="1">
        <f>'[1]Tab. riassuntiva'!$DS$66</f>
        <v>2474.7532499999998</v>
      </c>
    </row>
    <row r="23" spans="2:24" x14ac:dyDescent="0.25">
      <c r="C23" t="s">
        <v>26</v>
      </c>
      <c r="D23">
        <v>15.691154221894607</v>
      </c>
      <c r="E23" s="3">
        <f t="shared" si="2"/>
        <v>1.5691154221894608</v>
      </c>
      <c r="F23">
        <v>248.79999999999998</v>
      </c>
      <c r="G23" s="2">
        <v>2.5473999999999997</v>
      </c>
      <c r="L23">
        <v>1777.7630109731952</v>
      </c>
    </row>
    <row r="24" spans="2:24" x14ac:dyDescent="0.25">
      <c r="D24">
        <f>SUM(D13:D23)</f>
        <v>105.60391240962957</v>
      </c>
      <c r="F24">
        <f>SUM(F13:F23)</f>
        <v>2932.0400000000054</v>
      </c>
      <c r="G24" s="2">
        <f>SUM(G13:G23)</f>
        <v>51.424109999999956</v>
      </c>
      <c r="L24">
        <f>SUM(L13:L23)</f>
        <v>49465.049488365519</v>
      </c>
      <c r="M24" s="1">
        <f>SUM(M13:M23)</f>
        <v>30589.451038365711</v>
      </c>
      <c r="N24">
        <f t="shared" ref="N24" si="7">SUM(N13:N23)</f>
        <v>18875.598449999947</v>
      </c>
    </row>
    <row r="36" spans="17:19" x14ac:dyDescent="0.25">
      <c r="Q36">
        <v>49465.049488365519</v>
      </c>
      <c r="R36">
        <v>30589.451038365711</v>
      </c>
      <c r="S36">
        <v>18875.598449999947</v>
      </c>
    </row>
  </sheetData>
  <mergeCells count="3">
    <mergeCell ref="A5:A7"/>
    <mergeCell ref="G9:J9"/>
    <mergeCell ref="G10:H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D5F8-3FA7-4BA0-ABA1-8BD8DB7C2DC5}">
  <dimension ref="C15:J27"/>
  <sheetViews>
    <sheetView tabSelected="1" workbookViewId="0">
      <selection activeCell="C15" sqref="C15:J27"/>
    </sheetView>
  </sheetViews>
  <sheetFormatPr defaultRowHeight="15" x14ac:dyDescent="0.25"/>
  <cols>
    <col min="3" max="3" width="16.7109375" customWidth="1"/>
    <col min="5" max="5" width="15.140625" customWidth="1"/>
    <col min="6" max="6" width="14.85546875" customWidth="1"/>
    <col min="7" max="7" width="14.42578125" customWidth="1"/>
    <col min="8" max="8" width="15.5703125" customWidth="1"/>
    <col min="9" max="9" width="23.28515625" customWidth="1"/>
    <col min="10" max="10" width="12" bestFit="1" customWidth="1"/>
  </cols>
  <sheetData>
    <row r="15" spans="3:10" x14ac:dyDescent="0.25">
      <c r="C15" t="s">
        <v>60</v>
      </c>
      <c r="D15" t="s">
        <v>59</v>
      </c>
      <c r="E15" t="s">
        <v>56</v>
      </c>
      <c r="F15" t="s">
        <v>57</v>
      </c>
      <c r="G15" t="s">
        <v>58</v>
      </c>
      <c r="H15" t="s">
        <v>62</v>
      </c>
      <c r="I15" t="s">
        <v>61</v>
      </c>
      <c r="J15" t="s">
        <v>48</v>
      </c>
    </row>
    <row r="16" spans="3:10" x14ac:dyDescent="0.25">
      <c r="C16" t="s">
        <v>55</v>
      </c>
      <c r="D16" t="s">
        <v>14</v>
      </c>
      <c r="E16" s="2">
        <v>13.198332429403212</v>
      </c>
      <c r="F16" s="2">
        <v>36.24</v>
      </c>
      <c r="G16" s="2">
        <v>1.0671499999999998</v>
      </c>
      <c r="H16" s="2">
        <v>1925.0761052997241</v>
      </c>
      <c r="I16" s="2">
        <v>17628.601766302316</v>
      </c>
      <c r="J16" s="2">
        <v>13991.919199999946</v>
      </c>
    </row>
    <row r="17" spans="3:10" x14ac:dyDescent="0.25">
      <c r="D17" t="s">
        <v>15</v>
      </c>
      <c r="E17" s="2">
        <v>3.7193088009766213</v>
      </c>
      <c r="F17" s="2">
        <v>215.24000000000524</v>
      </c>
      <c r="G17" s="2">
        <v>8.7526499999999601</v>
      </c>
      <c r="H17" s="2">
        <v>15854.427833711112</v>
      </c>
      <c r="I17" s="2"/>
      <c r="J17" s="2"/>
    </row>
    <row r="18" spans="3:10" x14ac:dyDescent="0.25">
      <c r="D18" t="s">
        <v>16</v>
      </c>
      <c r="E18" s="2">
        <v>8.1452791947586753</v>
      </c>
      <c r="F18" s="2">
        <v>25.82</v>
      </c>
      <c r="G18" s="2">
        <v>0.16653000000000001</v>
      </c>
      <c r="H18" s="2">
        <v>303.39361600000001</v>
      </c>
      <c r="I18" s="2"/>
      <c r="J18" s="2"/>
    </row>
    <row r="19" spans="3:10" x14ac:dyDescent="0.25">
      <c r="D19" t="s">
        <v>17</v>
      </c>
      <c r="E19" s="2">
        <v>6.8583318283858201</v>
      </c>
      <c r="F19" s="2">
        <v>61.58</v>
      </c>
      <c r="G19" s="2">
        <v>0.18390999999999999</v>
      </c>
      <c r="H19" s="2">
        <v>405.75983243034193</v>
      </c>
      <c r="I19" s="2"/>
      <c r="J19" s="2"/>
    </row>
    <row r="20" spans="3:10" x14ac:dyDescent="0.25">
      <c r="D20" t="s">
        <v>18</v>
      </c>
      <c r="E20" s="2">
        <v>4.3877779357427844</v>
      </c>
      <c r="F20" s="2">
        <v>55.730000000000004</v>
      </c>
      <c r="G20" s="2">
        <v>1.5405200000000001</v>
      </c>
      <c r="H20" s="2">
        <v>890.15222052561205</v>
      </c>
      <c r="I20" s="2"/>
      <c r="J20" s="2"/>
    </row>
    <row r="21" spans="3:10" x14ac:dyDescent="0.25">
      <c r="D21" t="s">
        <v>19</v>
      </c>
      <c r="E21" s="2">
        <v>9.0549382206347868</v>
      </c>
      <c r="F21" s="2">
        <v>656.3</v>
      </c>
      <c r="G21" s="2">
        <v>4.6842500000000005</v>
      </c>
      <c r="H21" s="2">
        <v>4403.7994768317294</v>
      </c>
      <c r="I21" s="2"/>
      <c r="J21" s="2"/>
    </row>
    <row r="22" spans="3:10" x14ac:dyDescent="0.25">
      <c r="D22" t="s">
        <v>20</v>
      </c>
      <c r="E22" s="2">
        <v>9.6124996832093466</v>
      </c>
      <c r="F22" s="2">
        <v>169.04000000000002</v>
      </c>
      <c r="G22" s="2">
        <v>6.1038999999999994</v>
      </c>
      <c r="H22" s="2">
        <v>5378.6539252498542</v>
      </c>
      <c r="I22" s="2"/>
      <c r="J22" s="2"/>
    </row>
    <row r="23" spans="3:10" x14ac:dyDescent="0.25">
      <c r="D23" t="s">
        <v>21</v>
      </c>
      <c r="E23" s="2">
        <v>7.3655757372205795</v>
      </c>
      <c r="F23" s="2">
        <v>142.02000000000004</v>
      </c>
      <c r="G23" s="2">
        <v>2.2162999999999995</v>
      </c>
      <c r="H23" s="2">
        <v>2459.2579562537394</v>
      </c>
      <c r="I23" s="2"/>
      <c r="J23" s="2"/>
    </row>
    <row r="24" spans="3:10" x14ac:dyDescent="0.25">
      <c r="C24" t="s">
        <v>22</v>
      </c>
      <c r="D24" t="s">
        <v>23</v>
      </c>
      <c r="E24" s="2">
        <v>13.403069245274331</v>
      </c>
      <c r="F24" s="2">
        <v>651.71</v>
      </c>
      <c r="G24" s="2">
        <v>5.7485999999999997</v>
      </c>
      <c r="H24" s="2">
        <v>4440.2788127194071</v>
      </c>
      <c r="I24" s="2">
        <v>2031.3528127194077</v>
      </c>
      <c r="J24" s="2">
        <v>2408.9259999999995</v>
      </c>
    </row>
    <row r="25" spans="3:10" x14ac:dyDescent="0.25">
      <c r="C25" t="s">
        <v>24</v>
      </c>
      <c r="D25" t="s">
        <v>25</v>
      </c>
      <c r="E25" s="2">
        <v>14.16764511212881</v>
      </c>
      <c r="F25" s="2">
        <v>669.56000000000006</v>
      </c>
      <c r="G25" s="2">
        <v>18.4129</v>
      </c>
      <c r="H25" s="2">
        <v>11626.486698370796</v>
      </c>
      <c r="I25" s="2">
        <v>10929.496459343989</v>
      </c>
      <c r="J25" s="2">
        <v>2474.7532499999998</v>
      </c>
    </row>
    <row r="26" spans="3:10" x14ac:dyDescent="0.25">
      <c r="D26" t="s">
        <v>26</v>
      </c>
      <c r="E26" s="2">
        <v>15.691154221894607</v>
      </c>
      <c r="F26" s="2">
        <v>248.79999999999998</v>
      </c>
      <c r="G26" s="2">
        <v>2.5473999999999997</v>
      </c>
      <c r="H26" s="2">
        <v>1777.7630109731952</v>
      </c>
      <c r="I26" s="2"/>
      <c r="J26" s="2"/>
    </row>
    <row r="27" spans="3:10" x14ac:dyDescent="0.25">
      <c r="C27" t="s">
        <v>63</v>
      </c>
      <c r="E27" s="2">
        <v>105.60391240962957</v>
      </c>
      <c r="F27" s="2">
        <v>2932.0400000000054</v>
      </c>
      <c r="G27" s="2">
        <v>51.424109999999956</v>
      </c>
      <c r="H27" s="2">
        <v>49465.049488365519</v>
      </c>
      <c r="I27" s="2">
        <v>30589.451038365711</v>
      </c>
      <c r="J27" s="2">
        <v>18875.598449999947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Sheet1 (2)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Mattei</dc:creator>
  <cp:lastModifiedBy>ALFONSO VALERIO RAGAZZO</cp:lastModifiedBy>
  <dcterms:created xsi:type="dcterms:W3CDTF">2015-06-05T18:17:20Z</dcterms:created>
  <dcterms:modified xsi:type="dcterms:W3CDTF">2024-10-14T17:29:05Z</dcterms:modified>
</cp:coreProperties>
</file>