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mec\david\school\praktika\1ls\Úloha_17\"/>
    </mc:Choice>
  </mc:AlternateContent>
  <xr:revisionPtr revIDLastSave="0" documentId="13_ncr:1_{1D482F14-9CDF-49FE-8F3A-9B64ED133467}" xr6:coauthVersionLast="47" xr6:coauthVersionMax="47" xr10:uidLastSave="{00000000-0000-0000-0000-000000000000}"/>
  <bookViews>
    <workbookView xWindow="-108" yWindow="-108" windowWidth="23256" windowHeight="12456" xr2:uid="{A6093A8B-3FBC-440F-8B63-E925EB48E51C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4" i="1" l="1"/>
  <c r="P4" i="1"/>
  <c r="O4" i="1"/>
  <c r="N4" i="1"/>
  <c r="M4" i="1"/>
  <c r="U9" i="1"/>
  <c r="U8" i="1"/>
  <c r="R3" i="1"/>
  <c r="M3" i="1" s="1"/>
  <c r="U7" i="1"/>
  <c r="T7" i="1"/>
  <c r="T8" i="1"/>
  <c r="O7" i="1"/>
  <c r="N7" i="1"/>
  <c r="P3" i="1"/>
  <c r="J28" i="1"/>
  <c r="I28" i="1"/>
  <c r="K23" i="1"/>
  <c r="J25" i="1"/>
  <c r="J26" i="1" s="1"/>
  <c r="J27" i="1" s="1"/>
  <c r="I25" i="1"/>
  <c r="I26" i="1" s="1"/>
  <c r="I27" i="1" s="1"/>
  <c r="K20" i="1"/>
  <c r="K21" i="1" s="1"/>
  <c r="K22" i="1" s="1"/>
  <c r="G20" i="1"/>
  <c r="G21" i="1" s="1"/>
  <c r="G23" i="1" s="1"/>
  <c r="C20" i="1"/>
  <c r="C21" i="1" s="1"/>
  <c r="C22" i="1" s="1"/>
  <c r="D20" i="1"/>
  <c r="D21" i="1" s="1"/>
  <c r="E20" i="1"/>
  <c r="E21" i="1" s="1"/>
  <c r="B20" i="1"/>
  <c r="B21" i="1" s="1"/>
  <c r="K9" i="1"/>
  <c r="K10" i="1" s="1"/>
  <c r="J9" i="1"/>
  <c r="J10" i="1" s="1"/>
  <c r="J11" i="1" s="1"/>
  <c r="I9" i="1"/>
  <c r="I10" i="1" s="1"/>
  <c r="I11" i="1" s="1"/>
  <c r="G9" i="1"/>
  <c r="G10" i="1" s="1"/>
  <c r="F9" i="1"/>
  <c r="F10" i="1" s="1"/>
  <c r="F11" i="1" s="1"/>
  <c r="C9" i="1"/>
  <c r="C10" i="1" s="1"/>
  <c r="C11" i="1" s="1"/>
  <c r="D9" i="1"/>
  <c r="D10" i="1" s="1"/>
  <c r="D11" i="1" s="1"/>
  <c r="B9" i="1"/>
  <c r="B10" i="1" s="1"/>
  <c r="B11" i="1" s="1"/>
  <c r="O3" i="1" l="1"/>
  <c r="V3" i="1"/>
  <c r="N3" i="1"/>
  <c r="T9" i="1"/>
  <c r="G22" i="1"/>
  <c r="E22" i="1"/>
  <c r="E23" i="1"/>
  <c r="D22" i="1"/>
  <c r="D23" i="1"/>
  <c r="B22" i="1"/>
  <c r="B23" i="1"/>
  <c r="C23" i="1"/>
  <c r="R4" i="1"/>
  <c r="N9" i="1" l="1"/>
  <c r="O9" i="1"/>
  <c r="O10" i="1" s="1"/>
</calcChain>
</file>

<file path=xl/sharedStrings.xml><?xml version="1.0" encoding="utf-8"?>
<sst xmlns="http://schemas.openxmlformats.org/spreadsheetml/2006/main" count="55" uniqueCount="42">
  <si>
    <t>rozměry</t>
  </si>
  <si>
    <t>kvádr</t>
  </si>
  <si>
    <t>válec</t>
  </si>
  <si>
    <t>tyč</t>
  </si>
  <si>
    <t>periody</t>
  </si>
  <si>
    <t>manuální +- 0,025 mm</t>
  </si>
  <si>
    <t>digitální  +- 0,03 mm</t>
  </si>
  <si>
    <t>teplota</t>
  </si>
  <si>
    <t>tlak</t>
  </si>
  <si>
    <t>vlhkost</t>
  </si>
  <si>
    <t>hodnota</t>
  </si>
  <si>
    <t>odchylka</t>
  </si>
  <si>
    <t>0,4 °C</t>
  </si>
  <si>
    <t>2 hPa</t>
  </si>
  <si>
    <t>24,4 °C</t>
  </si>
  <si>
    <t>971 hPa</t>
  </si>
  <si>
    <t>M / g</t>
  </si>
  <si>
    <t>D / cm</t>
  </si>
  <si>
    <t>d1 / cm</t>
  </si>
  <si>
    <t>d2 / cm</t>
  </si>
  <si>
    <t>m / g</t>
  </si>
  <si>
    <t>a / cm</t>
  </si>
  <si>
    <t>b / cm</t>
  </si>
  <si>
    <t>c / cm</t>
  </si>
  <si>
    <t>10T / s</t>
  </si>
  <si>
    <t>10T obecně / s</t>
  </si>
  <si>
    <t>20T / s</t>
  </si>
  <si>
    <t>10T kyvadlo 1 / s</t>
  </si>
  <si>
    <t>10T kyvadlo 2 / s</t>
  </si>
  <si>
    <t>10T torzně / s</t>
  </si>
  <si>
    <t>průměr</t>
  </si>
  <si>
    <t>celková</t>
  </si>
  <si>
    <t>kvádr ob</t>
  </si>
  <si>
    <t>kvádr c</t>
  </si>
  <si>
    <t>kvádr b</t>
  </si>
  <si>
    <t>kvádr a</t>
  </si>
  <si>
    <t xml:space="preserve">tyč 1 </t>
  </si>
  <si>
    <t>tyč 2</t>
  </si>
  <si>
    <t>tyč torzně</t>
  </si>
  <si>
    <t>vůči břitu</t>
  </si>
  <si>
    <t>vůči těžišti</t>
  </si>
  <si>
    <t>složky vektoru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</si>
</sst>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F3FAD-ECC0-47FC-AF64-ECE62B2494E5}">
  <dimension ref="A1:V31"/>
  <sheetViews>
    <sheetView tabSelected="1" zoomScaleNormal="100" workbookViewId="0">
      <selection activeCell="O3" sqref="O3"/>
    </sheetView>
  </sheetViews>
  <sheetFormatPr defaultRowHeight="14.4" x14ac:dyDescent="0.3"/>
  <cols>
    <col min="3" max="3" width="7.77734375" customWidth="1"/>
    <col min="4" max="4" width="7.21875" customWidth="1"/>
    <col min="5" max="5" width="8.109375" customWidth="1"/>
    <col min="6" max="6" width="10" bestFit="1" customWidth="1"/>
    <col min="7" max="7" width="7" bestFit="1" customWidth="1"/>
    <col min="8" max="8" width="8.109375" bestFit="1" customWidth="1"/>
    <col min="9" max="10" width="13.77734375" bestFit="1" customWidth="1"/>
    <col min="11" max="11" width="11.44140625" bestFit="1" customWidth="1"/>
    <col min="12" max="17" width="9" customWidth="1"/>
    <col min="18" max="18" width="12" bestFit="1" customWidth="1"/>
    <col min="20" max="22" width="12" bestFit="1" customWidth="1"/>
  </cols>
  <sheetData>
    <row r="1" spans="1:22" x14ac:dyDescent="0.3">
      <c r="B1" t="s">
        <v>0</v>
      </c>
      <c r="C1" s="5" t="s">
        <v>5</v>
      </c>
      <c r="D1" s="5"/>
      <c r="E1" s="5"/>
      <c r="F1" s="5"/>
      <c r="H1" s="1"/>
      <c r="I1" s="5" t="s">
        <v>6</v>
      </c>
      <c r="J1" s="5"/>
    </row>
    <row r="2" spans="1:22" x14ac:dyDescent="0.3">
      <c r="B2" t="s">
        <v>1</v>
      </c>
      <c r="F2" t="s">
        <v>2</v>
      </c>
      <c r="I2" t="s">
        <v>3</v>
      </c>
      <c r="M2" t="s">
        <v>35</v>
      </c>
      <c r="N2" t="s">
        <v>34</v>
      </c>
      <c r="O2" t="s">
        <v>33</v>
      </c>
      <c r="P2" t="s">
        <v>32</v>
      </c>
      <c r="R2" t="s">
        <v>2</v>
      </c>
      <c r="T2" t="s">
        <v>36</v>
      </c>
      <c r="U2" t="s">
        <v>37</v>
      </c>
      <c r="V2" t="s">
        <v>38</v>
      </c>
    </row>
    <row r="3" spans="1:22" x14ac:dyDescent="0.3">
      <c r="B3" s="3" t="s">
        <v>21</v>
      </c>
      <c r="C3" s="3" t="s">
        <v>22</v>
      </c>
      <c r="D3" s="3" t="s">
        <v>23</v>
      </c>
      <c r="F3" s="3" t="s">
        <v>17</v>
      </c>
      <c r="G3" s="3" t="s">
        <v>16</v>
      </c>
      <c r="I3" s="3" t="s">
        <v>18</v>
      </c>
      <c r="J3" s="3" t="s">
        <v>19</v>
      </c>
      <c r="K3" s="3" t="s">
        <v>20</v>
      </c>
      <c r="M3">
        <f>$R$3*(B20/$G$20)^2</f>
        <v>1.510336221331097E-3</v>
      </c>
      <c r="N3">
        <f t="shared" ref="N3:P3" si="0">$R$3*(C20/$G$20)^2</f>
        <v>1.2143497209677005E-3</v>
      </c>
      <c r="O3">
        <f>$R$3*(D20/2/$G$20)^2</f>
        <v>3.6352892059215655E-4</v>
      </c>
      <c r="P3">
        <f t="shared" si="0"/>
        <v>5.4141207298240616E-4</v>
      </c>
      <c r="R3">
        <f>1/2*G9/1000*(F9/200)^2</f>
        <v>1.3181330526799999E-3</v>
      </c>
      <c r="V3">
        <f>$R$3*(K20/$G$20)^2</f>
        <v>2.7877576987910923E-3</v>
      </c>
    </row>
    <row r="4" spans="1:22" x14ac:dyDescent="0.3">
      <c r="B4">
        <v>1.91</v>
      </c>
      <c r="C4">
        <v>6.4050000000000002</v>
      </c>
      <c r="D4">
        <v>12.79</v>
      </c>
      <c r="F4">
        <v>10.8</v>
      </c>
      <c r="G4">
        <v>903.4</v>
      </c>
      <c r="I4">
        <v>15.551</v>
      </c>
      <c r="J4">
        <v>15.747999999999999</v>
      </c>
      <c r="K4">
        <v>281.10000000000002</v>
      </c>
      <c r="M4">
        <f>SUMSQ($R$4/$R$3,2*B23/B20,2*$G$23/$G$20)^0.5*M3</f>
        <v>2.0751600029550343E-5</v>
      </c>
      <c r="N4">
        <f>SUMSQ($R$4/$R$3,2*C23/C20,2*$G$23/$G$20)^0.5*N3</f>
        <v>1.7850194720646132E-5</v>
      </c>
      <c r="O4">
        <f>SUMSQ($R$4/$R$3,2*D23/D20,2*$G$23/$G$20)^0.5*O3</f>
        <v>5.0434527220036095E-6</v>
      </c>
      <c r="P4">
        <f>SUMSQ($R$4/$R$3,2*E23/E20,2*$G$23/$G$20)^0.5*P3</f>
        <v>1.0159402294034864E-5</v>
      </c>
      <c r="R4">
        <f>F9/800*(F9^2*G11^2+4*G9^2*F11^2)^0.5/100000</f>
        <v>1.1980675325507192E-6</v>
      </c>
      <c r="V4">
        <f>SUMSQ($R$4/$R$3,2*K23/K20,2*$G$23/$G$20)^0.5*V3</f>
        <v>3.4064593031300334E-5</v>
      </c>
    </row>
    <row r="5" spans="1:22" x14ac:dyDescent="0.3">
      <c r="B5">
        <v>1.905</v>
      </c>
      <c r="C5">
        <v>6.41</v>
      </c>
      <c r="D5">
        <v>12.785</v>
      </c>
      <c r="F5">
        <v>10.805</v>
      </c>
      <c r="G5">
        <v>903.4</v>
      </c>
      <c r="I5">
        <v>15.595000000000001</v>
      </c>
      <c r="J5">
        <v>15.72</v>
      </c>
      <c r="K5">
        <v>281.10000000000002</v>
      </c>
    </row>
    <row r="6" spans="1:22" x14ac:dyDescent="0.3">
      <c r="B6">
        <v>1.905</v>
      </c>
      <c r="C6">
        <v>6.4050000000000002</v>
      </c>
      <c r="D6">
        <v>12.785</v>
      </c>
      <c r="F6">
        <v>10.8</v>
      </c>
      <c r="G6">
        <v>903.4</v>
      </c>
      <c r="I6">
        <v>15.598000000000001</v>
      </c>
      <c r="J6">
        <v>15.718999999999999</v>
      </c>
      <c r="K6">
        <v>281.10000000000002</v>
      </c>
      <c r="T6" t="s">
        <v>39</v>
      </c>
      <c r="U6" t="s">
        <v>40</v>
      </c>
    </row>
    <row r="7" spans="1:22" x14ac:dyDescent="0.3">
      <c r="B7">
        <v>1.905</v>
      </c>
      <c r="C7">
        <v>6.4050000000000002</v>
      </c>
      <c r="D7">
        <v>12.785</v>
      </c>
      <c r="F7">
        <v>10.81</v>
      </c>
      <c r="G7">
        <v>903.4</v>
      </c>
      <c r="I7">
        <v>15.599</v>
      </c>
      <c r="J7">
        <v>15.702</v>
      </c>
      <c r="K7">
        <v>281.10000000000002</v>
      </c>
      <c r="M7" t="s">
        <v>41</v>
      </c>
      <c r="N7">
        <f>C9/(C9^2+D9^2)^0.5</f>
        <v>0.44799656150225126</v>
      </c>
      <c r="O7">
        <f>D9/(C9^2+D9^2)^0.5</f>
        <v>0.89403527943932926</v>
      </c>
      <c r="T7">
        <f>(I25/10/(2*3.1415926535))^2*K9/1000*9.81373*I9/100</f>
        <v>9.5931867519757213E-3</v>
      </c>
      <c r="U7">
        <f>T7-K9/1000*(I9/100)^2</f>
        <v>2.7609293658913195E-3</v>
      </c>
    </row>
    <row r="8" spans="1:22" x14ac:dyDescent="0.3">
      <c r="B8">
        <v>1.91</v>
      </c>
      <c r="C8">
        <v>6.41</v>
      </c>
      <c r="D8">
        <v>12.785</v>
      </c>
      <c r="F8">
        <v>10.805</v>
      </c>
      <c r="G8">
        <v>903.4</v>
      </c>
      <c r="I8">
        <v>15.608000000000001</v>
      </c>
      <c r="J8">
        <v>15.702999999999999</v>
      </c>
      <c r="K8">
        <v>281.10000000000002</v>
      </c>
      <c r="T8">
        <f>SUMSQ(K11/K9,0.00001/9.81373,I11/I9,2*I28/I25)</f>
        <v>7.2843865819220959E-3</v>
      </c>
      <c r="U8">
        <f>SUMSQ(T9,(I9/100)^2*G11/1000,2*I9/100*K9/1000*I11/100)</f>
        <v>6.707762765827805E-7</v>
      </c>
    </row>
    <row r="9" spans="1:22" x14ac:dyDescent="0.3">
      <c r="A9" s="3" t="s">
        <v>30</v>
      </c>
      <c r="B9" s="4">
        <f>AVERAGE(B4:B8)</f>
        <v>1.907</v>
      </c>
      <c r="C9" s="4">
        <f t="shared" ref="C9:K9" si="1">AVERAGE(C4:C8)</f>
        <v>6.4070000000000009</v>
      </c>
      <c r="D9" s="4">
        <f t="shared" si="1"/>
        <v>12.785999999999998</v>
      </c>
      <c r="F9" s="4">
        <f t="shared" si="1"/>
        <v>10.804</v>
      </c>
      <c r="G9" s="4">
        <f t="shared" si="1"/>
        <v>903.4</v>
      </c>
      <c r="I9" s="4">
        <f t="shared" si="1"/>
        <v>15.590200000000001</v>
      </c>
      <c r="J9" s="4">
        <f t="shared" si="1"/>
        <v>15.718399999999999</v>
      </c>
      <c r="K9" s="4">
        <f t="shared" si="1"/>
        <v>281.10000000000002</v>
      </c>
      <c r="N9">
        <f>(N7^2*N3+O7^2*O3)</f>
        <v>5.3428943723210476E-4</v>
      </c>
      <c r="O9">
        <f>SUMSQ(2*N7*N3*0.0003,N7^2*N4,2*O7*O3*0.0003,O7^2*O4)</f>
        <v>2.9230033478980341E-11</v>
      </c>
      <c r="T9">
        <f>T7*T8^0.5</f>
        <v>8.1876523078960048E-4</v>
      </c>
      <c r="U9">
        <f>U8^0.5</f>
        <v>8.1900932631001253E-4</v>
      </c>
    </row>
    <row r="10" spans="1:22" x14ac:dyDescent="0.3">
      <c r="A10" s="3" t="s">
        <v>11</v>
      </c>
      <c r="B10" s="4">
        <f>(SUMSQ(B4-B9,B5-B9,B6-B9,B7-B9,B8-B9)/4)^0.5</f>
        <v>2.7386127875257721E-3</v>
      </c>
      <c r="C10" s="4">
        <f t="shared" ref="C10:K10" si="2">(SUMSQ(C4-C9,C5-C9,C6-C9,C7-C9,C8-C9)/4)^0.5</f>
        <v>2.7386127875257721E-3</v>
      </c>
      <c r="D10" s="4">
        <f t="shared" si="2"/>
        <v>2.2360679774993445E-3</v>
      </c>
      <c r="F10" s="4">
        <f t="shared" si="2"/>
        <v>4.1833001326701822E-3</v>
      </c>
      <c r="G10" s="4">
        <f t="shared" si="2"/>
        <v>0</v>
      </c>
      <c r="I10" s="4">
        <f t="shared" si="2"/>
        <v>2.2443261795024518E-2</v>
      </c>
      <c r="J10" s="4">
        <f t="shared" si="2"/>
        <v>1.8609137540466388E-2</v>
      </c>
      <c r="K10" s="4">
        <f t="shared" si="2"/>
        <v>0</v>
      </c>
      <c r="O10">
        <f>O9^0.5</f>
        <v>5.4064806925559574E-6</v>
      </c>
    </row>
    <row r="11" spans="1:22" x14ac:dyDescent="0.3">
      <c r="A11" t="s">
        <v>31</v>
      </c>
      <c r="B11">
        <f>(B10^2+0.0025^2)^0.5</f>
        <v>3.7080992435477886E-3</v>
      </c>
      <c r="C11">
        <f t="shared" ref="C11:F11" si="3">(C10^2+0.0025^2)^0.5</f>
        <v>3.7080992435477886E-3</v>
      </c>
      <c r="D11">
        <f t="shared" si="3"/>
        <v>3.3541019662493878E-3</v>
      </c>
      <c r="F11">
        <f t="shared" si="3"/>
        <v>4.8733971724043146E-3</v>
      </c>
      <c r="G11">
        <v>0.1</v>
      </c>
      <c r="I11">
        <f>(I10^2+0.003^2)^0.5</f>
        <v>2.2642879675518462E-2</v>
      </c>
      <c r="J11">
        <f>(J10^2+0.003^2)^0.5</f>
        <v>1.8849403173575429E-2</v>
      </c>
      <c r="K11">
        <v>0.1</v>
      </c>
    </row>
    <row r="13" spans="1:22" x14ac:dyDescent="0.3">
      <c r="B13" t="s">
        <v>4</v>
      </c>
    </row>
    <row r="14" spans="1:22" x14ac:dyDescent="0.3">
      <c r="B14" s="3" t="s">
        <v>24</v>
      </c>
      <c r="C14" s="3" t="s">
        <v>24</v>
      </c>
      <c r="D14" s="3" t="s">
        <v>26</v>
      </c>
      <c r="E14" s="3" t="s">
        <v>25</v>
      </c>
      <c r="G14" s="3" t="s">
        <v>24</v>
      </c>
      <c r="I14" s="3" t="s">
        <v>27</v>
      </c>
      <c r="J14" s="3" t="s">
        <v>28</v>
      </c>
      <c r="K14" s="3" t="s">
        <v>29</v>
      </c>
    </row>
    <row r="15" spans="1:22" x14ac:dyDescent="0.3">
      <c r="B15">
        <v>87.92</v>
      </c>
      <c r="C15">
        <v>78.81</v>
      </c>
      <c r="D15">
        <v>86.05</v>
      </c>
      <c r="E15">
        <v>52.47</v>
      </c>
      <c r="G15">
        <v>82.24</v>
      </c>
      <c r="I15">
        <v>9.3800000000000008</v>
      </c>
      <c r="J15">
        <v>9.35</v>
      </c>
      <c r="K15">
        <v>119.32</v>
      </c>
    </row>
    <row r="16" spans="1:22" x14ac:dyDescent="0.3">
      <c r="B16">
        <v>87.85</v>
      </c>
      <c r="C16">
        <v>78.77</v>
      </c>
      <c r="D16">
        <v>86.17</v>
      </c>
      <c r="E16">
        <v>52.71</v>
      </c>
      <c r="G16">
        <v>81.95</v>
      </c>
      <c r="I16">
        <v>9.36</v>
      </c>
      <c r="J16">
        <v>9.42</v>
      </c>
      <c r="K16">
        <v>119.37</v>
      </c>
    </row>
    <row r="17" spans="1:12" x14ac:dyDescent="0.3">
      <c r="B17">
        <v>87.77</v>
      </c>
      <c r="C17">
        <v>78.58</v>
      </c>
      <c r="D17">
        <v>86.23</v>
      </c>
      <c r="E17">
        <v>52.68</v>
      </c>
      <c r="G17">
        <v>82.01</v>
      </c>
      <c r="I17">
        <v>9.4</v>
      </c>
      <c r="J17">
        <v>9.43</v>
      </c>
      <c r="K17">
        <v>119.25</v>
      </c>
    </row>
    <row r="18" spans="1:12" x14ac:dyDescent="0.3">
      <c r="B18">
        <v>87.77</v>
      </c>
      <c r="C18">
        <v>78.680000000000007</v>
      </c>
      <c r="D18">
        <v>86.2</v>
      </c>
      <c r="E18">
        <v>52.5</v>
      </c>
      <c r="G18">
        <v>81.99</v>
      </c>
      <c r="I18">
        <v>9.3699999999999992</v>
      </c>
      <c r="J18">
        <v>9.3699999999999992</v>
      </c>
      <c r="K18">
        <v>119.27</v>
      </c>
    </row>
    <row r="19" spans="1:12" x14ac:dyDescent="0.3">
      <c r="B19">
        <v>87.79</v>
      </c>
      <c r="C19">
        <v>78.89</v>
      </c>
      <c r="D19">
        <v>86.2</v>
      </c>
      <c r="E19">
        <v>52.54</v>
      </c>
      <c r="G19">
        <v>82.02</v>
      </c>
      <c r="I19">
        <v>9.36</v>
      </c>
      <c r="J19">
        <v>9.4</v>
      </c>
      <c r="K19">
        <v>119.35</v>
      </c>
    </row>
    <row r="20" spans="1:12" x14ac:dyDescent="0.3">
      <c r="A20" t="s">
        <v>30</v>
      </c>
      <c r="B20" s="4">
        <f>AVERAGE(B15:B19)</f>
        <v>87.82</v>
      </c>
      <c r="C20" s="4">
        <f t="shared" ref="C20:G20" si="4">AVERAGE(C15:C19)</f>
        <v>78.745999999999995</v>
      </c>
      <c r="D20" s="4">
        <f t="shared" si="4"/>
        <v>86.169999999999987</v>
      </c>
      <c r="E20" s="4">
        <f t="shared" si="4"/>
        <v>52.580000000000005</v>
      </c>
      <c r="G20" s="4">
        <f t="shared" si="4"/>
        <v>82.042000000000002</v>
      </c>
      <c r="I20">
        <v>9.4</v>
      </c>
      <c r="J20">
        <v>9.39</v>
      </c>
      <c r="K20" s="4">
        <f t="shared" ref="K20" si="5">AVERAGE(K15:K19)</f>
        <v>119.31199999999998</v>
      </c>
      <c r="L20" t="s">
        <v>30</v>
      </c>
    </row>
    <row r="21" spans="1:12" x14ac:dyDescent="0.3">
      <c r="A21" s="4" t="s">
        <v>11</v>
      </c>
      <c r="B21" s="4">
        <f>(SUMSQ(B15-B20,B16-B20,B17-B20,B18-B20,B19-B20)/4)^0.5</f>
        <v>6.4807406984079413E-2</v>
      </c>
      <c r="C21" s="4">
        <f t="shared" ref="C21:G21" si="6">(SUMSQ(C15-C20,C16-C20,C17-C20,C18-C20,C19-C20)/4)^0.5</f>
        <v>0.11970797801316327</v>
      </c>
      <c r="D21" s="4">
        <f t="shared" si="6"/>
        <v>7.0356236397354111E-2</v>
      </c>
      <c r="E21" s="4">
        <f t="shared" si="6"/>
        <v>0.10839741694339455</v>
      </c>
      <c r="G21" s="4">
        <f t="shared" si="6"/>
        <v>0.11388590782006112</v>
      </c>
      <c r="I21">
        <v>9.3800000000000008</v>
      </c>
      <c r="J21">
        <v>9.3800000000000008</v>
      </c>
      <c r="K21" s="4">
        <f t="shared" ref="K21" si="7">(SUMSQ(K15-K20,K16-K20,K17-K20,K18-K20,K19-K20)/4)^0.5</f>
        <v>5.1185935568279696E-2</v>
      </c>
      <c r="L21" s="4" t="s">
        <v>11</v>
      </c>
    </row>
    <row r="22" spans="1:12" x14ac:dyDescent="0.3">
      <c r="A22" t="s">
        <v>31</v>
      </c>
      <c r="B22">
        <f>(B21^2+0.04)^0.5</f>
        <v>0.21023796041628665</v>
      </c>
      <c r="C22">
        <f t="shared" ref="C22:E22" si="8">(C21^2+0.04)^0.5</f>
        <v>0.23308796622734512</v>
      </c>
      <c r="D22">
        <f t="shared" si="8"/>
        <v>0.2120141504711428</v>
      </c>
      <c r="E22">
        <f t="shared" si="8"/>
        <v>0.22748626332154678</v>
      </c>
      <c r="G22">
        <f>(G21^2+0.04)^0.5</f>
        <v>0.23015212360523521</v>
      </c>
      <c r="I22">
        <v>9.3800000000000008</v>
      </c>
      <c r="J22">
        <v>9.41</v>
      </c>
      <c r="K22">
        <f t="shared" ref="K22" si="9">(K21^2+0.04)^0.5</f>
        <v>0.20644611887851047</v>
      </c>
      <c r="L22" t="s">
        <v>31</v>
      </c>
    </row>
    <row r="23" spans="1:12" x14ac:dyDescent="0.3">
      <c r="B23">
        <f>(B21^2+0.4^2)^0.5</f>
        <v>0.40521599178709633</v>
      </c>
      <c r="C23">
        <f t="shared" ref="C23:G23" si="10">(C21^2+0.4^2)^0.5</f>
        <v>0.41752844214496337</v>
      </c>
      <c r="D23">
        <f t="shared" si="10"/>
        <v>0.4061403698230458</v>
      </c>
      <c r="E23">
        <f t="shared" si="10"/>
        <v>0.41442731570204222</v>
      </c>
      <c r="G23">
        <f t="shared" si="10"/>
        <v>0.41589662177036191</v>
      </c>
      <c r="I23">
        <v>9.4</v>
      </c>
      <c r="J23">
        <v>9.42</v>
      </c>
      <c r="K23">
        <f t="shared" ref="K23" si="11">(K21^2+0.4^2)^0.5</f>
        <v>0.40326170162811159</v>
      </c>
    </row>
    <row r="24" spans="1:12" x14ac:dyDescent="0.3">
      <c r="I24">
        <v>9.41</v>
      </c>
      <c r="J24">
        <v>9.41</v>
      </c>
    </row>
    <row r="25" spans="1:12" x14ac:dyDescent="0.3">
      <c r="H25" t="s">
        <v>30</v>
      </c>
      <c r="I25" s="4">
        <f>AVERAGE(I15:I24)</f>
        <v>9.3839999999999986</v>
      </c>
      <c r="J25" s="4">
        <f>AVERAGE(J15:J24)</f>
        <v>9.3979999999999997</v>
      </c>
    </row>
    <row r="26" spans="1:12" x14ac:dyDescent="0.3">
      <c r="H26" s="4" t="s">
        <v>11</v>
      </c>
      <c r="I26" s="4">
        <f>(SUMSQ(I15-I25,I16-I25,I17-I25,I18-I25,I19-I25,I20-I25,I21-I25,I22-I25,I23-I25,I24-I25)/9)^0.5</f>
        <v>1.776388345929928E-2</v>
      </c>
      <c r="J26" s="4">
        <f>(SUMSQ(J15-J25,J16-J25,J17-J25,J18-J25,J19-J25,J20-J25,J21-J25,J22-J25,J23-J25,J24-J25)/9)^0.5</f>
        <v>2.5298221281347091E-2</v>
      </c>
    </row>
    <row r="27" spans="1:12" x14ac:dyDescent="0.3">
      <c r="H27" t="s">
        <v>31</v>
      </c>
      <c r="I27">
        <f>(I26^2+0.04)^0.5</f>
        <v>0.20078733913161848</v>
      </c>
      <c r="J27">
        <f>(J26^2+0.04)^0.5</f>
        <v>0.20159365069366644</v>
      </c>
    </row>
    <row r="28" spans="1:12" x14ac:dyDescent="0.3">
      <c r="D28" t="s">
        <v>10</v>
      </c>
      <c r="E28" t="s">
        <v>11</v>
      </c>
      <c r="I28">
        <f t="shared" ref="I28:J28" si="12">(I26^2+0.4^2)^0.5</f>
        <v>0.40039425015296559</v>
      </c>
      <c r="J28">
        <f t="shared" si="12"/>
        <v>0.40079920159601123</v>
      </c>
    </row>
    <row r="29" spans="1:12" x14ac:dyDescent="0.3">
      <c r="C29" t="s">
        <v>7</v>
      </c>
      <c r="D29" t="s">
        <v>14</v>
      </c>
      <c r="E29" t="s">
        <v>12</v>
      </c>
    </row>
    <row r="30" spans="1:12" x14ac:dyDescent="0.3">
      <c r="C30" t="s">
        <v>8</v>
      </c>
      <c r="D30" t="s">
        <v>15</v>
      </c>
      <c r="E30" t="s">
        <v>13</v>
      </c>
    </row>
    <row r="31" spans="1:12" x14ac:dyDescent="0.3">
      <c r="C31" t="s">
        <v>9</v>
      </c>
      <c r="D31" s="2">
        <v>0.32400000000000001</v>
      </c>
      <c r="E31" s="2">
        <v>2.5000000000000001E-2</v>
      </c>
    </row>
  </sheetData>
  <mergeCells count="2">
    <mergeCell ref="C1:F1"/>
    <mergeCell ref="I1:J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Němec</dc:creator>
  <cp:lastModifiedBy>David Němec</cp:lastModifiedBy>
  <cp:lastPrinted>2025-03-10T15:39:41Z</cp:lastPrinted>
  <dcterms:created xsi:type="dcterms:W3CDTF">2025-03-10T13:04:46Z</dcterms:created>
  <dcterms:modified xsi:type="dcterms:W3CDTF">2025-10-10T07:24:26Z</dcterms:modified>
</cp:coreProperties>
</file>