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ec\David\Škola\Praktika\Úloha_2\"/>
    </mc:Choice>
  </mc:AlternateContent>
  <xr:revisionPtr revIDLastSave="0" documentId="13_ncr:1_{7CD8A22C-50F1-4A3F-AAF3-09D0E61CD4D9}" xr6:coauthVersionLast="47" xr6:coauthVersionMax="47" xr10:uidLastSave="{00000000-0000-0000-0000-000000000000}"/>
  <bookViews>
    <workbookView xWindow="-108" yWindow="-108" windowWidth="23256" windowHeight="12456" xr2:uid="{BA2B05E7-F2F4-4A16-A119-F65C8F8C5D5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1" i="1" l="1"/>
  <c r="P102" i="1"/>
  <c r="P103" i="1"/>
  <c r="P104" i="1"/>
  <c r="P105" i="1"/>
  <c r="P106" i="1"/>
  <c r="P107" i="1"/>
  <c r="P100" i="1"/>
  <c r="M101" i="1"/>
  <c r="M102" i="1"/>
  <c r="M103" i="1"/>
  <c r="M104" i="1"/>
  <c r="M105" i="1"/>
  <c r="M106" i="1"/>
  <c r="M107" i="1"/>
  <c r="M108" i="1"/>
  <c r="M109" i="1"/>
  <c r="M100" i="1"/>
  <c r="J101" i="1"/>
  <c r="J102" i="1"/>
  <c r="J103" i="1"/>
  <c r="J104" i="1"/>
  <c r="J105" i="1"/>
  <c r="J106" i="1"/>
  <c r="J107" i="1"/>
  <c r="J108" i="1"/>
  <c r="J109" i="1"/>
  <c r="J100" i="1"/>
  <c r="G101" i="1"/>
  <c r="G102" i="1"/>
  <c r="G103" i="1"/>
  <c r="G104" i="1"/>
  <c r="G105" i="1"/>
  <c r="G106" i="1"/>
  <c r="G107" i="1"/>
  <c r="G108" i="1"/>
  <c r="G100" i="1"/>
  <c r="D101" i="1"/>
  <c r="D102" i="1"/>
  <c r="D103" i="1"/>
  <c r="D104" i="1"/>
  <c r="D105" i="1"/>
  <c r="D106" i="1"/>
  <c r="D107" i="1"/>
  <c r="D108" i="1"/>
  <c r="D109" i="1"/>
  <c r="D100" i="1"/>
  <c r="O101" i="1"/>
  <c r="O102" i="1"/>
  <c r="O103" i="1"/>
  <c r="O104" i="1"/>
  <c r="O105" i="1"/>
  <c r="O106" i="1"/>
  <c r="O107" i="1"/>
  <c r="O100" i="1"/>
  <c r="L101" i="1"/>
  <c r="L102" i="1"/>
  <c r="L103" i="1"/>
  <c r="L104" i="1"/>
  <c r="L105" i="1"/>
  <c r="L106" i="1"/>
  <c r="L107" i="1"/>
  <c r="L108" i="1"/>
  <c r="L109" i="1"/>
  <c r="L100" i="1"/>
  <c r="I101" i="1"/>
  <c r="I102" i="1"/>
  <c r="I103" i="1"/>
  <c r="I104" i="1"/>
  <c r="I105" i="1"/>
  <c r="I106" i="1"/>
  <c r="I107" i="1"/>
  <c r="I108" i="1"/>
  <c r="I109" i="1"/>
  <c r="I100" i="1"/>
  <c r="F101" i="1"/>
  <c r="F102" i="1"/>
  <c r="F103" i="1"/>
  <c r="F104" i="1"/>
  <c r="F105" i="1"/>
  <c r="F106" i="1"/>
  <c r="F107" i="1"/>
  <c r="F108" i="1"/>
  <c r="F100" i="1"/>
  <c r="E100" i="1"/>
  <c r="C101" i="1"/>
  <c r="C102" i="1"/>
  <c r="C103" i="1"/>
  <c r="C104" i="1"/>
  <c r="C105" i="1"/>
  <c r="C106" i="1"/>
  <c r="C107" i="1"/>
  <c r="C108" i="1"/>
  <c r="C109" i="1"/>
  <c r="C100" i="1"/>
  <c r="Q101" i="1"/>
  <c r="Q102" i="1"/>
  <c r="Q103" i="1"/>
  <c r="Q104" i="1"/>
  <c r="Q105" i="1"/>
  <c r="Q106" i="1"/>
  <c r="Q107" i="1"/>
  <c r="Q100" i="1"/>
  <c r="N101" i="1"/>
  <c r="N102" i="1"/>
  <c r="N103" i="1"/>
  <c r="N104" i="1"/>
  <c r="N105" i="1"/>
  <c r="N106" i="1"/>
  <c r="N107" i="1"/>
  <c r="N108" i="1"/>
  <c r="N109" i="1"/>
  <c r="N100" i="1"/>
  <c r="K101" i="1"/>
  <c r="K102" i="1"/>
  <c r="K103" i="1"/>
  <c r="K104" i="1"/>
  <c r="K105" i="1"/>
  <c r="K106" i="1"/>
  <c r="K107" i="1"/>
  <c r="K108" i="1"/>
  <c r="K109" i="1"/>
  <c r="K100" i="1"/>
  <c r="H101" i="1"/>
  <c r="H102" i="1"/>
  <c r="H103" i="1"/>
  <c r="H104" i="1"/>
  <c r="H105" i="1"/>
  <c r="H106" i="1"/>
  <c r="H107" i="1"/>
  <c r="H108" i="1"/>
  <c r="H100" i="1"/>
  <c r="E101" i="1"/>
  <c r="E102" i="1"/>
  <c r="E103" i="1"/>
  <c r="E104" i="1"/>
  <c r="E105" i="1"/>
  <c r="E106" i="1"/>
  <c r="E107" i="1"/>
  <c r="E108" i="1"/>
  <c r="E109" i="1"/>
  <c r="G93" i="1"/>
  <c r="E93" i="1"/>
  <c r="C93" i="1"/>
  <c r="H61" i="1"/>
  <c r="H62" i="1"/>
  <c r="H63" i="1"/>
  <c r="H64" i="1"/>
  <c r="H60" i="1"/>
  <c r="G61" i="1"/>
  <c r="G62" i="1"/>
  <c r="G63" i="1"/>
  <c r="G64" i="1"/>
  <c r="G60" i="1"/>
  <c r="G96" i="1"/>
  <c r="G94" i="1"/>
  <c r="G92" i="1"/>
  <c r="E96" i="1"/>
  <c r="E95" i="1"/>
  <c r="E94" i="1"/>
  <c r="E92" i="1"/>
  <c r="C96" i="1"/>
  <c r="C95" i="1"/>
  <c r="C94" i="1"/>
  <c r="H96" i="1"/>
  <c r="H94" i="1"/>
  <c r="H93" i="1"/>
  <c r="H92" i="1"/>
  <c r="F96" i="1"/>
  <c r="F95" i="1"/>
  <c r="F94" i="1"/>
  <c r="F93" i="1"/>
  <c r="F92" i="1"/>
  <c r="D93" i="1"/>
  <c r="D94" i="1"/>
  <c r="D95" i="1"/>
  <c r="D96" i="1"/>
  <c r="D92" i="1"/>
  <c r="C92" i="1"/>
  <c r="Q79" i="1"/>
  <c r="Q80" i="1"/>
  <c r="Q81" i="1"/>
  <c r="Q82" i="1"/>
  <c r="Q83" i="1"/>
  <c r="P80" i="1"/>
  <c r="P81" i="1"/>
  <c r="P82" i="1"/>
  <c r="P83" i="1"/>
  <c r="P79" i="1"/>
  <c r="F80" i="1"/>
  <c r="F81" i="1"/>
  <c r="F82" i="1"/>
  <c r="F83" i="1"/>
  <c r="F84" i="1"/>
  <c r="F85" i="1"/>
  <c r="F86" i="1"/>
  <c r="F87" i="1"/>
  <c r="F88" i="1"/>
  <c r="F79" i="1"/>
  <c r="K80" i="1"/>
  <c r="K81" i="1"/>
  <c r="K82" i="1"/>
  <c r="K83" i="1"/>
  <c r="K84" i="1"/>
  <c r="K85" i="1"/>
  <c r="K86" i="1"/>
  <c r="K79" i="1"/>
  <c r="P68" i="1"/>
  <c r="P69" i="1"/>
  <c r="P70" i="1"/>
  <c r="P71" i="1"/>
  <c r="P72" i="1"/>
  <c r="P73" i="1"/>
  <c r="P74" i="1"/>
  <c r="P75" i="1"/>
  <c r="P76" i="1"/>
  <c r="P67" i="1"/>
  <c r="K68" i="1"/>
  <c r="K69" i="1"/>
  <c r="K70" i="1"/>
  <c r="K71" i="1"/>
  <c r="K72" i="1"/>
  <c r="K73" i="1"/>
  <c r="K74" i="1"/>
  <c r="K75" i="1"/>
  <c r="K67" i="1"/>
  <c r="F67" i="1"/>
  <c r="F68" i="1"/>
  <c r="F69" i="1"/>
  <c r="F70" i="1"/>
  <c r="F71" i="1"/>
  <c r="F72" i="1"/>
  <c r="F73" i="1"/>
  <c r="F74" i="1"/>
  <c r="F75" i="1"/>
  <c r="F76" i="1"/>
  <c r="O76" i="1"/>
  <c r="N76" i="1"/>
  <c r="I86" i="1"/>
  <c r="I85" i="1"/>
  <c r="I84" i="1"/>
  <c r="I83" i="1"/>
  <c r="I82" i="1"/>
  <c r="I81" i="1"/>
  <c r="I80" i="1"/>
  <c r="I79" i="1"/>
  <c r="D88" i="1"/>
  <c r="D87" i="1"/>
  <c r="D86" i="1"/>
  <c r="D85" i="1"/>
  <c r="D84" i="1"/>
  <c r="D83" i="1"/>
  <c r="D82" i="1"/>
  <c r="D81" i="1"/>
  <c r="D80" i="1"/>
  <c r="D79" i="1"/>
  <c r="N75" i="1"/>
  <c r="N74" i="1"/>
  <c r="N73" i="1"/>
  <c r="N72" i="1"/>
  <c r="N71" i="1"/>
  <c r="N70" i="1"/>
  <c r="N69" i="1"/>
  <c r="N68" i="1"/>
  <c r="N67" i="1"/>
  <c r="I75" i="1"/>
  <c r="I74" i="1"/>
  <c r="I73" i="1"/>
  <c r="I72" i="1"/>
  <c r="I71" i="1"/>
  <c r="I70" i="1"/>
  <c r="I69" i="1"/>
  <c r="I68" i="1"/>
  <c r="I67" i="1"/>
  <c r="J75" i="1"/>
  <c r="J71" i="1"/>
  <c r="J70" i="1"/>
  <c r="J69" i="1"/>
  <c r="J68" i="1"/>
  <c r="D68" i="1"/>
  <c r="D69" i="1"/>
  <c r="D70" i="1"/>
  <c r="D71" i="1"/>
  <c r="D72" i="1"/>
  <c r="D73" i="1"/>
  <c r="D74" i="1"/>
  <c r="D75" i="1"/>
  <c r="D76" i="1"/>
  <c r="D67" i="1"/>
  <c r="J80" i="1"/>
  <c r="J81" i="1"/>
  <c r="J82" i="1"/>
  <c r="J83" i="1"/>
  <c r="J84" i="1"/>
  <c r="J85" i="1"/>
  <c r="J86" i="1"/>
  <c r="E80" i="1"/>
  <c r="E81" i="1"/>
  <c r="E82" i="1"/>
  <c r="E83" i="1"/>
  <c r="E84" i="1"/>
  <c r="E85" i="1"/>
  <c r="E86" i="1"/>
  <c r="E87" i="1"/>
  <c r="E88" i="1"/>
  <c r="O68" i="1"/>
  <c r="O69" i="1"/>
  <c r="O70" i="1"/>
  <c r="O71" i="1"/>
  <c r="O72" i="1"/>
  <c r="O73" i="1"/>
  <c r="O74" i="1"/>
  <c r="O75" i="1"/>
  <c r="J72" i="1"/>
  <c r="J73" i="1"/>
  <c r="J74" i="1"/>
  <c r="J79" i="1"/>
  <c r="E79" i="1"/>
  <c r="O67" i="1"/>
  <c r="J67" i="1"/>
  <c r="E68" i="1"/>
  <c r="E69" i="1"/>
  <c r="E70" i="1"/>
  <c r="E71" i="1"/>
  <c r="E72" i="1"/>
  <c r="E73" i="1"/>
  <c r="E74" i="1"/>
  <c r="E75" i="1"/>
  <c r="E76" i="1"/>
  <c r="E67" i="1"/>
  <c r="D61" i="1"/>
  <c r="E61" i="1" s="1"/>
  <c r="D62" i="1"/>
  <c r="E62" i="1" s="1"/>
  <c r="D63" i="1"/>
  <c r="E63" i="1" s="1"/>
  <c r="D64" i="1"/>
  <c r="E64" i="1" s="1"/>
  <c r="D60" i="1"/>
  <c r="E60" i="1" s="1"/>
  <c r="C49" i="1"/>
  <c r="C50" i="1"/>
  <c r="C51" i="1"/>
  <c r="C52" i="1"/>
  <c r="C53" i="1"/>
  <c r="C54" i="1"/>
  <c r="C55" i="1"/>
  <c r="C56" i="1"/>
  <c r="C48" i="1"/>
  <c r="N49" i="1"/>
  <c r="N50" i="1"/>
  <c r="N51" i="1"/>
  <c r="N52" i="1"/>
  <c r="N53" i="1"/>
  <c r="N54" i="1"/>
  <c r="N55" i="1"/>
  <c r="N56" i="1"/>
  <c r="N57" i="1"/>
  <c r="N58" i="1"/>
  <c r="N48" i="1"/>
  <c r="M48" i="1"/>
  <c r="M49" i="1"/>
  <c r="T2" i="1"/>
  <c r="M35" i="1"/>
  <c r="N36" i="1"/>
  <c r="N37" i="1"/>
  <c r="N38" i="1"/>
  <c r="N39" i="1"/>
  <c r="N40" i="1"/>
  <c r="N41" i="1"/>
  <c r="N42" i="1"/>
  <c r="N43" i="1"/>
  <c r="N44" i="1"/>
  <c r="N45" i="1"/>
  <c r="N35" i="1"/>
  <c r="U15" i="1"/>
  <c r="U4" i="1"/>
  <c r="U5" i="1"/>
  <c r="U6" i="1"/>
  <c r="U7" i="1"/>
  <c r="U8" i="1"/>
  <c r="U9" i="1"/>
  <c r="U10" i="1"/>
  <c r="U11" i="1"/>
  <c r="U12" i="1"/>
  <c r="U2" i="1"/>
  <c r="U3" i="1"/>
  <c r="B49" i="1"/>
  <c r="B50" i="1"/>
  <c r="B51" i="1"/>
  <c r="B52" i="1"/>
  <c r="B53" i="1"/>
  <c r="B54" i="1"/>
  <c r="B55" i="1"/>
  <c r="B56" i="1"/>
  <c r="B48" i="1"/>
  <c r="M50" i="1"/>
  <c r="M51" i="1"/>
  <c r="M52" i="1"/>
  <c r="M53" i="1"/>
  <c r="M54" i="1"/>
  <c r="M55" i="1"/>
  <c r="M56" i="1"/>
  <c r="M57" i="1"/>
  <c r="M58" i="1"/>
  <c r="M37" i="1"/>
  <c r="M38" i="1"/>
  <c r="M39" i="1"/>
  <c r="M40" i="1"/>
  <c r="M41" i="1"/>
  <c r="M42" i="1"/>
  <c r="M43" i="1"/>
  <c r="M44" i="1"/>
  <c r="M45" i="1"/>
  <c r="M36" i="1"/>
  <c r="T16" i="1"/>
  <c r="T17" i="1"/>
  <c r="T18" i="1"/>
  <c r="T19" i="1"/>
  <c r="T20" i="1"/>
  <c r="T21" i="1"/>
  <c r="T22" i="1"/>
  <c r="T23" i="1"/>
  <c r="T24" i="1"/>
  <c r="T15" i="1"/>
  <c r="T4" i="1"/>
  <c r="T5" i="1"/>
  <c r="T6" i="1"/>
  <c r="T7" i="1"/>
  <c r="T8" i="1"/>
  <c r="T9" i="1"/>
  <c r="T10" i="1"/>
  <c r="T11" i="1"/>
  <c r="T12" i="1"/>
  <c r="T3" i="1"/>
  <c r="U16" i="1"/>
  <c r="U17" i="1"/>
  <c r="U18" i="1"/>
  <c r="U19" i="1"/>
  <c r="U20" i="1"/>
  <c r="U21" i="1"/>
  <c r="U22" i="1"/>
  <c r="U23" i="1"/>
  <c r="U24" i="1"/>
  <c r="O6" i="1"/>
  <c r="O5" i="1"/>
  <c r="I38" i="1"/>
  <c r="I39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4" i="1"/>
  <c r="O3" i="1"/>
  <c r="I27" i="1"/>
  <c r="I28" i="1"/>
  <c r="I29" i="1"/>
  <c r="I30" i="1"/>
  <c r="I31" i="1"/>
  <c r="I32" i="1"/>
  <c r="I33" i="1"/>
  <c r="I34" i="1"/>
  <c r="I35" i="1"/>
  <c r="I36" i="1"/>
  <c r="I37" i="1"/>
  <c r="I40" i="1"/>
  <c r="I41" i="1"/>
  <c r="I42" i="1"/>
  <c r="I43" i="1"/>
  <c r="I44" i="1"/>
  <c r="I45" i="1"/>
  <c r="I26" i="1"/>
  <c r="D33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3" i="1"/>
  <c r="D44" i="1"/>
  <c r="D45" i="1"/>
  <c r="D26" i="1"/>
  <c r="I4" i="1"/>
  <c r="I5" i="1"/>
  <c r="I6" i="1"/>
  <c r="I7" i="1"/>
  <c r="I8" i="1"/>
  <c r="I9" i="1"/>
  <c r="I10" i="1"/>
  <c r="I13" i="1"/>
  <c r="I14" i="1"/>
  <c r="I17" i="1"/>
  <c r="I18" i="1"/>
  <c r="I21" i="1"/>
  <c r="I22" i="1"/>
  <c r="I11" i="1"/>
  <c r="I12" i="1"/>
  <c r="I15" i="1"/>
  <c r="I16" i="1"/>
  <c r="I19" i="1"/>
  <c r="I20" i="1"/>
  <c r="I3" i="1"/>
  <c r="D9" i="1"/>
  <c r="D12" i="1"/>
  <c r="D15" i="1"/>
  <c r="D16" i="1"/>
  <c r="D11" i="1"/>
  <c r="D4" i="1"/>
  <c r="D5" i="1"/>
  <c r="D6" i="1"/>
  <c r="D10" i="1"/>
  <c r="D7" i="1"/>
  <c r="D8" i="1"/>
  <c r="D13" i="1"/>
  <c r="D14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<sst xmlns="http://schemas.openxmlformats.org/spreadsheetml/2006/main" count="127" uniqueCount="55">
  <si>
    <t>A</t>
  </si>
  <si>
    <t>B</t>
  </si>
  <si>
    <t>C</t>
  </si>
  <si>
    <t>D</t>
  </si>
  <si>
    <t>E</t>
  </si>
  <si>
    <t>statická</t>
  </si>
  <si>
    <t>l (cm)</t>
  </si>
  <si>
    <t>m (g)</t>
  </si>
  <si>
    <t>20T (s)</t>
  </si>
  <si>
    <t>podmínky</t>
  </si>
  <si>
    <t>hodnota</t>
  </si>
  <si>
    <t>odchylka</t>
  </si>
  <si>
    <t>teplota</t>
  </si>
  <si>
    <t>tlak</t>
  </si>
  <si>
    <t>vlhkost</t>
  </si>
  <si>
    <t>24,6 °C</t>
  </si>
  <si>
    <t>982 hPa</t>
  </si>
  <si>
    <t>2 hPa</t>
  </si>
  <si>
    <t>0,4 °C</t>
  </si>
  <si>
    <t>m</t>
  </si>
  <si>
    <t>l A</t>
  </si>
  <si>
    <t>l B</t>
  </si>
  <si>
    <t>l C</t>
  </si>
  <si>
    <t>l D</t>
  </si>
  <si>
    <t>l E</t>
  </si>
  <si>
    <t>g (m/s^2)</t>
  </si>
  <si>
    <t>F</t>
  </si>
  <si>
    <t>y D</t>
  </si>
  <si>
    <t>y</t>
  </si>
  <si>
    <t>sigma k</t>
  </si>
  <si>
    <t>sigma a</t>
  </si>
  <si>
    <t>k (N/m)</t>
  </si>
  <si>
    <t>a (mm/N)</t>
  </si>
  <si>
    <t>20T A</t>
  </si>
  <si>
    <t>20T B</t>
  </si>
  <si>
    <t>20T C</t>
  </si>
  <si>
    <t>20T D</t>
  </si>
  <si>
    <t>20T E</t>
  </si>
  <si>
    <t>T^2/4pi^2</t>
  </si>
  <si>
    <t>T A (ms)</t>
  </si>
  <si>
    <t>T B (ms)</t>
  </si>
  <si>
    <t>T C (ms)</t>
  </si>
  <si>
    <t>T D (ms)</t>
  </si>
  <si>
    <t>T E (ms)</t>
  </si>
  <si>
    <t>k (g/s^2)</t>
  </si>
  <si>
    <t>sigma g</t>
  </si>
  <si>
    <t>g (mm/s^2)</t>
  </si>
  <si>
    <t>k^0,5</t>
  </si>
  <si>
    <t>sigma k^0,5</t>
  </si>
  <si>
    <t>100 g</t>
  </si>
  <si>
    <t>200 g</t>
  </si>
  <si>
    <t>150 g</t>
  </si>
  <si>
    <t>---</t>
  </si>
  <si>
    <t>w/Hz</t>
  </si>
  <si>
    <t>1/sqrt(m)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</si>
</sst>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10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List1!$V$1</c:f>
              <c:strCache>
                <c:ptCount val="1"/>
                <c:pt idx="0">
                  <c:v>l 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List1!$S$2:$S$12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List1!$V$2:$V$12</c:f>
              <c:numCache>
                <c:formatCode>General</c:formatCode>
                <c:ptCount val="11"/>
                <c:pt idx="0">
                  <c:v>46.7</c:v>
                </c:pt>
                <c:pt idx="1">
                  <c:v>46</c:v>
                </c:pt>
                <c:pt idx="2">
                  <c:v>45.7</c:v>
                </c:pt>
                <c:pt idx="3">
                  <c:v>45</c:v>
                </c:pt>
                <c:pt idx="4">
                  <c:v>44.3</c:v>
                </c:pt>
                <c:pt idx="5">
                  <c:v>44</c:v>
                </c:pt>
                <c:pt idx="6">
                  <c:v>43.3</c:v>
                </c:pt>
                <c:pt idx="7">
                  <c:v>42.5</c:v>
                </c:pt>
                <c:pt idx="8">
                  <c:v>41.7</c:v>
                </c:pt>
                <c:pt idx="9">
                  <c:v>40.700000000000003</c:v>
                </c:pt>
                <c:pt idx="10">
                  <c:v>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2-4CA7-B406-A69DEB620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0480"/>
        <c:axId val="469086272"/>
      </c:scatterChart>
      <c:valAx>
        <c:axId val="340600480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9086272"/>
        <c:crosses val="autoZero"/>
        <c:crossBetween val="midCat"/>
      </c:valAx>
      <c:valAx>
        <c:axId val="4690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060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List1!$V$14</c:f>
              <c:strCache>
                <c:ptCount val="1"/>
                <c:pt idx="0">
                  <c:v>l 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List1!$S$15:$S$24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List1!$V$15:$V$24</c:f>
              <c:numCache>
                <c:formatCode>General</c:formatCode>
                <c:ptCount val="10"/>
                <c:pt idx="0">
                  <c:v>52.1</c:v>
                </c:pt>
                <c:pt idx="1">
                  <c:v>49.8</c:v>
                </c:pt>
                <c:pt idx="2">
                  <c:v>49.2</c:v>
                </c:pt>
                <c:pt idx="3">
                  <c:v>48.3</c:v>
                </c:pt>
                <c:pt idx="4">
                  <c:v>47.3</c:v>
                </c:pt>
                <c:pt idx="5">
                  <c:v>46.3</c:v>
                </c:pt>
                <c:pt idx="6">
                  <c:v>45.1</c:v>
                </c:pt>
                <c:pt idx="7">
                  <c:v>44.2</c:v>
                </c:pt>
                <c:pt idx="8">
                  <c:v>43.2</c:v>
                </c:pt>
                <c:pt idx="9">
                  <c:v>42.2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9-444E-91C1-203FC462F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09792"/>
        <c:axId val="469110272"/>
      </c:scatterChart>
      <c:valAx>
        <c:axId val="4691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9110272"/>
        <c:crosses val="autoZero"/>
        <c:crossBetween val="midCat"/>
      </c:valAx>
      <c:valAx>
        <c:axId val="469110272"/>
        <c:scaling>
          <c:orientation val="minMax"/>
          <c:min val="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91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List1!$O$34</c:f>
              <c:strCache>
                <c:ptCount val="1"/>
                <c:pt idx="0">
                  <c:v>l 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List1!$L$35:$L$45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130</c:v>
                </c:pt>
                <c:pt idx="8">
                  <c:v>150</c:v>
                </c:pt>
                <c:pt idx="9">
                  <c:v>170</c:v>
                </c:pt>
                <c:pt idx="10">
                  <c:v>200</c:v>
                </c:pt>
              </c:numCache>
            </c:numRef>
          </c:xVal>
          <c:yVal>
            <c:numRef>
              <c:f>List1!$O$35:$O$45</c:f>
              <c:numCache>
                <c:formatCode>General</c:formatCode>
                <c:ptCount val="11"/>
                <c:pt idx="0">
                  <c:v>50.8</c:v>
                </c:pt>
                <c:pt idx="1">
                  <c:v>49.2</c:v>
                </c:pt>
                <c:pt idx="2">
                  <c:v>48.3</c:v>
                </c:pt>
                <c:pt idx="3">
                  <c:v>47.2</c:v>
                </c:pt>
                <c:pt idx="4">
                  <c:v>46.8</c:v>
                </c:pt>
                <c:pt idx="5">
                  <c:v>45.6</c:v>
                </c:pt>
                <c:pt idx="6">
                  <c:v>44.5</c:v>
                </c:pt>
                <c:pt idx="7">
                  <c:v>44.2</c:v>
                </c:pt>
                <c:pt idx="8">
                  <c:v>43</c:v>
                </c:pt>
                <c:pt idx="9">
                  <c:v>42</c:v>
                </c:pt>
                <c:pt idx="10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F-4403-B0E6-664483F7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39264"/>
        <c:axId val="500138784"/>
      </c:scatterChart>
      <c:valAx>
        <c:axId val="5001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0138784"/>
        <c:crosses val="autoZero"/>
        <c:crossBetween val="midCat"/>
      </c:valAx>
      <c:valAx>
        <c:axId val="500138784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01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List1!$O$47</c:f>
              <c:strCache>
                <c:ptCount val="1"/>
                <c:pt idx="0">
                  <c:v>l 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List1!$L$48:$L$58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170</c:v>
                </c:pt>
              </c:numCache>
            </c:numRef>
          </c:xVal>
          <c:yVal>
            <c:numRef>
              <c:f>List1!$O$48:$O$58</c:f>
              <c:numCache>
                <c:formatCode>General</c:formatCode>
                <c:ptCount val="11"/>
                <c:pt idx="0">
                  <c:v>52.3</c:v>
                </c:pt>
                <c:pt idx="1">
                  <c:v>49.7</c:v>
                </c:pt>
                <c:pt idx="2">
                  <c:v>48.4</c:v>
                </c:pt>
                <c:pt idx="3">
                  <c:v>45.5</c:v>
                </c:pt>
                <c:pt idx="4">
                  <c:v>42.9</c:v>
                </c:pt>
                <c:pt idx="5">
                  <c:v>41.5</c:v>
                </c:pt>
                <c:pt idx="6">
                  <c:v>38.799999999999997</c:v>
                </c:pt>
                <c:pt idx="7">
                  <c:v>36.1</c:v>
                </c:pt>
                <c:pt idx="8">
                  <c:v>34.799999999999997</c:v>
                </c:pt>
                <c:pt idx="9">
                  <c:v>32.200000000000003</c:v>
                </c:pt>
                <c:pt idx="10">
                  <c:v>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6-4532-8CD6-38DD1FBF5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84208"/>
        <c:axId val="470682000"/>
      </c:scatterChart>
      <c:valAx>
        <c:axId val="3301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0682000"/>
        <c:crosses val="autoZero"/>
        <c:crossBetween val="midCat"/>
      </c:valAx>
      <c:valAx>
        <c:axId val="470682000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01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List1!$D$47</c:f>
              <c:strCache>
                <c:ptCount val="1"/>
                <c:pt idx="0">
                  <c:v>l 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List1!$A$48:$A$57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130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List1!$D$48:$D$57</c:f>
              <c:numCache>
                <c:formatCode>General</c:formatCode>
                <c:ptCount val="10"/>
                <c:pt idx="0">
                  <c:v>60.7</c:v>
                </c:pt>
                <c:pt idx="1">
                  <c:v>58.3</c:v>
                </c:pt>
                <c:pt idx="2">
                  <c:v>57.6</c:v>
                </c:pt>
                <c:pt idx="3">
                  <c:v>57</c:v>
                </c:pt>
                <c:pt idx="4">
                  <c:v>55.9</c:v>
                </c:pt>
                <c:pt idx="5">
                  <c:v>54.7</c:v>
                </c:pt>
                <c:pt idx="6">
                  <c:v>53.5</c:v>
                </c:pt>
                <c:pt idx="7">
                  <c:v>52.3</c:v>
                </c:pt>
                <c:pt idx="8">
                  <c:v>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8BA-A3F0-C2B00B576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86720"/>
        <c:axId val="498457008"/>
      </c:scatterChart>
      <c:valAx>
        <c:axId val="5009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8457008"/>
        <c:crosses val="autoZero"/>
        <c:crossBetween val="midCat"/>
      </c:valAx>
      <c:valAx>
        <c:axId val="498457008"/>
        <c:scaling>
          <c:orientation val="minMax"/>
          <c:max val="61"/>
          <c:min val="49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09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106680</xdr:colOff>
      <xdr:row>0</xdr:row>
      <xdr:rowOff>102870</xdr:rowOff>
    </xdr:from>
    <xdr:to>
      <xdr:col>27</xdr:col>
      <xdr:colOff>579120</xdr:colOff>
      <xdr:row>10</xdr:row>
      <xdr:rowOff>15240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535ADF6-13F8-A296-8FA1-FD60432C7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68580</xdr:colOff>
      <xdr:row>12</xdr:row>
      <xdr:rowOff>167640</xdr:rowOff>
    </xdr:from>
    <xdr:to>
      <xdr:col>28</xdr:col>
      <xdr:colOff>243840</xdr:colOff>
      <xdr:row>23</xdr:row>
      <xdr:rowOff>140970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093FA07-23C9-59B8-396F-DE5E9D18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31</xdr:row>
      <xdr:rowOff>179070</xdr:rowOff>
    </xdr:from>
    <xdr:to>
      <xdr:col>21</xdr:col>
      <xdr:colOff>342900</xdr:colOff>
      <xdr:row>41</xdr:row>
      <xdr:rowOff>121920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450CB075-9457-947F-6ABC-52D9A2260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182880</xdr:colOff>
      <xdr:row>46</xdr:row>
      <xdr:rowOff>57150</xdr:rowOff>
    </xdr:from>
    <xdr:to>
      <xdr:col>21</xdr:col>
      <xdr:colOff>266700</xdr:colOff>
      <xdr:row>56</xdr:row>
      <xdr:rowOff>22860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0030176-B926-73D5-9E05-82DAA7DB0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601980</xdr:colOff>
      <xdr:row>46</xdr:row>
      <xdr:rowOff>7620</xdr:rowOff>
    </xdr:from>
    <xdr:to>
      <xdr:col>10</xdr:col>
      <xdr:colOff>533400</xdr:colOff>
      <xdr:row>56</xdr:row>
      <xdr:rowOff>99060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4F35B328-6687-D6AC-9497-08B58D9B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C3D2-BFBF-4F8B-8AC9-3DFFF8BC73CD}">
  <dimension ref="A1:V109"/>
  <sheetViews>
    <sheetView tabSelected="1" topLeftCell="A74" zoomScaleNormal="100" workbookViewId="0">
      <selection activeCell="Q86" sqref="Q86"/>
    </sheetView>
  </sheetViews>
  <sheetFormatPr defaultRowHeight="14.4" x14ac:dyDescent="0.3"/>
  <cols>
    <col min="1" max="1" width="5.77734375" customWidth="1"/>
    <col min="4" max="4" width="12" bestFit="1" customWidth="1"/>
    <col min="6" max="6" width="11" bestFit="1" customWidth="1"/>
  </cols>
  <sheetData>
    <row r="1" spans="1:22" x14ac:dyDescent="0.3">
      <c r="A1" t="s">
        <v>7</v>
      </c>
      <c r="B1" t="s">
        <v>6</v>
      </c>
      <c r="C1" t="s">
        <v>7</v>
      </c>
      <c r="D1" t="s">
        <v>8</v>
      </c>
      <c r="E1" s="1" t="s">
        <v>5</v>
      </c>
      <c r="F1" t="s">
        <v>7</v>
      </c>
      <c r="G1" t="s">
        <v>6</v>
      </c>
      <c r="H1" t="s">
        <v>7</v>
      </c>
      <c r="I1" t="s">
        <v>8</v>
      </c>
      <c r="J1" s="1" t="s">
        <v>5</v>
      </c>
      <c r="L1" t="s">
        <v>7</v>
      </c>
      <c r="M1" t="s">
        <v>6</v>
      </c>
      <c r="N1" t="s">
        <v>7</v>
      </c>
      <c r="O1" t="s">
        <v>8</v>
      </c>
      <c r="P1" s="1" t="s">
        <v>5</v>
      </c>
      <c r="S1" t="s">
        <v>19</v>
      </c>
      <c r="U1" t="s">
        <v>28</v>
      </c>
      <c r="V1" t="s">
        <v>20</v>
      </c>
    </row>
    <row r="2" spans="1:22" x14ac:dyDescent="0.3">
      <c r="A2" s="2" t="s">
        <v>0</v>
      </c>
      <c r="B2" s="2">
        <v>18.5</v>
      </c>
      <c r="C2" s="2"/>
      <c r="D2" s="2"/>
      <c r="E2" s="3"/>
      <c r="F2" s="2" t="s">
        <v>1</v>
      </c>
      <c r="G2" s="2">
        <v>14.8</v>
      </c>
      <c r="H2" s="2"/>
      <c r="I2" s="2"/>
      <c r="J2" s="3"/>
      <c r="L2" s="2" t="s">
        <v>4</v>
      </c>
      <c r="M2" s="2">
        <v>5.9</v>
      </c>
      <c r="N2" s="2"/>
      <c r="O2" s="2"/>
      <c r="P2" s="3"/>
      <c r="S2">
        <v>0</v>
      </c>
      <c r="T2" s="6">
        <f t="shared" ref="T2:T12" si="0">S2*$L$32</f>
        <v>0</v>
      </c>
      <c r="U2">
        <f>$V$2-V2</f>
        <v>0</v>
      </c>
      <c r="V2">
        <v>46.7</v>
      </c>
    </row>
    <row r="3" spans="1:22" x14ac:dyDescent="0.3">
      <c r="A3">
        <v>20</v>
      </c>
      <c r="B3">
        <v>1.1599999999999999</v>
      </c>
      <c r="C3">
        <v>4.5599999999999996</v>
      </c>
      <c r="D3">
        <f t="shared" ref="D3:D22" si="1">C3-B3</f>
        <v>3.3999999999999995</v>
      </c>
      <c r="E3" s="1">
        <v>46</v>
      </c>
      <c r="F3">
        <v>50</v>
      </c>
      <c r="G3">
        <v>0.68</v>
      </c>
      <c r="H3">
        <v>3.08</v>
      </c>
      <c r="I3">
        <f>H3-G3</f>
        <v>2.4</v>
      </c>
      <c r="J3" s="1">
        <v>50.4</v>
      </c>
      <c r="L3">
        <v>50</v>
      </c>
      <c r="M3">
        <v>0.12</v>
      </c>
      <c r="N3">
        <v>6.36</v>
      </c>
      <c r="O3">
        <f>N3-M3</f>
        <v>6.24</v>
      </c>
      <c r="P3" s="1">
        <v>58.3</v>
      </c>
      <c r="S3">
        <v>20</v>
      </c>
      <c r="T3" s="6">
        <f t="shared" si="0"/>
        <v>196.20660000000001</v>
      </c>
      <c r="U3">
        <f>$V$2-V3</f>
        <v>0.70000000000000284</v>
      </c>
      <c r="V3" s="1">
        <v>46</v>
      </c>
    </row>
    <row r="4" spans="1:22" x14ac:dyDescent="0.3">
      <c r="B4">
        <v>1.08</v>
      </c>
      <c r="C4">
        <v>4.4800000000000004</v>
      </c>
      <c r="D4">
        <f t="shared" si="1"/>
        <v>3.4000000000000004</v>
      </c>
      <c r="E4" s="1"/>
      <c r="G4">
        <v>0.92</v>
      </c>
      <c r="H4">
        <v>3.32</v>
      </c>
      <c r="I4">
        <f t="shared" ref="I4:I10" si="2">H4-G4</f>
        <v>2.4</v>
      </c>
      <c r="J4" s="1"/>
      <c r="M4">
        <v>0.52</v>
      </c>
      <c r="N4">
        <v>6.76</v>
      </c>
      <c r="O4">
        <f t="shared" ref="O4:O22" si="3">N4-M4</f>
        <v>6.24</v>
      </c>
      <c r="P4" s="1"/>
      <c r="S4">
        <v>30</v>
      </c>
      <c r="T4" s="6">
        <f t="shared" si="0"/>
        <v>294.30990000000003</v>
      </c>
      <c r="U4">
        <f t="shared" ref="U4:U12" si="4">$V$2-V4</f>
        <v>1</v>
      </c>
      <c r="V4" s="1">
        <v>45.7</v>
      </c>
    </row>
    <row r="5" spans="1:22" x14ac:dyDescent="0.3">
      <c r="A5">
        <v>30</v>
      </c>
      <c r="B5">
        <v>1.44</v>
      </c>
      <c r="C5">
        <v>5.56</v>
      </c>
      <c r="D5">
        <f t="shared" si="1"/>
        <v>4.1199999999999992</v>
      </c>
      <c r="E5" s="1">
        <v>45.7</v>
      </c>
      <c r="F5">
        <v>100</v>
      </c>
      <c r="G5">
        <v>2.88</v>
      </c>
      <c r="H5">
        <v>7.16</v>
      </c>
      <c r="I5">
        <f t="shared" si="2"/>
        <v>4.28</v>
      </c>
      <c r="J5" s="1">
        <v>49.8</v>
      </c>
      <c r="L5">
        <v>100</v>
      </c>
      <c r="M5">
        <v>0.96</v>
      </c>
      <c r="N5">
        <v>7.16</v>
      </c>
      <c r="O5">
        <f>N5-M5</f>
        <v>6.2</v>
      </c>
      <c r="P5" s="1">
        <v>58.3</v>
      </c>
      <c r="S5">
        <v>50</v>
      </c>
      <c r="T5" s="6">
        <f t="shared" si="0"/>
        <v>490.51650000000001</v>
      </c>
      <c r="U5">
        <f t="shared" si="4"/>
        <v>1.7000000000000028</v>
      </c>
      <c r="V5" s="1">
        <v>45</v>
      </c>
    </row>
    <row r="6" spans="1:22" x14ac:dyDescent="0.3">
      <c r="B6">
        <v>0.88</v>
      </c>
      <c r="C6">
        <v>5</v>
      </c>
      <c r="D6">
        <f t="shared" si="1"/>
        <v>4.12</v>
      </c>
      <c r="E6" s="1"/>
      <c r="G6">
        <v>0.68</v>
      </c>
      <c r="H6">
        <v>4.96</v>
      </c>
      <c r="I6">
        <f t="shared" si="2"/>
        <v>4.28</v>
      </c>
      <c r="J6" s="1"/>
      <c r="M6">
        <v>1.68</v>
      </c>
      <c r="N6">
        <v>7.88</v>
      </c>
      <c r="O6">
        <f>N6-M6</f>
        <v>6.2</v>
      </c>
      <c r="P6" s="1"/>
      <c r="S6">
        <v>70</v>
      </c>
      <c r="T6" s="6">
        <f t="shared" si="0"/>
        <v>686.72310000000004</v>
      </c>
      <c r="U6">
        <f t="shared" si="4"/>
        <v>2.4000000000000057</v>
      </c>
      <c r="V6" s="1">
        <v>44.3</v>
      </c>
    </row>
    <row r="7" spans="1:22" x14ac:dyDescent="0.3">
      <c r="A7">
        <v>50</v>
      </c>
      <c r="B7">
        <v>1.96</v>
      </c>
      <c r="C7">
        <v>7.24</v>
      </c>
      <c r="D7">
        <f t="shared" si="1"/>
        <v>5.28</v>
      </c>
      <c r="E7" s="1">
        <v>45</v>
      </c>
      <c r="F7">
        <v>150</v>
      </c>
      <c r="G7">
        <v>0.44</v>
      </c>
      <c r="H7">
        <v>6.52</v>
      </c>
      <c r="I7">
        <f t="shared" si="2"/>
        <v>6.0799999999999992</v>
      </c>
      <c r="J7" s="1">
        <v>49.2</v>
      </c>
      <c r="L7">
        <v>130</v>
      </c>
      <c r="M7">
        <v>0.6</v>
      </c>
      <c r="N7">
        <v>7.76</v>
      </c>
      <c r="O7">
        <f>N7-M7</f>
        <v>7.16</v>
      </c>
      <c r="P7" s="1">
        <v>57.6</v>
      </c>
      <c r="S7">
        <v>80</v>
      </c>
      <c r="T7" s="6">
        <f t="shared" si="0"/>
        <v>784.82640000000004</v>
      </c>
      <c r="U7">
        <f t="shared" si="4"/>
        <v>2.7000000000000028</v>
      </c>
      <c r="V7" s="1">
        <v>44</v>
      </c>
    </row>
    <row r="8" spans="1:22" x14ac:dyDescent="0.3">
      <c r="B8">
        <v>0.92</v>
      </c>
      <c r="C8">
        <v>6.2</v>
      </c>
      <c r="D8">
        <f t="shared" si="1"/>
        <v>5.28</v>
      </c>
      <c r="E8" s="1"/>
      <c r="G8">
        <v>1.08</v>
      </c>
      <c r="H8">
        <v>7.16</v>
      </c>
      <c r="I8">
        <f t="shared" si="2"/>
        <v>6.08</v>
      </c>
      <c r="J8" s="1"/>
      <c r="M8">
        <v>0.72</v>
      </c>
      <c r="N8">
        <v>7.88</v>
      </c>
      <c r="O8">
        <f>N8-M8</f>
        <v>7.16</v>
      </c>
      <c r="P8" s="1"/>
      <c r="S8">
        <v>100</v>
      </c>
      <c r="T8" s="6">
        <f t="shared" si="0"/>
        <v>981.03300000000002</v>
      </c>
      <c r="U8">
        <f t="shared" si="4"/>
        <v>3.4000000000000057</v>
      </c>
      <c r="V8" s="1">
        <v>43.3</v>
      </c>
    </row>
    <row r="9" spans="1:22" x14ac:dyDescent="0.3">
      <c r="A9">
        <v>70</v>
      </c>
      <c r="B9">
        <v>0.24</v>
      </c>
      <c r="C9">
        <v>6.44</v>
      </c>
      <c r="D9">
        <f t="shared" si="1"/>
        <v>6.2</v>
      </c>
      <c r="E9" s="1">
        <v>44.3</v>
      </c>
      <c r="F9">
        <v>200</v>
      </c>
      <c r="G9">
        <v>0.88</v>
      </c>
      <c r="H9">
        <v>8.4</v>
      </c>
      <c r="I9">
        <f t="shared" si="2"/>
        <v>7.5200000000000005</v>
      </c>
      <c r="J9" s="1">
        <v>48.3</v>
      </c>
      <c r="L9">
        <v>150</v>
      </c>
      <c r="M9">
        <v>0.32</v>
      </c>
      <c r="N9">
        <v>7.96</v>
      </c>
      <c r="O9">
        <f t="shared" si="3"/>
        <v>7.64</v>
      </c>
      <c r="P9" s="1">
        <v>57</v>
      </c>
      <c r="S9">
        <v>120</v>
      </c>
      <c r="T9" s="6">
        <f t="shared" si="0"/>
        <v>1177.2396000000001</v>
      </c>
      <c r="U9">
        <f t="shared" si="4"/>
        <v>4.2000000000000028</v>
      </c>
      <c r="V9" s="1">
        <v>42.5</v>
      </c>
    </row>
    <row r="10" spans="1:22" x14ac:dyDescent="0.3">
      <c r="B10">
        <v>0.48</v>
      </c>
      <c r="C10">
        <v>6.68</v>
      </c>
      <c r="D10">
        <f t="shared" si="1"/>
        <v>6.1999999999999993</v>
      </c>
      <c r="E10" s="1"/>
      <c r="G10">
        <v>0.24</v>
      </c>
      <c r="H10">
        <v>7.76</v>
      </c>
      <c r="I10">
        <f t="shared" si="2"/>
        <v>7.52</v>
      </c>
      <c r="J10" s="1"/>
      <c r="M10">
        <v>0.2</v>
      </c>
      <c r="N10">
        <v>7.84</v>
      </c>
      <c r="O10">
        <f t="shared" si="3"/>
        <v>7.64</v>
      </c>
      <c r="P10" s="1"/>
      <c r="S10">
        <v>150</v>
      </c>
      <c r="T10" s="6">
        <f t="shared" si="0"/>
        <v>1471.5495000000001</v>
      </c>
      <c r="U10">
        <f t="shared" si="4"/>
        <v>5</v>
      </c>
      <c r="V10" s="1">
        <v>41.7</v>
      </c>
    </row>
    <row r="11" spans="1:22" x14ac:dyDescent="0.3">
      <c r="A11">
        <v>80</v>
      </c>
      <c r="B11">
        <v>0.36</v>
      </c>
      <c r="C11">
        <v>6.96</v>
      </c>
      <c r="D11">
        <f t="shared" si="1"/>
        <v>6.6</v>
      </c>
      <c r="E11" s="1">
        <v>44</v>
      </c>
      <c r="F11">
        <v>250</v>
      </c>
      <c r="G11">
        <v>0.72</v>
      </c>
      <c r="H11">
        <v>9.44</v>
      </c>
      <c r="I11">
        <f t="shared" ref="I11:I22" si="5">H11-G11</f>
        <v>8.7199999999999989</v>
      </c>
      <c r="J11" s="1">
        <v>47.3</v>
      </c>
      <c r="L11">
        <v>200</v>
      </c>
      <c r="M11">
        <v>0.4</v>
      </c>
      <c r="N11">
        <v>9.1999999999999993</v>
      </c>
      <c r="O11">
        <f t="shared" si="3"/>
        <v>8.7999999999999989</v>
      </c>
      <c r="P11" s="1">
        <v>55.9</v>
      </c>
      <c r="S11">
        <v>180</v>
      </c>
      <c r="T11" s="6">
        <f t="shared" si="0"/>
        <v>1765.8594000000001</v>
      </c>
      <c r="U11">
        <f t="shared" si="4"/>
        <v>6</v>
      </c>
      <c r="V11" s="1">
        <v>40.700000000000003</v>
      </c>
    </row>
    <row r="12" spans="1:22" x14ac:dyDescent="0.3">
      <c r="B12">
        <v>1.96</v>
      </c>
      <c r="C12">
        <v>8.56</v>
      </c>
      <c r="D12">
        <f t="shared" si="1"/>
        <v>6.6000000000000005</v>
      </c>
      <c r="E12" s="1"/>
      <c r="G12">
        <v>0.96</v>
      </c>
      <c r="H12">
        <v>9.68</v>
      </c>
      <c r="I12">
        <f t="shared" si="5"/>
        <v>8.7199999999999989</v>
      </c>
      <c r="J12" s="1"/>
      <c r="M12">
        <v>0.64</v>
      </c>
      <c r="N12">
        <v>9.44</v>
      </c>
      <c r="O12">
        <f t="shared" si="3"/>
        <v>8.7999999999999989</v>
      </c>
      <c r="P12" s="1"/>
      <c r="S12">
        <v>200</v>
      </c>
      <c r="T12" s="6">
        <f t="shared" si="0"/>
        <v>1962.066</v>
      </c>
      <c r="U12">
        <f t="shared" si="4"/>
        <v>6.8000000000000043</v>
      </c>
      <c r="V12" s="1">
        <v>39.9</v>
      </c>
    </row>
    <row r="13" spans="1:22" x14ac:dyDescent="0.3">
      <c r="A13">
        <v>100</v>
      </c>
      <c r="B13">
        <v>1.1200000000000001</v>
      </c>
      <c r="C13">
        <v>8.52</v>
      </c>
      <c r="D13">
        <f t="shared" si="1"/>
        <v>7.3999999999999995</v>
      </c>
      <c r="E13" s="1">
        <v>43.3</v>
      </c>
      <c r="F13">
        <v>300</v>
      </c>
      <c r="G13">
        <v>2.84</v>
      </c>
      <c r="H13">
        <v>12.68</v>
      </c>
      <c r="I13">
        <f t="shared" si="5"/>
        <v>9.84</v>
      </c>
      <c r="J13" s="1">
        <v>46.3</v>
      </c>
      <c r="L13">
        <v>250</v>
      </c>
      <c r="M13">
        <v>0.76</v>
      </c>
      <c r="N13">
        <v>10.6</v>
      </c>
      <c r="O13">
        <f t="shared" si="3"/>
        <v>9.84</v>
      </c>
      <c r="P13" s="1">
        <v>54.7</v>
      </c>
    </row>
    <row r="14" spans="1:22" x14ac:dyDescent="0.3">
      <c r="B14">
        <v>1</v>
      </c>
      <c r="C14">
        <v>8.4</v>
      </c>
      <c r="D14">
        <f t="shared" si="1"/>
        <v>7.4</v>
      </c>
      <c r="E14" s="1"/>
      <c r="G14">
        <v>1.88</v>
      </c>
      <c r="H14">
        <v>11.72</v>
      </c>
      <c r="I14">
        <f t="shared" si="5"/>
        <v>9.84</v>
      </c>
      <c r="J14" s="1"/>
      <c r="M14">
        <v>0.44</v>
      </c>
      <c r="N14">
        <v>10.28</v>
      </c>
      <c r="O14">
        <f t="shared" si="3"/>
        <v>9.84</v>
      </c>
      <c r="P14" s="1"/>
      <c r="S14" t="s">
        <v>19</v>
      </c>
      <c r="T14" s="6"/>
      <c r="V14" t="s">
        <v>21</v>
      </c>
    </row>
    <row r="15" spans="1:22" x14ac:dyDescent="0.3">
      <c r="A15">
        <v>120</v>
      </c>
      <c r="B15">
        <v>0.92</v>
      </c>
      <c r="C15">
        <v>9</v>
      </c>
      <c r="D15">
        <f t="shared" si="1"/>
        <v>8.08</v>
      </c>
      <c r="E15" s="1">
        <v>42.5</v>
      </c>
      <c r="F15">
        <v>350</v>
      </c>
      <c r="G15">
        <v>1.08</v>
      </c>
      <c r="H15">
        <v>11.8</v>
      </c>
      <c r="I15">
        <f t="shared" si="5"/>
        <v>10.72</v>
      </c>
      <c r="J15" s="1">
        <v>45.1</v>
      </c>
      <c r="L15">
        <v>300</v>
      </c>
      <c r="M15">
        <v>0.84</v>
      </c>
      <c r="N15">
        <v>11.64</v>
      </c>
      <c r="O15">
        <f t="shared" si="3"/>
        <v>10.8</v>
      </c>
      <c r="P15" s="1">
        <v>53.5</v>
      </c>
      <c r="S15">
        <v>0</v>
      </c>
      <c r="T15" s="6">
        <f t="shared" ref="T15:T24" si="6">S15*$L$32</f>
        <v>0</v>
      </c>
      <c r="U15">
        <f t="shared" ref="U15:U24" si="7">$V$15-V15</f>
        <v>0</v>
      </c>
      <c r="V15" s="1">
        <v>52.1</v>
      </c>
    </row>
    <row r="16" spans="1:22" x14ac:dyDescent="0.3">
      <c r="B16">
        <v>1.08</v>
      </c>
      <c r="C16">
        <v>9.16</v>
      </c>
      <c r="D16">
        <f t="shared" si="1"/>
        <v>8.08</v>
      </c>
      <c r="E16" s="1"/>
      <c r="G16">
        <v>1.1200000000000001</v>
      </c>
      <c r="H16">
        <v>11.84</v>
      </c>
      <c r="I16">
        <f t="shared" si="5"/>
        <v>10.719999999999999</v>
      </c>
      <c r="J16" s="1"/>
      <c r="M16">
        <v>0.96</v>
      </c>
      <c r="N16">
        <v>11.76</v>
      </c>
      <c r="O16">
        <f t="shared" si="3"/>
        <v>10.8</v>
      </c>
      <c r="P16" s="1"/>
      <c r="S16">
        <v>100</v>
      </c>
      <c r="T16" s="6">
        <f t="shared" si="6"/>
        <v>981.03300000000002</v>
      </c>
      <c r="U16">
        <f t="shared" si="7"/>
        <v>2.3000000000000043</v>
      </c>
      <c r="V16" s="1">
        <v>49.8</v>
      </c>
    </row>
    <row r="17" spans="1:22" x14ac:dyDescent="0.3">
      <c r="A17">
        <v>150</v>
      </c>
      <c r="B17">
        <v>0.72</v>
      </c>
      <c r="C17">
        <v>9.76</v>
      </c>
      <c r="D17">
        <f t="shared" si="1"/>
        <v>9.0399999999999991</v>
      </c>
      <c r="E17" s="1">
        <v>41.7</v>
      </c>
      <c r="F17">
        <v>400</v>
      </c>
      <c r="G17">
        <v>0.56000000000000005</v>
      </c>
      <c r="H17">
        <v>12.04</v>
      </c>
      <c r="I17">
        <f t="shared" si="5"/>
        <v>11.479999999999999</v>
      </c>
      <c r="J17" s="1">
        <v>44.2</v>
      </c>
      <c r="L17">
        <v>350</v>
      </c>
      <c r="M17">
        <v>1.24</v>
      </c>
      <c r="N17">
        <v>12.88</v>
      </c>
      <c r="O17">
        <f t="shared" si="3"/>
        <v>11.64</v>
      </c>
      <c r="P17" s="1">
        <v>52.3</v>
      </c>
      <c r="S17">
        <v>150</v>
      </c>
      <c r="T17" s="6">
        <f t="shared" si="6"/>
        <v>1471.5495000000001</v>
      </c>
      <c r="U17">
        <f t="shared" si="7"/>
        <v>2.8999999999999986</v>
      </c>
      <c r="V17" s="1">
        <v>49.2</v>
      </c>
    </row>
    <row r="18" spans="1:22" x14ac:dyDescent="0.3">
      <c r="B18">
        <v>0.56000000000000005</v>
      </c>
      <c r="C18">
        <v>9.6</v>
      </c>
      <c r="D18">
        <f t="shared" si="1"/>
        <v>9.0399999999999991</v>
      </c>
      <c r="E18" s="1"/>
      <c r="G18">
        <v>1.1599999999999999</v>
      </c>
      <c r="H18">
        <v>12.64</v>
      </c>
      <c r="I18">
        <f t="shared" si="5"/>
        <v>11.48</v>
      </c>
      <c r="J18" s="1"/>
      <c r="M18">
        <v>0.88</v>
      </c>
      <c r="N18">
        <v>12.52</v>
      </c>
      <c r="O18">
        <f t="shared" si="3"/>
        <v>11.639999999999999</v>
      </c>
      <c r="P18" s="1"/>
      <c r="S18">
        <v>200</v>
      </c>
      <c r="T18" s="6">
        <f t="shared" si="6"/>
        <v>1962.066</v>
      </c>
      <c r="U18">
        <f t="shared" si="7"/>
        <v>3.8000000000000043</v>
      </c>
      <c r="V18" s="1">
        <v>48.3</v>
      </c>
    </row>
    <row r="19" spans="1:22" x14ac:dyDescent="0.3">
      <c r="A19">
        <v>180</v>
      </c>
      <c r="B19">
        <v>0.6</v>
      </c>
      <c r="C19">
        <v>10.44</v>
      </c>
      <c r="D19">
        <f t="shared" si="1"/>
        <v>9.84</v>
      </c>
      <c r="E19" s="1">
        <v>40.700000000000003</v>
      </c>
      <c r="F19">
        <v>450</v>
      </c>
      <c r="G19">
        <v>0.8</v>
      </c>
      <c r="H19">
        <v>12.96</v>
      </c>
      <c r="I19">
        <f t="shared" si="5"/>
        <v>12.16</v>
      </c>
      <c r="J19" s="1">
        <v>43.2</v>
      </c>
      <c r="L19">
        <v>400</v>
      </c>
      <c r="M19">
        <v>0.56000000000000005</v>
      </c>
      <c r="N19">
        <v>13</v>
      </c>
      <c r="O19">
        <f t="shared" si="3"/>
        <v>12.44</v>
      </c>
      <c r="P19" s="1">
        <v>51.1</v>
      </c>
      <c r="S19">
        <v>250</v>
      </c>
      <c r="T19" s="6">
        <f t="shared" si="6"/>
        <v>2452.5825</v>
      </c>
      <c r="U19">
        <f t="shared" si="7"/>
        <v>4.8000000000000043</v>
      </c>
      <c r="V19" s="1">
        <v>47.3</v>
      </c>
    </row>
    <row r="20" spans="1:22" x14ac:dyDescent="0.3">
      <c r="B20">
        <v>0.88</v>
      </c>
      <c r="C20">
        <v>10.72</v>
      </c>
      <c r="D20">
        <f t="shared" si="1"/>
        <v>9.84</v>
      </c>
      <c r="E20" s="1"/>
      <c r="G20">
        <v>0.6</v>
      </c>
      <c r="H20">
        <v>12.76</v>
      </c>
      <c r="I20">
        <f t="shared" si="5"/>
        <v>12.16</v>
      </c>
      <c r="J20" s="1"/>
      <c r="M20">
        <v>0.96</v>
      </c>
      <c r="N20">
        <v>13.4</v>
      </c>
      <c r="O20">
        <f t="shared" si="3"/>
        <v>12.440000000000001</v>
      </c>
      <c r="P20" s="1"/>
      <c r="S20">
        <v>300</v>
      </c>
      <c r="T20" s="6">
        <f t="shared" si="6"/>
        <v>2943.0990000000002</v>
      </c>
      <c r="U20">
        <f t="shared" si="7"/>
        <v>5.8000000000000043</v>
      </c>
      <c r="V20" s="1">
        <v>46.3</v>
      </c>
    </row>
    <row r="21" spans="1:22" x14ac:dyDescent="0.3">
      <c r="A21">
        <v>200</v>
      </c>
      <c r="B21">
        <v>0.72</v>
      </c>
      <c r="C21">
        <v>11.12</v>
      </c>
      <c r="D21">
        <f t="shared" si="1"/>
        <v>10.399999999999999</v>
      </c>
      <c r="E21" s="1">
        <v>39.9</v>
      </c>
      <c r="F21">
        <v>500</v>
      </c>
      <c r="G21">
        <v>0.56000000000000005</v>
      </c>
      <c r="H21">
        <v>13.36</v>
      </c>
      <c r="I21">
        <f t="shared" si="5"/>
        <v>12.799999999999999</v>
      </c>
      <c r="J21" s="1">
        <v>42.2</v>
      </c>
      <c r="L21">
        <v>500</v>
      </c>
      <c r="M21">
        <v>0.96</v>
      </c>
      <c r="N21">
        <v>14.12</v>
      </c>
      <c r="O21">
        <f t="shared" si="3"/>
        <v>13.16</v>
      </c>
      <c r="P21" s="1">
        <v>49.9</v>
      </c>
      <c r="S21">
        <v>350</v>
      </c>
      <c r="T21" s="6">
        <f t="shared" si="6"/>
        <v>3433.6155000000003</v>
      </c>
      <c r="U21">
        <f t="shared" si="7"/>
        <v>7</v>
      </c>
      <c r="V21" s="1">
        <v>45.1</v>
      </c>
    </row>
    <row r="22" spans="1:22" x14ac:dyDescent="0.3">
      <c r="B22">
        <v>0.32</v>
      </c>
      <c r="C22">
        <v>10.72</v>
      </c>
      <c r="D22">
        <f t="shared" si="1"/>
        <v>10.4</v>
      </c>
      <c r="E22" s="1"/>
      <c r="G22">
        <v>1.92</v>
      </c>
      <c r="H22">
        <v>14.72</v>
      </c>
      <c r="I22">
        <f t="shared" si="5"/>
        <v>12.8</v>
      </c>
      <c r="J22" s="1"/>
      <c r="M22">
        <v>1.48</v>
      </c>
      <c r="N22">
        <v>14.64</v>
      </c>
      <c r="O22">
        <f t="shared" si="3"/>
        <v>13.16</v>
      </c>
      <c r="P22" s="1"/>
      <c r="S22">
        <v>400</v>
      </c>
      <c r="T22" s="6">
        <f t="shared" si="6"/>
        <v>3924.1320000000001</v>
      </c>
      <c r="U22">
        <f t="shared" si="7"/>
        <v>7.8999999999999986</v>
      </c>
      <c r="V22" s="1">
        <v>44.2</v>
      </c>
    </row>
    <row r="23" spans="1:22" x14ac:dyDescent="0.3">
      <c r="S23">
        <v>450</v>
      </c>
      <c r="T23" s="6">
        <f t="shared" si="6"/>
        <v>4414.6485000000002</v>
      </c>
      <c r="U23">
        <f t="shared" si="7"/>
        <v>8.8999999999999986</v>
      </c>
      <c r="V23" s="1">
        <v>43.2</v>
      </c>
    </row>
    <row r="24" spans="1:22" x14ac:dyDescent="0.3">
      <c r="A24" t="s">
        <v>7</v>
      </c>
      <c r="B24" t="s">
        <v>6</v>
      </c>
      <c r="C24" t="s">
        <v>7</v>
      </c>
      <c r="D24" t="s">
        <v>8</v>
      </c>
      <c r="E24" s="1" t="s">
        <v>5</v>
      </c>
      <c r="F24" t="s">
        <v>7</v>
      </c>
      <c r="G24" t="s">
        <v>6</v>
      </c>
      <c r="H24" t="s">
        <v>7</v>
      </c>
      <c r="I24" t="s">
        <v>8</v>
      </c>
      <c r="J24" s="1" t="s">
        <v>5</v>
      </c>
      <c r="S24">
        <v>500</v>
      </c>
      <c r="T24" s="6">
        <f t="shared" si="6"/>
        <v>4905.165</v>
      </c>
      <c r="U24">
        <f t="shared" si="7"/>
        <v>9.8999999999999986</v>
      </c>
      <c r="V24" s="1">
        <v>42.2</v>
      </c>
    </row>
    <row r="25" spans="1:22" x14ac:dyDescent="0.3">
      <c r="A25" s="4" t="s">
        <v>2</v>
      </c>
      <c r="B25" s="2">
        <v>14.5</v>
      </c>
      <c r="C25" s="2"/>
      <c r="D25" s="2"/>
      <c r="E25" s="3"/>
      <c r="F25" s="4" t="s">
        <v>3</v>
      </c>
      <c r="G25" s="2">
        <v>12.5</v>
      </c>
      <c r="H25" s="2"/>
      <c r="I25" s="2"/>
      <c r="J25" s="3"/>
    </row>
    <row r="26" spans="1:22" x14ac:dyDescent="0.3">
      <c r="A26">
        <v>30</v>
      </c>
      <c r="B26">
        <v>1.1599999999999999</v>
      </c>
      <c r="C26">
        <v>6.28</v>
      </c>
      <c r="D26">
        <f>C26-B26</f>
        <v>5.12</v>
      </c>
      <c r="E26" s="1">
        <v>49.2</v>
      </c>
      <c r="F26">
        <v>20</v>
      </c>
      <c r="G26">
        <v>0.76</v>
      </c>
      <c r="H26">
        <v>7.72</v>
      </c>
      <c r="I26">
        <f>H26-G26</f>
        <v>6.96</v>
      </c>
      <c r="J26" s="1">
        <v>49.7</v>
      </c>
      <c r="L26" t="s">
        <v>9</v>
      </c>
      <c r="M26" t="s">
        <v>10</v>
      </c>
      <c r="N26" t="s">
        <v>11</v>
      </c>
    </row>
    <row r="27" spans="1:22" x14ac:dyDescent="0.3">
      <c r="B27">
        <v>0.72</v>
      </c>
      <c r="C27">
        <v>5.84</v>
      </c>
      <c r="D27">
        <f t="shared" ref="D27:D45" si="8">C27-B27</f>
        <v>5.12</v>
      </c>
      <c r="E27" s="1"/>
      <c r="G27">
        <v>0.96</v>
      </c>
      <c r="H27">
        <v>7.92</v>
      </c>
      <c r="I27">
        <f t="shared" ref="I27:I45" si="9">H27-G27</f>
        <v>6.96</v>
      </c>
      <c r="J27" s="1"/>
      <c r="L27" t="s">
        <v>12</v>
      </c>
      <c r="M27" t="s">
        <v>15</v>
      </c>
      <c r="N27" t="s">
        <v>18</v>
      </c>
    </row>
    <row r="28" spans="1:22" x14ac:dyDescent="0.3">
      <c r="A28">
        <v>50</v>
      </c>
      <c r="B28">
        <v>0.72</v>
      </c>
      <c r="C28">
        <v>7.24</v>
      </c>
      <c r="D28">
        <f t="shared" si="8"/>
        <v>6.5200000000000005</v>
      </c>
      <c r="E28" s="1">
        <v>48.3</v>
      </c>
      <c r="F28">
        <v>30</v>
      </c>
      <c r="G28">
        <v>0.48</v>
      </c>
      <c r="H28">
        <v>8.84</v>
      </c>
      <c r="I28">
        <f t="shared" si="9"/>
        <v>8.36</v>
      </c>
      <c r="J28" s="1">
        <v>48.4</v>
      </c>
      <c r="L28" t="s">
        <v>13</v>
      </c>
      <c r="M28" t="s">
        <v>16</v>
      </c>
      <c r="N28" t="s">
        <v>17</v>
      </c>
    </row>
    <row r="29" spans="1:22" x14ac:dyDescent="0.3">
      <c r="B29">
        <v>0.96</v>
      </c>
      <c r="C29">
        <v>7.48</v>
      </c>
      <c r="D29">
        <f t="shared" si="8"/>
        <v>6.5200000000000005</v>
      </c>
      <c r="E29" s="1"/>
      <c r="G29">
        <v>0.16</v>
      </c>
      <c r="H29">
        <v>8.52</v>
      </c>
      <c r="I29">
        <f t="shared" si="9"/>
        <v>8.36</v>
      </c>
      <c r="J29" s="1"/>
      <c r="L29" t="s">
        <v>14</v>
      </c>
      <c r="M29" s="5">
        <v>0.378</v>
      </c>
      <c r="N29" s="5">
        <v>2.5000000000000001E-2</v>
      </c>
    </row>
    <row r="30" spans="1:22" x14ac:dyDescent="0.3">
      <c r="A30">
        <v>70</v>
      </c>
      <c r="B30">
        <v>1.1599999999999999</v>
      </c>
      <c r="C30">
        <v>8.84</v>
      </c>
      <c r="D30">
        <f t="shared" si="8"/>
        <v>7.68</v>
      </c>
      <c r="E30" s="1">
        <v>47.2</v>
      </c>
      <c r="F30">
        <v>50</v>
      </c>
      <c r="G30">
        <v>1.04</v>
      </c>
      <c r="H30">
        <v>11.68</v>
      </c>
      <c r="I30">
        <f t="shared" si="9"/>
        <v>10.64</v>
      </c>
      <c r="J30" s="1">
        <v>45.5</v>
      </c>
    </row>
    <row r="31" spans="1:22" x14ac:dyDescent="0.3">
      <c r="B31">
        <v>1.08</v>
      </c>
      <c r="C31">
        <v>8.76</v>
      </c>
      <c r="D31">
        <f t="shared" si="8"/>
        <v>7.68</v>
      </c>
      <c r="E31" s="1"/>
      <c r="G31">
        <v>1</v>
      </c>
      <c r="H31">
        <v>11.64</v>
      </c>
      <c r="I31">
        <f t="shared" si="9"/>
        <v>10.64</v>
      </c>
      <c r="J31" s="1"/>
      <c r="L31" t="s">
        <v>25</v>
      </c>
    </row>
    <row r="32" spans="1:22" x14ac:dyDescent="0.3">
      <c r="A32">
        <v>80</v>
      </c>
      <c r="B32">
        <v>0.76</v>
      </c>
      <c r="C32">
        <v>8.9600000000000009</v>
      </c>
      <c r="D32">
        <f t="shared" si="8"/>
        <v>8.2000000000000011</v>
      </c>
      <c r="E32" s="1">
        <v>46.8</v>
      </c>
      <c r="F32">
        <v>70</v>
      </c>
      <c r="G32">
        <v>1.24</v>
      </c>
      <c r="H32">
        <v>13.8</v>
      </c>
      <c r="I32">
        <f t="shared" si="9"/>
        <v>12.56</v>
      </c>
      <c r="J32" s="1">
        <v>42.9</v>
      </c>
      <c r="L32">
        <v>9.8103300000000004</v>
      </c>
      <c r="M32">
        <v>1.0000000000000001E-5</v>
      </c>
    </row>
    <row r="33" spans="1:15" x14ac:dyDescent="0.3">
      <c r="B33">
        <v>0.64</v>
      </c>
      <c r="C33">
        <v>8.84</v>
      </c>
      <c r="D33">
        <f t="shared" si="8"/>
        <v>8.1999999999999993</v>
      </c>
      <c r="E33" s="1"/>
      <c r="G33">
        <v>1.2</v>
      </c>
      <c r="H33">
        <v>13.76</v>
      </c>
      <c r="I33">
        <f t="shared" si="9"/>
        <v>12.56</v>
      </c>
      <c r="J33" s="1"/>
    </row>
    <row r="34" spans="1:15" x14ac:dyDescent="0.3">
      <c r="A34">
        <v>100</v>
      </c>
      <c r="B34">
        <v>0.96</v>
      </c>
      <c r="C34">
        <v>10.08</v>
      </c>
      <c r="D34">
        <f t="shared" si="8"/>
        <v>9.120000000000001</v>
      </c>
      <c r="E34" s="1">
        <v>45.6</v>
      </c>
      <c r="F34">
        <v>80</v>
      </c>
      <c r="G34">
        <v>0.44</v>
      </c>
      <c r="H34">
        <v>13.8</v>
      </c>
      <c r="I34">
        <f t="shared" si="9"/>
        <v>13.360000000000001</v>
      </c>
      <c r="J34" s="1">
        <v>41.5</v>
      </c>
      <c r="L34" t="s">
        <v>19</v>
      </c>
      <c r="O34" t="s">
        <v>22</v>
      </c>
    </row>
    <row r="35" spans="1:15" x14ac:dyDescent="0.3">
      <c r="B35">
        <v>0.36</v>
      </c>
      <c r="C35">
        <v>9.48</v>
      </c>
      <c r="D35">
        <f t="shared" si="8"/>
        <v>9.120000000000001</v>
      </c>
      <c r="E35" s="1"/>
      <c r="G35">
        <v>0.56000000000000005</v>
      </c>
      <c r="H35">
        <v>13.92</v>
      </c>
      <c r="I35">
        <f t="shared" si="9"/>
        <v>13.36</v>
      </c>
      <c r="J35" s="1"/>
      <c r="L35">
        <v>0</v>
      </c>
      <c r="M35" s="6">
        <f t="shared" ref="M35:M45" si="10">L35*$L$32</f>
        <v>0</v>
      </c>
      <c r="N35">
        <f>$O$35-O35</f>
        <v>0</v>
      </c>
      <c r="O35">
        <v>50.8</v>
      </c>
    </row>
    <row r="36" spans="1:15" x14ac:dyDescent="0.3">
      <c r="A36">
        <v>120</v>
      </c>
      <c r="B36">
        <v>0.76</v>
      </c>
      <c r="C36">
        <v>10.84</v>
      </c>
      <c r="D36">
        <f t="shared" si="8"/>
        <v>10.08</v>
      </c>
      <c r="E36" s="1">
        <v>44.5</v>
      </c>
      <c r="F36">
        <v>100</v>
      </c>
      <c r="G36">
        <v>1.52</v>
      </c>
      <c r="H36">
        <v>16.440000000000001</v>
      </c>
      <c r="I36">
        <f t="shared" si="9"/>
        <v>14.920000000000002</v>
      </c>
      <c r="J36" s="1">
        <v>38.799999999999997</v>
      </c>
      <c r="L36">
        <v>30</v>
      </c>
      <c r="M36" s="6">
        <f t="shared" si="10"/>
        <v>294.30990000000003</v>
      </c>
      <c r="N36">
        <f t="shared" ref="N36:N45" si="11">$O$35-O36</f>
        <v>1.5999999999999943</v>
      </c>
      <c r="O36" s="1">
        <v>49.2</v>
      </c>
    </row>
    <row r="37" spans="1:15" x14ac:dyDescent="0.3">
      <c r="B37">
        <v>0.44</v>
      </c>
      <c r="C37">
        <v>10.52</v>
      </c>
      <c r="D37">
        <f t="shared" si="8"/>
        <v>10.08</v>
      </c>
      <c r="E37" s="1"/>
      <c r="G37">
        <v>0.76</v>
      </c>
      <c r="H37">
        <v>15.68</v>
      </c>
      <c r="I37">
        <f t="shared" si="9"/>
        <v>14.92</v>
      </c>
      <c r="J37" s="1"/>
      <c r="L37">
        <v>50</v>
      </c>
      <c r="M37" s="6">
        <f t="shared" si="10"/>
        <v>490.51650000000001</v>
      </c>
      <c r="N37">
        <f t="shared" si="11"/>
        <v>2.5</v>
      </c>
      <c r="O37" s="1">
        <v>48.3</v>
      </c>
    </row>
    <row r="38" spans="1:15" x14ac:dyDescent="0.3">
      <c r="A38">
        <v>130</v>
      </c>
      <c r="B38">
        <v>0.6</v>
      </c>
      <c r="C38">
        <v>11</v>
      </c>
      <c r="D38">
        <f t="shared" si="8"/>
        <v>10.4</v>
      </c>
      <c r="E38" s="1">
        <v>44.2</v>
      </c>
      <c r="F38">
        <v>120</v>
      </c>
      <c r="G38">
        <v>0.52</v>
      </c>
      <c r="H38">
        <v>16.8</v>
      </c>
      <c r="I38">
        <f t="shared" si="9"/>
        <v>16.28</v>
      </c>
      <c r="J38" s="1">
        <v>36.1</v>
      </c>
      <c r="L38">
        <v>70</v>
      </c>
      <c r="M38" s="6">
        <f t="shared" si="10"/>
        <v>686.72310000000004</v>
      </c>
      <c r="N38">
        <f t="shared" si="11"/>
        <v>3.5999999999999943</v>
      </c>
      <c r="O38" s="1">
        <v>47.2</v>
      </c>
    </row>
    <row r="39" spans="1:15" x14ac:dyDescent="0.3">
      <c r="B39">
        <v>0.64</v>
      </c>
      <c r="C39">
        <v>11.04</v>
      </c>
      <c r="D39">
        <f t="shared" si="8"/>
        <v>10.399999999999999</v>
      </c>
      <c r="E39" s="1"/>
      <c r="G39">
        <v>0.64</v>
      </c>
      <c r="H39">
        <v>16.920000000000002</v>
      </c>
      <c r="I39">
        <f t="shared" si="9"/>
        <v>16.28</v>
      </c>
      <c r="J39" s="1"/>
      <c r="L39">
        <v>80</v>
      </c>
      <c r="M39" s="6">
        <f t="shared" si="10"/>
        <v>784.82640000000004</v>
      </c>
      <c r="N39">
        <f t="shared" si="11"/>
        <v>4</v>
      </c>
      <c r="O39" s="1">
        <v>46.8</v>
      </c>
    </row>
    <row r="40" spans="1:15" x14ac:dyDescent="0.3">
      <c r="A40">
        <v>150</v>
      </c>
      <c r="B40">
        <v>0.96</v>
      </c>
      <c r="C40">
        <v>12.08</v>
      </c>
      <c r="D40">
        <f t="shared" si="8"/>
        <v>11.120000000000001</v>
      </c>
      <c r="E40" s="1">
        <v>43</v>
      </c>
      <c r="F40">
        <v>130</v>
      </c>
      <c r="G40">
        <v>0.44</v>
      </c>
      <c r="H40">
        <v>17.399999999999999</v>
      </c>
      <c r="I40">
        <f t="shared" si="9"/>
        <v>16.959999999999997</v>
      </c>
      <c r="J40" s="1">
        <v>34.799999999999997</v>
      </c>
      <c r="L40">
        <v>100</v>
      </c>
      <c r="M40" s="6">
        <f t="shared" si="10"/>
        <v>981.03300000000002</v>
      </c>
      <c r="N40">
        <f t="shared" si="11"/>
        <v>5.1999999999999957</v>
      </c>
      <c r="O40" s="1">
        <v>45.6</v>
      </c>
    </row>
    <row r="41" spans="1:15" x14ac:dyDescent="0.3">
      <c r="B41">
        <v>0.84</v>
      </c>
      <c r="C41">
        <v>11.96</v>
      </c>
      <c r="D41">
        <f t="shared" si="8"/>
        <v>11.120000000000001</v>
      </c>
      <c r="E41" s="1"/>
      <c r="G41">
        <v>0.88</v>
      </c>
      <c r="H41">
        <v>17.84</v>
      </c>
      <c r="I41">
        <f t="shared" si="9"/>
        <v>16.96</v>
      </c>
      <c r="J41" s="1"/>
      <c r="L41">
        <v>120</v>
      </c>
      <c r="M41" s="6">
        <f t="shared" si="10"/>
        <v>1177.2396000000001</v>
      </c>
      <c r="N41">
        <f t="shared" si="11"/>
        <v>6.2999999999999972</v>
      </c>
      <c r="O41" s="1">
        <v>44.5</v>
      </c>
    </row>
    <row r="42" spans="1:15" x14ac:dyDescent="0.3">
      <c r="A42">
        <v>170</v>
      </c>
      <c r="B42">
        <v>0.68</v>
      </c>
      <c r="C42">
        <v>12.56</v>
      </c>
      <c r="D42">
        <f t="shared" si="8"/>
        <v>11.88</v>
      </c>
      <c r="E42" s="1">
        <v>42</v>
      </c>
      <c r="F42">
        <v>150</v>
      </c>
      <c r="G42">
        <v>0.52</v>
      </c>
      <c r="H42">
        <v>18.68</v>
      </c>
      <c r="I42">
        <f t="shared" si="9"/>
        <v>18.16</v>
      </c>
      <c r="J42" s="1">
        <v>32.200000000000003</v>
      </c>
      <c r="L42">
        <v>130</v>
      </c>
      <c r="M42" s="6">
        <f t="shared" si="10"/>
        <v>1275.3429000000001</v>
      </c>
      <c r="N42">
        <f t="shared" si="11"/>
        <v>6.5999999999999943</v>
      </c>
      <c r="O42" s="1">
        <v>44.2</v>
      </c>
    </row>
    <row r="43" spans="1:15" x14ac:dyDescent="0.3">
      <c r="B43">
        <v>0.36</v>
      </c>
      <c r="C43">
        <v>12.24</v>
      </c>
      <c r="D43">
        <f t="shared" si="8"/>
        <v>11.88</v>
      </c>
      <c r="E43" s="1"/>
      <c r="G43">
        <v>1.04</v>
      </c>
      <c r="H43">
        <v>19.2</v>
      </c>
      <c r="I43">
        <f t="shared" si="9"/>
        <v>18.16</v>
      </c>
      <c r="J43" s="1"/>
      <c r="L43">
        <v>150</v>
      </c>
      <c r="M43" s="6">
        <f t="shared" si="10"/>
        <v>1471.5495000000001</v>
      </c>
      <c r="N43">
        <f t="shared" si="11"/>
        <v>7.7999999999999972</v>
      </c>
      <c r="O43" s="1">
        <v>43</v>
      </c>
    </row>
    <row r="44" spans="1:15" x14ac:dyDescent="0.3">
      <c r="A44">
        <v>200</v>
      </c>
      <c r="B44">
        <v>1.24</v>
      </c>
      <c r="C44">
        <v>14.08</v>
      </c>
      <c r="D44">
        <f t="shared" si="8"/>
        <v>12.84</v>
      </c>
      <c r="E44" s="1">
        <v>40.4</v>
      </c>
      <c r="F44">
        <v>170</v>
      </c>
      <c r="G44">
        <v>0.4</v>
      </c>
      <c r="H44">
        <v>19.72</v>
      </c>
      <c r="I44">
        <f t="shared" si="9"/>
        <v>19.32</v>
      </c>
      <c r="J44" s="1">
        <v>29.4</v>
      </c>
      <c r="L44">
        <v>170</v>
      </c>
      <c r="M44" s="6">
        <f t="shared" si="10"/>
        <v>1667.7561000000001</v>
      </c>
      <c r="N44">
        <f t="shared" si="11"/>
        <v>8.7999999999999972</v>
      </c>
      <c r="O44" s="1">
        <v>42</v>
      </c>
    </row>
    <row r="45" spans="1:15" x14ac:dyDescent="0.3">
      <c r="B45">
        <v>0.76</v>
      </c>
      <c r="C45">
        <v>13.6</v>
      </c>
      <c r="D45">
        <f t="shared" si="8"/>
        <v>12.84</v>
      </c>
      <c r="E45" s="1"/>
      <c r="G45">
        <v>0.2</v>
      </c>
      <c r="H45">
        <v>19.52</v>
      </c>
      <c r="I45">
        <f t="shared" si="9"/>
        <v>19.32</v>
      </c>
      <c r="J45" s="1"/>
      <c r="L45">
        <v>200</v>
      </c>
      <c r="M45" s="6">
        <f t="shared" si="10"/>
        <v>1962.066</v>
      </c>
      <c r="N45">
        <f t="shared" si="11"/>
        <v>10.399999999999999</v>
      </c>
      <c r="O45" s="1">
        <v>40.4</v>
      </c>
    </row>
    <row r="47" spans="1:15" x14ac:dyDescent="0.3">
      <c r="A47" t="s">
        <v>19</v>
      </c>
      <c r="D47" t="s">
        <v>24</v>
      </c>
      <c r="L47" t="s">
        <v>19</v>
      </c>
      <c r="M47" t="s">
        <v>26</v>
      </c>
      <c r="N47" t="s">
        <v>27</v>
      </c>
      <c r="O47" t="s">
        <v>23</v>
      </c>
    </row>
    <row r="48" spans="1:15" x14ac:dyDescent="0.3">
      <c r="A48">
        <v>0</v>
      </c>
      <c r="B48" s="6">
        <f t="shared" ref="B48:B56" si="12">A48*$L$32</f>
        <v>0</v>
      </c>
      <c r="C48">
        <f>$D$48-D48</f>
        <v>0</v>
      </c>
      <c r="D48" s="1">
        <v>60.7</v>
      </c>
      <c r="L48">
        <v>0</v>
      </c>
      <c r="M48" s="6">
        <f t="shared" ref="M48:M49" si="13">L48*$L$32</f>
        <v>0</v>
      </c>
      <c r="N48">
        <f>$O$48-O48</f>
        <v>0</v>
      </c>
      <c r="O48">
        <v>52.3</v>
      </c>
    </row>
    <row r="49" spans="1:15" x14ac:dyDescent="0.3">
      <c r="A49">
        <v>100</v>
      </c>
      <c r="B49" s="6">
        <f t="shared" si="12"/>
        <v>981.03300000000002</v>
      </c>
      <c r="C49">
        <f t="shared" ref="C49:C56" si="14">$D$48-D49</f>
        <v>2.4000000000000057</v>
      </c>
      <c r="D49" s="1">
        <v>58.3</v>
      </c>
      <c r="L49">
        <v>20</v>
      </c>
      <c r="M49" s="6">
        <f t="shared" si="13"/>
        <v>196.20660000000001</v>
      </c>
      <c r="N49">
        <f t="shared" ref="N49:N58" si="15">$O$48-O49</f>
        <v>2.5999999999999943</v>
      </c>
      <c r="O49" s="1">
        <v>49.7</v>
      </c>
    </row>
    <row r="50" spans="1:15" x14ac:dyDescent="0.3">
      <c r="A50">
        <v>130</v>
      </c>
      <c r="B50" s="6">
        <f t="shared" si="12"/>
        <v>1275.3429000000001</v>
      </c>
      <c r="C50">
        <f t="shared" si="14"/>
        <v>3.1000000000000014</v>
      </c>
      <c r="D50" s="1">
        <v>57.6</v>
      </c>
      <c r="L50">
        <v>30</v>
      </c>
      <c r="M50" s="6">
        <f t="shared" ref="M50:M58" si="16">L50*$L$32</f>
        <v>294.30990000000003</v>
      </c>
      <c r="N50">
        <f t="shared" si="15"/>
        <v>3.8999999999999986</v>
      </c>
      <c r="O50" s="1">
        <v>48.4</v>
      </c>
    </row>
    <row r="51" spans="1:15" x14ac:dyDescent="0.3">
      <c r="A51">
        <v>150</v>
      </c>
      <c r="B51" s="6">
        <f t="shared" si="12"/>
        <v>1471.5495000000001</v>
      </c>
      <c r="C51">
        <f t="shared" si="14"/>
        <v>3.7000000000000028</v>
      </c>
      <c r="D51" s="1">
        <v>57</v>
      </c>
      <c r="L51">
        <v>50</v>
      </c>
      <c r="M51" s="6">
        <f t="shared" si="16"/>
        <v>490.51650000000001</v>
      </c>
      <c r="N51">
        <f t="shared" si="15"/>
        <v>6.7999999999999972</v>
      </c>
      <c r="O51" s="1">
        <v>45.5</v>
      </c>
    </row>
    <row r="52" spans="1:15" x14ac:dyDescent="0.3">
      <c r="A52">
        <v>200</v>
      </c>
      <c r="B52" s="6">
        <f t="shared" si="12"/>
        <v>1962.066</v>
      </c>
      <c r="C52">
        <f t="shared" si="14"/>
        <v>4.8000000000000043</v>
      </c>
      <c r="D52" s="1">
        <v>55.9</v>
      </c>
      <c r="L52">
        <v>70</v>
      </c>
      <c r="M52" s="6">
        <f t="shared" si="16"/>
        <v>686.72310000000004</v>
      </c>
      <c r="N52">
        <f t="shared" si="15"/>
        <v>9.3999999999999986</v>
      </c>
      <c r="O52" s="1">
        <v>42.9</v>
      </c>
    </row>
    <row r="53" spans="1:15" x14ac:dyDescent="0.3">
      <c r="A53">
        <v>250</v>
      </c>
      <c r="B53" s="6">
        <f t="shared" si="12"/>
        <v>2452.5825</v>
      </c>
      <c r="C53">
        <f t="shared" si="14"/>
        <v>6</v>
      </c>
      <c r="D53" s="1">
        <v>54.7</v>
      </c>
      <c r="L53">
        <v>80</v>
      </c>
      <c r="M53" s="6">
        <f t="shared" si="16"/>
        <v>784.82640000000004</v>
      </c>
      <c r="N53">
        <f t="shared" si="15"/>
        <v>10.799999999999997</v>
      </c>
      <c r="O53" s="1">
        <v>41.5</v>
      </c>
    </row>
    <row r="54" spans="1:15" x14ac:dyDescent="0.3">
      <c r="A54">
        <v>300</v>
      </c>
      <c r="B54" s="6">
        <f t="shared" si="12"/>
        <v>2943.0990000000002</v>
      </c>
      <c r="C54">
        <f t="shared" si="14"/>
        <v>7.2000000000000028</v>
      </c>
      <c r="D54" s="1">
        <v>53.5</v>
      </c>
      <c r="L54">
        <v>100</v>
      </c>
      <c r="M54" s="6">
        <f t="shared" si="16"/>
        <v>981.03300000000002</v>
      </c>
      <c r="N54">
        <f t="shared" si="15"/>
        <v>13.5</v>
      </c>
      <c r="O54" s="1">
        <v>38.799999999999997</v>
      </c>
    </row>
    <row r="55" spans="1:15" x14ac:dyDescent="0.3">
      <c r="A55">
        <v>350</v>
      </c>
      <c r="B55" s="6">
        <f t="shared" si="12"/>
        <v>3433.6155000000003</v>
      </c>
      <c r="C55">
        <f t="shared" si="14"/>
        <v>8.4000000000000057</v>
      </c>
      <c r="D55" s="1">
        <v>52.3</v>
      </c>
      <c r="L55">
        <v>120</v>
      </c>
      <c r="M55" s="6">
        <f t="shared" si="16"/>
        <v>1177.2396000000001</v>
      </c>
      <c r="N55">
        <f t="shared" si="15"/>
        <v>16.199999999999996</v>
      </c>
      <c r="O55" s="1">
        <v>36.1</v>
      </c>
    </row>
    <row r="56" spans="1:15" x14ac:dyDescent="0.3">
      <c r="A56">
        <v>400</v>
      </c>
      <c r="B56" s="6">
        <f t="shared" si="12"/>
        <v>3924.1320000000001</v>
      </c>
      <c r="C56">
        <f t="shared" si="14"/>
        <v>9.6000000000000014</v>
      </c>
      <c r="D56" s="1">
        <v>51.1</v>
      </c>
      <c r="L56">
        <v>130</v>
      </c>
      <c r="M56" s="6">
        <f t="shared" si="16"/>
        <v>1275.3429000000001</v>
      </c>
      <c r="N56">
        <f t="shared" si="15"/>
        <v>17.5</v>
      </c>
      <c r="O56" s="1">
        <v>34.799999999999997</v>
      </c>
    </row>
    <row r="57" spans="1:15" x14ac:dyDescent="0.3">
      <c r="B57" s="6"/>
      <c r="D57" s="1"/>
      <c r="L57">
        <v>150</v>
      </c>
      <c r="M57" s="6">
        <f t="shared" si="16"/>
        <v>1471.5495000000001</v>
      </c>
      <c r="N57">
        <f t="shared" si="15"/>
        <v>20.099999999999994</v>
      </c>
      <c r="O57" s="1">
        <v>32.200000000000003</v>
      </c>
    </row>
    <row r="58" spans="1:15" x14ac:dyDescent="0.3">
      <c r="L58">
        <v>170</v>
      </c>
      <c r="M58" s="6">
        <f t="shared" si="16"/>
        <v>1667.7561000000001</v>
      </c>
      <c r="N58">
        <f t="shared" si="15"/>
        <v>22.9</v>
      </c>
      <c r="O58" s="1">
        <v>29.4</v>
      </c>
    </row>
    <row r="59" spans="1:15" x14ac:dyDescent="0.3">
      <c r="B59" t="s">
        <v>32</v>
      </c>
      <c r="C59" t="s">
        <v>30</v>
      </c>
      <c r="D59" t="s">
        <v>31</v>
      </c>
      <c r="E59" t="s">
        <v>29</v>
      </c>
      <c r="G59" t="s">
        <v>47</v>
      </c>
      <c r="H59" t="s">
        <v>48</v>
      </c>
    </row>
    <row r="60" spans="1:15" x14ac:dyDescent="0.3">
      <c r="A60" t="s">
        <v>0</v>
      </c>
      <c r="B60">
        <v>34.340719999999997</v>
      </c>
      <c r="C60">
        <v>0.30608999999999997</v>
      </c>
      <c r="D60">
        <f>1/B60*1000</f>
        <v>29.119948562522861</v>
      </c>
      <c r="E60">
        <f>D60^2*(C60/1000)</f>
        <v>0.25955556713728256</v>
      </c>
      <c r="G60">
        <f>D60^0.5</f>
        <v>5.3962902592913649</v>
      </c>
      <c r="H60">
        <f>E60/2/G60</f>
        <v>2.4049444587453225E-2</v>
      </c>
    </row>
    <row r="61" spans="1:15" x14ac:dyDescent="0.3">
      <c r="A61" t="s">
        <v>1</v>
      </c>
      <c r="B61">
        <v>20.029250000000001</v>
      </c>
      <c r="C61">
        <v>0.31152000000000002</v>
      </c>
      <c r="D61">
        <f t="shared" ref="D61:D64" si="17">1/B61*1000</f>
        <v>49.926981789133393</v>
      </c>
      <c r="E61">
        <f t="shared" ref="E61:E64" si="18">D61^2*(C61/1000)</f>
        <v>0.77652699761353206</v>
      </c>
      <c r="G61">
        <f t="shared" ref="G61:G64" si="19">D61^0.5</f>
        <v>7.0659027582562581</v>
      </c>
      <c r="H61">
        <f t="shared" ref="H61:H64" si="20">E61/2/G61</f>
        <v>5.4948887932698171E-2</v>
      </c>
    </row>
    <row r="62" spans="1:15" x14ac:dyDescent="0.3">
      <c r="A62" t="s">
        <v>2</v>
      </c>
      <c r="B62">
        <v>53.010800000000003</v>
      </c>
      <c r="C62">
        <v>0.41224</v>
      </c>
      <c r="D62">
        <f t="shared" si="17"/>
        <v>18.864080526986953</v>
      </c>
      <c r="E62">
        <f t="shared" si="18"/>
        <v>0.14669706090919402</v>
      </c>
      <c r="G62">
        <f t="shared" si="19"/>
        <v>4.3432799273114959</v>
      </c>
      <c r="H62">
        <f t="shared" si="20"/>
        <v>1.6887820191686328E-2</v>
      </c>
    </row>
    <row r="63" spans="1:15" x14ac:dyDescent="0.3">
      <c r="A63" t="s">
        <v>3</v>
      </c>
      <c r="B63">
        <v>137.50493</v>
      </c>
      <c r="C63">
        <v>0.39616000000000001</v>
      </c>
      <c r="D63">
        <f t="shared" si="17"/>
        <v>7.2724665217458018</v>
      </c>
      <c r="E63">
        <f t="shared" si="18"/>
        <v>2.0952414849815325E-2</v>
      </c>
      <c r="G63">
        <f t="shared" si="19"/>
        <v>2.6967511048937762</v>
      </c>
      <c r="H63">
        <f t="shared" si="20"/>
        <v>3.8847513238787811E-3</v>
      </c>
    </row>
    <row r="64" spans="1:15" x14ac:dyDescent="0.3">
      <c r="A64" t="s">
        <v>4</v>
      </c>
      <c r="B64">
        <v>24.43064</v>
      </c>
      <c r="C64">
        <v>0.10374</v>
      </c>
      <c r="D64">
        <f t="shared" si="17"/>
        <v>40.932206442401835</v>
      </c>
      <c r="E64">
        <f t="shared" si="18"/>
        <v>0.17381071868501055</v>
      </c>
      <c r="G64">
        <f t="shared" si="19"/>
        <v>6.3978282598395708</v>
      </c>
      <c r="H64">
        <f t="shared" si="20"/>
        <v>1.358357177044394E-2</v>
      </c>
    </row>
    <row r="66" spans="2:17" x14ac:dyDescent="0.3">
      <c r="B66" t="s">
        <v>19</v>
      </c>
      <c r="C66" t="s">
        <v>33</v>
      </c>
      <c r="D66" t="s">
        <v>39</v>
      </c>
      <c r="E66" t="s">
        <v>38</v>
      </c>
      <c r="G66" t="s">
        <v>19</v>
      </c>
      <c r="H66" t="s">
        <v>34</v>
      </c>
      <c r="I66" t="s">
        <v>40</v>
      </c>
      <c r="J66" t="s">
        <v>38</v>
      </c>
      <c r="L66" t="s">
        <v>19</v>
      </c>
      <c r="M66" t="s">
        <v>35</v>
      </c>
      <c r="N66" t="s">
        <v>41</v>
      </c>
      <c r="O66" t="s">
        <v>38</v>
      </c>
    </row>
    <row r="67" spans="2:17" x14ac:dyDescent="0.3">
      <c r="B67">
        <v>20</v>
      </c>
      <c r="C67">
        <v>3.3999999999999995</v>
      </c>
      <c r="D67">
        <f>C67*50</f>
        <v>169.99999999999997</v>
      </c>
      <c r="E67">
        <f t="shared" ref="E67:E76" si="21">(C67/20)^2/4/3.1415926536^2</f>
        <v>7.3204555181113353E-4</v>
      </c>
      <c r="F67">
        <f>(C67/20)/4/3.1415926536^2*0.002</f>
        <v>8.6123006095427479E-6</v>
      </c>
      <c r="G67">
        <v>100</v>
      </c>
      <c r="H67">
        <v>4.28</v>
      </c>
      <c r="I67">
        <f>H67*50</f>
        <v>214</v>
      </c>
      <c r="J67">
        <f t="shared" ref="J67:J75" si="22">(H67/20)^2/4/3.1415926536^2</f>
        <v>1.1600262315135878E-3</v>
      </c>
      <c r="K67">
        <f>(H67/20)/4/3.1415926536^2*0.002</f>
        <v>1.0841366649659698E-5</v>
      </c>
      <c r="L67">
        <v>30</v>
      </c>
      <c r="M67">
        <v>5.12</v>
      </c>
      <c r="N67">
        <f>M67*50</f>
        <v>256</v>
      </c>
      <c r="O67">
        <f t="shared" ref="O67:O76" si="23">(M67/20)^2/4/3.1415926536^2</f>
        <v>1.6600462727852751E-3</v>
      </c>
      <c r="P67">
        <f>(M67/20)/4/3.1415926536^2*0.002</f>
        <v>1.2969111506134964E-5</v>
      </c>
    </row>
    <row r="68" spans="2:17" x14ac:dyDescent="0.3">
      <c r="B68">
        <v>30</v>
      </c>
      <c r="C68">
        <v>4.1199999999999992</v>
      </c>
      <c r="D68">
        <f t="shared" ref="D68:D76" si="24">C68*50</f>
        <v>205.99999999999997</v>
      </c>
      <c r="E68">
        <f t="shared" si="21"/>
        <v>1.0749164372545763E-3</v>
      </c>
      <c r="F68">
        <f t="shared" ref="F68:F76" si="25">(C68/20)/4/3.1415926536^2*0.002</f>
        <v>1.0436081915092978E-5</v>
      </c>
      <c r="G68">
        <v>150</v>
      </c>
      <c r="H68">
        <v>6.0799999999999992</v>
      </c>
      <c r="I68">
        <f t="shared" ref="I68:I75" si="26">H68*50</f>
        <v>303.99999999999994</v>
      </c>
      <c r="J68">
        <f t="shared" si="22"/>
        <v>2.3409246268573597E-3</v>
      </c>
      <c r="K68">
        <f t="shared" ref="K68:K75" si="27">(H68/20)/4/3.1415926536^2*0.002</f>
        <v>1.5400819913535268E-5</v>
      </c>
      <c r="L68">
        <v>50</v>
      </c>
      <c r="M68">
        <v>6.5200000000000005</v>
      </c>
      <c r="N68">
        <f t="shared" ref="N68:N76" si="28">M68*50</f>
        <v>326</v>
      </c>
      <c r="O68">
        <f t="shared" si="23"/>
        <v>2.6920025281757802E-3</v>
      </c>
      <c r="P68">
        <f t="shared" ref="P68:P76" si="29">(M68/20)/4/3.1415926536^2*0.002</f>
        <v>1.6515352933593744E-5</v>
      </c>
    </row>
    <row r="69" spans="2:17" x14ac:dyDescent="0.3">
      <c r="B69">
        <v>50</v>
      </c>
      <c r="C69">
        <v>5.28</v>
      </c>
      <c r="D69">
        <f t="shared" si="24"/>
        <v>264</v>
      </c>
      <c r="E69">
        <f t="shared" si="21"/>
        <v>1.765420303772622E-3</v>
      </c>
      <c r="F69">
        <f t="shared" si="25"/>
        <v>1.3374396240701681E-5</v>
      </c>
      <c r="G69">
        <v>200</v>
      </c>
      <c r="H69">
        <v>7.5200000000000005</v>
      </c>
      <c r="I69">
        <f t="shared" si="26"/>
        <v>376</v>
      </c>
      <c r="J69">
        <f t="shared" si="22"/>
        <v>3.5810959146315166E-3</v>
      </c>
      <c r="K69">
        <f t="shared" si="27"/>
        <v>1.9048382524635727E-5</v>
      </c>
      <c r="L69">
        <v>70</v>
      </c>
      <c r="M69">
        <v>7.68</v>
      </c>
      <c r="N69">
        <f t="shared" si="28"/>
        <v>384</v>
      </c>
      <c r="O69">
        <f t="shared" si="23"/>
        <v>3.7351041137668696E-3</v>
      </c>
      <c r="P69">
        <f t="shared" si="29"/>
        <v>1.9453667259202446E-5</v>
      </c>
    </row>
    <row r="70" spans="2:17" x14ac:dyDescent="0.3">
      <c r="B70">
        <v>70</v>
      </c>
      <c r="C70">
        <v>6.2</v>
      </c>
      <c r="D70">
        <f t="shared" si="24"/>
        <v>310</v>
      </c>
      <c r="E70">
        <f t="shared" si="21"/>
        <v>2.4342414369913478E-3</v>
      </c>
      <c r="F70">
        <f t="shared" si="25"/>
        <v>1.5704783464460307E-5</v>
      </c>
      <c r="G70">
        <v>250</v>
      </c>
      <c r="H70">
        <v>8.7199999999999989</v>
      </c>
      <c r="I70">
        <f t="shared" si="26"/>
        <v>435.99999999999994</v>
      </c>
      <c r="J70">
        <f t="shared" si="22"/>
        <v>4.8151879313871708E-3</v>
      </c>
      <c r="K70">
        <f t="shared" si="27"/>
        <v>2.2088018033886107E-5</v>
      </c>
      <c r="L70">
        <v>80</v>
      </c>
      <c r="M70">
        <v>8.2000000000000011</v>
      </c>
      <c r="N70">
        <f t="shared" si="28"/>
        <v>410.00000000000006</v>
      </c>
      <c r="O70">
        <f t="shared" si="23"/>
        <v>4.2580227425415779E-3</v>
      </c>
      <c r="P70">
        <f t="shared" si="29"/>
        <v>2.0770842646544276E-5</v>
      </c>
    </row>
    <row r="71" spans="2:17" x14ac:dyDescent="0.3">
      <c r="B71">
        <v>80</v>
      </c>
      <c r="C71">
        <v>6.6</v>
      </c>
      <c r="D71">
        <f t="shared" si="24"/>
        <v>330</v>
      </c>
      <c r="E71">
        <f t="shared" si="21"/>
        <v>2.7584692246447207E-3</v>
      </c>
      <c r="F71">
        <f t="shared" si="25"/>
        <v>1.6717995300877102E-5</v>
      </c>
      <c r="G71">
        <v>300</v>
      </c>
      <c r="H71">
        <v>9.84</v>
      </c>
      <c r="I71">
        <f t="shared" si="26"/>
        <v>492</v>
      </c>
      <c r="J71">
        <f t="shared" si="22"/>
        <v>6.1315527492598705E-3</v>
      </c>
      <c r="K71">
        <f t="shared" si="27"/>
        <v>2.4925011175853133E-5</v>
      </c>
      <c r="L71">
        <v>100</v>
      </c>
      <c r="M71">
        <v>9.120000000000001</v>
      </c>
      <c r="N71">
        <f t="shared" si="28"/>
        <v>456.00000000000006</v>
      </c>
      <c r="O71">
        <f t="shared" si="23"/>
        <v>5.2670804104290635E-3</v>
      </c>
      <c r="P71">
        <f t="shared" si="29"/>
        <v>2.3101229870302908E-5</v>
      </c>
    </row>
    <row r="72" spans="2:17" x14ac:dyDescent="0.3">
      <c r="B72">
        <v>100</v>
      </c>
      <c r="C72">
        <v>7.3999999999999995</v>
      </c>
      <c r="D72">
        <f t="shared" si="24"/>
        <v>370</v>
      </c>
      <c r="E72">
        <f t="shared" si="21"/>
        <v>3.4677175101364773E-3</v>
      </c>
      <c r="F72">
        <f t="shared" si="25"/>
        <v>1.8744418973710691E-5</v>
      </c>
      <c r="G72">
        <v>350</v>
      </c>
      <c r="H72">
        <v>10.72</v>
      </c>
      <c r="I72">
        <f t="shared" si="26"/>
        <v>536</v>
      </c>
      <c r="J72">
        <f t="shared" si="22"/>
        <v>7.2772926938799824E-3</v>
      </c>
      <c r="K72">
        <f t="shared" si="27"/>
        <v>2.7154077215970083E-5</v>
      </c>
      <c r="L72">
        <v>120</v>
      </c>
      <c r="M72">
        <v>10.08</v>
      </c>
      <c r="N72">
        <f t="shared" si="28"/>
        <v>504</v>
      </c>
      <c r="O72">
        <f t="shared" si="23"/>
        <v>6.434300445981209E-3</v>
      </c>
      <c r="P72">
        <f t="shared" si="29"/>
        <v>2.5532938277703209E-5</v>
      </c>
    </row>
    <row r="73" spans="2:17" x14ac:dyDescent="0.3">
      <c r="B73">
        <v>120</v>
      </c>
      <c r="C73">
        <v>8.08</v>
      </c>
      <c r="D73">
        <f t="shared" si="24"/>
        <v>404</v>
      </c>
      <c r="E73">
        <f t="shared" si="21"/>
        <v>4.1343095773150873E-3</v>
      </c>
      <c r="F73">
        <f t="shared" si="25"/>
        <v>2.0466879095619244E-5</v>
      </c>
      <c r="G73">
        <v>400</v>
      </c>
      <c r="H73">
        <v>11.479999999999999</v>
      </c>
      <c r="I73">
        <f t="shared" si="26"/>
        <v>573.99999999999989</v>
      </c>
      <c r="J73">
        <f t="shared" si="22"/>
        <v>8.3457245753814895E-3</v>
      </c>
      <c r="K73">
        <f t="shared" si="27"/>
        <v>2.9079179705161986E-5</v>
      </c>
      <c r="L73">
        <v>130</v>
      </c>
      <c r="M73">
        <v>10.4</v>
      </c>
      <c r="N73">
        <f t="shared" si="28"/>
        <v>520</v>
      </c>
      <c r="O73">
        <f t="shared" si="23"/>
        <v>6.8493120141775287E-3</v>
      </c>
      <c r="P73">
        <f t="shared" si="29"/>
        <v>2.6343507746836646E-5</v>
      </c>
    </row>
    <row r="74" spans="2:17" x14ac:dyDescent="0.3">
      <c r="B74">
        <v>150</v>
      </c>
      <c r="C74">
        <v>9.0399999999999991</v>
      </c>
      <c r="D74">
        <f t="shared" si="24"/>
        <v>451.99999999999994</v>
      </c>
      <c r="E74">
        <f t="shared" si="21"/>
        <v>5.1750807756824162E-3</v>
      </c>
      <c r="F74">
        <f t="shared" si="25"/>
        <v>2.2898587503019544E-5</v>
      </c>
      <c r="G74">
        <v>450</v>
      </c>
      <c r="H74">
        <v>12.16</v>
      </c>
      <c r="I74">
        <f t="shared" si="26"/>
        <v>608</v>
      </c>
      <c r="J74">
        <f t="shared" si="22"/>
        <v>9.3636985074294441E-3</v>
      </c>
      <c r="K74">
        <f t="shared" si="27"/>
        <v>3.0801639827070536E-5</v>
      </c>
      <c r="L74">
        <v>150</v>
      </c>
      <c r="M74">
        <v>11.120000000000001</v>
      </c>
      <c r="N74">
        <f t="shared" si="28"/>
        <v>556</v>
      </c>
      <c r="O74">
        <f t="shared" si="23"/>
        <v>7.8305063565635522E-3</v>
      </c>
      <c r="P74">
        <f t="shared" si="29"/>
        <v>2.8167289052386877E-5</v>
      </c>
    </row>
    <row r="75" spans="2:17" x14ac:dyDescent="0.3">
      <c r="B75">
        <v>180</v>
      </c>
      <c r="C75">
        <v>9.84</v>
      </c>
      <c r="D75">
        <f t="shared" si="24"/>
        <v>492</v>
      </c>
      <c r="E75">
        <f t="shared" si="21"/>
        <v>6.1315527492598705E-3</v>
      </c>
      <c r="F75">
        <f t="shared" si="25"/>
        <v>2.4925011175853133E-5</v>
      </c>
      <c r="G75">
        <v>500</v>
      </c>
      <c r="H75">
        <v>12.799999999999999</v>
      </c>
      <c r="I75">
        <f t="shared" si="26"/>
        <v>640</v>
      </c>
      <c r="J75">
        <f t="shared" si="22"/>
        <v>1.0375289204907967E-2</v>
      </c>
      <c r="K75">
        <f t="shared" si="27"/>
        <v>3.2422778765337403E-5</v>
      </c>
      <c r="L75">
        <v>170</v>
      </c>
      <c r="M75">
        <v>11.88</v>
      </c>
      <c r="N75">
        <f t="shared" si="28"/>
        <v>594</v>
      </c>
      <c r="O75">
        <f t="shared" si="23"/>
        <v>8.9374402878489006E-3</v>
      </c>
      <c r="P75">
        <f t="shared" si="29"/>
        <v>3.0092391541578784E-5</v>
      </c>
    </row>
    <row r="76" spans="2:17" x14ac:dyDescent="0.3">
      <c r="B76">
        <v>200</v>
      </c>
      <c r="C76">
        <v>10.399999999999999</v>
      </c>
      <c r="D76">
        <f t="shared" si="24"/>
        <v>519.99999999999989</v>
      </c>
      <c r="E76">
        <f t="shared" si="21"/>
        <v>6.8493120141775252E-3</v>
      </c>
      <c r="F76">
        <f t="shared" si="25"/>
        <v>2.6343507746836639E-5</v>
      </c>
      <c r="L76">
        <v>200</v>
      </c>
      <c r="M76">
        <v>12.84</v>
      </c>
      <c r="N76">
        <f t="shared" si="28"/>
        <v>642</v>
      </c>
      <c r="O76">
        <f t="shared" si="23"/>
        <v>1.0440236083622288E-2</v>
      </c>
      <c r="P76">
        <f t="shared" si="29"/>
        <v>3.2524099948979088E-5</v>
      </c>
    </row>
    <row r="78" spans="2:17" x14ac:dyDescent="0.3">
      <c r="B78" t="s">
        <v>19</v>
      </c>
      <c r="C78" t="s">
        <v>36</v>
      </c>
      <c r="D78" t="s">
        <v>42</v>
      </c>
      <c r="E78" t="s">
        <v>38</v>
      </c>
      <c r="G78" t="s">
        <v>19</v>
      </c>
      <c r="H78" t="s">
        <v>37</v>
      </c>
      <c r="I78" t="s">
        <v>43</v>
      </c>
      <c r="J78" t="s">
        <v>38</v>
      </c>
      <c r="N78" t="s">
        <v>44</v>
      </c>
      <c r="O78" t="s">
        <v>29</v>
      </c>
      <c r="P78" t="s">
        <v>31</v>
      </c>
      <c r="Q78" t="s">
        <v>29</v>
      </c>
    </row>
    <row r="79" spans="2:17" x14ac:dyDescent="0.3">
      <c r="B79">
        <v>20</v>
      </c>
      <c r="C79">
        <v>6.96</v>
      </c>
      <c r="D79">
        <f>C79*50</f>
        <v>348</v>
      </c>
      <c r="E79">
        <f t="shared" ref="E79:E88" si="30">(C79/20)^2/4/3.1415926536^2</f>
        <v>3.0676001559354852E-3</v>
      </c>
      <c r="F79">
        <f>(C79/20)/4/3.1415926536^2*0.002</f>
        <v>1.7629885953652214E-5</v>
      </c>
      <c r="G79">
        <v>100</v>
      </c>
      <c r="H79">
        <v>6.2</v>
      </c>
      <c r="I79">
        <f t="shared" ref="I79:I86" si="31">H79*50</f>
        <v>310</v>
      </c>
      <c r="J79">
        <f t="shared" ref="J79:J86" si="32">(H79/20)^2/4/3.1415926536^2</f>
        <v>2.4342414369913478E-3</v>
      </c>
      <c r="K79">
        <f>(H79/20)/4/3.1415926536^2*0.002</f>
        <v>1.5704783464460307E-5</v>
      </c>
      <c r="M79" t="s">
        <v>0</v>
      </c>
      <c r="N79">
        <v>29095.45796</v>
      </c>
      <c r="O79">
        <v>84.535589999999999</v>
      </c>
      <c r="P79">
        <f>N79/1000</f>
        <v>29.095457960000001</v>
      </c>
      <c r="Q79">
        <f>O79/1000</f>
        <v>8.4535589999999994E-2</v>
      </c>
    </row>
    <row r="80" spans="2:17" x14ac:dyDescent="0.3">
      <c r="B80">
        <v>30</v>
      </c>
      <c r="C80">
        <v>8.36</v>
      </c>
      <c r="D80">
        <f t="shared" ref="D80:D88" si="33">C80*50</f>
        <v>418</v>
      </c>
      <c r="E80">
        <f t="shared" si="30"/>
        <v>4.4258106226521977E-3</v>
      </c>
      <c r="F80">
        <f t="shared" ref="F80:F88" si="34">(C80/20)/4/3.1415926536^2*0.002</f>
        <v>2.1176127381110995E-5</v>
      </c>
      <c r="G80">
        <v>130</v>
      </c>
      <c r="H80">
        <v>7.16</v>
      </c>
      <c r="I80">
        <f t="shared" si="31"/>
        <v>358</v>
      </c>
      <c r="J80">
        <f t="shared" si="32"/>
        <v>3.2464320450630497E-3</v>
      </c>
      <c r="K80">
        <f t="shared" ref="K80:K86" si="35">(H80/20)/4/3.1415926536^2*0.002</f>
        <v>1.8136491871860611E-5</v>
      </c>
      <c r="M80" t="s">
        <v>1</v>
      </c>
      <c r="N80">
        <v>48983.111550000001</v>
      </c>
      <c r="O80">
        <v>1145.1289400000001</v>
      </c>
      <c r="P80">
        <f t="shared" ref="P80:Q83" si="36">N80/1000</f>
        <v>48.983111550000004</v>
      </c>
      <c r="Q80">
        <f t="shared" si="36"/>
        <v>1.14512894</v>
      </c>
    </row>
    <row r="81" spans="2:17" x14ac:dyDescent="0.3">
      <c r="B81">
        <v>50</v>
      </c>
      <c r="C81">
        <v>10.64</v>
      </c>
      <c r="D81">
        <f t="shared" si="33"/>
        <v>532</v>
      </c>
      <c r="E81">
        <f t="shared" si="30"/>
        <v>7.1690816697506689E-3</v>
      </c>
      <c r="F81">
        <f t="shared" si="34"/>
        <v>2.6951434848686722E-5</v>
      </c>
      <c r="G81">
        <v>150</v>
      </c>
      <c r="H81">
        <v>7.64</v>
      </c>
      <c r="I81">
        <f t="shared" si="31"/>
        <v>382</v>
      </c>
      <c r="J81">
        <f t="shared" si="32"/>
        <v>3.6962981004321064E-3</v>
      </c>
      <c r="K81">
        <f t="shared" si="35"/>
        <v>1.9352346075560767E-5</v>
      </c>
      <c r="M81" t="s">
        <v>2</v>
      </c>
      <c r="N81">
        <v>18998.520469999999</v>
      </c>
      <c r="O81">
        <v>63.321190000000001</v>
      </c>
      <c r="P81">
        <f t="shared" si="36"/>
        <v>18.998520469999999</v>
      </c>
      <c r="Q81">
        <f t="shared" si="36"/>
        <v>6.3321189999999999E-2</v>
      </c>
    </row>
    <row r="82" spans="2:17" x14ac:dyDescent="0.3">
      <c r="B82">
        <v>70</v>
      </c>
      <c r="C82">
        <v>12.56</v>
      </c>
      <c r="D82">
        <f t="shared" si="33"/>
        <v>628</v>
      </c>
      <c r="E82">
        <f t="shared" si="30"/>
        <v>9.9898634223350227E-3</v>
      </c>
      <c r="F82">
        <f t="shared" si="34"/>
        <v>3.181485166348733E-5</v>
      </c>
      <c r="G82">
        <v>200</v>
      </c>
      <c r="H82">
        <v>8.7999999999999989</v>
      </c>
      <c r="I82">
        <f t="shared" si="31"/>
        <v>439.99999999999994</v>
      </c>
      <c r="J82">
        <f t="shared" si="32"/>
        <v>4.9039452882572825E-3</v>
      </c>
      <c r="K82">
        <f t="shared" si="35"/>
        <v>2.2290660401169468E-5</v>
      </c>
      <c r="M82" t="s">
        <v>3</v>
      </c>
      <c r="N82">
        <v>7138.85545</v>
      </c>
      <c r="O82">
        <v>25.73188</v>
      </c>
      <c r="P82">
        <f t="shared" si="36"/>
        <v>7.1388554500000003</v>
      </c>
      <c r="Q82">
        <f t="shared" si="36"/>
        <v>2.5731879999999999E-2</v>
      </c>
    </row>
    <row r="83" spans="2:17" x14ac:dyDescent="0.3">
      <c r="B83">
        <v>80</v>
      </c>
      <c r="C83">
        <v>13.360000000000001</v>
      </c>
      <c r="D83">
        <f t="shared" si="33"/>
        <v>668.00000000000011</v>
      </c>
      <c r="E83">
        <f t="shared" si="30"/>
        <v>1.1302985962331188E-2</v>
      </c>
      <c r="F83">
        <f t="shared" si="34"/>
        <v>3.3841275336320919E-5</v>
      </c>
      <c r="G83">
        <v>250</v>
      </c>
      <c r="H83">
        <v>9.84</v>
      </c>
      <c r="I83">
        <f t="shared" si="31"/>
        <v>492</v>
      </c>
      <c r="J83">
        <f t="shared" si="32"/>
        <v>6.1315527492598705E-3</v>
      </c>
      <c r="K83">
        <f t="shared" si="35"/>
        <v>2.4925011175853133E-5</v>
      </c>
      <c r="M83" t="s">
        <v>4</v>
      </c>
      <c r="N83">
        <v>40737.63998</v>
      </c>
      <c r="O83">
        <v>59.520189999999999</v>
      </c>
      <c r="P83">
        <f t="shared" si="36"/>
        <v>40.737639979999997</v>
      </c>
      <c r="Q83">
        <f t="shared" si="36"/>
        <v>5.9520190000000001E-2</v>
      </c>
    </row>
    <row r="84" spans="2:17" x14ac:dyDescent="0.3">
      <c r="B84">
        <v>100</v>
      </c>
      <c r="C84">
        <v>14.920000000000002</v>
      </c>
      <c r="D84">
        <f t="shared" si="33"/>
        <v>746.00000000000011</v>
      </c>
      <c r="E84">
        <f t="shared" si="30"/>
        <v>1.4096714958883217E-2</v>
      </c>
      <c r="F84">
        <f t="shared" si="34"/>
        <v>3.7792801498346418E-5</v>
      </c>
      <c r="G84">
        <v>300</v>
      </c>
      <c r="H84">
        <v>10.8</v>
      </c>
      <c r="I84">
        <f t="shared" si="31"/>
        <v>540</v>
      </c>
      <c r="J84">
        <f t="shared" si="32"/>
        <v>7.3863142874784288E-3</v>
      </c>
      <c r="K84">
        <f t="shared" si="35"/>
        <v>2.735671958325344E-5</v>
      </c>
    </row>
    <row r="85" spans="2:17" x14ac:dyDescent="0.3">
      <c r="B85">
        <v>120</v>
      </c>
      <c r="C85">
        <v>16.28</v>
      </c>
      <c r="D85">
        <f t="shared" si="33"/>
        <v>814</v>
      </c>
      <c r="E85">
        <f t="shared" si="30"/>
        <v>1.6783752749060552E-2</v>
      </c>
      <c r="F85">
        <f t="shared" si="34"/>
        <v>4.1237721742163517E-5</v>
      </c>
      <c r="G85">
        <v>350</v>
      </c>
      <c r="H85">
        <v>11.64</v>
      </c>
      <c r="I85">
        <f t="shared" si="31"/>
        <v>582</v>
      </c>
      <c r="J85">
        <f t="shared" si="32"/>
        <v>8.5799791519610563E-3</v>
      </c>
      <c r="K85">
        <f t="shared" si="35"/>
        <v>2.9484464439728712E-5</v>
      </c>
    </row>
    <row r="86" spans="2:17" x14ac:dyDescent="0.3">
      <c r="B86">
        <v>130</v>
      </c>
      <c r="C86">
        <v>16.959999999999997</v>
      </c>
      <c r="D86">
        <f t="shared" si="33"/>
        <v>847.99999999999989</v>
      </c>
      <c r="E86">
        <f t="shared" si="30"/>
        <v>1.8215117110366549E-2</v>
      </c>
      <c r="F86">
        <f t="shared" si="34"/>
        <v>4.2960181864072056E-5</v>
      </c>
      <c r="G86">
        <v>400</v>
      </c>
      <c r="H86">
        <v>12.44</v>
      </c>
      <c r="I86">
        <f t="shared" si="31"/>
        <v>622</v>
      </c>
      <c r="J86">
        <f t="shared" si="32"/>
        <v>9.7998862030068742E-3</v>
      </c>
      <c r="K86">
        <f t="shared" si="35"/>
        <v>3.1510888112562294E-5</v>
      </c>
      <c r="N86" t="s">
        <v>46</v>
      </c>
      <c r="O86" t="s">
        <v>45</v>
      </c>
    </row>
    <row r="87" spans="2:17" x14ac:dyDescent="0.3">
      <c r="B87">
        <v>150</v>
      </c>
      <c r="C87">
        <v>18.16</v>
      </c>
      <c r="D87">
        <f t="shared" si="33"/>
        <v>908</v>
      </c>
      <c r="E87">
        <f t="shared" si="30"/>
        <v>2.0883917087488393E-2</v>
      </c>
      <c r="F87">
        <f t="shared" si="34"/>
        <v>4.5999817373322446E-5</v>
      </c>
      <c r="M87" t="s">
        <v>0</v>
      </c>
      <c r="N87">
        <v>9843.9192999999996</v>
      </c>
      <c r="O87">
        <v>50.286009999999997</v>
      </c>
    </row>
    <row r="88" spans="2:17" x14ac:dyDescent="0.3">
      <c r="B88">
        <v>170</v>
      </c>
      <c r="C88">
        <v>19.32</v>
      </c>
      <c r="D88">
        <f t="shared" si="33"/>
        <v>966</v>
      </c>
      <c r="E88">
        <f t="shared" si="30"/>
        <v>2.3637117610583746E-2</v>
      </c>
      <c r="F88">
        <f t="shared" si="34"/>
        <v>4.893813169893115E-5</v>
      </c>
      <c r="M88" t="s">
        <v>1</v>
      </c>
      <c r="N88">
        <v>9656.0454599999994</v>
      </c>
      <c r="O88">
        <v>251.47266999999999</v>
      </c>
    </row>
    <row r="89" spans="2:17" x14ac:dyDescent="0.3">
      <c r="M89" t="s">
        <v>2</v>
      </c>
      <c r="N89">
        <v>9827.7820499999998</v>
      </c>
      <c r="O89">
        <v>54.790680000000002</v>
      </c>
    </row>
    <row r="90" spans="2:17" x14ac:dyDescent="0.3">
      <c r="M90" t="s">
        <v>3</v>
      </c>
      <c r="N90">
        <v>9607.4933299999993</v>
      </c>
      <c r="O90">
        <v>42.261679999999998</v>
      </c>
    </row>
    <row r="91" spans="2:17" x14ac:dyDescent="0.3">
      <c r="B91" t="s">
        <v>53</v>
      </c>
      <c r="C91" t="s">
        <v>49</v>
      </c>
      <c r="E91" t="s">
        <v>51</v>
      </c>
      <c r="G91" t="s">
        <v>50</v>
      </c>
      <c r="M91" t="s">
        <v>4</v>
      </c>
      <c r="N91">
        <v>9786.6765400000004</v>
      </c>
      <c r="O91">
        <v>25.162849999999999</v>
      </c>
    </row>
    <row r="92" spans="2:17" x14ac:dyDescent="0.3">
      <c r="B92" t="s">
        <v>0</v>
      </c>
      <c r="C92">
        <f>40*3.1415926536/C72</f>
        <v>16.981581911351352</v>
      </c>
      <c r="D92">
        <f>0.002/2/3.1415926536</f>
        <v>3.1830988618275653E-4</v>
      </c>
      <c r="E92">
        <f>40*3.1415926536/C74</f>
        <v>13.900852449557524</v>
      </c>
      <c r="F92">
        <f>0.002/2/3.1415926536</f>
        <v>3.1830988618275653E-4</v>
      </c>
      <c r="G92">
        <f>40*3.1415926536/C76</f>
        <v>12.08304866769231</v>
      </c>
      <c r="H92">
        <f>0.002/2/3.1415926536</f>
        <v>3.1830988618275653E-4</v>
      </c>
    </row>
    <row r="93" spans="2:17" x14ac:dyDescent="0.3">
      <c r="B93" t="s">
        <v>1</v>
      </c>
      <c r="C93">
        <f>40*3.1415926536/H67</f>
        <v>29.360679005607476</v>
      </c>
      <c r="D93">
        <f t="shared" ref="D93:H96" si="37">0.002/2/3.1415926536</f>
        <v>3.1830988618275653E-4</v>
      </c>
      <c r="E93">
        <f>40*3.1415926536/H68</f>
        <v>20.668372721052634</v>
      </c>
      <c r="F93">
        <f t="shared" si="37"/>
        <v>3.1830988618275653E-4</v>
      </c>
      <c r="G93">
        <f>40*3.1415926536/H69</f>
        <v>16.710599221276595</v>
      </c>
      <c r="H93">
        <f t="shared" si="37"/>
        <v>3.1830988618275653E-4</v>
      </c>
    </row>
    <row r="94" spans="2:17" x14ac:dyDescent="0.3">
      <c r="B94" t="s">
        <v>2</v>
      </c>
      <c r="C94">
        <f>40*3.1415926536/M71</f>
        <v>13.778915147368419</v>
      </c>
      <c r="D94">
        <f t="shared" si="37"/>
        <v>3.1830988618275653E-4</v>
      </c>
      <c r="E94">
        <f>40*3.1415926536/M74</f>
        <v>11.30069299856115</v>
      </c>
      <c r="F94">
        <f t="shared" si="37"/>
        <v>3.1830988618275653E-4</v>
      </c>
      <c r="G94">
        <f>40*3.1415926536/M76</f>
        <v>9.78689300186916</v>
      </c>
      <c r="H94">
        <f t="shared" si="37"/>
        <v>3.1830988618275653E-4</v>
      </c>
    </row>
    <row r="95" spans="2:17" x14ac:dyDescent="0.3">
      <c r="B95" t="s">
        <v>3</v>
      </c>
      <c r="C95">
        <f>40*3.1415926536/C84</f>
        <v>8.4225004117962463</v>
      </c>
      <c r="D95">
        <f t="shared" si="37"/>
        <v>3.1830988618275653E-4</v>
      </c>
      <c r="E95">
        <f>40*3.1415926536/C87</f>
        <v>6.9198076070484582</v>
      </c>
      <c r="F95">
        <f t="shared" si="37"/>
        <v>3.1830988618275653E-4</v>
      </c>
      <c r="G95" s="7" t="s">
        <v>52</v>
      </c>
      <c r="H95" s="7" t="s">
        <v>52</v>
      </c>
    </row>
    <row r="96" spans="2:17" x14ac:dyDescent="0.3">
      <c r="B96" t="s">
        <v>4</v>
      </c>
      <c r="C96">
        <f>40*3.1415926536/H79</f>
        <v>20.268339700645161</v>
      </c>
      <c r="D96">
        <f t="shared" si="37"/>
        <v>3.1830988618275653E-4</v>
      </c>
      <c r="E96">
        <f>40*3.1415926536/H81</f>
        <v>16.448129076439791</v>
      </c>
      <c r="F96">
        <f t="shared" si="37"/>
        <v>3.1830988618275653E-4</v>
      </c>
      <c r="G96">
        <f>40*3.1415926536/H82</f>
        <v>14.27996660727273</v>
      </c>
      <c r="H96">
        <f t="shared" si="37"/>
        <v>3.1830988618275653E-4</v>
      </c>
    </row>
    <row r="98" spans="3:17" x14ac:dyDescent="0.3">
      <c r="C98" t="s">
        <v>0</v>
      </c>
      <c r="F98" t="s">
        <v>1</v>
      </c>
      <c r="I98" t="s">
        <v>2</v>
      </c>
      <c r="L98" t="s">
        <v>3</v>
      </c>
      <c r="O98" t="s">
        <v>4</v>
      </c>
    </row>
    <row r="99" spans="3:17" x14ac:dyDescent="0.3">
      <c r="C99" t="s">
        <v>54</v>
      </c>
      <c r="E99" t="s">
        <v>53</v>
      </c>
      <c r="F99" t="s">
        <v>54</v>
      </c>
      <c r="H99" t="s">
        <v>53</v>
      </c>
      <c r="I99" t="s">
        <v>54</v>
      </c>
      <c r="K99" t="s">
        <v>53</v>
      </c>
      <c r="L99" t="s">
        <v>54</v>
      </c>
      <c r="N99" t="s">
        <v>53</v>
      </c>
      <c r="O99" t="s">
        <v>54</v>
      </c>
      <c r="Q99" t="s">
        <v>53</v>
      </c>
    </row>
    <row r="100" spans="3:17" x14ac:dyDescent="0.3">
      <c r="C100">
        <f>(B67/1000)^-0.5</f>
        <v>7.0710678118654755</v>
      </c>
      <c r="D100">
        <f>0.0001*C100^3/2</f>
        <v>1.7677669529663691E-2</v>
      </c>
      <c r="E100">
        <f>40*3.1415926536/C67</f>
        <v>36.959913571764716</v>
      </c>
      <c r="F100">
        <f>(G67/1000)^-0.5</f>
        <v>3.1622776601683791</v>
      </c>
      <c r="G100">
        <f>0.0001*F100^3/2</f>
        <v>1.5811388300841893E-3</v>
      </c>
      <c r="H100">
        <f t="shared" ref="H100:H108" si="38">40*3.1415926536/H67</f>
        <v>29.360679005607476</v>
      </c>
      <c r="I100">
        <f>(L67/1000)^-0.5</f>
        <v>5.7735026918962573</v>
      </c>
      <c r="J100">
        <f>0.0001*I100^3/2</f>
        <v>9.6225044864937607E-3</v>
      </c>
      <c r="K100">
        <f t="shared" ref="K100:K109" si="39">40*3.1415926536/M67</f>
        <v>24.543692606250001</v>
      </c>
      <c r="L100">
        <f>(B79/1000)^-0.5</f>
        <v>7.0710678118654755</v>
      </c>
      <c r="M100">
        <f>0.0001*L100^3/2</f>
        <v>1.7677669529663691E-2</v>
      </c>
      <c r="N100">
        <f t="shared" ref="N100:N109" si="40">40*3.1415926536/C79</f>
        <v>18.055130193103448</v>
      </c>
      <c r="O100">
        <f>(G79/1000)^-0.5</f>
        <v>3.1622776601683791</v>
      </c>
      <c r="P100">
        <f>0.0001*O100^3/2</f>
        <v>1.5811388300841893E-3</v>
      </c>
      <c r="Q100">
        <f t="shared" ref="Q100:Q107" si="41">40*3.1415926536/H79</f>
        <v>20.268339700645161</v>
      </c>
    </row>
    <row r="101" spans="3:17" x14ac:dyDescent="0.3">
      <c r="C101">
        <f t="shared" ref="C101:C109" si="42">(B68/1000)^-0.5</f>
        <v>5.7735026918962573</v>
      </c>
      <c r="D101">
        <f t="shared" ref="D101:D109" si="43">0.0001*C101^3/2</f>
        <v>9.6225044864937607E-3</v>
      </c>
      <c r="E101">
        <f t="shared" ref="E101:E109" si="44">40*3.1415926536/C68</f>
        <v>30.500899549514571</v>
      </c>
      <c r="F101">
        <f t="shared" ref="F101:F108" si="45">(G68/1000)^-0.5</f>
        <v>2.5819888974716112</v>
      </c>
      <c r="G101">
        <f t="shared" ref="G101:G108" si="46">0.0001*F101^3/2</f>
        <v>8.6066296582387031E-4</v>
      </c>
      <c r="H101">
        <f t="shared" si="38"/>
        <v>20.668372721052634</v>
      </c>
      <c r="I101">
        <f t="shared" ref="I101:I109" si="47">(L68/1000)^-0.5</f>
        <v>4.4721359549995796</v>
      </c>
      <c r="J101">
        <f t="shared" ref="J101:J109" si="48">0.0001*I101^3/2</f>
        <v>4.4721359549995806E-3</v>
      </c>
      <c r="K101">
        <f t="shared" si="39"/>
        <v>19.273574561963191</v>
      </c>
      <c r="L101">
        <f t="shared" ref="L101:L109" si="49">(B80/1000)^-0.5</f>
        <v>5.7735026918962573</v>
      </c>
      <c r="M101">
        <f t="shared" ref="M101:M109" si="50">0.0001*L101^3/2</f>
        <v>9.6225044864937607E-3</v>
      </c>
      <c r="N101">
        <f t="shared" si="40"/>
        <v>15.031543797129189</v>
      </c>
      <c r="O101">
        <f t="shared" ref="O101:O107" si="51">(G80/1000)^-0.5</f>
        <v>2.7735009811261455</v>
      </c>
      <c r="P101">
        <f t="shared" ref="P101:P107" si="52">0.0001*O101^3/2</f>
        <v>1.0667311465869789E-3</v>
      </c>
      <c r="Q101">
        <f t="shared" si="41"/>
        <v>17.550796947486035</v>
      </c>
    </row>
    <row r="102" spans="3:17" x14ac:dyDescent="0.3">
      <c r="C102">
        <f t="shared" si="42"/>
        <v>4.4721359549995796</v>
      </c>
      <c r="D102">
        <f t="shared" si="43"/>
        <v>4.4721359549995806E-3</v>
      </c>
      <c r="E102">
        <f t="shared" si="44"/>
        <v>23.799944345454545</v>
      </c>
      <c r="F102">
        <f t="shared" si="45"/>
        <v>2.2360679774997898</v>
      </c>
      <c r="G102">
        <f t="shared" si="46"/>
        <v>5.5901699437494758E-4</v>
      </c>
      <c r="H102">
        <f t="shared" si="38"/>
        <v>16.710599221276595</v>
      </c>
      <c r="I102">
        <f t="shared" si="47"/>
        <v>3.7796447300922718</v>
      </c>
      <c r="J102">
        <f t="shared" si="48"/>
        <v>2.6997462357801934E-3</v>
      </c>
      <c r="K102">
        <f t="shared" si="39"/>
        <v>16.362461737500002</v>
      </c>
      <c r="L102">
        <f t="shared" si="49"/>
        <v>4.4721359549995796</v>
      </c>
      <c r="M102">
        <f t="shared" si="50"/>
        <v>4.4721359549995806E-3</v>
      </c>
      <c r="N102">
        <f t="shared" si="40"/>
        <v>11.810498697744361</v>
      </c>
      <c r="O102">
        <f t="shared" si="51"/>
        <v>2.5819888974716112</v>
      </c>
      <c r="P102">
        <f t="shared" si="52"/>
        <v>8.6066296582387031E-4</v>
      </c>
      <c r="Q102">
        <f t="shared" si="41"/>
        <v>16.448129076439791</v>
      </c>
    </row>
    <row r="103" spans="3:17" x14ac:dyDescent="0.3">
      <c r="C103">
        <f t="shared" si="42"/>
        <v>3.7796447300922718</v>
      </c>
      <c r="D103">
        <f t="shared" si="43"/>
        <v>2.6997462357801934E-3</v>
      </c>
      <c r="E103">
        <f t="shared" si="44"/>
        <v>20.268339700645161</v>
      </c>
      <c r="F103">
        <f t="shared" si="45"/>
        <v>2</v>
      </c>
      <c r="G103">
        <f t="shared" si="46"/>
        <v>4.0000000000000002E-4</v>
      </c>
      <c r="H103">
        <f t="shared" si="38"/>
        <v>14.41097547522936</v>
      </c>
      <c r="I103">
        <f t="shared" si="47"/>
        <v>3.5355339059327378</v>
      </c>
      <c r="J103">
        <f t="shared" si="48"/>
        <v>2.2097086912079614E-3</v>
      </c>
      <c r="K103">
        <f t="shared" si="39"/>
        <v>15.324842212682926</v>
      </c>
      <c r="L103">
        <f t="shared" si="49"/>
        <v>3.7796447300922718</v>
      </c>
      <c r="M103">
        <f t="shared" si="50"/>
        <v>2.6997462357801934E-3</v>
      </c>
      <c r="N103">
        <f t="shared" si="40"/>
        <v>10.005072145222929</v>
      </c>
      <c r="O103">
        <f t="shared" si="51"/>
        <v>2.2360679774997898</v>
      </c>
      <c r="P103">
        <f t="shared" si="52"/>
        <v>5.5901699437494758E-4</v>
      </c>
      <c r="Q103">
        <f t="shared" si="41"/>
        <v>14.27996660727273</v>
      </c>
    </row>
    <row r="104" spans="3:17" x14ac:dyDescent="0.3">
      <c r="C104">
        <f t="shared" si="42"/>
        <v>3.5355339059327378</v>
      </c>
      <c r="D104">
        <f t="shared" si="43"/>
        <v>2.2097086912079614E-3</v>
      </c>
      <c r="E104">
        <f t="shared" si="44"/>
        <v>19.039955476363637</v>
      </c>
      <c r="F104">
        <f t="shared" si="45"/>
        <v>1.8257418583505538</v>
      </c>
      <c r="G104">
        <f t="shared" si="46"/>
        <v>3.0429030972509234E-4</v>
      </c>
      <c r="H104">
        <f t="shared" si="38"/>
        <v>12.77070184390244</v>
      </c>
      <c r="I104">
        <f t="shared" si="47"/>
        <v>3.1622776601683791</v>
      </c>
      <c r="J104">
        <f t="shared" si="48"/>
        <v>1.5811388300841893E-3</v>
      </c>
      <c r="K104">
        <f t="shared" si="39"/>
        <v>13.778915147368419</v>
      </c>
      <c r="L104">
        <f t="shared" si="49"/>
        <v>3.5355339059327378</v>
      </c>
      <c r="M104">
        <f t="shared" si="50"/>
        <v>2.2097086912079614E-3</v>
      </c>
      <c r="N104">
        <f t="shared" si="40"/>
        <v>9.4059660287425135</v>
      </c>
      <c r="O104">
        <f t="shared" si="51"/>
        <v>2</v>
      </c>
      <c r="P104">
        <f t="shared" si="52"/>
        <v>4.0000000000000002E-4</v>
      </c>
      <c r="Q104">
        <f t="shared" si="41"/>
        <v>12.77070184390244</v>
      </c>
    </row>
    <row r="105" spans="3:17" x14ac:dyDescent="0.3">
      <c r="C105">
        <f t="shared" si="42"/>
        <v>3.1622776601683791</v>
      </c>
      <c r="D105">
        <f t="shared" si="43"/>
        <v>1.5811388300841893E-3</v>
      </c>
      <c r="E105">
        <f t="shared" si="44"/>
        <v>16.981581911351352</v>
      </c>
      <c r="F105">
        <f t="shared" si="45"/>
        <v>1.6903085094570331</v>
      </c>
      <c r="G105">
        <f t="shared" si="46"/>
        <v>2.4147264420814758E-4</v>
      </c>
      <c r="H105">
        <f t="shared" si="38"/>
        <v>11.722360647761194</v>
      </c>
      <c r="I105">
        <f t="shared" si="47"/>
        <v>2.8867513459481287</v>
      </c>
      <c r="J105">
        <f t="shared" si="48"/>
        <v>1.2028130608117201E-3</v>
      </c>
      <c r="K105">
        <f t="shared" si="39"/>
        <v>12.466637514285715</v>
      </c>
      <c r="L105">
        <f t="shared" si="49"/>
        <v>3.1622776601683791</v>
      </c>
      <c r="M105">
        <f t="shared" si="50"/>
        <v>1.5811388300841893E-3</v>
      </c>
      <c r="N105">
        <f t="shared" si="40"/>
        <v>8.4225004117962463</v>
      </c>
      <c r="O105">
        <f t="shared" si="51"/>
        <v>1.8257418583505538</v>
      </c>
      <c r="P105">
        <f t="shared" si="52"/>
        <v>3.0429030972509234E-4</v>
      </c>
      <c r="Q105">
        <f t="shared" si="41"/>
        <v>11.635528346666666</v>
      </c>
    </row>
    <row r="106" spans="3:17" x14ac:dyDescent="0.3">
      <c r="C106">
        <f t="shared" si="42"/>
        <v>2.8867513459481287</v>
      </c>
      <c r="D106">
        <f t="shared" si="43"/>
        <v>1.2028130608117201E-3</v>
      </c>
      <c r="E106">
        <f t="shared" si="44"/>
        <v>15.552438879207921</v>
      </c>
      <c r="F106">
        <f t="shared" si="45"/>
        <v>1.5811388300841895</v>
      </c>
      <c r="G106">
        <f t="shared" si="46"/>
        <v>1.9764235376052366E-4</v>
      </c>
      <c r="H106">
        <f t="shared" si="38"/>
        <v>10.946315866202092</v>
      </c>
      <c r="I106">
        <f t="shared" si="47"/>
        <v>2.7735009811261455</v>
      </c>
      <c r="J106">
        <f t="shared" si="48"/>
        <v>1.0667311465869789E-3</v>
      </c>
      <c r="K106">
        <f t="shared" si="39"/>
        <v>12.083048667692308</v>
      </c>
      <c r="L106">
        <f t="shared" si="49"/>
        <v>2.8867513459481287</v>
      </c>
      <c r="M106">
        <f t="shared" si="50"/>
        <v>1.2028130608117201E-3</v>
      </c>
      <c r="N106">
        <f t="shared" si="40"/>
        <v>7.7189008687960685</v>
      </c>
      <c r="O106">
        <f t="shared" si="51"/>
        <v>1.6903085094570331</v>
      </c>
      <c r="P106">
        <f t="shared" si="52"/>
        <v>2.4147264420814758E-4</v>
      </c>
      <c r="Q106">
        <f t="shared" si="41"/>
        <v>10.795851043298969</v>
      </c>
    </row>
    <row r="107" spans="3:17" x14ac:dyDescent="0.3">
      <c r="C107">
        <f t="shared" si="42"/>
        <v>2.5819888974716112</v>
      </c>
      <c r="D107">
        <f t="shared" si="43"/>
        <v>8.6066296582387031E-4</v>
      </c>
      <c r="E107">
        <f t="shared" si="44"/>
        <v>13.900852449557524</v>
      </c>
      <c r="F107">
        <f t="shared" si="45"/>
        <v>1.4907119849998598</v>
      </c>
      <c r="G107">
        <f t="shared" si="46"/>
        <v>1.6563466499998445E-4</v>
      </c>
      <c r="H107">
        <f t="shared" si="38"/>
        <v>10.334186360526315</v>
      </c>
      <c r="I107">
        <f t="shared" si="47"/>
        <v>2.5819888974716112</v>
      </c>
      <c r="J107">
        <f t="shared" si="48"/>
        <v>8.6066296582387031E-4</v>
      </c>
      <c r="K107">
        <f t="shared" si="39"/>
        <v>11.30069299856115</v>
      </c>
      <c r="L107">
        <f t="shared" si="49"/>
        <v>2.7735009811261455</v>
      </c>
      <c r="M107">
        <f t="shared" si="50"/>
        <v>1.0667311465869789E-3</v>
      </c>
      <c r="N107">
        <f t="shared" si="40"/>
        <v>7.4094166358490581</v>
      </c>
      <c r="O107">
        <f t="shared" si="51"/>
        <v>1.5811388300841895</v>
      </c>
      <c r="P107">
        <f t="shared" si="52"/>
        <v>1.9764235376052366E-4</v>
      </c>
      <c r="Q107">
        <f t="shared" si="41"/>
        <v>10.10158409517685</v>
      </c>
    </row>
    <row r="108" spans="3:17" x14ac:dyDescent="0.3">
      <c r="C108">
        <f t="shared" si="42"/>
        <v>2.3570226039551585</v>
      </c>
      <c r="D108">
        <f t="shared" si="43"/>
        <v>6.5472850109865534E-4</v>
      </c>
      <c r="E108">
        <f t="shared" si="44"/>
        <v>12.77070184390244</v>
      </c>
      <c r="F108">
        <f t="shared" si="45"/>
        <v>1.4142135623730949</v>
      </c>
      <c r="G108">
        <f t="shared" si="46"/>
        <v>1.4142135623730948E-4</v>
      </c>
      <c r="H108">
        <f t="shared" si="38"/>
        <v>9.8174770425000002</v>
      </c>
      <c r="I108">
        <f t="shared" si="47"/>
        <v>2.4253562503633295</v>
      </c>
      <c r="J108">
        <f t="shared" si="48"/>
        <v>7.1334007363627321E-4</v>
      </c>
      <c r="K108">
        <f t="shared" si="39"/>
        <v>10.577753042424241</v>
      </c>
      <c r="L108">
        <f t="shared" si="49"/>
        <v>2.5819888974716112</v>
      </c>
      <c r="M108">
        <f t="shared" si="50"/>
        <v>8.6066296582387031E-4</v>
      </c>
      <c r="N108">
        <f t="shared" si="40"/>
        <v>6.9198076070484582</v>
      </c>
    </row>
    <row r="109" spans="3:17" x14ac:dyDescent="0.3">
      <c r="C109">
        <f t="shared" si="42"/>
        <v>2.2360679774997898</v>
      </c>
      <c r="D109">
        <f t="shared" si="43"/>
        <v>5.5901699437494758E-4</v>
      </c>
      <c r="E109">
        <f t="shared" si="44"/>
        <v>12.08304866769231</v>
      </c>
      <c r="I109">
        <f t="shared" si="47"/>
        <v>2.2360679774997898</v>
      </c>
      <c r="J109">
        <f t="shared" si="48"/>
        <v>5.5901699437494758E-4</v>
      </c>
      <c r="K109">
        <f t="shared" si="39"/>
        <v>9.78689300186916</v>
      </c>
      <c r="L109">
        <f t="shared" si="49"/>
        <v>2.4253562503633295</v>
      </c>
      <c r="M109">
        <f t="shared" si="50"/>
        <v>7.1334007363627321E-4</v>
      </c>
      <c r="N109">
        <f t="shared" si="40"/>
        <v>6.5043326161490684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Němec</dc:creator>
  <cp:lastModifiedBy>David Němec</cp:lastModifiedBy>
  <cp:lastPrinted>2025-04-14T14:45:06Z</cp:lastPrinted>
  <dcterms:created xsi:type="dcterms:W3CDTF">2025-04-14T12:12:15Z</dcterms:created>
  <dcterms:modified xsi:type="dcterms:W3CDTF">2025-04-22T07:58:14Z</dcterms:modified>
</cp:coreProperties>
</file>