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ownloads\"/>
    </mc:Choice>
  </mc:AlternateContent>
  <xr:revisionPtr revIDLastSave="0" documentId="13_ncr:1_{84DDE594-E3A3-4157-BD81-65FCE5F581F3}" xr6:coauthVersionLast="47" xr6:coauthVersionMax="47" xr10:uidLastSave="{00000000-0000-0000-0000-000000000000}"/>
  <bookViews>
    <workbookView xWindow="-108" yWindow="-108" windowWidth="23256" windowHeight="12456" tabRatio="592" xr2:uid="{872B7A08-2E8B-4DC4-8F9C-1FB8E93602B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1" i="1" l="1"/>
  <c r="AB40" i="1"/>
  <c r="AB39" i="1"/>
  <c r="AB38" i="1"/>
  <c r="AB37" i="1"/>
  <c r="AB36" i="1"/>
  <c r="AB35" i="1"/>
  <c r="AA41" i="1"/>
  <c r="AA40" i="1"/>
  <c r="AA39" i="1"/>
  <c r="AA38" i="1"/>
  <c r="AA37" i="1"/>
  <c r="AA36" i="1"/>
  <c r="AA35" i="1"/>
  <c r="Z41" i="1"/>
  <c r="Z40" i="1"/>
  <c r="Z38" i="1"/>
  <c r="Z37" i="1"/>
  <c r="Z36" i="1"/>
  <c r="X44" i="1"/>
  <c r="X40" i="1"/>
  <c r="X36" i="1"/>
  <c r="X32" i="1"/>
  <c r="X28" i="1"/>
  <c r="W45" i="1"/>
  <c r="W44" i="1"/>
  <c r="X45" i="1"/>
  <c r="X41" i="1"/>
  <c r="X37" i="1"/>
  <c r="X33" i="1"/>
  <c r="X29" i="1"/>
  <c r="W41" i="1"/>
  <c r="W37" i="1"/>
  <c r="W33" i="1"/>
  <c r="W29" i="1"/>
  <c r="X24" i="1"/>
  <c r="X25" i="1"/>
  <c r="W25" i="1"/>
  <c r="W40" i="1"/>
  <c r="W36" i="1"/>
  <c r="W32" i="1"/>
  <c r="W28" i="1"/>
  <c r="W24" i="1"/>
  <c r="U29" i="1"/>
  <c r="U45" i="1"/>
  <c r="U41" i="1"/>
  <c r="U37" i="1"/>
  <c r="U33" i="1"/>
  <c r="U25" i="1"/>
  <c r="T45" i="1"/>
  <c r="T41" i="1"/>
  <c r="T37" i="1"/>
  <c r="T33" i="1"/>
  <c r="T29" i="1"/>
  <c r="T25" i="1"/>
  <c r="U44" i="1"/>
  <c r="U40" i="1"/>
  <c r="U36" i="1"/>
  <c r="U32" i="1"/>
  <c r="U28" i="1"/>
  <c r="T44" i="1"/>
  <c r="T40" i="1"/>
  <c r="T36" i="1"/>
  <c r="T32" i="1"/>
  <c r="T28" i="1"/>
  <c r="U24" i="1"/>
  <c r="T24" i="1"/>
  <c r="N44" i="1"/>
  <c r="N40" i="1"/>
  <c r="N36" i="1"/>
  <c r="N32" i="1"/>
  <c r="N28" i="1"/>
  <c r="R44" i="1"/>
  <c r="R40" i="1"/>
  <c r="R36" i="1"/>
  <c r="R32" i="1"/>
  <c r="R28" i="1"/>
  <c r="R24" i="1"/>
  <c r="N24" i="1"/>
  <c r="C33" i="1"/>
  <c r="C38" i="1"/>
  <c r="C37" i="1"/>
  <c r="C36" i="1"/>
  <c r="B33" i="1"/>
  <c r="B38" i="1"/>
  <c r="B37" i="1"/>
  <c r="B36" i="1"/>
  <c r="C32" i="1"/>
  <c r="B32" i="1"/>
  <c r="H41" i="1"/>
  <c r="E41" i="1"/>
  <c r="H42" i="1"/>
  <c r="H40" i="1"/>
  <c r="H39" i="1"/>
  <c r="H38" i="1"/>
  <c r="H37" i="1"/>
  <c r="E39" i="1"/>
  <c r="E42" i="1"/>
  <c r="E40" i="1"/>
  <c r="D42" i="1"/>
  <c r="D40" i="1"/>
  <c r="E38" i="1"/>
  <c r="D38" i="1"/>
  <c r="E37" i="1"/>
  <c r="I35" i="1"/>
  <c r="F35" i="1"/>
  <c r="I33" i="1"/>
  <c r="I34" i="1"/>
  <c r="F33" i="1"/>
  <c r="F34" i="1"/>
  <c r="I32" i="1"/>
  <c r="F32" i="1"/>
  <c r="I31" i="1"/>
  <c r="F31" i="1"/>
  <c r="H35" i="1"/>
  <c r="H33" i="1"/>
  <c r="H34" i="1"/>
  <c r="H32" i="1"/>
  <c r="E35" i="1"/>
  <c r="E34" i="1"/>
  <c r="E33" i="1"/>
  <c r="E32" i="1"/>
  <c r="H31" i="1"/>
  <c r="E31" i="1"/>
  <c r="F29" i="1"/>
  <c r="H28" i="1"/>
  <c r="F28" i="1"/>
  <c r="G27" i="1"/>
  <c r="G26" i="1"/>
  <c r="E27" i="1"/>
  <c r="E26" i="1"/>
  <c r="H29" i="1"/>
  <c r="G29" i="1"/>
  <c r="E29" i="1"/>
  <c r="G28" i="1"/>
  <c r="E28" i="1"/>
  <c r="H19" i="1"/>
  <c r="E19" i="1"/>
  <c r="H25" i="1"/>
  <c r="Z19" i="1"/>
  <c r="Z20" i="1"/>
  <c r="Z21" i="1"/>
  <c r="Z22" i="1"/>
  <c r="Z18" i="1"/>
  <c r="F25" i="1"/>
  <c r="Z12" i="1"/>
  <c r="Z13" i="1"/>
  <c r="Z14" i="1"/>
  <c r="Z15" i="1"/>
  <c r="Z11" i="1"/>
  <c r="H24" i="1"/>
  <c r="V19" i="1"/>
  <c r="V20" i="1"/>
  <c r="V21" i="1"/>
  <c r="V22" i="1"/>
  <c r="V18" i="1"/>
  <c r="F24" i="1"/>
  <c r="V12" i="1"/>
  <c r="V13" i="1"/>
  <c r="V14" i="1"/>
  <c r="V15" i="1"/>
  <c r="V11" i="1"/>
  <c r="F23" i="1"/>
  <c r="H23" i="1"/>
  <c r="R19" i="1"/>
  <c r="R20" i="1"/>
  <c r="R21" i="1"/>
  <c r="R22" i="1"/>
  <c r="R18" i="1"/>
  <c r="R12" i="1"/>
  <c r="R13" i="1"/>
  <c r="R14" i="1"/>
  <c r="R15" i="1"/>
  <c r="R11" i="1"/>
  <c r="H22" i="1"/>
  <c r="N19" i="1"/>
  <c r="N20" i="1"/>
  <c r="N21" i="1"/>
  <c r="N22" i="1"/>
  <c r="N18" i="1"/>
  <c r="F22" i="1"/>
  <c r="N12" i="1"/>
  <c r="N13" i="1"/>
  <c r="N14" i="1"/>
  <c r="N15" i="1"/>
  <c r="N11" i="1"/>
  <c r="G25" i="1"/>
  <c r="G24" i="1"/>
  <c r="G23" i="1"/>
  <c r="G22" i="1"/>
  <c r="E22" i="1"/>
  <c r="E25" i="1"/>
  <c r="E24" i="1"/>
  <c r="E23" i="1"/>
  <c r="M46" i="1"/>
  <c r="M45" i="1"/>
  <c r="Q46" i="1"/>
  <c r="Q45" i="1"/>
  <c r="M44" i="1"/>
  <c r="Q44" i="1"/>
  <c r="M41" i="1"/>
  <c r="Q42" i="1"/>
  <c r="Q41" i="1"/>
  <c r="Q40" i="1"/>
  <c r="M42" i="1"/>
  <c r="M40" i="1"/>
  <c r="Q38" i="1"/>
  <c r="Q37" i="1"/>
  <c r="Q36" i="1"/>
  <c r="M38" i="1"/>
  <c r="M37" i="1"/>
  <c r="M36" i="1"/>
  <c r="Q34" i="1"/>
  <c r="Q33" i="1"/>
  <c r="Q32" i="1"/>
  <c r="M34" i="1"/>
  <c r="M33" i="1"/>
  <c r="M32" i="1"/>
  <c r="Q30" i="1"/>
  <c r="Q29" i="1"/>
  <c r="Q28" i="1"/>
  <c r="M30" i="1"/>
  <c r="M29" i="1"/>
  <c r="M28" i="1"/>
  <c r="Q25" i="1"/>
  <c r="Q26" i="1"/>
  <c r="Q24" i="1"/>
  <c r="M26" i="1"/>
  <c r="M25" i="1"/>
  <c r="M24" i="1"/>
  <c r="M19" i="1"/>
  <c r="M20" i="1"/>
  <c r="M21" i="1"/>
  <c r="M22" i="1"/>
  <c r="M18" i="1"/>
  <c r="Y19" i="1"/>
  <c r="Y20" i="1"/>
  <c r="Y21" i="1"/>
  <c r="Y22" i="1"/>
  <c r="Y18" i="1"/>
  <c r="U19" i="1"/>
  <c r="U20" i="1"/>
  <c r="U21" i="1"/>
  <c r="U22" i="1"/>
  <c r="U18" i="1"/>
  <c r="Q19" i="1"/>
  <c r="Q20" i="1"/>
  <c r="Q21" i="1"/>
  <c r="Q22" i="1"/>
  <c r="Q18" i="1"/>
  <c r="Q12" i="1"/>
  <c r="Q13" i="1"/>
  <c r="Q14" i="1"/>
  <c r="Q15" i="1"/>
  <c r="Q11" i="1"/>
  <c r="M15" i="1"/>
  <c r="M14" i="1"/>
  <c r="M13" i="1"/>
  <c r="M12" i="1"/>
  <c r="M11" i="1"/>
  <c r="Y12" i="1"/>
  <c r="Y13" i="1"/>
  <c r="Y14" i="1"/>
  <c r="Y15" i="1"/>
  <c r="U12" i="1"/>
  <c r="U13" i="1"/>
  <c r="U14" i="1"/>
  <c r="U15" i="1"/>
  <c r="Y11" i="1"/>
  <c r="U11" i="1"/>
  <c r="Y4" i="1"/>
  <c r="Y5" i="1"/>
  <c r="Y6" i="1"/>
  <c r="Y7" i="1"/>
  <c r="U5" i="1"/>
  <c r="U6" i="1"/>
  <c r="U7" i="1"/>
  <c r="Y3" i="1"/>
  <c r="U3" i="1"/>
  <c r="U4" i="1"/>
  <c r="Q4" i="1"/>
  <c r="Q5" i="1"/>
  <c r="Q6" i="1"/>
  <c r="Q7" i="1"/>
  <c r="Q3" i="1"/>
  <c r="M3" i="1"/>
  <c r="M4" i="1"/>
  <c r="M5" i="1"/>
  <c r="M6" i="1"/>
  <c r="M7" i="1"/>
  <c r="D8" i="1"/>
  <c r="D7" i="1"/>
  <c r="I7" i="1"/>
  <c r="I4" i="1"/>
  <c r="I5" i="1"/>
  <c r="I6" i="1"/>
  <c r="I3" i="1"/>
  <c r="D4" i="1"/>
  <c r="D5" i="1"/>
  <c r="D6" i="1"/>
  <c r="D3" i="1"/>
</calcChain>
</file>

<file path=xl/sharedStrings.xml><?xml version="1.0" encoding="utf-8"?>
<sst xmlns="http://schemas.openxmlformats.org/spreadsheetml/2006/main" count="53" uniqueCount="40">
  <si>
    <t xml:space="preserve">T0 </t>
  </si>
  <si>
    <t>T0</t>
  </si>
  <si>
    <t>T1</t>
  </si>
  <si>
    <t>A</t>
  </si>
  <si>
    <t>28,3 cm</t>
  </si>
  <si>
    <t>7 N/m</t>
  </si>
  <si>
    <t>T2</t>
  </si>
  <si>
    <t>1,5 cm</t>
  </si>
  <si>
    <t>25 Hz</t>
  </si>
  <si>
    <t>x10</t>
  </si>
  <si>
    <t>T3 (x5)</t>
  </si>
  <si>
    <t>TS</t>
  </si>
  <si>
    <t>31,8 cm</t>
  </si>
  <si>
    <t>B</t>
  </si>
  <si>
    <t>4 N/m</t>
  </si>
  <si>
    <t>odchylka</t>
  </si>
  <si>
    <t>teplota (°C)</t>
  </si>
  <si>
    <t>tlak (hPa)</t>
  </si>
  <si>
    <t>vlkhost</t>
  </si>
  <si>
    <t>T3</t>
  </si>
  <si>
    <t>10T1</t>
  </si>
  <si>
    <t>10T2</t>
  </si>
  <si>
    <t>5T3</t>
  </si>
  <si>
    <t>TS/2</t>
  </si>
  <si>
    <t>omega0</t>
  </si>
  <si>
    <t>omega1</t>
  </si>
  <si>
    <t>omega2</t>
  </si>
  <si>
    <t>omega3</t>
  </si>
  <si>
    <t>omegaS</t>
  </si>
  <si>
    <t>t0</t>
  </si>
  <si>
    <t>omega1T</t>
  </si>
  <si>
    <t>omega3T</t>
  </si>
  <si>
    <t>omeg1</t>
  </si>
  <si>
    <t>omegaST</t>
  </si>
  <si>
    <t>kappa</t>
  </si>
  <si>
    <t>chyba kap</t>
  </si>
  <si>
    <t>κ</t>
  </si>
  <si>
    <t>h</t>
  </si>
  <si>
    <t>Δκ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</si>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</sst>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B857-268D-488B-9854-EE28E6CCE166}">
  <dimension ref="A1:AB46"/>
  <sheetViews>
    <sheetView tabSelected="1" zoomScaleNormal="100" workbookViewId="0">
      <selection activeCell="AC43" sqref="AC43"/>
    </sheetView>
  </sheetViews>
  <sheetFormatPr defaultRowHeight="14.4" x14ac:dyDescent="0.3"/>
  <cols>
    <col min="5" max="5" width="15.44140625" bestFit="1" customWidth="1"/>
    <col min="18" max="18" width="12" bestFit="1" customWidth="1"/>
  </cols>
  <sheetData>
    <row r="1" spans="1:26" x14ac:dyDescent="0.3">
      <c r="A1">
        <v>1</v>
      </c>
      <c r="F1">
        <v>2</v>
      </c>
      <c r="J1" t="s">
        <v>3</v>
      </c>
      <c r="K1" t="s">
        <v>5</v>
      </c>
      <c r="L1" t="s">
        <v>7</v>
      </c>
      <c r="M1">
        <v>-0.7</v>
      </c>
    </row>
    <row r="2" spans="1:26" x14ac:dyDescent="0.3">
      <c r="A2" t="s">
        <v>9</v>
      </c>
      <c r="B2" t="s">
        <v>0</v>
      </c>
      <c r="G2" t="s">
        <v>1</v>
      </c>
      <c r="K2" t="s">
        <v>2</v>
      </c>
      <c r="L2" t="s">
        <v>4</v>
      </c>
      <c r="O2" t="s">
        <v>6</v>
      </c>
      <c r="S2" t="s">
        <v>10</v>
      </c>
      <c r="W2" t="s">
        <v>11</v>
      </c>
    </row>
    <row r="3" spans="1:26" x14ac:dyDescent="0.3">
      <c r="B3">
        <v>6.08</v>
      </c>
      <c r="C3">
        <v>23.16</v>
      </c>
      <c r="D3">
        <f>C3-B3</f>
        <v>17.079999999999998</v>
      </c>
      <c r="G3">
        <v>3.64</v>
      </c>
      <c r="H3">
        <v>22.6</v>
      </c>
      <c r="I3">
        <f>H3-G3</f>
        <v>18.96</v>
      </c>
      <c r="K3">
        <v>7.16</v>
      </c>
      <c r="L3">
        <v>26.08</v>
      </c>
      <c r="M3">
        <f>L3-K3</f>
        <v>18.919999999999998</v>
      </c>
      <c r="O3">
        <v>1.8</v>
      </c>
      <c r="P3">
        <v>19.2</v>
      </c>
      <c r="Q3">
        <f>P3-O3</f>
        <v>17.399999999999999</v>
      </c>
      <c r="S3">
        <v>22.4</v>
      </c>
      <c r="T3">
        <v>31.44</v>
      </c>
      <c r="U3">
        <f>T3-S3</f>
        <v>9.0400000000000027</v>
      </c>
      <c r="W3">
        <v>16.96</v>
      </c>
      <c r="X3">
        <v>38.4</v>
      </c>
      <c r="Y3">
        <f>X3-W3</f>
        <v>21.439999999999998</v>
      </c>
    </row>
    <row r="4" spans="1:26" x14ac:dyDescent="0.3">
      <c r="B4">
        <v>6.96</v>
      </c>
      <c r="C4">
        <v>25.92</v>
      </c>
      <c r="D4">
        <f t="shared" ref="D4:D8" si="0">C4-B4</f>
        <v>18.96</v>
      </c>
      <c r="G4">
        <v>1.84</v>
      </c>
      <c r="H4">
        <v>20.8</v>
      </c>
      <c r="I4">
        <f t="shared" ref="I4:I7" si="1">H4-G4</f>
        <v>18.96</v>
      </c>
      <c r="K4">
        <v>3.84</v>
      </c>
      <c r="L4">
        <v>22.8</v>
      </c>
      <c r="M4">
        <f t="shared" ref="M4:M7" si="2">L4-K4</f>
        <v>18.96</v>
      </c>
      <c r="O4">
        <v>2</v>
      </c>
      <c r="P4">
        <v>19.440000000000001</v>
      </c>
      <c r="Q4">
        <f t="shared" ref="Q4:Q7" si="3">P4-O4</f>
        <v>17.440000000000001</v>
      </c>
      <c r="S4">
        <v>2.12</v>
      </c>
      <c r="T4">
        <v>11.16</v>
      </c>
      <c r="U4">
        <f>T4-S4</f>
        <v>9.0399999999999991</v>
      </c>
      <c r="W4">
        <v>17.48</v>
      </c>
      <c r="X4">
        <v>39.08</v>
      </c>
      <c r="Y4">
        <f t="shared" ref="Y4:Y7" si="4">X4-W4</f>
        <v>21.599999999999998</v>
      </c>
    </row>
    <row r="5" spans="1:26" x14ac:dyDescent="0.3">
      <c r="B5">
        <v>0.36</v>
      </c>
      <c r="C5">
        <v>19.32</v>
      </c>
      <c r="D5">
        <f t="shared" si="0"/>
        <v>18.96</v>
      </c>
      <c r="G5">
        <v>1.56</v>
      </c>
      <c r="H5">
        <v>20.52</v>
      </c>
      <c r="I5">
        <f t="shared" si="1"/>
        <v>18.96</v>
      </c>
      <c r="K5">
        <v>5.04</v>
      </c>
      <c r="L5">
        <v>24</v>
      </c>
      <c r="M5">
        <f t="shared" si="2"/>
        <v>18.96</v>
      </c>
      <c r="O5">
        <v>4.3600000000000003</v>
      </c>
      <c r="P5">
        <v>21.8</v>
      </c>
      <c r="Q5">
        <f t="shared" si="3"/>
        <v>17.440000000000001</v>
      </c>
      <c r="S5">
        <v>3.48</v>
      </c>
      <c r="T5">
        <v>12.56</v>
      </c>
      <c r="U5">
        <f t="shared" ref="U5:U7" si="5">T5-S5</f>
        <v>9.08</v>
      </c>
      <c r="W5">
        <v>18.88</v>
      </c>
      <c r="X5">
        <v>40.6</v>
      </c>
      <c r="Y5">
        <f t="shared" si="4"/>
        <v>21.720000000000002</v>
      </c>
    </row>
    <row r="6" spans="1:26" x14ac:dyDescent="0.3">
      <c r="B6">
        <v>3.96</v>
      </c>
      <c r="C6">
        <v>22.92</v>
      </c>
      <c r="D6">
        <f t="shared" si="0"/>
        <v>18.96</v>
      </c>
      <c r="G6">
        <v>3.4</v>
      </c>
      <c r="H6">
        <v>22.36</v>
      </c>
      <c r="I6">
        <f t="shared" si="1"/>
        <v>18.96</v>
      </c>
      <c r="K6">
        <v>9.1999999999999993</v>
      </c>
      <c r="L6">
        <v>28.16</v>
      </c>
      <c r="M6">
        <f t="shared" si="2"/>
        <v>18.96</v>
      </c>
      <c r="O6">
        <v>1.68</v>
      </c>
      <c r="P6">
        <v>19.12</v>
      </c>
      <c r="Q6">
        <f t="shared" si="3"/>
        <v>17.440000000000001</v>
      </c>
      <c r="S6">
        <v>18.440000000000001</v>
      </c>
      <c r="T6">
        <v>27.52</v>
      </c>
      <c r="U6">
        <f t="shared" si="5"/>
        <v>9.0799999999999983</v>
      </c>
      <c r="W6">
        <v>34.64</v>
      </c>
      <c r="X6">
        <v>56.08</v>
      </c>
      <c r="Y6">
        <f t="shared" si="4"/>
        <v>21.439999999999998</v>
      </c>
    </row>
    <row r="7" spans="1:26" x14ac:dyDescent="0.3">
      <c r="B7">
        <v>2.56</v>
      </c>
      <c r="C7">
        <v>21.52</v>
      </c>
      <c r="D7">
        <f t="shared" si="0"/>
        <v>18.96</v>
      </c>
      <c r="G7">
        <v>1.84</v>
      </c>
      <c r="H7">
        <v>20.8</v>
      </c>
      <c r="I7">
        <f t="shared" si="1"/>
        <v>18.96</v>
      </c>
      <c r="K7">
        <v>5</v>
      </c>
      <c r="L7">
        <v>23.96</v>
      </c>
      <c r="M7">
        <f t="shared" si="2"/>
        <v>18.96</v>
      </c>
      <c r="O7">
        <v>7.36</v>
      </c>
      <c r="P7">
        <v>24.8</v>
      </c>
      <c r="Q7">
        <f t="shared" si="3"/>
        <v>17.440000000000001</v>
      </c>
      <c r="S7">
        <v>16.82</v>
      </c>
      <c r="T7">
        <v>25.84</v>
      </c>
      <c r="U7">
        <f t="shared" si="5"/>
        <v>9.02</v>
      </c>
      <c r="W7">
        <v>13.04</v>
      </c>
      <c r="X7">
        <v>34.44</v>
      </c>
      <c r="Y7">
        <f t="shared" si="4"/>
        <v>21.4</v>
      </c>
    </row>
    <row r="8" spans="1:26" x14ac:dyDescent="0.3">
      <c r="B8">
        <v>4.28</v>
      </c>
      <c r="C8">
        <v>23.24</v>
      </c>
      <c r="D8">
        <f t="shared" si="0"/>
        <v>18.959999999999997</v>
      </c>
    </row>
    <row r="10" spans="1:26" x14ac:dyDescent="0.3">
      <c r="B10" t="s">
        <v>8</v>
      </c>
      <c r="K10" t="s">
        <v>2</v>
      </c>
      <c r="L10" t="s">
        <v>12</v>
      </c>
      <c r="M10">
        <v>1.2</v>
      </c>
      <c r="N10">
        <v>-0.1</v>
      </c>
    </row>
    <row r="11" spans="1:26" x14ac:dyDescent="0.3">
      <c r="K11">
        <v>7.16</v>
      </c>
      <c r="L11">
        <v>26.08</v>
      </c>
      <c r="M11">
        <f>L11-K11</f>
        <v>18.919999999999998</v>
      </c>
      <c r="N11">
        <f>(M11-$E$22)^2</f>
        <v>1.0240000000000019E-3</v>
      </c>
      <c r="O11">
        <v>5.84</v>
      </c>
      <c r="P11">
        <v>22.96</v>
      </c>
      <c r="Q11">
        <f>P11-O11</f>
        <v>17.12</v>
      </c>
      <c r="R11">
        <f>(Q11-$E$23)^2</f>
        <v>1.2621774483536189E-29</v>
      </c>
      <c r="S11">
        <v>15.6</v>
      </c>
      <c r="T11">
        <v>24.6</v>
      </c>
      <c r="U11">
        <f>T11-S11</f>
        <v>9.0000000000000018</v>
      </c>
      <c r="V11">
        <f>(U11-$E$24)^2</f>
        <v>5.7600000000012893E-4</v>
      </c>
      <c r="W11">
        <v>12.12</v>
      </c>
      <c r="X11">
        <v>29.12</v>
      </c>
      <c r="Y11">
        <f>X11-W11</f>
        <v>17</v>
      </c>
      <c r="Z11">
        <f>(Y11-$E$25)^2</f>
        <v>3.6864000000000063E-2</v>
      </c>
    </row>
    <row r="12" spans="1:26" x14ac:dyDescent="0.3">
      <c r="G12" t="s">
        <v>15</v>
      </c>
      <c r="K12">
        <v>3.84</v>
      </c>
      <c r="L12">
        <v>22.8</v>
      </c>
      <c r="M12">
        <f t="shared" ref="M12:M15" si="6">L12-K12</f>
        <v>18.96</v>
      </c>
      <c r="N12">
        <f t="shared" ref="N12:N15" si="7">(M12-$E$22)^2</f>
        <v>6.4000000000042742E-5</v>
      </c>
      <c r="O12">
        <v>5.88</v>
      </c>
      <c r="P12">
        <v>23</v>
      </c>
      <c r="Q12">
        <f t="shared" ref="Q12:Q15" si="8">P12-O12</f>
        <v>17.12</v>
      </c>
      <c r="R12">
        <f t="shared" ref="R12:R15" si="9">(Q12-$E$23)^2</f>
        <v>1.2621774483536189E-29</v>
      </c>
      <c r="S12">
        <v>16.2</v>
      </c>
      <c r="T12">
        <v>25.24</v>
      </c>
      <c r="U12">
        <f t="shared" ref="U12:U15" si="10">T12-S12</f>
        <v>9.0399999999999991</v>
      </c>
      <c r="V12">
        <f t="shared" ref="V12:V15" si="11">(U12-$E$24)^2</f>
        <v>4.0960000000000076E-3</v>
      </c>
      <c r="W12">
        <v>12.2</v>
      </c>
      <c r="X12">
        <v>29.6</v>
      </c>
      <c r="Y12">
        <f t="shared" ref="Y12:Y15" si="12">X12-W12</f>
        <v>17.400000000000002</v>
      </c>
      <c r="Z12">
        <f t="shared" ref="Z12:Z15" si="13">(Y12-$E$25)^2</f>
        <v>4.3264000000000816E-2</v>
      </c>
    </row>
    <row r="13" spans="1:26" x14ac:dyDescent="0.3">
      <c r="E13" t="s">
        <v>16</v>
      </c>
      <c r="F13">
        <v>24.2</v>
      </c>
      <c r="G13">
        <v>0.4</v>
      </c>
      <c r="K13">
        <v>5.04</v>
      </c>
      <c r="L13">
        <v>24</v>
      </c>
      <c r="M13">
        <f t="shared" si="6"/>
        <v>18.96</v>
      </c>
      <c r="N13">
        <f t="shared" si="7"/>
        <v>6.4000000000042742E-5</v>
      </c>
      <c r="O13">
        <v>3.32</v>
      </c>
      <c r="P13">
        <v>20.399999999999999</v>
      </c>
      <c r="Q13">
        <f t="shared" si="8"/>
        <v>17.079999999999998</v>
      </c>
      <c r="R13">
        <f t="shared" si="9"/>
        <v>1.5999999999999318E-3</v>
      </c>
      <c r="S13">
        <v>16.88</v>
      </c>
      <c r="T13">
        <v>25.88</v>
      </c>
      <c r="U13">
        <f t="shared" si="10"/>
        <v>9</v>
      </c>
      <c r="V13">
        <f t="shared" si="11"/>
        <v>5.7600000000004371E-4</v>
      </c>
      <c r="W13">
        <v>30.12</v>
      </c>
      <c r="X13">
        <v>47.28</v>
      </c>
      <c r="Y13">
        <f t="shared" si="12"/>
        <v>17.16</v>
      </c>
      <c r="Z13">
        <f t="shared" si="13"/>
        <v>1.0240000000000019E-3</v>
      </c>
    </row>
    <row r="14" spans="1:26" x14ac:dyDescent="0.3">
      <c r="E14" t="s">
        <v>17</v>
      </c>
      <c r="F14">
        <v>994.7</v>
      </c>
      <c r="G14">
        <v>2</v>
      </c>
      <c r="K14">
        <v>9.1999999999999993</v>
      </c>
      <c r="L14">
        <v>28.16</v>
      </c>
      <c r="M14">
        <f t="shared" si="6"/>
        <v>18.96</v>
      </c>
      <c r="N14">
        <f t="shared" si="7"/>
        <v>6.4000000000042742E-5</v>
      </c>
      <c r="O14">
        <v>4.4400000000000004</v>
      </c>
      <c r="P14">
        <v>21.56</v>
      </c>
      <c r="Q14">
        <f t="shared" si="8"/>
        <v>17.119999999999997</v>
      </c>
      <c r="R14">
        <f t="shared" si="9"/>
        <v>0</v>
      </c>
      <c r="S14">
        <v>32.28</v>
      </c>
      <c r="T14">
        <v>41.16</v>
      </c>
      <c r="U14">
        <f t="shared" si="10"/>
        <v>8.8799999999999955</v>
      </c>
      <c r="V14">
        <f t="shared" si="11"/>
        <v>9.2160000000006993E-3</v>
      </c>
      <c r="W14">
        <v>12.92</v>
      </c>
      <c r="X14">
        <v>30.12</v>
      </c>
      <c r="Y14">
        <f t="shared" si="12"/>
        <v>17.200000000000003</v>
      </c>
      <c r="Z14">
        <f t="shared" si="13"/>
        <v>6.4000000000042742E-5</v>
      </c>
    </row>
    <row r="15" spans="1:26" x14ac:dyDescent="0.3">
      <c r="E15" t="s">
        <v>18</v>
      </c>
      <c r="F15" s="1">
        <v>0.29899999999999999</v>
      </c>
      <c r="G15">
        <v>2.5</v>
      </c>
      <c r="K15">
        <v>5</v>
      </c>
      <c r="L15">
        <v>23.96</v>
      </c>
      <c r="M15">
        <f t="shared" si="6"/>
        <v>18.96</v>
      </c>
      <c r="N15">
        <f t="shared" si="7"/>
        <v>6.4000000000042742E-5</v>
      </c>
      <c r="O15">
        <v>6.12</v>
      </c>
      <c r="P15">
        <v>23.28</v>
      </c>
      <c r="Q15">
        <f t="shared" si="8"/>
        <v>17.16</v>
      </c>
      <c r="R15">
        <f t="shared" si="9"/>
        <v>1.600000000000216E-3</v>
      </c>
      <c r="S15">
        <v>33.68</v>
      </c>
      <c r="T15">
        <v>42.64</v>
      </c>
      <c r="U15">
        <f t="shared" si="10"/>
        <v>8.9600000000000009</v>
      </c>
      <c r="V15">
        <f t="shared" si="11"/>
        <v>2.5599999999994361E-4</v>
      </c>
      <c r="W15">
        <v>12.6</v>
      </c>
      <c r="X15">
        <v>29.8</v>
      </c>
      <c r="Y15">
        <f t="shared" si="12"/>
        <v>17.200000000000003</v>
      </c>
      <c r="Z15">
        <f t="shared" si="13"/>
        <v>6.4000000000042742E-5</v>
      </c>
    </row>
    <row r="17" spans="1:26" x14ac:dyDescent="0.3">
      <c r="J17" t="s">
        <v>13</v>
      </c>
      <c r="K17" t="s">
        <v>14</v>
      </c>
    </row>
    <row r="18" spans="1:26" x14ac:dyDescent="0.3">
      <c r="K18">
        <v>1.32</v>
      </c>
      <c r="L18">
        <v>20.28</v>
      </c>
      <c r="M18">
        <f>L18-K18</f>
        <v>18.96</v>
      </c>
      <c r="N18">
        <f>(M18-$G$22)^2</f>
        <v>2.5599999999994361E-4</v>
      </c>
      <c r="O18">
        <v>4.4400000000000004</v>
      </c>
      <c r="P18">
        <v>22.4</v>
      </c>
      <c r="Q18">
        <f>P18-O18</f>
        <v>17.959999999999997</v>
      </c>
      <c r="R18">
        <f>(Q18-$G$23)^2</f>
        <v>1.5999999999996475E-3</v>
      </c>
      <c r="S18">
        <v>29.32</v>
      </c>
      <c r="T18">
        <v>38.479999999999997</v>
      </c>
      <c r="U18">
        <f>T18-S18</f>
        <v>9.1599999999999966</v>
      </c>
      <c r="V18">
        <f>(U18-$G$24)^2</f>
        <v>2.3040000000001748E-3</v>
      </c>
      <c r="W18">
        <v>22.36</v>
      </c>
      <c r="X18">
        <v>55.64</v>
      </c>
      <c r="Y18">
        <f>X18-W18</f>
        <v>33.28</v>
      </c>
      <c r="Z18">
        <f>(Y18-$G$25)^2</f>
        <v>3.2400000000002457E-4</v>
      </c>
    </row>
    <row r="19" spans="1:26" x14ac:dyDescent="0.3">
      <c r="E19">
        <f>(F25^2+0.04^2)^0.5</f>
        <v>4.4865380863200188E-2</v>
      </c>
      <c r="H19">
        <f>(H25^2+0.04^2)^0.5</f>
        <v>5.7725422475717429E-2</v>
      </c>
      <c r="K19">
        <v>2.68</v>
      </c>
      <c r="L19">
        <v>21.64</v>
      </c>
      <c r="M19">
        <f t="shared" ref="M19:M22" si="14">L19-K19</f>
        <v>18.96</v>
      </c>
      <c r="N19">
        <f t="shared" ref="N19:N22" si="15">(M19-$G$22)^2</f>
        <v>2.5599999999994361E-4</v>
      </c>
      <c r="O19">
        <v>4.76</v>
      </c>
      <c r="P19">
        <v>22.64</v>
      </c>
      <c r="Q19">
        <f t="shared" ref="Q19:Q22" si="16">P19-O19</f>
        <v>17.880000000000003</v>
      </c>
      <c r="R19">
        <f t="shared" ref="R19:R22" si="17">(Q19-$G$23)^2</f>
        <v>1.5999999999999318E-3</v>
      </c>
      <c r="S19">
        <v>4.88</v>
      </c>
      <c r="T19">
        <v>14.12</v>
      </c>
      <c r="U19">
        <f t="shared" ref="U19:U22" si="18">T19-S19</f>
        <v>9.2399999999999984</v>
      </c>
      <c r="V19">
        <f t="shared" ref="V19:V22" si="19">(U19-$G$24)^2</f>
        <v>1.0240000000000019E-3</v>
      </c>
      <c r="W19">
        <v>10.43</v>
      </c>
      <c r="X19">
        <v>43.48</v>
      </c>
      <c r="Y19">
        <f t="shared" ref="Y19:Y22" si="20">X19-W19</f>
        <v>33.049999999999997</v>
      </c>
      <c r="Z19">
        <f t="shared" ref="Z19:Z22" si="21">(Y19-$G$25)^2</f>
        <v>6.1504000000002314E-2</v>
      </c>
    </row>
    <row r="20" spans="1:26" x14ac:dyDescent="0.3">
      <c r="D20" t="s">
        <v>29</v>
      </c>
      <c r="E20">
        <v>1.8959999999999999</v>
      </c>
      <c r="F20">
        <v>4.0000000000000001E-3</v>
      </c>
      <c r="G20">
        <v>1.8959999999999999</v>
      </c>
      <c r="H20">
        <v>4.0000000000000001E-3</v>
      </c>
      <c r="K20">
        <v>3.28</v>
      </c>
      <c r="L20">
        <v>22.28</v>
      </c>
      <c r="M20">
        <f t="shared" si="14"/>
        <v>19</v>
      </c>
      <c r="N20">
        <f t="shared" si="15"/>
        <v>5.7600000000004371E-4</v>
      </c>
      <c r="O20">
        <v>3.84</v>
      </c>
      <c r="P20">
        <v>21.76</v>
      </c>
      <c r="Q20">
        <f t="shared" si="16"/>
        <v>17.920000000000002</v>
      </c>
      <c r="R20">
        <f t="shared" si="17"/>
        <v>0</v>
      </c>
      <c r="S20">
        <v>20.64</v>
      </c>
      <c r="T20">
        <v>29.84</v>
      </c>
      <c r="U20">
        <f t="shared" si="18"/>
        <v>9.1999999999999993</v>
      </c>
      <c r="V20">
        <f t="shared" si="19"/>
        <v>6.3999999999985902E-5</v>
      </c>
      <c r="W20">
        <v>15.12</v>
      </c>
      <c r="X20">
        <v>48.72</v>
      </c>
      <c r="Y20">
        <f t="shared" si="20"/>
        <v>33.6</v>
      </c>
      <c r="Z20">
        <f t="shared" si="21"/>
        <v>9.1203999999999757E-2</v>
      </c>
    </row>
    <row r="21" spans="1:26" x14ac:dyDescent="0.3">
      <c r="D21" t="s">
        <v>3</v>
      </c>
      <c r="G21" t="s">
        <v>13</v>
      </c>
      <c r="K21">
        <v>0.36</v>
      </c>
      <c r="L21">
        <v>19.32</v>
      </c>
      <c r="M21">
        <f t="shared" si="14"/>
        <v>18.96</v>
      </c>
      <c r="N21">
        <f t="shared" si="15"/>
        <v>2.5599999999994361E-4</v>
      </c>
      <c r="O21">
        <v>3.32</v>
      </c>
      <c r="P21">
        <v>21.24</v>
      </c>
      <c r="Q21">
        <f t="shared" si="16"/>
        <v>17.919999999999998</v>
      </c>
      <c r="R21">
        <f t="shared" si="17"/>
        <v>1.2621774483536189E-29</v>
      </c>
      <c r="S21">
        <v>35.44</v>
      </c>
      <c r="T21">
        <v>44.68</v>
      </c>
      <c r="U21">
        <f t="shared" si="18"/>
        <v>9.240000000000002</v>
      </c>
      <c r="V21">
        <f t="shared" si="19"/>
        <v>1.0240000000002292E-3</v>
      </c>
      <c r="W21">
        <v>28.56</v>
      </c>
      <c r="X21">
        <v>61.92</v>
      </c>
      <c r="Y21">
        <f t="shared" si="20"/>
        <v>33.36</v>
      </c>
      <c r="Z21">
        <f t="shared" si="21"/>
        <v>3.843999999999704E-3</v>
      </c>
    </row>
    <row r="22" spans="1:26" x14ac:dyDescent="0.3">
      <c r="D22" t="s">
        <v>20</v>
      </c>
      <c r="E22">
        <f>AVERAGE(M11:M15)</f>
        <v>18.951999999999998</v>
      </c>
      <c r="F22">
        <f>1/4*SUM(N11:N15)</f>
        <v>3.2000000000004323E-4</v>
      </c>
      <c r="G22">
        <f>AVERAGE(M18:M22)</f>
        <v>18.975999999999999</v>
      </c>
      <c r="H22">
        <f>1/4*SUM(N18:N22)</f>
        <v>4.7999999999997957E-4</v>
      </c>
      <c r="J22" t="s">
        <v>39</v>
      </c>
      <c r="K22">
        <v>2.36</v>
      </c>
      <c r="L22">
        <v>21.36</v>
      </c>
      <c r="M22">
        <f t="shared" si="14"/>
        <v>19</v>
      </c>
      <c r="N22">
        <f t="shared" si="15"/>
        <v>5.7600000000004371E-4</v>
      </c>
      <c r="O22">
        <v>2.48</v>
      </c>
      <c r="P22">
        <v>20.399999999999999</v>
      </c>
      <c r="Q22">
        <f t="shared" si="16"/>
        <v>17.919999999999998</v>
      </c>
      <c r="R22">
        <f t="shared" si="17"/>
        <v>1.2621774483536189E-29</v>
      </c>
      <c r="S22">
        <v>22.16</v>
      </c>
      <c r="T22">
        <v>31.36</v>
      </c>
      <c r="U22">
        <f t="shared" si="18"/>
        <v>9.1999999999999993</v>
      </c>
      <c r="V22">
        <f t="shared" si="19"/>
        <v>6.3999999999985902E-5</v>
      </c>
      <c r="W22">
        <v>15.24</v>
      </c>
      <c r="X22">
        <v>48.44</v>
      </c>
      <c r="Y22">
        <f t="shared" si="20"/>
        <v>33.199999999999996</v>
      </c>
      <c r="Z22">
        <f t="shared" si="21"/>
        <v>9.6040000000011914E-3</v>
      </c>
    </row>
    <row r="23" spans="1:26" x14ac:dyDescent="0.3">
      <c r="D23" t="s">
        <v>21</v>
      </c>
      <c r="E23">
        <f>AVERAGE(Q11:Q15)</f>
        <v>17.119999999999997</v>
      </c>
      <c r="F23">
        <f>1/4*SUM(R11:R15)</f>
        <v>8.0000000000003701E-4</v>
      </c>
      <c r="G23">
        <f>AVERAGE(Q18:Q22)</f>
        <v>17.920000000000002</v>
      </c>
      <c r="H23">
        <f>1/4*SUM(R18:R22)</f>
        <v>7.9999999999989476E-4</v>
      </c>
      <c r="J23">
        <v>10.8</v>
      </c>
    </row>
    <row r="24" spans="1:26" x14ac:dyDescent="0.3">
      <c r="D24" t="s">
        <v>22</v>
      </c>
      <c r="E24">
        <f>AVERAGE(U11:U15)</f>
        <v>8.9759999999999991</v>
      </c>
      <c r="F24">
        <f>1/4*SUM(V11:V15)</f>
        <v>3.6800000000002057E-3</v>
      </c>
      <c r="G24">
        <f>AVERAGE(U18:U22)</f>
        <v>9.2079999999999984</v>
      </c>
      <c r="H24">
        <f>1/4*SUM(V18:V22)</f>
        <v>1.1200000000000944E-3</v>
      </c>
      <c r="K24">
        <v>2.48</v>
      </c>
      <c r="L24">
        <v>21.44</v>
      </c>
      <c r="M24">
        <f>L24-K24</f>
        <v>18.96</v>
      </c>
      <c r="N24">
        <f>AVERAGE(M24:M26)/10</f>
        <v>1.8946666666666669</v>
      </c>
      <c r="O24">
        <v>3.32</v>
      </c>
      <c r="P24">
        <v>22.2</v>
      </c>
      <c r="Q24">
        <f>P24-O24</f>
        <v>18.88</v>
      </c>
      <c r="R24">
        <f>AVERAGE(Q24:Q27)/10</f>
        <v>1.8879999999999999</v>
      </c>
      <c r="T24">
        <f>2*3.1415926536/N24</f>
        <v>3.3162484028149186</v>
      </c>
      <c r="U24">
        <f>2*3.1415926536/R24</f>
        <v>3.3279583194915259</v>
      </c>
      <c r="W24">
        <f>(U24^2-T24^2)/(U24^2+T24^2)</f>
        <v>3.5248392452150836E-3</v>
      </c>
      <c r="X24">
        <f>W25*(X25^0.5)</f>
        <v>3.3841717633016871E-3</v>
      </c>
    </row>
    <row r="25" spans="1:26" x14ac:dyDescent="0.3">
      <c r="D25" t="s">
        <v>11</v>
      </c>
      <c r="E25">
        <f>AVERAGE(Y11:Y15)</f>
        <v>17.192</v>
      </c>
      <c r="F25">
        <f>1/4*SUM(Z11:Z15)</f>
        <v>2.0320000000000237E-2</v>
      </c>
      <c r="G25">
        <f>AVERAGE(Y18:Y22)</f>
        <v>33.298000000000002</v>
      </c>
      <c r="H25">
        <f>1/4*SUM(Z18:Z22)</f>
        <v>4.1620000000000754E-2</v>
      </c>
      <c r="K25">
        <v>2.44</v>
      </c>
      <c r="L25">
        <v>21.4</v>
      </c>
      <c r="M25">
        <f>L25-K25</f>
        <v>18.959999999999997</v>
      </c>
      <c r="N25">
        <v>5.0000000000000001E-3</v>
      </c>
      <c r="O25">
        <v>1.04</v>
      </c>
      <c r="P25">
        <v>19.920000000000002</v>
      </c>
      <c r="Q25">
        <f t="shared" ref="Q25:Q26" si="22">P25-O25</f>
        <v>18.880000000000003</v>
      </c>
      <c r="R25">
        <v>4.0000000000000001E-3</v>
      </c>
      <c r="T25">
        <f>N25/N24*T24</f>
        <v>8.7515351939169202E-3</v>
      </c>
      <c r="U25">
        <f>R25/R24*U24</f>
        <v>7.0507591514650967E-3</v>
      </c>
      <c r="W25">
        <f>4*T24*U24/((U24^2+T24^2)^2)</f>
        <v>9.0608652516465299E-2</v>
      </c>
      <c r="X25">
        <f>T24^2*U25^2+U24^2*T25^2</f>
        <v>1.3949718740396768E-3</v>
      </c>
    </row>
    <row r="26" spans="1:26" x14ac:dyDescent="0.3">
      <c r="D26" t="s">
        <v>2</v>
      </c>
      <c r="E26">
        <f>E22/10</f>
        <v>1.8951999999999998</v>
      </c>
      <c r="F26">
        <v>4.0000000000000001E-3</v>
      </c>
      <c r="G26">
        <f>G22/10</f>
        <v>1.8976</v>
      </c>
      <c r="H26">
        <v>4.0000000000000001E-3</v>
      </c>
      <c r="K26">
        <v>2.6</v>
      </c>
      <c r="L26">
        <v>21.52</v>
      </c>
      <c r="M26">
        <f>L26-K26</f>
        <v>18.919999999999998</v>
      </c>
      <c r="O26">
        <v>0.52</v>
      </c>
      <c r="P26">
        <v>19.399999999999999</v>
      </c>
      <c r="Q26">
        <f t="shared" si="22"/>
        <v>18.88</v>
      </c>
    </row>
    <row r="27" spans="1:26" x14ac:dyDescent="0.3">
      <c r="D27" t="s">
        <v>6</v>
      </c>
      <c r="E27">
        <f>E23/10</f>
        <v>1.7119999999999997</v>
      </c>
      <c r="F27">
        <v>4.0000000000000001E-3</v>
      </c>
      <c r="G27">
        <f>G23/10</f>
        <v>1.7920000000000003</v>
      </c>
      <c r="H27">
        <v>4.0000000000000001E-3</v>
      </c>
      <c r="J27">
        <v>15.8</v>
      </c>
    </row>
    <row r="28" spans="1:26" x14ac:dyDescent="0.3">
      <c r="D28" t="s">
        <v>19</v>
      </c>
      <c r="E28">
        <f>E24/5</f>
        <v>1.7951999999999999</v>
      </c>
      <c r="F28">
        <f>0.04/5</f>
        <v>8.0000000000000002E-3</v>
      </c>
      <c r="G28">
        <f>G24/5</f>
        <v>1.8415999999999997</v>
      </c>
      <c r="H28">
        <f>0.04/5</f>
        <v>8.0000000000000002E-3</v>
      </c>
      <c r="K28">
        <v>2.72</v>
      </c>
      <c r="L28">
        <v>21.72</v>
      </c>
      <c r="M28">
        <f>L28-K28</f>
        <v>19</v>
      </c>
      <c r="N28">
        <f>AVERAGE(M28:M30)/10</f>
        <v>1.8973333333333333</v>
      </c>
      <c r="O28">
        <v>1.96</v>
      </c>
      <c r="P28">
        <v>20.68</v>
      </c>
      <c r="Q28">
        <f>P28-O28</f>
        <v>18.72</v>
      </c>
      <c r="R28">
        <f>AVERAGE(Q28:Q31)/10</f>
        <v>1.8733333333333335</v>
      </c>
      <c r="T28">
        <f>2*3.1415926536/N28</f>
        <v>3.311587477442024</v>
      </c>
      <c r="U28">
        <f>2*3.1415926536/R28</f>
        <v>3.3540135091814944</v>
      </c>
      <c r="W28">
        <f>(U28^2-T28^2)/(U28^2+T28^2)</f>
        <v>1.2729328719460054E-2</v>
      </c>
      <c r="X28">
        <f>W29*(X29^0.5)</f>
        <v>3.7501865394986042E-3</v>
      </c>
    </row>
    <row r="29" spans="1:26" x14ac:dyDescent="0.3">
      <c r="D29" t="s">
        <v>23</v>
      </c>
      <c r="E29">
        <f>E25/2</f>
        <v>8.5960000000000001</v>
      </c>
      <c r="F29">
        <f>E19/2</f>
        <v>2.2432690431600094E-2</v>
      </c>
      <c r="G29">
        <f>G25/2</f>
        <v>16.649000000000001</v>
      </c>
      <c r="H29">
        <f>H19/2</f>
        <v>2.8862711237858715E-2</v>
      </c>
      <c r="K29">
        <v>2.84</v>
      </c>
      <c r="L29">
        <v>21.8</v>
      </c>
      <c r="M29">
        <f t="shared" ref="M29:M30" si="23">L29-K29</f>
        <v>18.96</v>
      </c>
      <c r="N29">
        <v>5.0000000000000001E-3</v>
      </c>
      <c r="O29">
        <v>2.04</v>
      </c>
      <c r="P29">
        <v>20.8</v>
      </c>
      <c r="Q29">
        <f t="shared" ref="Q29:Q30" si="24">P29-O29</f>
        <v>18.760000000000002</v>
      </c>
      <c r="R29">
        <v>5.0000000000000001E-3</v>
      </c>
      <c r="T29">
        <f>N29/N28*T28</f>
        <v>8.7269522420292279E-3</v>
      </c>
      <c r="U29">
        <f>R29/R28*U28</f>
        <v>8.9519933519079022E-3</v>
      </c>
      <c r="W29">
        <f>4*T28*U28/((U28^2+T28^2)^2)</f>
        <v>9.0017839199382055E-2</v>
      </c>
      <c r="X29">
        <f>T28^2*U29^2+U28^2*T29^2</f>
        <v>1.7355957325688996E-3</v>
      </c>
    </row>
    <row r="30" spans="1:26" x14ac:dyDescent="0.3">
      <c r="K30">
        <v>3</v>
      </c>
      <c r="L30">
        <v>21.96</v>
      </c>
      <c r="M30">
        <f t="shared" si="23"/>
        <v>18.96</v>
      </c>
      <c r="O30">
        <v>1.72</v>
      </c>
      <c r="P30">
        <v>20.440000000000001</v>
      </c>
      <c r="Q30">
        <f t="shared" si="24"/>
        <v>18.720000000000002</v>
      </c>
    </row>
    <row r="31" spans="1:26" x14ac:dyDescent="0.3">
      <c r="B31" t="s">
        <v>3</v>
      </c>
      <c r="C31" t="s">
        <v>13</v>
      </c>
      <c r="D31" t="s">
        <v>24</v>
      </c>
      <c r="E31">
        <f>2*3.1415926536/E20</f>
        <v>3.3139163012658228</v>
      </c>
      <c r="F31">
        <f>E31*F20/E20</f>
        <v>6.9913846018266309E-3</v>
      </c>
      <c r="H31">
        <f>2*3.1415926536/G20</f>
        <v>3.3139163012658228</v>
      </c>
      <c r="I31">
        <f>H31*H20/G20</f>
        <v>6.9913846018266309E-3</v>
      </c>
      <c r="J31">
        <v>20.8</v>
      </c>
    </row>
    <row r="32" spans="1:26" x14ac:dyDescent="0.3">
      <c r="A32" t="s">
        <v>34</v>
      </c>
      <c r="B32">
        <f>(E33^2-E32^2)/(E33^2+E32^2)</f>
        <v>0.10131330591445371</v>
      </c>
      <c r="C32">
        <f>(H33^2-H32^2)/(H33^2+H32^2)</f>
        <v>5.7195125434235765E-2</v>
      </c>
      <c r="D32" t="s">
        <v>25</v>
      </c>
      <c r="E32">
        <f>2*3.1415926536/E26</f>
        <v>3.3153151684254967</v>
      </c>
      <c r="F32">
        <f>E32*F26/E26</f>
        <v>6.9972882406616659E-3</v>
      </c>
      <c r="H32">
        <f>2*3.1415926536/G26</f>
        <v>3.31112210539629</v>
      </c>
      <c r="I32">
        <f>H32*H26/G26</f>
        <v>6.9795997162653669E-3</v>
      </c>
      <c r="K32">
        <v>2.72</v>
      </c>
      <c r="L32">
        <v>21.68</v>
      </c>
      <c r="M32">
        <f>L32-K32</f>
        <v>18.96</v>
      </c>
      <c r="N32">
        <f>AVERAGE(M32:M34)/10</f>
        <v>1.8960000000000001</v>
      </c>
      <c r="O32">
        <v>1.28</v>
      </c>
      <c r="P32">
        <v>19.84</v>
      </c>
      <c r="Q32">
        <f>P32-O32</f>
        <v>18.559999999999999</v>
      </c>
      <c r="R32">
        <f>AVERAGE(Q32:Q35)/10</f>
        <v>1.8533333333333331</v>
      </c>
      <c r="T32">
        <f>2*3.1415926536/N32</f>
        <v>3.3139163012658228</v>
      </c>
      <c r="U32">
        <f>2*3.1415926536/R32</f>
        <v>3.3902078995683458</v>
      </c>
      <c r="W32">
        <f>(U32^2-T32^2)/(U32^2+T32^2)</f>
        <v>2.2756654723199696E-2</v>
      </c>
      <c r="X32">
        <f>W33*(X33^0.5)</f>
        <v>3.4230189168727165E-3</v>
      </c>
    </row>
    <row r="33" spans="1:28" x14ac:dyDescent="0.3">
      <c r="A33" t="s">
        <v>35</v>
      </c>
      <c r="B33">
        <f>B38</f>
        <v>3.1162693168312432E-3</v>
      </c>
      <c r="C33">
        <f>C38</f>
        <v>3.0601053567326899E-3</v>
      </c>
      <c r="D33" t="s">
        <v>26</v>
      </c>
      <c r="E33">
        <f>2*3.1415926536/E27</f>
        <v>3.670084875700935</v>
      </c>
      <c r="F33">
        <f t="shared" ref="F33:F35" si="25">E33*F27/E27</f>
        <v>8.5749646628526539E-3</v>
      </c>
      <c r="H33">
        <f t="shared" ref="H33:H34" si="26">2*3.1415926536/G27</f>
        <v>3.5062418008928566</v>
      </c>
      <c r="I33">
        <f t="shared" ref="I33:I35" si="27">H33*H27/G27</f>
        <v>7.8264325912786974E-3</v>
      </c>
      <c r="L33">
        <v>18.96</v>
      </c>
      <c r="M33">
        <f t="shared" ref="M33:M34" si="28">L33-K33</f>
        <v>18.96</v>
      </c>
      <c r="N33">
        <v>4.0000000000000001E-3</v>
      </c>
      <c r="O33">
        <v>1.4</v>
      </c>
      <c r="P33">
        <v>19.920000000000002</v>
      </c>
      <c r="Q33">
        <f t="shared" ref="Q33:Q34" si="29">P33-O33</f>
        <v>18.520000000000003</v>
      </c>
      <c r="R33">
        <v>5.0000000000000001E-3</v>
      </c>
      <c r="T33">
        <f>N33/N32*T32</f>
        <v>6.99138460182663E-3</v>
      </c>
      <c r="U33">
        <f>R33/R32*U32</f>
        <v>9.1462443333678416E-3</v>
      </c>
      <c r="W33">
        <f>4*T32*U32/((U32^2+T32^2)^2)</f>
        <v>8.8962538919858059E-2</v>
      </c>
      <c r="X33">
        <f>T32^2*U33^2+U32^2*T33^2</f>
        <v>1.480485849550186E-3</v>
      </c>
    </row>
    <row r="34" spans="1:28" x14ac:dyDescent="0.3">
      <c r="D34" t="s">
        <v>27</v>
      </c>
      <c r="E34">
        <f>2*3.1415926536/E28</f>
        <v>3.4999918155080216</v>
      </c>
      <c r="F34">
        <f t="shared" si="25"/>
        <v>1.5597111477308476E-2</v>
      </c>
      <c r="H34">
        <f t="shared" si="26"/>
        <v>3.4118078340573419</v>
      </c>
      <c r="I34">
        <f t="shared" si="27"/>
        <v>1.4821059227008439E-2</v>
      </c>
      <c r="L34">
        <v>18.96</v>
      </c>
      <c r="M34">
        <f t="shared" si="28"/>
        <v>18.96</v>
      </c>
      <c r="O34">
        <v>1.64</v>
      </c>
      <c r="P34">
        <v>20.16</v>
      </c>
      <c r="Q34">
        <f t="shared" si="29"/>
        <v>18.52</v>
      </c>
      <c r="Z34" s="2" t="s">
        <v>37</v>
      </c>
      <c r="AA34" s="4" t="s">
        <v>36</v>
      </c>
      <c r="AB34" s="3" t="s">
        <v>38</v>
      </c>
    </row>
    <row r="35" spans="1:28" x14ac:dyDescent="0.3">
      <c r="D35" t="s">
        <v>28</v>
      </c>
      <c r="E35">
        <f>3.1415926536/E29</f>
        <v>0.36547145807352255</v>
      </c>
      <c r="F35">
        <f t="shared" si="25"/>
        <v>9.5375850169251324E-4</v>
      </c>
      <c r="H35">
        <f>3.1415926536/G29</f>
        <v>0.18869557652711874</v>
      </c>
      <c r="I35">
        <f t="shared" si="27"/>
        <v>3.2712270629848633E-4</v>
      </c>
      <c r="J35">
        <v>25.8</v>
      </c>
      <c r="Z35">
        <v>10.8</v>
      </c>
      <c r="AA35" s="5">
        <f>W24</f>
        <v>3.5248392452150836E-3</v>
      </c>
      <c r="AB35">
        <f>X24</f>
        <v>3.3841717633016871E-3</v>
      </c>
    </row>
    <row r="36" spans="1:28" x14ac:dyDescent="0.3">
      <c r="B36">
        <f>4*E33*E32/((E33^2+E32^2)^2)</f>
        <v>8.1342641089222956E-2</v>
      </c>
      <c r="C36">
        <f>4*H33*H32/((H33^2+H32^2)^2)</f>
        <v>8.5853876942373286E-2</v>
      </c>
      <c r="K36">
        <v>1.1599999999999999</v>
      </c>
      <c r="L36">
        <v>20.12</v>
      </c>
      <c r="M36">
        <f>L36-K36</f>
        <v>18.96</v>
      </c>
      <c r="N36">
        <f>AVERAGE(M36:M38)/10</f>
        <v>1.8973333333333333</v>
      </c>
      <c r="O36">
        <v>1.44</v>
      </c>
      <c r="P36">
        <v>19.760000000000002</v>
      </c>
      <c r="Q36">
        <f>P36-O36</f>
        <v>18.32</v>
      </c>
      <c r="R36">
        <f>AVERAGE(Q36:Q39)/10</f>
        <v>1.8293333333333333</v>
      </c>
      <c r="T36">
        <f>2*3.1415926536/N36</f>
        <v>3.311587477442024</v>
      </c>
      <c r="U36">
        <f>2*3.1415926536/R36</f>
        <v>3.4346858457725951</v>
      </c>
      <c r="W36">
        <f>(U36^2-T36^2)/(U36^2+T36^2)</f>
        <v>3.6481592337240507E-2</v>
      </c>
      <c r="X36">
        <f>W37*(X37^0.5)</f>
        <v>3.7916912561635819E-3</v>
      </c>
      <c r="Z36">
        <f>J27</f>
        <v>15.8</v>
      </c>
      <c r="AA36" s="5">
        <f>W28</f>
        <v>1.2729328719460054E-2</v>
      </c>
      <c r="AB36">
        <f>X28</f>
        <v>3.7501865394986042E-3</v>
      </c>
    </row>
    <row r="37" spans="1:28" x14ac:dyDescent="0.3">
      <c r="B37">
        <f>E32^2*F33^2+E33^2*F32^2</f>
        <v>1.467686936217436E-3</v>
      </c>
      <c r="C37">
        <f>H32^2*I33^2+H33^2*I32^2</f>
        <v>1.2704364193238276E-3</v>
      </c>
      <c r="D37" t="s">
        <v>30</v>
      </c>
      <c r="E37">
        <f>E31</f>
        <v>3.3139163012658228</v>
      </c>
      <c r="G37" t="s">
        <v>30</v>
      </c>
      <c r="H37">
        <f>H31</f>
        <v>3.3139163012658228</v>
      </c>
      <c r="L37">
        <v>18.96</v>
      </c>
      <c r="M37">
        <f t="shared" ref="M37:M38" si="30">L37-K37</f>
        <v>18.96</v>
      </c>
      <c r="N37">
        <v>5.0000000000000001E-3</v>
      </c>
      <c r="O37">
        <v>1.8</v>
      </c>
      <c r="P37">
        <v>20.079999999999998</v>
      </c>
      <c r="Q37">
        <f t="shared" ref="Q37:Q38" si="31">P37-O37</f>
        <v>18.279999999999998</v>
      </c>
      <c r="R37">
        <v>5.0000000000000001E-3</v>
      </c>
      <c r="T37">
        <f>N37/N36*T36</f>
        <v>8.7269522420292279E-3</v>
      </c>
      <c r="U37">
        <f>R37/R36*U36</f>
        <v>9.3878075230664961E-3</v>
      </c>
      <c r="W37">
        <f>4*T36*U36/((U36^2+T36^2)^2)</f>
        <v>8.7800776665432248E-2</v>
      </c>
      <c r="X37">
        <f>T36^2*U37^2+U36^2*T37^2</f>
        <v>1.8649587010893698E-3</v>
      </c>
      <c r="Z37">
        <f>J31</f>
        <v>20.8</v>
      </c>
      <c r="AA37" s="5">
        <f>W32</f>
        <v>2.2756654723199696E-2</v>
      </c>
      <c r="AB37">
        <f>X32</f>
        <v>3.4230189168727165E-3</v>
      </c>
    </row>
    <row r="38" spans="1:28" x14ac:dyDescent="0.3">
      <c r="B38">
        <f>B36*(B37^0.5)</f>
        <v>3.1162693168312432E-3</v>
      </c>
      <c r="C38">
        <f>C36*(C37^0.5)</f>
        <v>3.0601053567326899E-3</v>
      </c>
      <c r="D38" t="str">
        <f>D32</f>
        <v>omega1</v>
      </c>
      <c r="E38">
        <f>E32</f>
        <v>3.3153151684254967</v>
      </c>
      <c r="G38" t="s">
        <v>32</v>
      </c>
      <c r="H38">
        <f>H32</f>
        <v>3.31112210539629</v>
      </c>
      <c r="L38">
        <v>19</v>
      </c>
      <c r="M38">
        <f t="shared" si="30"/>
        <v>19</v>
      </c>
      <c r="O38">
        <v>1.84</v>
      </c>
      <c r="P38">
        <v>20.12</v>
      </c>
      <c r="Q38">
        <f t="shared" si="31"/>
        <v>18.28</v>
      </c>
      <c r="Z38">
        <f>J35</f>
        <v>25.8</v>
      </c>
      <c r="AA38" s="5">
        <f>W36</f>
        <v>3.6481592337240507E-2</v>
      </c>
      <c r="AB38">
        <f>X36</f>
        <v>3.7916912561635819E-3</v>
      </c>
    </row>
    <row r="39" spans="1:28" x14ac:dyDescent="0.3">
      <c r="D39" t="s">
        <v>31</v>
      </c>
      <c r="E39">
        <f>1/2*(E33+E32)</f>
        <v>3.4927000220632158</v>
      </c>
      <c r="G39" t="s">
        <v>31</v>
      </c>
      <c r="H39">
        <f>1/2*(H33+H32)</f>
        <v>3.4086819531445736</v>
      </c>
      <c r="J39">
        <v>35.799999999999997</v>
      </c>
      <c r="Z39">
        <v>31.8</v>
      </c>
      <c r="AA39" s="5">
        <f>0.057</f>
        <v>5.7000000000000002E-2</v>
      </c>
      <c r="AB39">
        <f>0.003</f>
        <v>3.0000000000000001E-3</v>
      </c>
    </row>
    <row r="40" spans="1:28" x14ac:dyDescent="0.3">
      <c r="D40" t="str">
        <f>D34</f>
        <v>omega3</v>
      </c>
      <c r="E40">
        <f>E34</f>
        <v>3.4999918155080216</v>
      </c>
      <c r="G40" t="s">
        <v>27</v>
      </c>
      <c r="H40">
        <f>H34</f>
        <v>3.4118078340573419</v>
      </c>
      <c r="K40">
        <v>1.2</v>
      </c>
      <c r="L40">
        <v>20.16</v>
      </c>
      <c r="M40">
        <f>L40-K40</f>
        <v>18.96</v>
      </c>
      <c r="N40">
        <f>AVERAGE(M40:M42)/10</f>
        <v>1.8946666666666669</v>
      </c>
      <c r="O40">
        <v>1.32</v>
      </c>
      <c r="P40">
        <v>19</v>
      </c>
      <c r="Q40">
        <f>P40-O40</f>
        <v>17.68</v>
      </c>
      <c r="R40">
        <f>AVERAGE(Q40:Q43)/10</f>
        <v>1.7693333333333332</v>
      </c>
      <c r="T40">
        <f>2*3.1415926536/N40</f>
        <v>3.3162484028149186</v>
      </c>
      <c r="U40">
        <f>2*3.1415926536/R40</f>
        <v>3.5511597440844014</v>
      </c>
      <c r="W40">
        <f>(U40^2-T40^2)/(U40^2+T40^2)</f>
        <v>6.8333434739707766E-2</v>
      </c>
      <c r="X40">
        <f>W41*(X41^0.5)</f>
        <v>3.848480258504954E-3</v>
      </c>
      <c r="Z40">
        <f>J39</f>
        <v>35.799999999999997</v>
      </c>
      <c r="AA40" s="5">
        <f>W40</f>
        <v>6.8333434739707766E-2</v>
      </c>
      <c r="AB40">
        <f>X40</f>
        <v>3.848480258504954E-3</v>
      </c>
    </row>
    <row r="41" spans="1:28" x14ac:dyDescent="0.3">
      <c r="D41" t="s">
        <v>33</v>
      </c>
      <c r="E41">
        <f>E33-E32</f>
        <v>0.35476970727543833</v>
      </c>
      <c r="G41" t="s">
        <v>33</v>
      </c>
      <c r="H41">
        <f>H33-H32</f>
        <v>0.1951196954965666</v>
      </c>
      <c r="L41">
        <v>18.96</v>
      </c>
      <c r="M41">
        <f>L41-K41</f>
        <v>18.96</v>
      </c>
      <c r="N41">
        <v>5.0000000000000001E-3</v>
      </c>
      <c r="O41">
        <v>1.64</v>
      </c>
      <c r="P41">
        <v>19.36</v>
      </c>
      <c r="Q41">
        <f t="shared" ref="Q41:Q42" si="32">P41-O41</f>
        <v>17.72</v>
      </c>
      <c r="R41">
        <v>5.0000000000000001E-3</v>
      </c>
      <c r="T41">
        <f>N41/N40*T40</f>
        <v>8.7515351939169202E-3</v>
      </c>
      <c r="U41">
        <f>R41/R40*U40</f>
        <v>1.0035304476500757E-2</v>
      </c>
      <c r="W41">
        <f>4*T40*U40/((U40^2+T40^2)^2)</f>
        <v>8.4518166654073038E-2</v>
      </c>
      <c r="X41">
        <f>T40^2*U41^2+U40^2*T41^2</f>
        <v>2.0733775435905176E-3</v>
      </c>
      <c r="Z41">
        <f>J44</f>
        <v>40.799999999999997</v>
      </c>
      <c r="AA41" s="5">
        <f>W44</f>
        <v>8.4192041777487334E-2</v>
      </c>
      <c r="AB41">
        <f>X44</f>
        <v>3.8722252211546436E-3</v>
      </c>
    </row>
    <row r="42" spans="1:28" x14ac:dyDescent="0.3">
      <c r="D42" t="str">
        <f>D35</f>
        <v>omegaS</v>
      </c>
      <c r="E42">
        <f>E35</f>
        <v>0.36547145807352255</v>
      </c>
      <c r="G42" t="s">
        <v>28</v>
      </c>
      <c r="H42">
        <f>H35</f>
        <v>0.18869557652711874</v>
      </c>
      <c r="L42">
        <v>18.920000000000002</v>
      </c>
      <c r="M42">
        <f t="shared" ref="M42" si="33">L42-K42</f>
        <v>18.920000000000002</v>
      </c>
      <c r="O42">
        <v>1.72</v>
      </c>
      <c r="P42">
        <v>19.399999999999999</v>
      </c>
      <c r="Q42">
        <f t="shared" si="32"/>
        <v>17.68</v>
      </c>
    </row>
    <row r="44" spans="1:28" x14ac:dyDescent="0.3">
      <c r="J44">
        <v>40.799999999999997</v>
      </c>
      <c r="K44">
        <v>1.36</v>
      </c>
      <c r="L44">
        <v>20.32</v>
      </c>
      <c r="M44">
        <f>L44-K44</f>
        <v>18.96</v>
      </c>
      <c r="N44">
        <f>AVERAGE(M44:M46)/10</f>
        <v>1.8946666666666669</v>
      </c>
      <c r="O44">
        <v>1.64</v>
      </c>
      <c r="P44">
        <v>19.079999999999998</v>
      </c>
      <c r="Q44">
        <f>P44-O44</f>
        <v>17.439999999999998</v>
      </c>
      <c r="R44">
        <f>AVERAGE(Q44:Q47)/10</f>
        <v>1.741333333333333</v>
      </c>
      <c r="T44">
        <f>2*3.1415926536/N44</f>
        <v>3.3162484028149186</v>
      </c>
      <c r="U44">
        <f>2*3.1415926536/R44</f>
        <v>3.6082610875957131</v>
      </c>
      <c r="W44">
        <f>(U44^2-T44^2)/(U44^2+T44^2)</f>
        <v>8.4192041777487334E-2</v>
      </c>
      <c r="X44">
        <f>W45*(X45^0.5)</f>
        <v>3.8722252211546436E-3</v>
      </c>
    </row>
    <row r="45" spans="1:28" x14ac:dyDescent="0.3">
      <c r="L45">
        <v>18.920000000000002</v>
      </c>
      <c r="M45">
        <f>L45-K45</f>
        <v>18.920000000000002</v>
      </c>
      <c r="N45">
        <v>5.0000000000000001E-3</v>
      </c>
      <c r="O45">
        <v>1.48</v>
      </c>
      <c r="P45">
        <v>18.88</v>
      </c>
      <c r="Q45">
        <f>P45-O45</f>
        <v>17.399999999999999</v>
      </c>
      <c r="R45">
        <v>5.0000000000000001E-3</v>
      </c>
      <c r="T45">
        <f>N45/N44*T44</f>
        <v>8.7515351939169202E-3</v>
      </c>
      <c r="U45">
        <f>R45/R44*U44</f>
        <v>1.0360627165761046E-2</v>
      </c>
      <c r="W45">
        <f>4*T44*U44/((U44^2+T44^2)^2)</f>
        <v>8.2978507608084145E-2</v>
      </c>
      <c r="X45">
        <f>T44^2*U45^2+U44^2*T45^2</f>
        <v>2.1776595259146011E-3</v>
      </c>
    </row>
    <row r="46" spans="1:28" x14ac:dyDescent="0.3">
      <c r="L46">
        <v>18.96</v>
      </c>
      <c r="M46">
        <f>L46-K46</f>
        <v>18.96</v>
      </c>
      <c r="O46">
        <v>1.72</v>
      </c>
      <c r="P46">
        <v>19.12</v>
      </c>
      <c r="Q46">
        <f>P46-O46</f>
        <v>17.400000000000002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dcterms:created xsi:type="dcterms:W3CDTF">2025-02-24T13:22:41Z</dcterms:created>
  <dcterms:modified xsi:type="dcterms:W3CDTF">2025-03-03T01:03:39Z</dcterms:modified>
</cp:coreProperties>
</file>