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https://d.docs.live.net/0f1e467940eb49ee/Documents/Academia/Alumno/Cursos/Microsoft Professional Program for Data Science/"/>
    </mc:Choice>
  </mc:AlternateContent>
  <bookViews>
    <workbookView xWindow="0" yWindow="0" windowWidth="28800" windowHeight="11310" firstSheet="2" activeTab="8"/>
  </bookViews>
  <sheets>
    <sheet name="Working with Data in Excel" sheetId="1" r:id="rId1"/>
    <sheet name="Exploring Data in Excel" sheetId="2" r:id="rId2"/>
    <sheet name="Data Visualization" sheetId="3" r:id="rId3"/>
    <sheet name="Pivot Tables &amp; Pivot Charts" sheetId="5" r:id="rId4"/>
    <sheet name="Data Analysis - DS" sheetId="11" r:id="rId5"/>
    <sheet name="Data Analysis - Correlation" sheetId="12" r:id="rId6"/>
    <sheet name="T-Test" sheetId="13" r:id="rId7"/>
    <sheet name="2 Sample T-Test" sheetId="14" r:id="rId8"/>
    <sheet name="Regression" sheetId="17" r:id="rId9"/>
  </sheets>
  <definedNames>
    <definedName name="_xlchart.v1.0" hidden="1">'Data Visualization'!$D$1</definedName>
    <definedName name="_xlchart.v1.1" hidden="1">'Data Visualization'!$D$2:$D$32</definedName>
    <definedName name="_xlchart.v1.2" hidden="1">'Data Visualization'!$E$1</definedName>
    <definedName name="_xlchart.v1.3" hidden="1">'Data Visualization'!$E$2:$E$32</definedName>
    <definedName name="_xlchart.v1.4" hidden="1">'Data Visualization'!$G$2:$G$32</definedName>
    <definedName name="Slicer_Day">#N/A</definedName>
  </definedNames>
  <calcPr calcId="162913"/>
  <pivotCaches>
    <pivotCache cacheId="0" r:id="rId10"/>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17" l="1"/>
  <c r="B23" i="17"/>
  <c r="K33" i="2"/>
  <c r="I33" i="13"/>
  <c r="F33" i="3" l="1"/>
  <c r="E33" i="3"/>
  <c r="D33" i="3"/>
  <c r="A33" i="3"/>
  <c r="I32" i="3"/>
  <c r="J32" i="3" s="1"/>
  <c r="B32" i="3"/>
  <c r="I31" i="3"/>
  <c r="J31" i="3" s="1"/>
  <c r="B31" i="3"/>
  <c r="I30" i="3"/>
  <c r="J30" i="3" s="1"/>
  <c r="B30" i="3"/>
  <c r="I29" i="3"/>
  <c r="J29" i="3" s="1"/>
  <c r="B29" i="3"/>
  <c r="I28" i="3"/>
  <c r="J28" i="3" s="1"/>
  <c r="B28" i="3"/>
  <c r="I27" i="3"/>
  <c r="J27" i="3" s="1"/>
  <c r="B27" i="3"/>
  <c r="J26" i="3"/>
  <c r="I26" i="3"/>
  <c r="B26" i="3"/>
  <c r="J25" i="3"/>
  <c r="I25" i="3"/>
  <c r="B25" i="3"/>
  <c r="I24" i="3"/>
  <c r="J24" i="3" s="1"/>
  <c r="B24" i="3"/>
  <c r="I23" i="3"/>
  <c r="J23" i="3" s="1"/>
  <c r="B23" i="3"/>
  <c r="I22" i="3"/>
  <c r="J22" i="3" s="1"/>
  <c r="B22" i="3"/>
  <c r="I21" i="3"/>
  <c r="J21" i="3" s="1"/>
  <c r="B21" i="3"/>
  <c r="I20" i="3"/>
  <c r="J20" i="3" s="1"/>
  <c r="B20" i="3"/>
  <c r="I19" i="3"/>
  <c r="J19" i="3" s="1"/>
  <c r="B19" i="3"/>
  <c r="J18" i="3"/>
  <c r="I18" i="3"/>
  <c r="B18" i="3"/>
  <c r="J17" i="3"/>
  <c r="I17" i="3"/>
  <c r="B17" i="3"/>
  <c r="I16" i="3"/>
  <c r="J16" i="3" s="1"/>
  <c r="B16" i="3"/>
  <c r="I15" i="3"/>
  <c r="J15" i="3" s="1"/>
  <c r="B15" i="3"/>
  <c r="I14" i="3"/>
  <c r="J14" i="3" s="1"/>
  <c r="B14" i="3"/>
  <c r="I13" i="3"/>
  <c r="J13" i="3" s="1"/>
  <c r="B13" i="3"/>
  <c r="I12" i="3"/>
  <c r="J12" i="3" s="1"/>
  <c r="B12" i="3"/>
  <c r="I11" i="3"/>
  <c r="J11" i="3" s="1"/>
  <c r="B11" i="3"/>
  <c r="J10" i="3"/>
  <c r="I10" i="3"/>
  <c r="B10" i="3"/>
  <c r="J9" i="3"/>
  <c r="I9" i="3"/>
  <c r="B9" i="3"/>
  <c r="I8" i="3"/>
  <c r="J8" i="3" s="1"/>
  <c r="B8" i="3"/>
  <c r="I7" i="3"/>
  <c r="J7" i="3" s="1"/>
  <c r="B7" i="3"/>
  <c r="I6" i="3"/>
  <c r="J6" i="3" s="1"/>
  <c r="B6" i="3"/>
  <c r="I5" i="3"/>
  <c r="J5" i="3" s="1"/>
  <c r="B5" i="3"/>
  <c r="I4" i="3"/>
  <c r="J4" i="3" s="1"/>
  <c r="B4" i="3"/>
  <c r="J3" i="3"/>
  <c r="I3" i="3"/>
  <c r="B3" i="3"/>
  <c r="J2" i="3"/>
  <c r="J33" i="3" s="1"/>
  <c r="I2" i="3"/>
  <c r="I33" i="3" s="1"/>
  <c r="B2" i="3"/>
  <c r="F33" i="2" l="1"/>
  <c r="E33" i="2"/>
  <c r="D33" i="2"/>
  <c r="A33" i="2"/>
  <c r="I32" i="2"/>
  <c r="J32" i="2" s="1"/>
  <c r="B32" i="2"/>
  <c r="I31" i="2"/>
  <c r="J31" i="2" s="1"/>
  <c r="B31" i="2"/>
  <c r="I30" i="2"/>
  <c r="J30" i="2" s="1"/>
  <c r="B30" i="2"/>
  <c r="I29" i="2"/>
  <c r="J29" i="2" s="1"/>
  <c r="B29" i="2"/>
  <c r="I28" i="2"/>
  <c r="J28" i="2" s="1"/>
  <c r="B28" i="2"/>
  <c r="I27" i="2"/>
  <c r="J27" i="2" s="1"/>
  <c r="B27" i="2"/>
  <c r="I26" i="2"/>
  <c r="J26" i="2" s="1"/>
  <c r="B26" i="2"/>
  <c r="I25" i="2"/>
  <c r="J25" i="2" s="1"/>
  <c r="B25" i="2"/>
  <c r="I24" i="2"/>
  <c r="J24" i="2" s="1"/>
  <c r="B24" i="2"/>
  <c r="I23" i="2"/>
  <c r="J23" i="2" s="1"/>
  <c r="B23" i="2"/>
  <c r="I22" i="2"/>
  <c r="J22" i="2" s="1"/>
  <c r="B22" i="2"/>
  <c r="I21" i="2"/>
  <c r="J21" i="2" s="1"/>
  <c r="B21" i="2"/>
  <c r="I20" i="2"/>
  <c r="J20" i="2" s="1"/>
  <c r="B20" i="2"/>
  <c r="I19" i="2"/>
  <c r="J19" i="2" s="1"/>
  <c r="B19" i="2"/>
  <c r="I18" i="2"/>
  <c r="J18" i="2" s="1"/>
  <c r="B18" i="2"/>
  <c r="I17" i="2"/>
  <c r="J17" i="2" s="1"/>
  <c r="B17" i="2"/>
  <c r="I16" i="2"/>
  <c r="J16" i="2" s="1"/>
  <c r="B16" i="2"/>
  <c r="I15" i="2"/>
  <c r="J15" i="2" s="1"/>
  <c r="B15" i="2"/>
  <c r="I14" i="2"/>
  <c r="J14" i="2" s="1"/>
  <c r="B14" i="2"/>
  <c r="I13" i="2"/>
  <c r="J13" i="2" s="1"/>
  <c r="B13" i="2"/>
  <c r="I12" i="2"/>
  <c r="J12" i="2" s="1"/>
  <c r="B12" i="2"/>
  <c r="I11" i="2"/>
  <c r="J11" i="2" s="1"/>
  <c r="B11" i="2"/>
  <c r="I10" i="2"/>
  <c r="J10" i="2" s="1"/>
  <c r="B10" i="2"/>
  <c r="I9" i="2"/>
  <c r="J9" i="2" s="1"/>
  <c r="B9" i="2"/>
  <c r="I8" i="2"/>
  <c r="J8" i="2" s="1"/>
  <c r="B8" i="2"/>
  <c r="I7" i="2"/>
  <c r="J7" i="2" s="1"/>
  <c r="B7" i="2"/>
  <c r="I6" i="2"/>
  <c r="J6" i="2" s="1"/>
  <c r="B6" i="2"/>
  <c r="I5" i="2"/>
  <c r="J5" i="2" s="1"/>
  <c r="B5" i="2"/>
  <c r="I4" i="2"/>
  <c r="J4" i="2" s="1"/>
  <c r="B4" i="2"/>
  <c r="I3" i="2"/>
  <c r="J3" i="2" s="1"/>
  <c r="B3" i="2"/>
  <c r="I2" i="2"/>
  <c r="J2" i="2" s="1"/>
  <c r="B2" i="2"/>
  <c r="J33" i="2" l="1"/>
  <c r="I33" i="2"/>
  <c r="B32" i="1"/>
  <c r="B31" i="1"/>
  <c r="B30" i="1"/>
  <c r="B29" i="1"/>
  <c r="B28" i="1"/>
  <c r="B27" i="1"/>
  <c r="B26" i="1"/>
  <c r="B24" i="1"/>
  <c r="B23" i="1"/>
  <c r="B22" i="1"/>
  <c r="B21" i="1"/>
  <c r="B20" i="1"/>
  <c r="B19" i="1"/>
  <c r="B18" i="1"/>
  <c r="B17" i="1"/>
  <c r="B16" i="1"/>
  <c r="B15" i="1"/>
  <c r="B14" i="1"/>
  <c r="B13" i="1"/>
  <c r="B12" i="1"/>
  <c r="B11" i="1"/>
  <c r="B10" i="1"/>
  <c r="B9" i="1"/>
  <c r="B8" i="1"/>
  <c r="B7" i="1"/>
  <c r="B6" i="1"/>
  <c r="B5" i="1"/>
  <c r="B4" i="1"/>
  <c r="B3" i="1"/>
  <c r="B2" i="1"/>
  <c r="B25" i="1"/>
  <c r="I32" i="1"/>
  <c r="J32" i="1" s="1"/>
  <c r="I31" i="1"/>
  <c r="J31" i="1" s="1"/>
  <c r="I30" i="1"/>
  <c r="J30" i="1" s="1"/>
  <c r="I29" i="1"/>
  <c r="J29" i="1" s="1"/>
  <c r="I28" i="1"/>
  <c r="J28" i="1" s="1"/>
  <c r="I27" i="1"/>
  <c r="J27" i="1" s="1"/>
  <c r="I26" i="1"/>
  <c r="J26" i="1" s="1"/>
  <c r="I24" i="1"/>
  <c r="J24" i="1" s="1"/>
  <c r="I23" i="1"/>
  <c r="J23" i="1" s="1"/>
  <c r="I22" i="1"/>
  <c r="J22" i="1" s="1"/>
  <c r="I21" i="1"/>
  <c r="J21" i="1" s="1"/>
  <c r="I20" i="1"/>
  <c r="J20" i="1" s="1"/>
  <c r="I19" i="1"/>
  <c r="J19" i="1" s="1"/>
  <c r="I18" i="1"/>
  <c r="J18" i="1" s="1"/>
  <c r="I17" i="1"/>
  <c r="J17" i="1" s="1"/>
  <c r="I16" i="1"/>
  <c r="J16" i="1" s="1"/>
  <c r="I15" i="1"/>
  <c r="J15" i="1" s="1"/>
  <c r="I14" i="1"/>
  <c r="J14" i="1" s="1"/>
  <c r="I13" i="1"/>
  <c r="J13" i="1" s="1"/>
  <c r="I12" i="1"/>
  <c r="J12" i="1" s="1"/>
  <c r="I11" i="1"/>
  <c r="J11" i="1" s="1"/>
  <c r="I10" i="1"/>
  <c r="J10" i="1" s="1"/>
  <c r="I9" i="1"/>
  <c r="J9" i="1" s="1"/>
  <c r="I8" i="1"/>
  <c r="J8" i="1" s="1"/>
  <c r="I7" i="1"/>
  <c r="J7" i="1" s="1"/>
  <c r="I6" i="1"/>
  <c r="J6" i="1" s="1"/>
  <c r="I5" i="1"/>
  <c r="J5" i="1" s="1"/>
  <c r="I4" i="1"/>
  <c r="J4" i="1" s="1"/>
  <c r="I3" i="1"/>
  <c r="J3" i="1" s="1"/>
  <c r="I2" i="1"/>
  <c r="J2" i="1" s="1"/>
  <c r="I25" i="1"/>
  <c r="J25" i="1" s="1"/>
</calcChain>
</file>

<file path=xl/sharedStrings.xml><?xml version="1.0" encoding="utf-8"?>
<sst xmlns="http://schemas.openxmlformats.org/spreadsheetml/2006/main" count="386" uniqueCount="79">
  <si>
    <t>Date</t>
  </si>
  <si>
    <t>Location</t>
  </si>
  <si>
    <t>Lemon</t>
  </si>
  <si>
    <t>Orange</t>
  </si>
  <si>
    <t>Temperature</t>
  </si>
  <si>
    <t>Leaflets</t>
  </si>
  <si>
    <t>Price</t>
  </si>
  <si>
    <t>Park</t>
  </si>
  <si>
    <t>Beach</t>
  </si>
  <si>
    <t>Sales</t>
  </si>
  <si>
    <t>Revenue</t>
  </si>
  <si>
    <t>Day</t>
  </si>
  <si>
    <t>Row Labels</t>
  </si>
  <si>
    <t>lunes</t>
  </si>
  <si>
    <t>martes</t>
  </si>
  <si>
    <t>miércoles</t>
  </si>
  <si>
    <t>jueves</t>
  </si>
  <si>
    <t>viernes</t>
  </si>
  <si>
    <t>sábado</t>
  </si>
  <si>
    <t>domingo</t>
  </si>
  <si>
    <t>Grand Total</t>
  </si>
  <si>
    <t>lunes Total</t>
  </si>
  <si>
    <t>martes Total</t>
  </si>
  <si>
    <t>miércoles Total</t>
  </si>
  <si>
    <t>jueves Total</t>
  </si>
  <si>
    <t>viernes Total</t>
  </si>
  <si>
    <t>sábado Total</t>
  </si>
  <si>
    <t>domingo Total</t>
  </si>
  <si>
    <t>Sum of Lemon</t>
  </si>
  <si>
    <t>Sum of Orange</t>
  </si>
  <si>
    <t>Mean</t>
  </si>
  <si>
    <t>Standard Error</t>
  </si>
  <si>
    <t>Median</t>
  </si>
  <si>
    <t>Mode</t>
  </si>
  <si>
    <t>Standard Deviation</t>
  </si>
  <si>
    <t>Sample Variance</t>
  </si>
  <si>
    <t>Kurtosis</t>
  </si>
  <si>
    <t>Skewness</t>
  </si>
  <si>
    <t>Range</t>
  </si>
  <si>
    <t>Minimum</t>
  </si>
  <si>
    <t>Maximum</t>
  </si>
  <si>
    <t>Sum</t>
  </si>
  <si>
    <t>Count</t>
  </si>
  <si>
    <t>t-Test: Two-Sample Assuming Equal Variances</t>
  </si>
  <si>
    <t>Variance</t>
  </si>
  <si>
    <t>Observations</t>
  </si>
  <si>
    <t>Pooled Variance</t>
  </si>
  <si>
    <t>Hypothesized Mean Difference</t>
  </si>
  <si>
    <t>df</t>
  </si>
  <si>
    <t>t Stat</t>
  </si>
  <si>
    <t>P(T&lt;=t) one-tail</t>
  </si>
  <si>
    <t>t Critical one-tail</t>
  </si>
  <si>
    <t>P(T&lt;=t) two-tail</t>
  </si>
  <si>
    <t>t Critical two-tail</t>
  </si>
  <si>
    <t>SUMMARY OUTPUT</t>
  </si>
  <si>
    <t>Regression Statistics</t>
  </si>
  <si>
    <t>Multiple R</t>
  </si>
  <si>
    <t>R Square</t>
  </si>
  <si>
    <t>Adjusted R Square</t>
  </si>
  <si>
    <t>ANOVA</t>
  </si>
  <si>
    <t>Regression</t>
  </si>
  <si>
    <t>Residual</t>
  </si>
  <si>
    <t>Total</t>
  </si>
  <si>
    <t>Intercept</t>
  </si>
  <si>
    <t>SS</t>
  </si>
  <si>
    <t>MS</t>
  </si>
  <si>
    <t>F</t>
  </si>
  <si>
    <t>Significance F</t>
  </si>
  <si>
    <t>Coefficients</t>
  </si>
  <si>
    <t>P-value</t>
  </si>
  <si>
    <t>Lower 95%</t>
  </si>
  <si>
    <t>Upper 95%</t>
  </si>
  <si>
    <t>Lower 95.0%</t>
  </si>
  <si>
    <t>Upper 95.0%</t>
  </si>
  <si>
    <t>RESIDUAL OUTPUT</t>
  </si>
  <si>
    <t>Observation</t>
  </si>
  <si>
    <t>Predicted Sales</t>
  </si>
  <si>
    <t>Residuals</t>
  </si>
  <si>
    <t>Standard Residuals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</si>
</sst>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quot;"/>
  </numFmts>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14" fontId="0" fillId="0" borderId="0" xfId="0" applyNumberFormat="1" applyFont="1" applyBorder="1"/>
    <xf numFmtId="0" fontId="0" fillId="0" borderId="0" xfId="0" applyFont="1" applyBorder="1"/>
    <xf numFmtId="0" fontId="0" fillId="0" borderId="0" xfId="0" applyNumberFormat="1" applyFont="1" applyBorder="1"/>
    <xf numFmtId="0" fontId="1" fillId="0" borderId="2" xfId="0" applyFont="1" applyFill="1" applyBorder="1" applyAlignment="1">
      <alignment horizontal="centerContinuous"/>
    </xf>
  </cellXfs>
  <cellStyles count="1">
    <cellStyle name="Normal" xfId="0" builtinId="0"/>
  </cellStyles>
  <dxfs count="26">
    <dxf>
      <numFmt numFmtId="164" formatCode="#,##0.00\ &quot;€&quot;"/>
    </dxf>
    <dxf>
      <numFmt numFmtId="164" formatCode="#,##0.00\ &quot;€&quot;"/>
    </dxf>
    <dxf>
      <numFmt numFmtId="0" formatCode="General"/>
    </dxf>
    <dxf>
      <numFmt numFmtId="0" formatCode="General"/>
    </dxf>
    <dxf>
      <numFmt numFmtId="2" formatCode="0.00"/>
    </dxf>
    <dxf>
      <numFmt numFmtId="19" formatCode="dd/mm/yyyy"/>
    </dxf>
    <dxf>
      <numFmt numFmtId="19" formatCode="dd/mm/yyyy"/>
    </dxf>
    <dxf>
      <numFmt numFmtId="19" formatCode="dd/mm/yyyy"/>
    </dxf>
    <dxf>
      <numFmt numFmtId="0" formatCode="Genera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164" formatCode="#,##0.00\ &quot;€&quot;"/>
    </dxf>
    <dxf>
      <numFmt numFmtId="164" formatCode="#,##0.00\ &quot;€&quot;"/>
    </dxf>
    <dxf>
      <numFmt numFmtId="0" formatCode="General"/>
    </dxf>
    <dxf>
      <numFmt numFmtId="0" formatCode="General"/>
    </dxf>
    <dxf>
      <numFmt numFmtId="2" formatCode="0.00"/>
    </dxf>
    <dxf>
      <numFmt numFmtId="19" formatCode="dd/mm/yyyy"/>
    </dxf>
    <dxf>
      <numFmt numFmtId="19" formatCode="dd/mm/yyyy"/>
    </dxf>
    <dxf>
      <numFmt numFmtId="0" formatCode="General"/>
    </dxf>
    <dxf>
      <numFmt numFmtId="19" formatCode="dd/mm/yyyy"/>
    </dxf>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Revenue</a:t>
            </a:r>
            <a:r>
              <a:rPr lang="es-ES" baseline="0"/>
              <a:t> over Time</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'Data Visualization'!$J$1</c:f>
              <c:strCache>
                <c:ptCount val="1"/>
                <c:pt idx="0">
                  <c:v>Revenue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'Data Visualization'!$A$2:$A$32</c:f>
              <c:numCache>
                <c:formatCode>m/d/yyyy</c:formatCode>
                <c:ptCount val="31"/>
                <c:pt idx="0">
                  <c:v>42582</c:v>
                </c:pt>
                <c:pt idx="1">
                  <c:v>42581</c:v>
                </c:pt>
                <c:pt idx="2">
                  <c:v>42580</c:v>
                </c:pt>
                <c:pt idx="3">
                  <c:v>42579</c:v>
                </c:pt>
                <c:pt idx="4">
                  <c:v>42578</c:v>
                </c:pt>
                <c:pt idx="5">
                  <c:v>42577</c:v>
                </c:pt>
                <c:pt idx="6">
                  <c:v>42576</c:v>
                </c:pt>
                <c:pt idx="7">
                  <c:v>42575</c:v>
                </c:pt>
                <c:pt idx="8">
                  <c:v>42574</c:v>
                </c:pt>
                <c:pt idx="9">
                  <c:v>42573</c:v>
                </c:pt>
                <c:pt idx="10">
                  <c:v>42572</c:v>
                </c:pt>
                <c:pt idx="11">
                  <c:v>42571</c:v>
                </c:pt>
                <c:pt idx="12">
                  <c:v>42570</c:v>
                </c:pt>
                <c:pt idx="13">
                  <c:v>42569</c:v>
                </c:pt>
                <c:pt idx="14">
                  <c:v>42568</c:v>
                </c:pt>
                <c:pt idx="15">
                  <c:v>42567</c:v>
                </c:pt>
                <c:pt idx="16">
                  <c:v>42566</c:v>
                </c:pt>
                <c:pt idx="17">
                  <c:v>42565</c:v>
                </c:pt>
                <c:pt idx="18">
                  <c:v>42564</c:v>
                </c:pt>
                <c:pt idx="19">
                  <c:v>42563</c:v>
                </c:pt>
                <c:pt idx="20">
                  <c:v>42562</c:v>
                </c:pt>
                <c:pt idx="21">
                  <c:v>42561</c:v>
                </c:pt>
                <c:pt idx="22">
                  <c:v>42560</c:v>
                </c:pt>
                <c:pt idx="23">
                  <c:v>42559</c:v>
                </c:pt>
                <c:pt idx="24">
                  <c:v>42558</c:v>
                </c:pt>
                <c:pt idx="25">
                  <c:v>42557</c:v>
                </c:pt>
                <c:pt idx="26">
                  <c:v>42556</c:v>
                </c:pt>
                <c:pt idx="27">
                  <c:v>42555</c:v>
                </c:pt>
                <c:pt idx="28">
                  <c:v>42554</c:v>
                </c:pt>
                <c:pt idx="29">
                  <c:v>42553</c:v>
                </c:pt>
                <c:pt idx="30">
                  <c:v>42552</c:v>
                </c:pt>
              </c:numCache>
            </c:numRef>
          </c:cat>
          <c:val>
            <c:numRef>
              <c:f>'Data Visualization'!$J$2:$J$32</c:f>
              <c:numCache>
                <c:formatCode>#,##0.00\ "€"</c:formatCode>
                <c:ptCount val="31"/>
                <c:pt idx="0">
                  <c:v>43.05</c:v>
                </c:pt>
                <c:pt idx="1">
                  <c:v>50.75</c:v>
                </c:pt>
                <c:pt idx="2">
                  <c:v>58.099999999999994</c:v>
                </c:pt>
                <c:pt idx="3">
                  <c:v>55.65</c:v>
                </c:pt>
                <c:pt idx="4">
                  <c:v>60.199999999999996</c:v>
                </c:pt>
                <c:pt idx="5">
                  <c:v>106.75</c:v>
                </c:pt>
                <c:pt idx="6">
                  <c:v>134.5</c:v>
                </c:pt>
                <c:pt idx="7">
                  <c:v>101.5</c:v>
                </c:pt>
                <c:pt idx="8">
                  <c:v>101</c:v>
                </c:pt>
                <c:pt idx="9">
                  <c:v>93.5</c:v>
                </c:pt>
                <c:pt idx="10">
                  <c:v>66.5</c:v>
                </c:pt>
                <c:pt idx="11">
                  <c:v>56.5</c:v>
                </c:pt>
                <c:pt idx="12">
                  <c:v>103.5</c:v>
                </c:pt>
                <c:pt idx="13">
                  <c:v>111.5</c:v>
                </c:pt>
                <c:pt idx="14">
                  <c:v>95.5</c:v>
                </c:pt>
                <c:pt idx="15">
                  <c:v>65.5</c:v>
                </c:pt>
                <c:pt idx="16">
                  <c:v>80</c:v>
                </c:pt>
                <c:pt idx="17">
                  <c:v>51.75</c:v>
                </c:pt>
                <c:pt idx="18">
                  <c:v>46</c:v>
                </c:pt>
                <c:pt idx="19">
                  <c:v>56.25</c:v>
                </c:pt>
                <c:pt idx="20">
                  <c:v>70.5</c:v>
                </c:pt>
                <c:pt idx="21">
                  <c:v>59.5</c:v>
                </c:pt>
                <c:pt idx="22">
                  <c:v>57.25</c:v>
                </c:pt>
                <c:pt idx="23">
                  <c:v>52.25</c:v>
                </c:pt>
                <c:pt idx="24">
                  <c:v>61</c:v>
                </c:pt>
                <c:pt idx="25">
                  <c:v>43</c:v>
                </c:pt>
                <c:pt idx="26">
                  <c:v>69.25</c:v>
                </c:pt>
                <c:pt idx="27">
                  <c:v>58.25</c:v>
                </c:pt>
                <c:pt idx="28">
                  <c:v>46.75</c:v>
                </c:pt>
                <c:pt idx="29">
                  <c:v>41.25</c:v>
                </c:pt>
                <c:pt idx="30">
                  <c:v>41</c:v>
                </c:pt>
              </c:numCache>
            </c:numRef>
          </c:val>
          <c:smooth val="0"/>
          <c:extLst>
            <c:ext xmlns:c16="http://schemas.microsoft.com/office/drawing/2014/chart" uri="{C3380CC4-5D6E-409C-BE32-E72D297353CC}">
              <c16:uniqueId val="{00000000-0BEC-42F6-8486-8DF0730F9579}"/>
            </c:ext>
          </c:extLst>
        </c:ser>
        <c:ser>
          <c:idx val="1"/>
          <c:order val="1"/>
          <c:tx>
            <c:strRef>
              <c:f>'Data Visualization'!$F$1</c:f>
              <c:strCache>
                <c:ptCount val="1"/>
                <c:pt idx="0">
                  <c:v>Temperature</c:v>
                </c:pt>
              </c:strCache>
            </c:strRef>
          </c:tx>
          <c:spPr>
            <a:ln w="28575" cap="rnd">
              <a:solidFill>
                <a:schemeClr val="accent2"/>
              </a:solidFill>
              <a:round/>
            </a:ln>
            <a:effectLst/>
          </c:spPr>
          <c:marker>
            <c:symbol val="none"/>
          </c:marker>
          <c:val>
            <c:numRef>
              <c:f>'Data Visualization'!$F$2:$F$32</c:f>
              <c:numCache>
                <c:formatCode>General</c:formatCode>
                <c:ptCount val="31"/>
                <c:pt idx="0">
                  <c:v>82</c:v>
                </c:pt>
                <c:pt idx="1">
                  <c:v>82</c:v>
                </c:pt>
                <c:pt idx="2">
                  <c:v>81</c:v>
                </c:pt>
                <c:pt idx="3">
                  <c:v>82</c:v>
                </c:pt>
                <c:pt idx="4">
                  <c:v>80</c:v>
                </c:pt>
                <c:pt idx="5">
                  <c:v>83</c:v>
                </c:pt>
                <c:pt idx="6">
                  <c:v>84</c:v>
                </c:pt>
                <c:pt idx="7">
                  <c:v>82</c:v>
                </c:pt>
                <c:pt idx="8">
                  <c:v>81</c:v>
                </c:pt>
                <c:pt idx="9">
                  <c:v>80</c:v>
                </c:pt>
                <c:pt idx="10">
                  <c:v>77</c:v>
                </c:pt>
                <c:pt idx="11">
                  <c:v>70</c:v>
                </c:pt>
                <c:pt idx="12">
                  <c:v>78</c:v>
                </c:pt>
                <c:pt idx="13">
                  <c:v>81</c:v>
                </c:pt>
                <c:pt idx="14">
                  <c:v>77</c:v>
                </c:pt>
                <c:pt idx="15">
                  <c:v>74</c:v>
                </c:pt>
                <c:pt idx="16">
                  <c:v>75</c:v>
                </c:pt>
                <c:pt idx="17">
                  <c:v>78</c:v>
                </c:pt>
                <c:pt idx="18">
                  <c:v>77</c:v>
                </c:pt>
                <c:pt idx="19">
                  <c:v>84</c:v>
                </c:pt>
                <c:pt idx="20">
                  <c:v>83</c:v>
                </c:pt>
                <c:pt idx="21">
                  <c:v>82</c:v>
                </c:pt>
                <c:pt idx="22">
                  <c:v>80</c:v>
                </c:pt>
                <c:pt idx="23">
                  <c:v>82</c:v>
                </c:pt>
                <c:pt idx="24">
                  <c:v>81</c:v>
                </c:pt>
                <c:pt idx="25">
                  <c:v>82</c:v>
                </c:pt>
                <c:pt idx="26">
                  <c:v>78</c:v>
                </c:pt>
                <c:pt idx="27">
                  <c:v>76</c:v>
                </c:pt>
                <c:pt idx="28">
                  <c:v>71</c:v>
                </c:pt>
                <c:pt idx="29">
                  <c:v>72</c:v>
                </c:pt>
                <c:pt idx="30">
                  <c:v>70</c:v>
                </c:pt>
              </c:numCache>
            </c:numRef>
          </c:val>
          <c:smooth val="0"/>
          <c:extLst>
            <c:ext xmlns:c16="http://schemas.microsoft.com/office/drawing/2014/chart" uri="{C3380CC4-5D6E-409C-BE32-E72D297353CC}">
              <c16:uniqueId val="{00000004-0BEC-42F6-8486-8DF0730F9579}"/>
            </c:ext>
          </c:extLst>
        </c:ser>
        <c:dLbls>
          <c:showLegendKey val="0"/>
          <c:showVal val="0"/>
          <c:showCatName val="0"/>
          <c:showSerName val="0"/>
          <c:showPercent val="0"/>
          <c:showBubbleSize val="0"/>
        </c:dLbls>
        <c:smooth val="0"/>
        <c:axId val="658884128"/>
        <c:axId val="651757040"/>
      </c:lineChart>
      <c:dateAx>
        <c:axId val="658884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51757040"/>
        <c:crosses val="autoZero"/>
        <c:auto val="1"/>
        <c:lblOffset val="100"/>
        <c:baseTimeUnit val="days"/>
      </c:dateAx>
      <c:valAx>
        <c:axId val="6517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5888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Leaflets Line Fit  Plot</a:t>
            </a:r>
          </a:p>
        </c:rich>
      </c:tx>
      <c:overlay val="0"/>
    </c:title>
    <c:autoTitleDeleted val="0"/>
    <c:plotArea>
      <c:layout/>
      <c:scatterChart>
        <c:scatterStyle val="lineMarker"/>
        <c:varyColors val="0"/>
        <c:ser>
          <c:idx val="0"/>
          <c:order val="0"/>
          <c:tx>
            <c:v>Sales</c:v>
          </c:tx>
          <c:spPr>
            <a:ln w="19050">
              <a:noFill/>
            </a:ln>
          </c:spPr>
          <c:xVal>
            <c:numRef>
              <c:f>'T-Test'!$G$2:$G$32</c:f>
              <c:numCache>
                <c:formatCode>General</c:formatCode>
                <c:ptCount val="31"/>
                <c:pt idx="0">
                  <c:v>68</c:v>
                </c:pt>
                <c:pt idx="1">
                  <c:v>81</c:v>
                </c:pt>
                <c:pt idx="2">
                  <c:v>95</c:v>
                </c:pt>
                <c:pt idx="3">
                  <c:v>90</c:v>
                </c:pt>
                <c:pt idx="4">
                  <c:v>99</c:v>
                </c:pt>
                <c:pt idx="5">
                  <c:v>158</c:v>
                </c:pt>
                <c:pt idx="6">
                  <c:v>135</c:v>
                </c:pt>
                <c:pt idx="7">
                  <c:v>117</c:v>
                </c:pt>
                <c:pt idx="8">
                  <c:v>117</c:v>
                </c:pt>
                <c:pt idx="9">
                  <c:v>108</c:v>
                </c:pt>
                <c:pt idx="10">
                  <c:v>90</c:v>
                </c:pt>
                <c:pt idx="11">
                  <c:v>110</c:v>
                </c:pt>
                <c:pt idx="12">
                  <c:v>113</c:v>
                </c:pt>
                <c:pt idx="13">
                  <c:v>122</c:v>
                </c:pt>
                <c:pt idx="14">
                  <c:v>126</c:v>
                </c:pt>
                <c:pt idx="15">
                  <c:v>90</c:v>
                </c:pt>
                <c:pt idx="16">
                  <c:v>108</c:v>
                </c:pt>
                <c:pt idx="17">
                  <c:v>113</c:v>
                </c:pt>
                <c:pt idx="18">
                  <c:v>99</c:v>
                </c:pt>
                <c:pt idx="19">
                  <c:v>99</c:v>
                </c:pt>
                <c:pt idx="20">
                  <c:v>135</c:v>
                </c:pt>
                <c:pt idx="21">
                  <c:v>131</c:v>
                </c:pt>
                <c:pt idx="22">
                  <c:v>126</c:v>
                </c:pt>
                <c:pt idx="23">
                  <c:v>113</c:v>
                </c:pt>
                <c:pt idx="24">
                  <c:v>135</c:v>
                </c:pt>
                <c:pt idx="25">
                  <c:v>90</c:v>
                </c:pt>
                <c:pt idx="26">
                  <c:v>135</c:v>
                </c:pt>
                <c:pt idx="27">
                  <c:v>98</c:v>
                </c:pt>
                <c:pt idx="28">
                  <c:v>104</c:v>
                </c:pt>
                <c:pt idx="29">
                  <c:v>90</c:v>
                </c:pt>
                <c:pt idx="30">
                  <c:v>90</c:v>
                </c:pt>
              </c:numCache>
            </c:numRef>
          </c:xVal>
          <c:yVal>
            <c:numRef>
              <c:f>'T-Test'!$I$2:$I$32</c:f>
              <c:numCache>
                <c:formatCode>General</c:formatCode>
                <c:ptCount val="31"/>
                <c:pt idx="0">
                  <c:v>123</c:v>
                </c:pt>
                <c:pt idx="1">
                  <c:v>145</c:v>
                </c:pt>
                <c:pt idx="2">
                  <c:v>166</c:v>
                </c:pt>
                <c:pt idx="3">
                  <c:v>159</c:v>
                </c:pt>
                <c:pt idx="4">
                  <c:v>172</c:v>
                </c:pt>
                <c:pt idx="5">
                  <c:v>305</c:v>
                </c:pt>
                <c:pt idx="6">
                  <c:v>269</c:v>
                </c:pt>
                <c:pt idx="7">
                  <c:v>203</c:v>
                </c:pt>
                <c:pt idx="8">
                  <c:v>202</c:v>
                </c:pt>
                <c:pt idx="9">
                  <c:v>187</c:v>
                </c:pt>
                <c:pt idx="10">
                  <c:v>133</c:v>
                </c:pt>
                <c:pt idx="11">
                  <c:v>113</c:v>
                </c:pt>
                <c:pt idx="12">
                  <c:v>207</c:v>
                </c:pt>
                <c:pt idx="13">
                  <c:v>223</c:v>
                </c:pt>
                <c:pt idx="14">
                  <c:v>191</c:v>
                </c:pt>
                <c:pt idx="15">
                  <c:v>131</c:v>
                </c:pt>
                <c:pt idx="16">
                  <c:v>160</c:v>
                </c:pt>
                <c:pt idx="17">
                  <c:v>207</c:v>
                </c:pt>
                <c:pt idx="18">
                  <c:v>184</c:v>
                </c:pt>
                <c:pt idx="19">
                  <c:v>225</c:v>
                </c:pt>
                <c:pt idx="20">
                  <c:v>282</c:v>
                </c:pt>
                <c:pt idx="21">
                  <c:v>238</c:v>
                </c:pt>
                <c:pt idx="22">
                  <c:v>229</c:v>
                </c:pt>
                <c:pt idx="23">
                  <c:v>209</c:v>
                </c:pt>
                <c:pt idx="24">
                  <c:v>244</c:v>
                </c:pt>
                <c:pt idx="25">
                  <c:v>172</c:v>
                </c:pt>
                <c:pt idx="26">
                  <c:v>277</c:v>
                </c:pt>
                <c:pt idx="27">
                  <c:v>233</c:v>
                </c:pt>
                <c:pt idx="28">
                  <c:v>187</c:v>
                </c:pt>
                <c:pt idx="29">
                  <c:v>165</c:v>
                </c:pt>
                <c:pt idx="30">
                  <c:v>164</c:v>
                </c:pt>
              </c:numCache>
            </c:numRef>
          </c:yVal>
          <c:smooth val="0"/>
          <c:extLst>
            <c:ext xmlns:c16="http://schemas.microsoft.com/office/drawing/2014/chart" uri="{C3380CC4-5D6E-409C-BE32-E72D297353CC}">
              <c16:uniqueId val="{00000004-8B8B-434D-B327-382E5C659D64}"/>
            </c:ext>
          </c:extLst>
        </c:ser>
        <c:ser>
          <c:idx val="1"/>
          <c:order val="1"/>
          <c:tx>
            <c:v>Predicted Sales</c:v>
          </c:tx>
          <c:spPr>
            <a:ln w="19050">
              <a:noFill/>
            </a:ln>
          </c:spPr>
          <c:xVal>
            <c:numRef>
              <c:f>'T-Test'!$G$2:$G$32</c:f>
              <c:numCache>
                <c:formatCode>General</c:formatCode>
                <c:ptCount val="31"/>
                <c:pt idx="0">
                  <c:v>68</c:v>
                </c:pt>
                <c:pt idx="1">
                  <c:v>81</c:v>
                </c:pt>
                <c:pt idx="2">
                  <c:v>95</c:v>
                </c:pt>
                <c:pt idx="3">
                  <c:v>90</c:v>
                </c:pt>
                <c:pt idx="4">
                  <c:v>99</c:v>
                </c:pt>
                <c:pt idx="5">
                  <c:v>158</c:v>
                </c:pt>
                <c:pt idx="6">
                  <c:v>135</c:v>
                </c:pt>
                <c:pt idx="7">
                  <c:v>117</c:v>
                </c:pt>
                <c:pt idx="8">
                  <c:v>117</c:v>
                </c:pt>
                <c:pt idx="9">
                  <c:v>108</c:v>
                </c:pt>
                <c:pt idx="10">
                  <c:v>90</c:v>
                </c:pt>
                <c:pt idx="11">
                  <c:v>110</c:v>
                </c:pt>
                <c:pt idx="12">
                  <c:v>113</c:v>
                </c:pt>
                <c:pt idx="13">
                  <c:v>122</c:v>
                </c:pt>
                <c:pt idx="14">
                  <c:v>126</c:v>
                </c:pt>
                <c:pt idx="15">
                  <c:v>90</c:v>
                </c:pt>
                <c:pt idx="16">
                  <c:v>108</c:v>
                </c:pt>
                <c:pt idx="17">
                  <c:v>113</c:v>
                </c:pt>
                <c:pt idx="18">
                  <c:v>99</c:v>
                </c:pt>
                <c:pt idx="19">
                  <c:v>99</c:v>
                </c:pt>
                <c:pt idx="20">
                  <c:v>135</c:v>
                </c:pt>
                <c:pt idx="21">
                  <c:v>131</c:v>
                </c:pt>
                <c:pt idx="22">
                  <c:v>126</c:v>
                </c:pt>
                <c:pt idx="23">
                  <c:v>113</c:v>
                </c:pt>
                <c:pt idx="24">
                  <c:v>135</c:v>
                </c:pt>
                <c:pt idx="25">
                  <c:v>90</c:v>
                </c:pt>
                <c:pt idx="26">
                  <c:v>135</c:v>
                </c:pt>
                <c:pt idx="27">
                  <c:v>98</c:v>
                </c:pt>
                <c:pt idx="28">
                  <c:v>104</c:v>
                </c:pt>
                <c:pt idx="29">
                  <c:v>90</c:v>
                </c:pt>
                <c:pt idx="30">
                  <c:v>90</c:v>
                </c:pt>
              </c:numCache>
            </c:numRef>
          </c:xVal>
          <c:yVal>
            <c:numRef>
              <c:f>Regression!$B$27:$B$57</c:f>
              <c:numCache>
                <c:formatCode>General</c:formatCode>
                <c:ptCount val="31"/>
                <c:pt idx="0">
                  <c:v>127.88512911702477</c:v>
                </c:pt>
                <c:pt idx="1">
                  <c:v>152.72745611228714</c:v>
                </c:pt>
                <c:pt idx="2">
                  <c:v>176.73246437656985</c:v>
                </c:pt>
                <c:pt idx="3">
                  <c:v>169.92599018593029</c:v>
                </c:pt>
                <c:pt idx="4">
                  <c:v>181.6279903368046</c:v>
                </c:pt>
                <c:pt idx="5">
                  <c:v>302.61873681484093</c:v>
                </c:pt>
                <c:pt idx="6">
                  <c:v>241.53239591667264</c:v>
                </c:pt>
                <c:pt idx="7">
                  <c:v>201.63879384661746</c:v>
                </c:pt>
                <c:pt idx="8">
                  <c:v>198.89052688523302</c:v>
                </c:pt>
                <c:pt idx="9">
                  <c:v>178.94372585020542</c:v>
                </c:pt>
                <c:pt idx="10">
                  <c:v>136.30185681876577</c:v>
                </c:pt>
                <c:pt idx="11">
                  <c:v>155.28295269717066</c:v>
                </c:pt>
                <c:pt idx="12">
                  <c:v>183.00193307946054</c:v>
                </c:pt>
                <c:pt idx="13">
                  <c:v>208.44526803725702</c:v>
                </c:pt>
                <c:pt idx="14">
                  <c:v>205.09599311333844</c:v>
                </c:pt>
                <c:pt idx="15">
                  <c:v>128.05705593461246</c:v>
                </c:pt>
                <c:pt idx="16">
                  <c:v>165.20239104328326</c:v>
                </c:pt>
                <c:pt idx="17">
                  <c:v>216.13993067986445</c:v>
                </c:pt>
                <c:pt idx="18">
                  <c:v>186.63838849281285</c:v>
                </c:pt>
                <c:pt idx="19">
                  <c:v>205.87625722250391</c:v>
                </c:pt>
                <c:pt idx="20">
                  <c:v>271.9221265556921</c:v>
                </c:pt>
                <c:pt idx="21">
                  <c:v>261.53006667268852</c:v>
                </c:pt>
                <c:pt idx="22">
                  <c:v>246.47879159789562</c:v>
                </c:pt>
                <c:pt idx="23">
                  <c:v>227.13299852540217</c:v>
                </c:pt>
                <c:pt idx="24">
                  <c:v>266.42559263292327</c:v>
                </c:pt>
                <c:pt idx="25">
                  <c:v>183.18118922609187</c:v>
                </c:pt>
                <c:pt idx="26">
                  <c:v>258.18079174876993</c:v>
                </c:pt>
                <c:pt idx="27">
                  <c:v>181.97917330102365</c:v>
                </c:pt>
                <c:pt idx="28">
                  <c:v>179.70352787653025</c:v>
                </c:pt>
                <c:pt idx="29">
                  <c:v>155.69851961224754</c:v>
                </c:pt>
                <c:pt idx="30">
                  <c:v>150.20198568947865</c:v>
                </c:pt>
              </c:numCache>
            </c:numRef>
          </c:yVal>
          <c:smooth val="0"/>
          <c:extLst>
            <c:ext xmlns:c16="http://schemas.microsoft.com/office/drawing/2014/chart" uri="{C3380CC4-5D6E-409C-BE32-E72D297353CC}">
              <c16:uniqueId val="{00000005-8B8B-434D-B327-382E5C659D64}"/>
            </c:ext>
          </c:extLst>
        </c:ser>
        <c:dLbls>
          <c:showLegendKey val="0"/>
          <c:showVal val="0"/>
          <c:showCatName val="0"/>
          <c:showSerName val="0"/>
          <c:showPercent val="0"/>
          <c:showBubbleSize val="0"/>
        </c:dLbls>
        <c:axId val="1371804352"/>
        <c:axId val="1812091008"/>
      </c:scatterChart>
      <c:valAx>
        <c:axId val="1371804352"/>
        <c:scaling>
          <c:orientation val="minMax"/>
        </c:scaling>
        <c:delete val="0"/>
        <c:axPos val="b"/>
        <c:title>
          <c:tx>
            <c:rich>
              <a:bodyPr/>
              <a:lstStyle/>
              <a:p>
                <a:pPr>
                  <a:defRPr/>
                </a:pPr>
                <a:r>
                  <a:rPr lang="es-ES"/>
                  <a:t>Leaflets</a:t>
                </a:r>
              </a:p>
            </c:rich>
          </c:tx>
          <c:overlay val="0"/>
        </c:title>
        <c:numFmt formatCode="General" sourceLinked="1"/>
        <c:majorTickMark val="out"/>
        <c:minorTickMark val="none"/>
        <c:tickLblPos val="nextTo"/>
        <c:crossAx val="1812091008"/>
        <c:crosses val="autoZero"/>
        <c:crossBetween val="midCat"/>
      </c:valAx>
      <c:valAx>
        <c:axId val="1812091008"/>
        <c:scaling>
          <c:orientation val="minMax"/>
        </c:scaling>
        <c:delete val="0"/>
        <c:axPos val="l"/>
        <c:title>
          <c:tx>
            <c:rich>
              <a:bodyPr/>
              <a:lstStyle/>
              <a:p>
                <a:pPr>
                  <a:defRPr/>
                </a:pPr>
                <a:r>
                  <a:rPr lang="es-ES"/>
                  <a:t>Sales</a:t>
                </a:r>
              </a:p>
            </c:rich>
          </c:tx>
          <c:overlay val="0"/>
        </c:title>
        <c:numFmt formatCode="General" sourceLinked="1"/>
        <c:majorTickMark val="out"/>
        <c:minorTickMark val="none"/>
        <c:tickLblPos val="nextTo"/>
        <c:crossAx val="137180435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Price Line Fit  Plot</a:t>
            </a:r>
          </a:p>
        </c:rich>
      </c:tx>
      <c:overlay val="0"/>
    </c:title>
    <c:autoTitleDeleted val="0"/>
    <c:plotArea>
      <c:layout/>
      <c:scatterChart>
        <c:scatterStyle val="lineMarker"/>
        <c:varyColors val="0"/>
        <c:ser>
          <c:idx val="0"/>
          <c:order val="0"/>
          <c:tx>
            <c:v>Sales</c:v>
          </c:tx>
          <c:spPr>
            <a:ln w="19050">
              <a:noFill/>
            </a:ln>
          </c:spPr>
          <c:xVal>
            <c:numRef>
              <c:f>'T-Test'!$H$2:$H$32</c:f>
              <c:numCache>
                <c:formatCode>General</c:formatCode>
                <c:ptCount val="31"/>
                <c:pt idx="0">
                  <c:v>0.35</c:v>
                </c:pt>
                <c:pt idx="1">
                  <c:v>0.35</c:v>
                </c:pt>
                <c:pt idx="2">
                  <c:v>0.35</c:v>
                </c:pt>
                <c:pt idx="3">
                  <c:v>0.35</c:v>
                </c:pt>
                <c:pt idx="4">
                  <c:v>0.35</c:v>
                </c:pt>
                <c:pt idx="5">
                  <c:v>0.35</c:v>
                </c:pt>
                <c:pt idx="6">
                  <c:v>0.5</c:v>
                </c:pt>
                <c:pt idx="7">
                  <c:v>0.5</c:v>
                </c:pt>
                <c:pt idx="8">
                  <c:v>0.5</c:v>
                </c:pt>
                <c:pt idx="9">
                  <c:v>0.5</c:v>
                </c:pt>
                <c:pt idx="10">
                  <c:v>0.5</c:v>
                </c:pt>
                <c:pt idx="11">
                  <c:v>0.5</c:v>
                </c:pt>
                <c:pt idx="12">
                  <c:v>0.5</c:v>
                </c:pt>
                <c:pt idx="13">
                  <c:v>0.5</c:v>
                </c:pt>
                <c:pt idx="14">
                  <c:v>0.5</c:v>
                </c:pt>
                <c:pt idx="15">
                  <c:v>0.5</c:v>
                </c:pt>
                <c:pt idx="16">
                  <c:v>0.5</c:v>
                </c:pt>
                <c:pt idx="17">
                  <c:v>0.25</c:v>
                </c:pt>
                <c:pt idx="18">
                  <c:v>0.25</c:v>
                </c:pt>
                <c:pt idx="19">
                  <c:v>0.25</c:v>
                </c:pt>
                <c:pt idx="20">
                  <c:v>0.25</c:v>
                </c:pt>
                <c:pt idx="21">
                  <c:v>0.25</c:v>
                </c:pt>
                <c:pt idx="22">
                  <c:v>0.25</c:v>
                </c:pt>
                <c:pt idx="23">
                  <c:v>0.25</c:v>
                </c:pt>
                <c:pt idx="24">
                  <c:v>0.25</c:v>
                </c:pt>
                <c:pt idx="25">
                  <c:v>0.25</c:v>
                </c:pt>
                <c:pt idx="26">
                  <c:v>0.25</c:v>
                </c:pt>
                <c:pt idx="27">
                  <c:v>0.25</c:v>
                </c:pt>
                <c:pt idx="28">
                  <c:v>0.25</c:v>
                </c:pt>
                <c:pt idx="29">
                  <c:v>0.25</c:v>
                </c:pt>
                <c:pt idx="30">
                  <c:v>0.25</c:v>
                </c:pt>
              </c:numCache>
            </c:numRef>
          </c:xVal>
          <c:yVal>
            <c:numRef>
              <c:f>'T-Test'!$I$2:$I$32</c:f>
              <c:numCache>
                <c:formatCode>General</c:formatCode>
                <c:ptCount val="31"/>
                <c:pt idx="0">
                  <c:v>123</c:v>
                </c:pt>
                <c:pt idx="1">
                  <c:v>145</c:v>
                </c:pt>
                <c:pt idx="2">
                  <c:v>166</c:v>
                </c:pt>
                <c:pt idx="3">
                  <c:v>159</c:v>
                </c:pt>
                <c:pt idx="4">
                  <c:v>172</c:v>
                </c:pt>
                <c:pt idx="5">
                  <c:v>305</c:v>
                </c:pt>
                <c:pt idx="6">
                  <c:v>269</c:v>
                </c:pt>
                <c:pt idx="7">
                  <c:v>203</c:v>
                </c:pt>
                <c:pt idx="8">
                  <c:v>202</c:v>
                </c:pt>
                <c:pt idx="9">
                  <c:v>187</c:v>
                </c:pt>
                <c:pt idx="10">
                  <c:v>133</c:v>
                </c:pt>
                <c:pt idx="11">
                  <c:v>113</c:v>
                </c:pt>
                <c:pt idx="12">
                  <c:v>207</c:v>
                </c:pt>
                <c:pt idx="13">
                  <c:v>223</c:v>
                </c:pt>
                <c:pt idx="14">
                  <c:v>191</c:v>
                </c:pt>
                <c:pt idx="15">
                  <c:v>131</c:v>
                </c:pt>
                <c:pt idx="16">
                  <c:v>160</c:v>
                </c:pt>
                <c:pt idx="17">
                  <c:v>207</c:v>
                </c:pt>
                <c:pt idx="18">
                  <c:v>184</c:v>
                </c:pt>
                <c:pt idx="19">
                  <c:v>225</c:v>
                </c:pt>
                <c:pt idx="20">
                  <c:v>282</c:v>
                </c:pt>
                <c:pt idx="21">
                  <c:v>238</c:v>
                </c:pt>
                <c:pt idx="22">
                  <c:v>229</c:v>
                </c:pt>
                <c:pt idx="23">
                  <c:v>209</c:v>
                </c:pt>
                <c:pt idx="24">
                  <c:v>244</c:v>
                </c:pt>
                <c:pt idx="25">
                  <c:v>172</c:v>
                </c:pt>
                <c:pt idx="26">
                  <c:v>277</c:v>
                </c:pt>
                <c:pt idx="27">
                  <c:v>233</c:v>
                </c:pt>
                <c:pt idx="28">
                  <c:v>187</c:v>
                </c:pt>
                <c:pt idx="29">
                  <c:v>165</c:v>
                </c:pt>
                <c:pt idx="30">
                  <c:v>164</c:v>
                </c:pt>
              </c:numCache>
            </c:numRef>
          </c:yVal>
          <c:smooth val="0"/>
          <c:extLst>
            <c:ext xmlns:c16="http://schemas.microsoft.com/office/drawing/2014/chart" uri="{C3380CC4-5D6E-409C-BE32-E72D297353CC}">
              <c16:uniqueId val="{00000004-4ACE-4C3D-9919-23B7A0FEA7EA}"/>
            </c:ext>
          </c:extLst>
        </c:ser>
        <c:ser>
          <c:idx val="1"/>
          <c:order val="1"/>
          <c:tx>
            <c:v>Predicted Sales</c:v>
          </c:tx>
          <c:spPr>
            <a:ln w="19050">
              <a:noFill/>
            </a:ln>
          </c:spPr>
          <c:xVal>
            <c:numRef>
              <c:f>'T-Test'!$H$2:$H$32</c:f>
              <c:numCache>
                <c:formatCode>General</c:formatCode>
                <c:ptCount val="31"/>
                <c:pt idx="0">
                  <c:v>0.35</c:v>
                </c:pt>
                <c:pt idx="1">
                  <c:v>0.35</c:v>
                </c:pt>
                <c:pt idx="2">
                  <c:v>0.35</c:v>
                </c:pt>
                <c:pt idx="3">
                  <c:v>0.35</c:v>
                </c:pt>
                <c:pt idx="4">
                  <c:v>0.35</c:v>
                </c:pt>
                <c:pt idx="5">
                  <c:v>0.35</c:v>
                </c:pt>
                <c:pt idx="6">
                  <c:v>0.5</c:v>
                </c:pt>
                <c:pt idx="7">
                  <c:v>0.5</c:v>
                </c:pt>
                <c:pt idx="8">
                  <c:v>0.5</c:v>
                </c:pt>
                <c:pt idx="9">
                  <c:v>0.5</c:v>
                </c:pt>
                <c:pt idx="10">
                  <c:v>0.5</c:v>
                </c:pt>
                <c:pt idx="11">
                  <c:v>0.5</c:v>
                </c:pt>
                <c:pt idx="12">
                  <c:v>0.5</c:v>
                </c:pt>
                <c:pt idx="13">
                  <c:v>0.5</c:v>
                </c:pt>
                <c:pt idx="14">
                  <c:v>0.5</c:v>
                </c:pt>
                <c:pt idx="15">
                  <c:v>0.5</c:v>
                </c:pt>
                <c:pt idx="16">
                  <c:v>0.5</c:v>
                </c:pt>
                <c:pt idx="17">
                  <c:v>0.25</c:v>
                </c:pt>
                <c:pt idx="18">
                  <c:v>0.25</c:v>
                </c:pt>
                <c:pt idx="19">
                  <c:v>0.25</c:v>
                </c:pt>
                <c:pt idx="20">
                  <c:v>0.25</c:v>
                </c:pt>
                <c:pt idx="21">
                  <c:v>0.25</c:v>
                </c:pt>
                <c:pt idx="22">
                  <c:v>0.25</c:v>
                </c:pt>
                <c:pt idx="23">
                  <c:v>0.25</c:v>
                </c:pt>
                <c:pt idx="24">
                  <c:v>0.25</c:v>
                </c:pt>
                <c:pt idx="25">
                  <c:v>0.25</c:v>
                </c:pt>
                <c:pt idx="26">
                  <c:v>0.25</c:v>
                </c:pt>
                <c:pt idx="27">
                  <c:v>0.25</c:v>
                </c:pt>
                <c:pt idx="28">
                  <c:v>0.25</c:v>
                </c:pt>
                <c:pt idx="29">
                  <c:v>0.25</c:v>
                </c:pt>
                <c:pt idx="30">
                  <c:v>0.25</c:v>
                </c:pt>
              </c:numCache>
            </c:numRef>
          </c:xVal>
          <c:yVal>
            <c:numRef>
              <c:f>Regression!$B$27:$B$57</c:f>
              <c:numCache>
                <c:formatCode>General</c:formatCode>
                <c:ptCount val="31"/>
                <c:pt idx="0">
                  <c:v>127.88512911702477</c:v>
                </c:pt>
                <c:pt idx="1">
                  <c:v>152.72745611228714</c:v>
                </c:pt>
                <c:pt idx="2">
                  <c:v>176.73246437656985</c:v>
                </c:pt>
                <c:pt idx="3">
                  <c:v>169.92599018593029</c:v>
                </c:pt>
                <c:pt idx="4">
                  <c:v>181.6279903368046</c:v>
                </c:pt>
                <c:pt idx="5">
                  <c:v>302.61873681484093</c:v>
                </c:pt>
                <c:pt idx="6">
                  <c:v>241.53239591667264</c:v>
                </c:pt>
                <c:pt idx="7">
                  <c:v>201.63879384661746</c:v>
                </c:pt>
                <c:pt idx="8">
                  <c:v>198.89052688523302</c:v>
                </c:pt>
                <c:pt idx="9">
                  <c:v>178.94372585020542</c:v>
                </c:pt>
                <c:pt idx="10">
                  <c:v>136.30185681876577</c:v>
                </c:pt>
                <c:pt idx="11">
                  <c:v>155.28295269717066</c:v>
                </c:pt>
                <c:pt idx="12">
                  <c:v>183.00193307946054</c:v>
                </c:pt>
                <c:pt idx="13">
                  <c:v>208.44526803725702</c:v>
                </c:pt>
                <c:pt idx="14">
                  <c:v>205.09599311333844</c:v>
                </c:pt>
                <c:pt idx="15">
                  <c:v>128.05705593461246</c:v>
                </c:pt>
                <c:pt idx="16">
                  <c:v>165.20239104328326</c:v>
                </c:pt>
                <c:pt idx="17">
                  <c:v>216.13993067986445</c:v>
                </c:pt>
                <c:pt idx="18">
                  <c:v>186.63838849281285</c:v>
                </c:pt>
                <c:pt idx="19">
                  <c:v>205.87625722250391</c:v>
                </c:pt>
                <c:pt idx="20">
                  <c:v>271.9221265556921</c:v>
                </c:pt>
                <c:pt idx="21">
                  <c:v>261.53006667268852</c:v>
                </c:pt>
                <c:pt idx="22">
                  <c:v>246.47879159789562</c:v>
                </c:pt>
                <c:pt idx="23">
                  <c:v>227.13299852540217</c:v>
                </c:pt>
                <c:pt idx="24">
                  <c:v>266.42559263292327</c:v>
                </c:pt>
                <c:pt idx="25">
                  <c:v>183.18118922609187</c:v>
                </c:pt>
                <c:pt idx="26">
                  <c:v>258.18079174876993</c:v>
                </c:pt>
                <c:pt idx="27">
                  <c:v>181.97917330102365</c:v>
                </c:pt>
                <c:pt idx="28">
                  <c:v>179.70352787653025</c:v>
                </c:pt>
                <c:pt idx="29">
                  <c:v>155.69851961224754</c:v>
                </c:pt>
                <c:pt idx="30">
                  <c:v>150.20198568947865</c:v>
                </c:pt>
              </c:numCache>
            </c:numRef>
          </c:yVal>
          <c:smooth val="0"/>
          <c:extLst>
            <c:ext xmlns:c16="http://schemas.microsoft.com/office/drawing/2014/chart" uri="{C3380CC4-5D6E-409C-BE32-E72D297353CC}">
              <c16:uniqueId val="{00000005-4ACE-4C3D-9919-23B7A0FEA7EA}"/>
            </c:ext>
          </c:extLst>
        </c:ser>
        <c:dLbls>
          <c:showLegendKey val="0"/>
          <c:showVal val="0"/>
          <c:showCatName val="0"/>
          <c:showSerName val="0"/>
          <c:showPercent val="0"/>
          <c:showBubbleSize val="0"/>
        </c:dLbls>
        <c:axId val="1483447104"/>
        <c:axId val="1812104400"/>
      </c:scatterChart>
      <c:valAx>
        <c:axId val="1483447104"/>
        <c:scaling>
          <c:orientation val="minMax"/>
        </c:scaling>
        <c:delete val="0"/>
        <c:axPos val="b"/>
        <c:title>
          <c:tx>
            <c:rich>
              <a:bodyPr/>
              <a:lstStyle/>
              <a:p>
                <a:pPr>
                  <a:defRPr/>
                </a:pPr>
                <a:r>
                  <a:rPr lang="es-ES"/>
                  <a:t>Price</a:t>
                </a:r>
              </a:p>
            </c:rich>
          </c:tx>
          <c:overlay val="0"/>
        </c:title>
        <c:numFmt formatCode="General" sourceLinked="1"/>
        <c:majorTickMark val="out"/>
        <c:minorTickMark val="none"/>
        <c:tickLblPos val="nextTo"/>
        <c:crossAx val="1812104400"/>
        <c:crosses val="autoZero"/>
        <c:crossBetween val="midCat"/>
      </c:valAx>
      <c:valAx>
        <c:axId val="1812104400"/>
        <c:scaling>
          <c:orientation val="minMax"/>
        </c:scaling>
        <c:delete val="0"/>
        <c:axPos val="l"/>
        <c:title>
          <c:tx>
            <c:rich>
              <a:bodyPr/>
              <a:lstStyle/>
              <a:p>
                <a:pPr>
                  <a:defRPr/>
                </a:pPr>
                <a:r>
                  <a:rPr lang="es-ES"/>
                  <a:t>Sales</a:t>
                </a:r>
              </a:p>
            </c:rich>
          </c:tx>
          <c:overlay val="0"/>
        </c:title>
        <c:numFmt formatCode="General" sourceLinked="1"/>
        <c:majorTickMark val="out"/>
        <c:minorTickMark val="none"/>
        <c:tickLblPos val="nextTo"/>
        <c:crossAx val="148344710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Flavors over Time</a:t>
            </a:r>
          </a:p>
        </c:rich>
      </c:tx>
      <c:layout>
        <c:manualLayout>
          <c:xMode val="edge"/>
          <c:yMode val="edge"/>
          <c:x val="0.42012412100492069"/>
          <c:y val="2.6666666666666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'Data Visualization'!$D$1</c:f>
              <c:strCache>
                <c:ptCount val="1"/>
                <c:pt idx="0">
                  <c:v>Lemon</c:v>
                </c:pt>
              </c:strCache>
            </c:strRef>
          </c:tx>
          <c:spPr>
            <a:solidFill>
              <a:schemeClr val="accent1"/>
            </a:solidFill>
            <a:ln>
              <a:noFill/>
            </a:ln>
            <a:effectLst/>
          </c:spPr>
          <c:invertIfNegative val="0"/>
          <c:cat>
            <c:numRef>
              <c:f>'Data Visualization'!$A$2:$A$32</c:f>
              <c:numCache>
                <c:formatCode>m/d/yyyy</c:formatCode>
                <c:ptCount val="31"/>
                <c:pt idx="0">
                  <c:v>42582</c:v>
                </c:pt>
                <c:pt idx="1">
                  <c:v>42581</c:v>
                </c:pt>
                <c:pt idx="2">
                  <c:v>42580</c:v>
                </c:pt>
                <c:pt idx="3">
                  <c:v>42579</c:v>
                </c:pt>
                <c:pt idx="4">
                  <c:v>42578</c:v>
                </c:pt>
                <c:pt idx="5">
                  <c:v>42577</c:v>
                </c:pt>
                <c:pt idx="6">
                  <c:v>42576</c:v>
                </c:pt>
                <c:pt idx="7">
                  <c:v>42575</c:v>
                </c:pt>
                <c:pt idx="8">
                  <c:v>42574</c:v>
                </c:pt>
                <c:pt idx="9">
                  <c:v>42573</c:v>
                </c:pt>
                <c:pt idx="10">
                  <c:v>42572</c:v>
                </c:pt>
                <c:pt idx="11">
                  <c:v>42571</c:v>
                </c:pt>
                <c:pt idx="12">
                  <c:v>42570</c:v>
                </c:pt>
                <c:pt idx="13">
                  <c:v>42569</c:v>
                </c:pt>
                <c:pt idx="14">
                  <c:v>42568</c:v>
                </c:pt>
                <c:pt idx="15">
                  <c:v>42567</c:v>
                </c:pt>
                <c:pt idx="16">
                  <c:v>42566</c:v>
                </c:pt>
                <c:pt idx="17">
                  <c:v>42565</c:v>
                </c:pt>
                <c:pt idx="18">
                  <c:v>42564</c:v>
                </c:pt>
                <c:pt idx="19">
                  <c:v>42563</c:v>
                </c:pt>
                <c:pt idx="20">
                  <c:v>42562</c:v>
                </c:pt>
                <c:pt idx="21">
                  <c:v>42561</c:v>
                </c:pt>
                <c:pt idx="22">
                  <c:v>42560</c:v>
                </c:pt>
                <c:pt idx="23">
                  <c:v>42559</c:v>
                </c:pt>
                <c:pt idx="24">
                  <c:v>42558</c:v>
                </c:pt>
                <c:pt idx="25">
                  <c:v>42557</c:v>
                </c:pt>
                <c:pt idx="26">
                  <c:v>42556</c:v>
                </c:pt>
                <c:pt idx="27">
                  <c:v>42555</c:v>
                </c:pt>
                <c:pt idx="28">
                  <c:v>42554</c:v>
                </c:pt>
                <c:pt idx="29">
                  <c:v>42553</c:v>
                </c:pt>
                <c:pt idx="30">
                  <c:v>42552</c:v>
                </c:pt>
              </c:numCache>
            </c:numRef>
          </c:cat>
          <c:val>
            <c:numRef>
              <c:f>'Data Visualization'!$D$2:$D$32</c:f>
              <c:numCache>
                <c:formatCode>General</c:formatCode>
                <c:ptCount val="31"/>
                <c:pt idx="0">
                  <c:v>76</c:v>
                </c:pt>
                <c:pt idx="1">
                  <c:v>88</c:v>
                </c:pt>
                <c:pt idx="2">
                  <c:v>100</c:v>
                </c:pt>
                <c:pt idx="3">
                  <c:v>96</c:v>
                </c:pt>
                <c:pt idx="4">
                  <c:v>104</c:v>
                </c:pt>
                <c:pt idx="5">
                  <c:v>176</c:v>
                </c:pt>
                <c:pt idx="6">
                  <c:v>156</c:v>
                </c:pt>
                <c:pt idx="7">
                  <c:v>121</c:v>
                </c:pt>
                <c:pt idx="8">
                  <c:v>120</c:v>
                </c:pt>
                <c:pt idx="9">
                  <c:v>112</c:v>
                </c:pt>
                <c:pt idx="10">
                  <c:v>83</c:v>
                </c:pt>
                <c:pt idx="11">
                  <c:v>71</c:v>
                </c:pt>
                <c:pt idx="12">
                  <c:v>122</c:v>
                </c:pt>
                <c:pt idx="13">
                  <c:v>131</c:v>
                </c:pt>
                <c:pt idx="14">
                  <c:v>115</c:v>
                </c:pt>
                <c:pt idx="15">
                  <c:v>81</c:v>
                </c:pt>
                <c:pt idx="16">
                  <c:v>98</c:v>
                </c:pt>
                <c:pt idx="17">
                  <c:v>122</c:v>
                </c:pt>
                <c:pt idx="18">
                  <c:v>109</c:v>
                </c:pt>
                <c:pt idx="19">
                  <c:v>130</c:v>
                </c:pt>
                <c:pt idx="20">
                  <c:v>162</c:v>
                </c:pt>
                <c:pt idx="21">
                  <c:v>140</c:v>
                </c:pt>
                <c:pt idx="22">
                  <c:v>134</c:v>
                </c:pt>
                <c:pt idx="23">
                  <c:v>123</c:v>
                </c:pt>
                <c:pt idx="24">
                  <c:v>143</c:v>
                </c:pt>
                <c:pt idx="25">
                  <c:v>103</c:v>
                </c:pt>
                <c:pt idx="26">
                  <c:v>159</c:v>
                </c:pt>
                <c:pt idx="27">
                  <c:v>134</c:v>
                </c:pt>
                <c:pt idx="28">
                  <c:v>110</c:v>
                </c:pt>
                <c:pt idx="29">
                  <c:v>98</c:v>
                </c:pt>
                <c:pt idx="30">
                  <c:v>97</c:v>
                </c:pt>
              </c:numCache>
            </c:numRef>
          </c:val>
          <c:extLst>
            <c:ext xmlns:c16="http://schemas.microsoft.com/office/drawing/2014/chart" uri="{C3380CC4-5D6E-409C-BE32-E72D297353CC}">
              <c16:uniqueId val="{00000000-8DFC-4AD2-BB11-D0880B9C91BB}"/>
            </c:ext>
          </c:extLst>
        </c:ser>
        <c:ser>
          <c:idx val="1"/>
          <c:order val="1"/>
          <c:tx>
            <c:strRef>
              <c:f>'Data Visualization'!$E$1</c:f>
              <c:strCache>
                <c:ptCount val="1"/>
                <c:pt idx="0">
                  <c:v>Orange</c:v>
                </c:pt>
              </c:strCache>
            </c:strRef>
          </c:tx>
          <c:spPr>
            <a:solidFill>
              <a:schemeClr val="accent2"/>
            </a:solidFill>
            <a:ln>
              <a:noFill/>
            </a:ln>
            <a:effectLst/>
          </c:spPr>
          <c:invertIfNegative val="0"/>
          <c:cat>
            <c:numRef>
              <c:f>'Data Visualization'!$A$2:$A$32</c:f>
              <c:numCache>
                <c:formatCode>m/d/yyyy</c:formatCode>
                <c:ptCount val="31"/>
                <c:pt idx="0">
                  <c:v>42582</c:v>
                </c:pt>
                <c:pt idx="1">
                  <c:v>42581</c:v>
                </c:pt>
                <c:pt idx="2">
                  <c:v>42580</c:v>
                </c:pt>
                <c:pt idx="3">
                  <c:v>42579</c:v>
                </c:pt>
                <c:pt idx="4">
                  <c:v>42578</c:v>
                </c:pt>
                <c:pt idx="5">
                  <c:v>42577</c:v>
                </c:pt>
                <c:pt idx="6">
                  <c:v>42576</c:v>
                </c:pt>
                <c:pt idx="7">
                  <c:v>42575</c:v>
                </c:pt>
                <c:pt idx="8">
                  <c:v>42574</c:v>
                </c:pt>
                <c:pt idx="9">
                  <c:v>42573</c:v>
                </c:pt>
                <c:pt idx="10">
                  <c:v>42572</c:v>
                </c:pt>
                <c:pt idx="11">
                  <c:v>42571</c:v>
                </c:pt>
                <c:pt idx="12">
                  <c:v>42570</c:v>
                </c:pt>
                <c:pt idx="13">
                  <c:v>42569</c:v>
                </c:pt>
                <c:pt idx="14">
                  <c:v>42568</c:v>
                </c:pt>
                <c:pt idx="15">
                  <c:v>42567</c:v>
                </c:pt>
                <c:pt idx="16">
                  <c:v>42566</c:v>
                </c:pt>
                <c:pt idx="17">
                  <c:v>42565</c:v>
                </c:pt>
                <c:pt idx="18">
                  <c:v>42564</c:v>
                </c:pt>
                <c:pt idx="19">
                  <c:v>42563</c:v>
                </c:pt>
                <c:pt idx="20">
                  <c:v>42562</c:v>
                </c:pt>
                <c:pt idx="21">
                  <c:v>42561</c:v>
                </c:pt>
                <c:pt idx="22">
                  <c:v>42560</c:v>
                </c:pt>
                <c:pt idx="23">
                  <c:v>42559</c:v>
                </c:pt>
                <c:pt idx="24">
                  <c:v>42558</c:v>
                </c:pt>
                <c:pt idx="25">
                  <c:v>42557</c:v>
                </c:pt>
                <c:pt idx="26">
                  <c:v>42556</c:v>
                </c:pt>
                <c:pt idx="27">
                  <c:v>42555</c:v>
                </c:pt>
                <c:pt idx="28">
                  <c:v>42554</c:v>
                </c:pt>
                <c:pt idx="29">
                  <c:v>42553</c:v>
                </c:pt>
                <c:pt idx="30">
                  <c:v>42552</c:v>
                </c:pt>
              </c:numCache>
            </c:numRef>
          </c:cat>
          <c:val>
            <c:numRef>
              <c:f>'Data Visualization'!$E$2:$E$32</c:f>
              <c:numCache>
                <c:formatCode>General</c:formatCode>
                <c:ptCount val="31"/>
                <c:pt idx="0">
                  <c:v>47</c:v>
                </c:pt>
                <c:pt idx="1">
                  <c:v>57</c:v>
                </c:pt>
                <c:pt idx="2">
                  <c:v>66</c:v>
                </c:pt>
                <c:pt idx="3">
                  <c:v>63</c:v>
                </c:pt>
                <c:pt idx="4">
                  <c:v>68</c:v>
                </c:pt>
                <c:pt idx="5">
                  <c:v>129</c:v>
                </c:pt>
                <c:pt idx="6">
                  <c:v>113</c:v>
                </c:pt>
                <c:pt idx="7">
                  <c:v>82</c:v>
                </c:pt>
                <c:pt idx="8">
                  <c:v>82</c:v>
                </c:pt>
                <c:pt idx="9">
                  <c:v>75</c:v>
                </c:pt>
                <c:pt idx="10">
                  <c:v>50</c:v>
                </c:pt>
                <c:pt idx="11">
                  <c:v>42</c:v>
                </c:pt>
                <c:pt idx="12">
                  <c:v>85</c:v>
                </c:pt>
                <c:pt idx="13">
                  <c:v>92</c:v>
                </c:pt>
                <c:pt idx="14">
                  <c:v>76</c:v>
                </c:pt>
                <c:pt idx="15">
                  <c:v>50</c:v>
                </c:pt>
                <c:pt idx="16">
                  <c:v>62</c:v>
                </c:pt>
                <c:pt idx="17">
                  <c:v>85</c:v>
                </c:pt>
                <c:pt idx="18">
                  <c:v>75</c:v>
                </c:pt>
                <c:pt idx="19">
                  <c:v>95</c:v>
                </c:pt>
                <c:pt idx="20">
                  <c:v>120</c:v>
                </c:pt>
                <c:pt idx="21">
                  <c:v>98</c:v>
                </c:pt>
                <c:pt idx="22">
                  <c:v>95</c:v>
                </c:pt>
                <c:pt idx="23">
                  <c:v>86</c:v>
                </c:pt>
                <c:pt idx="24">
                  <c:v>101</c:v>
                </c:pt>
                <c:pt idx="25">
                  <c:v>69</c:v>
                </c:pt>
                <c:pt idx="26">
                  <c:v>118</c:v>
                </c:pt>
                <c:pt idx="27">
                  <c:v>99</c:v>
                </c:pt>
                <c:pt idx="28">
                  <c:v>77</c:v>
                </c:pt>
                <c:pt idx="29">
                  <c:v>67</c:v>
                </c:pt>
                <c:pt idx="30">
                  <c:v>67</c:v>
                </c:pt>
              </c:numCache>
            </c:numRef>
          </c:val>
          <c:extLst>
            <c:ext xmlns:c16="http://schemas.microsoft.com/office/drawing/2014/chart" uri="{C3380CC4-5D6E-409C-BE32-E72D297353CC}">
              <c16:uniqueId val="{00000001-8DFC-4AD2-BB11-D0880B9C91BB}"/>
            </c:ext>
          </c:extLst>
        </c:ser>
        <c:dLbls>
          <c:showLegendKey val="0"/>
          <c:showVal val="0"/>
          <c:showCatName val="0"/>
          <c:showSerName val="0"/>
          <c:showPercent val="0"/>
          <c:showBubbleSize val="0"/>
        </c:dLbls>
        <c:gapWidth val="219"/>
        <c:overlap val="100"/>
        <c:axId val="607059776"/>
        <c:axId val="806981936"/>
      </c:barChart>
      <c:dateAx>
        <c:axId val="607059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06981936"/>
        <c:crosses val="autoZero"/>
        <c:auto val="1"/>
        <c:lblOffset val="100"/>
        <c:baseTimeUnit val="days"/>
      </c:dateAx>
      <c:valAx>
        <c:axId val="80698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7059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Flavors Average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E89-44F7-AAB0-A1C48302A3F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E89-44F7-AAB0-A1C48302A3F7}"/>
              </c:ext>
            </c:extLst>
          </c:dPt>
          <c:val>
            <c:numRef>
              <c:f>'Data Visualization'!$D$33:$E$33</c:f>
              <c:numCache>
                <c:formatCode>General</c:formatCode>
                <c:ptCount val="2"/>
                <c:pt idx="0">
                  <c:v>116.58064516129032</c:v>
                </c:pt>
                <c:pt idx="1">
                  <c:v>80.354838709677423</c:v>
                </c:pt>
              </c:numCache>
            </c:numRef>
          </c:val>
          <c:extLst>
            <c:ext xmlns:c16="http://schemas.microsoft.com/office/drawing/2014/chart" uri="{C3380CC4-5D6E-409C-BE32-E72D297353CC}">
              <c16:uniqueId val="{00000000-F099-490F-9AAA-1A5A2A33506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Sales vs Leaflets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'Data Visualization'!$G$2:$G$32</c:f>
              <c:numCache>
                <c:formatCode>General</c:formatCode>
                <c:ptCount val="31"/>
                <c:pt idx="0">
                  <c:v>68</c:v>
                </c:pt>
                <c:pt idx="1">
                  <c:v>81</c:v>
                </c:pt>
                <c:pt idx="2">
                  <c:v>95</c:v>
                </c:pt>
                <c:pt idx="3">
                  <c:v>90</c:v>
                </c:pt>
                <c:pt idx="4">
                  <c:v>99</c:v>
                </c:pt>
                <c:pt idx="5">
                  <c:v>158</c:v>
                </c:pt>
                <c:pt idx="6">
                  <c:v>135</c:v>
                </c:pt>
                <c:pt idx="7">
                  <c:v>117</c:v>
                </c:pt>
                <c:pt idx="8">
                  <c:v>117</c:v>
                </c:pt>
                <c:pt idx="9">
                  <c:v>108</c:v>
                </c:pt>
                <c:pt idx="10">
                  <c:v>90</c:v>
                </c:pt>
                <c:pt idx="11">
                  <c:v>110</c:v>
                </c:pt>
                <c:pt idx="12">
                  <c:v>113</c:v>
                </c:pt>
                <c:pt idx="13">
                  <c:v>122</c:v>
                </c:pt>
                <c:pt idx="14">
                  <c:v>126</c:v>
                </c:pt>
                <c:pt idx="15">
                  <c:v>90</c:v>
                </c:pt>
                <c:pt idx="16">
                  <c:v>108</c:v>
                </c:pt>
                <c:pt idx="17">
                  <c:v>113</c:v>
                </c:pt>
                <c:pt idx="18">
                  <c:v>99</c:v>
                </c:pt>
                <c:pt idx="19">
                  <c:v>99</c:v>
                </c:pt>
                <c:pt idx="20">
                  <c:v>135</c:v>
                </c:pt>
                <c:pt idx="21">
                  <c:v>131</c:v>
                </c:pt>
                <c:pt idx="22">
                  <c:v>126</c:v>
                </c:pt>
                <c:pt idx="23">
                  <c:v>113</c:v>
                </c:pt>
                <c:pt idx="24">
                  <c:v>135</c:v>
                </c:pt>
                <c:pt idx="25">
                  <c:v>90</c:v>
                </c:pt>
                <c:pt idx="26">
                  <c:v>135</c:v>
                </c:pt>
                <c:pt idx="27">
                  <c:v>98</c:v>
                </c:pt>
                <c:pt idx="28">
                  <c:v>104</c:v>
                </c:pt>
                <c:pt idx="29">
                  <c:v>90</c:v>
                </c:pt>
                <c:pt idx="30">
                  <c:v>90</c:v>
                </c:pt>
              </c:numCache>
            </c:numRef>
          </c:xVal>
          <c:yVal>
            <c:numRef>
              <c:f>'Data Visualization'!$I$2:$I$32</c:f>
              <c:numCache>
                <c:formatCode>General</c:formatCode>
                <c:ptCount val="31"/>
                <c:pt idx="0">
                  <c:v>123</c:v>
                </c:pt>
                <c:pt idx="1">
                  <c:v>145</c:v>
                </c:pt>
                <c:pt idx="2">
                  <c:v>166</c:v>
                </c:pt>
                <c:pt idx="3">
                  <c:v>159</c:v>
                </c:pt>
                <c:pt idx="4">
                  <c:v>172</c:v>
                </c:pt>
                <c:pt idx="5">
                  <c:v>305</c:v>
                </c:pt>
                <c:pt idx="6">
                  <c:v>269</c:v>
                </c:pt>
                <c:pt idx="7">
                  <c:v>203</c:v>
                </c:pt>
                <c:pt idx="8">
                  <c:v>202</c:v>
                </c:pt>
                <c:pt idx="9">
                  <c:v>187</c:v>
                </c:pt>
                <c:pt idx="10">
                  <c:v>133</c:v>
                </c:pt>
                <c:pt idx="11">
                  <c:v>113</c:v>
                </c:pt>
                <c:pt idx="12">
                  <c:v>207</c:v>
                </c:pt>
                <c:pt idx="13">
                  <c:v>223</c:v>
                </c:pt>
                <c:pt idx="14">
                  <c:v>191</c:v>
                </c:pt>
                <c:pt idx="15">
                  <c:v>131</c:v>
                </c:pt>
                <c:pt idx="16">
                  <c:v>160</c:v>
                </c:pt>
                <c:pt idx="17">
                  <c:v>207</c:v>
                </c:pt>
                <c:pt idx="18">
                  <c:v>184</c:v>
                </c:pt>
                <c:pt idx="19">
                  <c:v>225</c:v>
                </c:pt>
                <c:pt idx="20">
                  <c:v>282</c:v>
                </c:pt>
                <c:pt idx="21">
                  <c:v>238</c:v>
                </c:pt>
                <c:pt idx="22">
                  <c:v>229</c:v>
                </c:pt>
                <c:pt idx="23">
                  <c:v>209</c:v>
                </c:pt>
                <c:pt idx="24">
                  <c:v>244</c:v>
                </c:pt>
                <c:pt idx="25">
                  <c:v>172</c:v>
                </c:pt>
                <c:pt idx="26">
                  <c:v>277</c:v>
                </c:pt>
                <c:pt idx="27">
                  <c:v>233</c:v>
                </c:pt>
                <c:pt idx="28">
                  <c:v>187</c:v>
                </c:pt>
                <c:pt idx="29">
                  <c:v>165</c:v>
                </c:pt>
                <c:pt idx="30">
                  <c:v>164</c:v>
                </c:pt>
              </c:numCache>
            </c:numRef>
          </c:yVal>
          <c:smooth val="0"/>
          <c:extLst>
            <c:ext xmlns:c16="http://schemas.microsoft.com/office/drawing/2014/chart" uri="{C3380CC4-5D6E-409C-BE32-E72D297353CC}">
              <c16:uniqueId val="{00000000-EF9A-46CE-AE4D-D3AA4134172A}"/>
            </c:ext>
          </c:extLst>
        </c:ser>
        <c:dLbls>
          <c:showLegendKey val="0"/>
          <c:showVal val="0"/>
          <c:showCatName val="0"/>
          <c:showSerName val="0"/>
          <c:showPercent val="0"/>
          <c:showBubbleSize val="0"/>
        </c:dLbls>
        <c:axId val="646287456"/>
        <c:axId val="856858944"/>
      </c:scatterChart>
      <c:valAx>
        <c:axId val="646287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56858944"/>
        <c:crosses val="autoZero"/>
        <c:crossBetween val="midCat"/>
      </c:valAx>
      <c:valAx>
        <c:axId val="85685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462874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[C1.M2.xlsx]Pivot Tables &amp; Pivot Charts!PivotTable1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 &amp; Pivot Charts'!$B$3</c:f>
              <c:strCache>
                <c:ptCount val="1"/>
                <c:pt idx="0">
                  <c:v>Sum of Lemon</c:v>
                </c:pt>
              </c:strCache>
            </c:strRef>
          </c:tx>
          <c:spPr>
            <a:solidFill>
              <a:schemeClr val="accent1"/>
            </a:solidFill>
            <a:ln>
              <a:noFill/>
            </a:ln>
            <a:effectLst/>
          </c:spPr>
          <c:invertIfNegative val="0"/>
          <c:cat>
            <c:multiLvlStrRef>
              <c:f>'Pivot Tables &amp; Pivot Charts'!$A$4:$A$32</c:f>
              <c:multiLvlStrCache>
                <c:ptCount val="14"/>
                <c:lvl>
                  <c:pt idx="0">
                    <c:v>Beach</c:v>
                  </c:pt>
                  <c:pt idx="1">
                    <c:v>Park</c:v>
                  </c:pt>
                  <c:pt idx="2">
                    <c:v>Beach</c:v>
                  </c:pt>
                  <c:pt idx="3">
                    <c:v>Park</c:v>
                  </c:pt>
                  <c:pt idx="4">
                    <c:v>Beach</c:v>
                  </c:pt>
                  <c:pt idx="5">
                    <c:v>Park</c:v>
                  </c:pt>
                  <c:pt idx="6">
                    <c:v>Beach</c:v>
                  </c:pt>
                  <c:pt idx="7">
                    <c:v>Park</c:v>
                  </c:pt>
                  <c:pt idx="8">
                    <c:v>Beach</c:v>
                  </c:pt>
                  <c:pt idx="9">
                    <c:v>Park</c:v>
                  </c:pt>
                  <c:pt idx="10">
                    <c:v>Beach</c:v>
                  </c:pt>
                  <c:pt idx="11">
                    <c:v>Park</c:v>
                  </c:pt>
                  <c:pt idx="12">
                    <c:v>Beach</c:v>
                  </c:pt>
                  <c:pt idx="13">
                    <c:v>Park</c:v>
                  </c:pt>
                </c:lvl>
                <c:lvl>
                  <c:pt idx="0">
                    <c:v>lunes</c:v>
                  </c:pt>
                  <c:pt idx="2">
                    <c:v>martes</c:v>
                  </c:pt>
                  <c:pt idx="4">
                    <c:v>miércoles</c:v>
                  </c:pt>
                  <c:pt idx="6">
                    <c:v>jueves</c:v>
                  </c:pt>
                  <c:pt idx="8">
                    <c:v>viernes</c:v>
                  </c:pt>
                  <c:pt idx="10">
                    <c:v>sábado</c:v>
                  </c:pt>
                  <c:pt idx="12">
                    <c:v>domingo</c:v>
                  </c:pt>
                </c:lvl>
              </c:multiLvlStrCache>
            </c:multiLvlStrRef>
          </c:cat>
          <c:val>
            <c:numRef>
              <c:f>'Pivot Tables &amp; Pivot Charts'!$B$4:$B$32</c:f>
              <c:numCache>
                <c:formatCode>General</c:formatCode>
                <c:ptCount val="14"/>
                <c:pt idx="0">
                  <c:v>296</c:v>
                </c:pt>
                <c:pt idx="1">
                  <c:v>287</c:v>
                </c:pt>
                <c:pt idx="2">
                  <c:v>289</c:v>
                </c:pt>
                <c:pt idx="3">
                  <c:v>298</c:v>
                </c:pt>
                <c:pt idx="4">
                  <c:v>212</c:v>
                </c:pt>
                <c:pt idx="5">
                  <c:v>175</c:v>
                </c:pt>
                <c:pt idx="6">
                  <c:v>265</c:v>
                </c:pt>
                <c:pt idx="7">
                  <c:v>179</c:v>
                </c:pt>
                <c:pt idx="8">
                  <c:v>221</c:v>
                </c:pt>
                <c:pt idx="9">
                  <c:v>309</c:v>
                </c:pt>
                <c:pt idx="10">
                  <c:v>303</c:v>
                </c:pt>
                <c:pt idx="11">
                  <c:v>218</c:v>
                </c:pt>
                <c:pt idx="12">
                  <c:v>331</c:v>
                </c:pt>
                <c:pt idx="13">
                  <c:v>231</c:v>
                </c:pt>
              </c:numCache>
            </c:numRef>
          </c:val>
          <c:extLst>
            <c:ext xmlns:c16="http://schemas.microsoft.com/office/drawing/2014/chart" uri="{C3380CC4-5D6E-409C-BE32-E72D297353CC}">
              <c16:uniqueId val="{00000000-000D-4157-AB4C-E76FEA4E00C4}"/>
            </c:ext>
          </c:extLst>
        </c:ser>
        <c:ser>
          <c:idx val="1"/>
          <c:order val="1"/>
          <c:tx>
            <c:strRef>
              <c:f>'Pivot Tables &amp; Pivot Charts'!$C$3</c:f>
              <c:strCache>
                <c:ptCount val="1"/>
                <c:pt idx="0">
                  <c:v>Sum of Orange</c:v>
                </c:pt>
              </c:strCache>
            </c:strRef>
          </c:tx>
          <c:spPr>
            <a:solidFill>
              <a:schemeClr val="accent2"/>
            </a:solidFill>
            <a:ln>
              <a:noFill/>
            </a:ln>
            <a:effectLst/>
          </c:spPr>
          <c:invertIfNegative val="0"/>
          <c:cat>
            <c:multiLvlStrRef>
              <c:f>'Pivot Tables &amp; Pivot Charts'!$A$4:$A$32</c:f>
              <c:multiLvlStrCache>
                <c:ptCount val="14"/>
                <c:lvl>
                  <c:pt idx="0">
                    <c:v>Beach</c:v>
                  </c:pt>
                  <c:pt idx="1">
                    <c:v>Park</c:v>
                  </c:pt>
                  <c:pt idx="2">
                    <c:v>Beach</c:v>
                  </c:pt>
                  <c:pt idx="3">
                    <c:v>Park</c:v>
                  </c:pt>
                  <c:pt idx="4">
                    <c:v>Beach</c:v>
                  </c:pt>
                  <c:pt idx="5">
                    <c:v>Park</c:v>
                  </c:pt>
                  <c:pt idx="6">
                    <c:v>Beach</c:v>
                  </c:pt>
                  <c:pt idx="7">
                    <c:v>Park</c:v>
                  </c:pt>
                  <c:pt idx="8">
                    <c:v>Beach</c:v>
                  </c:pt>
                  <c:pt idx="9">
                    <c:v>Park</c:v>
                  </c:pt>
                  <c:pt idx="10">
                    <c:v>Beach</c:v>
                  </c:pt>
                  <c:pt idx="11">
                    <c:v>Park</c:v>
                  </c:pt>
                  <c:pt idx="12">
                    <c:v>Beach</c:v>
                  </c:pt>
                  <c:pt idx="13">
                    <c:v>Park</c:v>
                  </c:pt>
                </c:lvl>
                <c:lvl>
                  <c:pt idx="0">
                    <c:v>lunes</c:v>
                  </c:pt>
                  <c:pt idx="2">
                    <c:v>martes</c:v>
                  </c:pt>
                  <c:pt idx="4">
                    <c:v>miércoles</c:v>
                  </c:pt>
                  <c:pt idx="6">
                    <c:v>jueves</c:v>
                  </c:pt>
                  <c:pt idx="8">
                    <c:v>viernes</c:v>
                  </c:pt>
                  <c:pt idx="10">
                    <c:v>sábado</c:v>
                  </c:pt>
                  <c:pt idx="12">
                    <c:v>domingo</c:v>
                  </c:pt>
                </c:lvl>
              </c:multiLvlStrCache>
            </c:multiLvlStrRef>
          </c:cat>
          <c:val>
            <c:numRef>
              <c:f>'Pivot Tables &amp; Pivot Charts'!$C$4:$C$32</c:f>
              <c:numCache>
                <c:formatCode>General</c:formatCode>
                <c:ptCount val="14"/>
                <c:pt idx="0">
                  <c:v>219</c:v>
                </c:pt>
                <c:pt idx="1">
                  <c:v>205</c:v>
                </c:pt>
                <c:pt idx="2">
                  <c:v>213</c:v>
                </c:pt>
                <c:pt idx="3">
                  <c:v>214</c:v>
                </c:pt>
                <c:pt idx="4">
                  <c:v>144</c:v>
                </c:pt>
                <c:pt idx="5">
                  <c:v>110</c:v>
                </c:pt>
                <c:pt idx="6">
                  <c:v>186</c:v>
                </c:pt>
                <c:pt idx="7">
                  <c:v>113</c:v>
                </c:pt>
                <c:pt idx="8">
                  <c:v>148</c:v>
                </c:pt>
                <c:pt idx="9">
                  <c:v>208</c:v>
                </c:pt>
                <c:pt idx="10">
                  <c:v>202</c:v>
                </c:pt>
                <c:pt idx="11">
                  <c:v>149</c:v>
                </c:pt>
                <c:pt idx="12">
                  <c:v>221</c:v>
                </c:pt>
                <c:pt idx="13">
                  <c:v>159</c:v>
                </c:pt>
              </c:numCache>
            </c:numRef>
          </c:val>
          <c:extLst>
            <c:ext xmlns:c16="http://schemas.microsoft.com/office/drawing/2014/chart" uri="{C3380CC4-5D6E-409C-BE32-E72D297353CC}">
              <c16:uniqueId val="{00000001-000D-4157-AB4C-E76FEA4E00C4}"/>
            </c:ext>
          </c:extLst>
        </c:ser>
        <c:dLbls>
          <c:showLegendKey val="0"/>
          <c:showVal val="0"/>
          <c:showCatName val="0"/>
          <c:showSerName val="0"/>
          <c:showPercent val="0"/>
          <c:showBubbleSize val="0"/>
        </c:dLbls>
        <c:gapWidth val="219"/>
        <c:overlap val="-27"/>
        <c:axId val="865764352"/>
        <c:axId val="863738960"/>
      </c:barChart>
      <c:catAx>
        <c:axId val="86576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63738960"/>
        <c:crosses val="autoZero"/>
        <c:auto val="1"/>
        <c:lblAlgn val="ctr"/>
        <c:lblOffset val="100"/>
        <c:noMultiLvlLbl val="0"/>
      </c:catAx>
      <c:valAx>
        <c:axId val="86373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6576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Temperature  Residual Plot</a:t>
            </a:r>
          </a:p>
        </c:rich>
      </c:tx>
      <c:overlay val="0"/>
    </c:title>
    <c:autoTitleDeleted val="0"/>
    <c:plotArea>
      <c:layout/>
      <c:scatterChart>
        <c:scatterStyle val="lineMarker"/>
        <c:varyColors val="0"/>
        <c:ser>
          <c:idx val="0"/>
          <c:order val="0"/>
          <c:spPr>
            <a:ln w="19050">
              <a:noFill/>
            </a:ln>
          </c:spPr>
          <c:xVal>
            <c:numRef>
              <c:f>'T-Test'!$F$2:$F$32</c:f>
              <c:numCache>
                <c:formatCode>General</c:formatCode>
                <c:ptCount val="31"/>
                <c:pt idx="0">
                  <c:v>82</c:v>
                </c:pt>
                <c:pt idx="1">
                  <c:v>82</c:v>
                </c:pt>
                <c:pt idx="2">
                  <c:v>81</c:v>
                </c:pt>
                <c:pt idx="3">
                  <c:v>82</c:v>
                </c:pt>
                <c:pt idx="4">
                  <c:v>80</c:v>
                </c:pt>
                <c:pt idx="5">
                  <c:v>83</c:v>
                </c:pt>
                <c:pt idx="6">
                  <c:v>84</c:v>
                </c:pt>
                <c:pt idx="7">
                  <c:v>82</c:v>
                </c:pt>
                <c:pt idx="8">
                  <c:v>81</c:v>
                </c:pt>
                <c:pt idx="9">
                  <c:v>80</c:v>
                </c:pt>
                <c:pt idx="10">
                  <c:v>77</c:v>
                </c:pt>
                <c:pt idx="11">
                  <c:v>70</c:v>
                </c:pt>
                <c:pt idx="12">
                  <c:v>78</c:v>
                </c:pt>
                <c:pt idx="13">
                  <c:v>81</c:v>
                </c:pt>
                <c:pt idx="14">
                  <c:v>77</c:v>
                </c:pt>
                <c:pt idx="15">
                  <c:v>74</c:v>
                </c:pt>
                <c:pt idx="16">
                  <c:v>75</c:v>
                </c:pt>
                <c:pt idx="17">
                  <c:v>78</c:v>
                </c:pt>
                <c:pt idx="18">
                  <c:v>77</c:v>
                </c:pt>
                <c:pt idx="19">
                  <c:v>84</c:v>
                </c:pt>
                <c:pt idx="20">
                  <c:v>83</c:v>
                </c:pt>
                <c:pt idx="21">
                  <c:v>82</c:v>
                </c:pt>
                <c:pt idx="22">
                  <c:v>80</c:v>
                </c:pt>
                <c:pt idx="23">
                  <c:v>82</c:v>
                </c:pt>
                <c:pt idx="24">
                  <c:v>81</c:v>
                </c:pt>
                <c:pt idx="25">
                  <c:v>82</c:v>
                </c:pt>
                <c:pt idx="26">
                  <c:v>78</c:v>
                </c:pt>
                <c:pt idx="27">
                  <c:v>76</c:v>
                </c:pt>
                <c:pt idx="28">
                  <c:v>71</c:v>
                </c:pt>
                <c:pt idx="29">
                  <c:v>72</c:v>
                </c:pt>
                <c:pt idx="30">
                  <c:v>70</c:v>
                </c:pt>
              </c:numCache>
            </c:numRef>
          </c:xVal>
          <c:yVal>
            <c:numRef>
              <c:f>Regression!$C$27:$C$57</c:f>
              <c:numCache>
                <c:formatCode>General</c:formatCode>
                <c:ptCount val="31"/>
                <c:pt idx="0">
                  <c:v>-4.8851291170247748</c:v>
                </c:pt>
                <c:pt idx="1">
                  <c:v>-7.7274561122871432</c:v>
                </c:pt>
                <c:pt idx="2">
                  <c:v>-10.732464376569851</c:v>
                </c:pt>
                <c:pt idx="3">
                  <c:v>-10.925990185930289</c:v>
                </c:pt>
                <c:pt idx="4">
                  <c:v>-9.6279903368046007</c:v>
                </c:pt>
                <c:pt idx="5">
                  <c:v>2.3812631851590709</c:v>
                </c:pt>
                <c:pt idx="6">
                  <c:v>27.467604083327359</c:v>
                </c:pt>
                <c:pt idx="7">
                  <c:v>1.3612061533825397</c:v>
                </c:pt>
                <c:pt idx="8">
                  <c:v>3.1094731147669847</c:v>
                </c:pt>
                <c:pt idx="9">
                  <c:v>8.0562741497945751</c:v>
                </c:pt>
                <c:pt idx="10">
                  <c:v>-3.3018568187657706</c:v>
                </c:pt>
                <c:pt idx="11">
                  <c:v>-42.282952697170657</c:v>
                </c:pt>
                <c:pt idx="12">
                  <c:v>23.998066920539458</c:v>
                </c:pt>
                <c:pt idx="13">
                  <c:v>14.554731962742977</c:v>
                </c:pt>
                <c:pt idx="14">
                  <c:v>-14.095993113338437</c:v>
                </c:pt>
                <c:pt idx="15">
                  <c:v>2.9429440653875361</c:v>
                </c:pt>
                <c:pt idx="16">
                  <c:v>-5.2023910432832565</c:v>
                </c:pt>
                <c:pt idx="17">
                  <c:v>-9.1399306798644488</c:v>
                </c:pt>
                <c:pt idx="18">
                  <c:v>-2.6383884928128509</c:v>
                </c:pt>
                <c:pt idx="19">
                  <c:v>19.123742777496091</c:v>
                </c:pt>
                <c:pt idx="20">
                  <c:v>10.077873444307897</c:v>
                </c:pt>
                <c:pt idx="21">
                  <c:v>-23.53006667268852</c:v>
                </c:pt>
                <c:pt idx="22">
                  <c:v>-17.478791597895622</c:v>
                </c:pt>
                <c:pt idx="23">
                  <c:v>-18.132998525402172</c:v>
                </c:pt>
                <c:pt idx="24">
                  <c:v>-22.425592632923269</c:v>
                </c:pt>
                <c:pt idx="25">
                  <c:v>-11.181189226091874</c:v>
                </c:pt>
                <c:pt idx="26">
                  <c:v>18.819208251230066</c:v>
                </c:pt>
                <c:pt idx="27">
                  <c:v>51.02082669897635</c:v>
                </c:pt>
                <c:pt idx="28">
                  <c:v>7.2964721234697549</c:v>
                </c:pt>
                <c:pt idx="29">
                  <c:v>9.3014803877524628</c:v>
                </c:pt>
                <c:pt idx="30">
                  <c:v>13.798014310521353</c:v>
                </c:pt>
              </c:numCache>
            </c:numRef>
          </c:yVal>
          <c:smooth val="0"/>
          <c:extLst>
            <c:ext xmlns:c16="http://schemas.microsoft.com/office/drawing/2014/chart" uri="{C3380CC4-5D6E-409C-BE32-E72D297353CC}">
              <c16:uniqueId val="{00000004-C599-4C33-8A72-5202BF9DA71A}"/>
            </c:ext>
          </c:extLst>
        </c:ser>
        <c:dLbls>
          <c:showLegendKey val="0"/>
          <c:showVal val="0"/>
          <c:showCatName val="0"/>
          <c:showSerName val="0"/>
          <c:showPercent val="0"/>
          <c:showBubbleSize val="0"/>
        </c:dLbls>
        <c:axId val="1483447104"/>
        <c:axId val="1812135072"/>
      </c:scatterChart>
      <c:valAx>
        <c:axId val="1483447104"/>
        <c:scaling>
          <c:orientation val="minMax"/>
        </c:scaling>
        <c:delete val="0"/>
        <c:axPos val="b"/>
        <c:title>
          <c:tx>
            <c:rich>
              <a:bodyPr/>
              <a:lstStyle/>
              <a:p>
                <a:pPr>
                  <a:defRPr/>
                </a:pPr>
                <a:r>
                  <a:rPr lang="es-ES"/>
                  <a:t>Temperature</a:t>
                </a:r>
              </a:p>
            </c:rich>
          </c:tx>
          <c:overlay val="0"/>
        </c:title>
        <c:numFmt formatCode="General" sourceLinked="1"/>
        <c:majorTickMark val="out"/>
        <c:minorTickMark val="none"/>
        <c:tickLblPos val="nextTo"/>
        <c:crossAx val="1812135072"/>
        <c:crosses val="autoZero"/>
        <c:crossBetween val="midCat"/>
      </c:valAx>
      <c:valAx>
        <c:axId val="1812135072"/>
        <c:scaling>
          <c:orientation val="minMax"/>
        </c:scaling>
        <c:delete val="0"/>
        <c:axPos val="l"/>
        <c:title>
          <c:tx>
            <c:rich>
              <a:bodyPr/>
              <a:lstStyle/>
              <a:p>
                <a:pPr>
                  <a:defRPr/>
                </a:pPr>
                <a:r>
                  <a:rPr lang="es-ES"/>
                  <a:t>Residuals</a:t>
                </a:r>
              </a:p>
            </c:rich>
          </c:tx>
          <c:overlay val="0"/>
        </c:title>
        <c:numFmt formatCode="General" sourceLinked="1"/>
        <c:majorTickMark val="out"/>
        <c:minorTickMark val="none"/>
        <c:tickLblPos val="nextTo"/>
        <c:crossAx val="148344710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Leaflets  Residual Plot</a:t>
            </a:r>
          </a:p>
        </c:rich>
      </c:tx>
      <c:overlay val="0"/>
    </c:title>
    <c:autoTitleDeleted val="0"/>
    <c:plotArea>
      <c:layout/>
      <c:scatterChart>
        <c:scatterStyle val="lineMarker"/>
        <c:varyColors val="0"/>
        <c:ser>
          <c:idx val="0"/>
          <c:order val="0"/>
          <c:spPr>
            <a:ln w="19050">
              <a:noFill/>
            </a:ln>
          </c:spPr>
          <c:xVal>
            <c:numRef>
              <c:f>'T-Test'!$G$2:$G$32</c:f>
              <c:numCache>
                <c:formatCode>General</c:formatCode>
                <c:ptCount val="31"/>
                <c:pt idx="0">
                  <c:v>68</c:v>
                </c:pt>
                <c:pt idx="1">
                  <c:v>81</c:v>
                </c:pt>
                <c:pt idx="2">
                  <c:v>95</c:v>
                </c:pt>
                <c:pt idx="3">
                  <c:v>90</c:v>
                </c:pt>
                <c:pt idx="4">
                  <c:v>99</c:v>
                </c:pt>
                <c:pt idx="5">
                  <c:v>158</c:v>
                </c:pt>
                <c:pt idx="6">
                  <c:v>135</c:v>
                </c:pt>
                <c:pt idx="7">
                  <c:v>117</c:v>
                </c:pt>
                <c:pt idx="8">
                  <c:v>117</c:v>
                </c:pt>
                <c:pt idx="9">
                  <c:v>108</c:v>
                </c:pt>
                <c:pt idx="10">
                  <c:v>90</c:v>
                </c:pt>
                <c:pt idx="11">
                  <c:v>110</c:v>
                </c:pt>
                <c:pt idx="12">
                  <c:v>113</c:v>
                </c:pt>
                <c:pt idx="13">
                  <c:v>122</c:v>
                </c:pt>
                <c:pt idx="14">
                  <c:v>126</c:v>
                </c:pt>
                <c:pt idx="15">
                  <c:v>90</c:v>
                </c:pt>
                <c:pt idx="16">
                  <c:v>108</c:v>
                </c:pt>
                <c:pt idx="17">
                  <c:v>113</c:v>
                </c:pt>
                <c:pt idx="18">
                  <c:v>99</c:v>
                </c:pt>
                <c:pt idx="19">
                  <c:v>99</c:v>
                </c:pt>
                <c:pt idx="20">
                  <c:v>135</c:v>
                </c:pt>
                <c:pt idx="21">
                  <c:v>131</c:v>
                </c:pt>
                <c:pt idx="22">
                  <c:v>126</c:v>
                </c:pt>
                <c:pt idx="23">
                  <c:v>113</c:v>
                </c:pt>
                <c:pt idx="24">
                  <c:v>135</c:v>
                </c:pt>
                <c:pt idx="25">
                  <c:v>90</c:v>
                </c:pt>
                <c:pt idx="26">
                  <c:v>135</c:v>
                </c:pt>
                <c:pt idx="27">
                  <c:v>98</c:v>
                </c:pt>
                <c:pt idx="28">
                  <c:v>104</c:v>
                </c:pt>
                <c:pt idx="29">
                  <c:v>90</c:v>
                </c:pt>
                <c:pt idx="30">
                  <c:v>90</c:v>
                </c:pt>
              </c:numCache>
            </c:numRef>
          </c:xVal>
          <c:yVal>
            <c:numRef>
              <c:f>Regression!$C$27:$C$57</c:f>
              <c:numCache>
                <c:formatCode>General</c:formatCode>
                <c:ptCount val="31"/>
                <c:pt idx="0">
                  <c:v>-4.8851291170247748</c:v>
                </c:pt>
                <c:pt idx="1">
                  <c:v>-7.7274561122871432</c:v>
                </c:pt>
                <c:pt idx="2">
                  <c:v>-10.732464376569851</c:v>
                </c:pt>
                <c:pt idx="3">
                  <c:v>-10.925990185930289</c:v>
                </c:pt>
                <c:pt idx="4">
                  <c:v>-9.6279903368046007</c:v>
                </c:pt>
                <c:pt idx="5">
                  <c:v>2.3812631851590709</c:v>
                </c:pt>
                <c:pt idx="6">
                  <c:v>27.467604083327359</c:v>
                </c:pt>
                <c:pt idx="7">
                  <c:v>1.3612061533825397</c:v>
                </c:pt>
                <c:pt idx="8">
                  <c:v>3.1094731147669847</c:v>
                </c:pt>
                <c:pt idx="9">
                  <c:v>8.0562741497945751</c:v>
                </c:pt>
                <c:pt idx="10">
                  <c:v>-3.3018568187657706</c:v>
                </c:pt>
                <c:pt idx="11">
                  <c:v>-42.282952697170657</c:v>
                </c:pt>
                <c:pt idx="12">
                  <c:v>23.998066920539458</c:v>
                </c:pt>
                <c:pt idx="13">
                  <c:v>14.554731962742977</c:v>
                </c:pt>
                <c:pt idx="14">
                  <c:v>-14.095993113338437</c:v>
                </c:pt>
                <c:pt idx="15">
                  <c:v>2.9429440653875361</c:v>
                </c:pt>
                <c:pt idx="16">
                  <c:v>-5.2023910432832565</c:v>
                </c:pt>
                <c:pt idx="17">
                  <c:v>-9.1399306798644488</c:v>
                </c:pt>
                <c:pt idx="18">
                  <c:v>-2.6383884928128509</c:v>
                </c:pt>
                <c:pt idx="19">
                  <c:v>19.123742777496091</c:v>
                </c:pt>
                <c:pt idx="20">
                  <c:v>10.077873444307897</c:v>
                </c:pt>
                <c:pt idx="21">
                  <c:v>-23.53006667268852</c:v>
                </c:pt>
                <c:pt idx="22">
                  <c:v>-17.478791597895622</c:v>
                </c:pt>
                <c:pt idx="23">
                  <c:v>-18.132998525402172</c:v>
                </c:pt>
                <c:pt idx="24">
                  <c:v>-22.425592632923269</c:v>
                </c:pt>
                <c:pt idx="25">
                  <c:v>-11.181189226091874</c:v>
                </c:pt>
                <c:pt idx="26">
                  <c:v>18.819208251230066</c:v>
                </c:pt>
                <c:pt idx="27">
                  <c:v>51.02082669897635</c:v>
                </c:pt>
                <c:pt idx="28">
                  <c:v>7.2964721234697549</c:v>
                </c:pt>
                <c:pt idx="29">
                  <c:v>9.3014803877524628</c:v>
                </c:pt>
                <c:pt idx="30">
                  <c:v>13.798014310521353</c:v>
                </c:pt>
              </c:numCache>
            </c:numRef>
          </c:yVal>
          <c:smooth val="0"/>
          <c:extLst>
            <c:ext xmlns:c16="http://schemas.microsoft.com/office/drawing/2014/chart" uri="{C3380CC4-5D6E-409C-BE32-E72D297353CC}">
              <c16:uniqueId val="{00000004-A272-4943-92BC-EB7E92552906}"/>
            </c:ext>
          </c:extLst>
        </c:ser>
        <c:dLbls>
          <c:showLegendKey val="0"/>
          <c:showVal val="0"/>
          <c:showCatName val="0"/>
          <c:showSerName val="0"/>
          <c:showPercent val="0"/>
          <c:showBubbleSize val="0"/>
        </c:dLbls>
        <c:axId val="1520179952"/>
        <c:axId val="1812122544"/>
      </c:scatterChart>
      <c:valAx>
        <c:axId val="1520179952"/>
        <c:scaling>
          <c:orientation val="minMax"/>
        </c:scaling>
        <c:delete val="0"/>
        <c:axPos val="b"/>
        <c:title>
          <c:tx>
            <c:rich>
              <a:bodyPr/>
              <a:lstStyle/>
              <a:p>
                <a:pPr>
                  <a:defRPr/>
                </a:pPr>
                <a:r>
                  <a:rPr lang="es-ES"/>
                  <a:t>Leaflets</a:t>
                </a:r>
              </a:p>
            </c:rich>
          </c:tx>
          <c:overlay val="0"/>
        </c:title>
        <c:numFmt formatCode="General" sourceLinked="1"/>
        <c:majorTickMark val="out"/>
        <c:minorTickMark val="none"/>
        <c:tickLblPos val="nextTo"/>
        <c:crossAx val="1812122544"/>
        <c:crosses val="autoZero"/>
        <c:crossBetween val="midCat"/>
      </c:valAx>
      <c:valAx>
        <c:axId val="1812122544"/>
        <c:scaling>
          <c:orientation val="minMax"/>
        </c:scaling>
        <c:delete val="0"/>
        <c:axPos val="l"/>
        <c:title>
          <c:tx>
            <c:rich>
              <a:bodyPr/>
              <a:lstStyle/>
              <a:p>
                <a:pPr>
                  <a:defRPr/>
                </a:pPr>
                <a:r>
                  <a:rPr lang="es-ES"/>
                  <a:t>Residuals</a:t>
                </a:r>
              </a:p>
            </c:rich>
          </c:tx>
          <c:overlay val="0"/>
        </c:title>
        <c:numFmt formatCode="General" sourceLinked="1"/>
        <c:majorTickMark val="out"/>
        <c:minorTickMark val="none"/>
        <c:tickLblPos val="nextTo"/>
        <c:crossAx val="15201799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Price  Residual Plot</a:t>
            </a:r>
          </a:p>
        </c:rich>
      </c:tx>
      <c:overlay val="0"/>
    </c:title>
    <c:autoTitleDeleted val="0"/>
    <c:plotArea>
      <c:layout/>
      <c:scatterChart>
        <c:scatterStyle val="lineMarker"/>
        <c:varyColors val="0"/>
        <c:ser>
          <c:idx val="0"/>
          <c:order val="0"/>
          <c:spPr>
            <a:ln w="19050">
              <a:noFill/>
            </a:ln>
          </c:spPr>
          <c:xVal>
            <c:numRef>
              <c:f>'T-Test'!$H$2:$H$32</c:f>
              <c:numCache>
                <c:formatCode>General</c:formatCode>
                <c:ptCount val="31"/>
                <c:pt idx="0">
                  <c:v>0.35</c:v>
                </c:pt>
                <c:pt idx="1">
                  <c:v>0.35</c:v>
                </c:pt>
                <c:pt idx="2">
                  <c:v>0.35</c:v>
                </c:pt>
                <c:pt idx="3">
                  <c:v>0.35</c:v>
                </c:pt>
                <c:pt idx="4">
                  <c:v>0.35</c:v>
                </c:pt>
                <c:pt idx="5">
                  <c:v>0.35</c:v>
                </c:pt>
                <c:pt idx="6">
                  <c:v>0.5</c:v>
                </c:pt>
                <c:pt idx="7">
                  <c:v>0.5</c:v>
                </c:pt>
                <c:pt idx="8">
                  <c:v>0.5</c:v>
                </c:pt>
                <c:pt idx="9">
                  <c:v>0.5</c:v>
                </c:pt>
                <c:pt idx="10">
                  <c:v>0.5</c:v>
                </c:pt>
                <c:pt idx="11">
                  <c:v>0.5</c:v>
                </c:pt>
                <c:pt idx="12">
                  <c:v>0.5</c:v>
                </c:pt>
                <c:pt idx="13">
                  <c:v>0.5</c:v>
                </c:pt>
                <c:pt idx="14">
                  <c:v>0.5</c:v>
                </c:pt>
                <c:pt idx="15">
                  <c:v>0.5</c:v>
                </c:pt>
                <c:pt idx="16">
                  <c:v>0.5</c:v>
                </c:pt>
                <c:pt idx="17">
                  <c:v>0.25</c:v>
                </c:pt>
                <c:pt idx="18">
                  <c:v>0.25</c:v>
                </c:pt>
                <c:pt idx="19">
                  <c:v>0.25</c:v>
                </c:pt>
                <c:pt idx="20">
                  <c:v>0.25</c:v>
                </c:pt>
                <c:pt idx="21">
                  <c:v>0.25</c:v>
                </c:pt>
                <c:pt idx="22">
                  <c:v>0.25</c:v>
                </c:pt>
                <c:pt idx="23">
                  <c:v>0.25</c:v>
                </c:pt>
                <c:pt idx="24">
                  <c:v>0.25</c:v>
                </c:pt>
                <c:pt idx="25">
                  <c:v>0.25</c:v>
                </c:pt>
                <c:pt idx="26">
                  <c:v>0.25</c:v>
                </c:pt>
                <c:pt idx="27">
                  <c:v>0.25</c:v>
                </c:pt>
                <c:pt idx="28">
                  <c:v>0.25</c:v>
                </c:pt>
                <c:pt idx="29">
                  <c:v>0.25</c:v>
                </c:pt>
                <c:pt idx="30">
                  <c:v>0.25</c:v>
                </c:pt>
              </c:numCache>
            </c:numRef>
          </c:xVal>
          <c:yVal>
            <c:numRef>
              <c:f>Regression!$C$27:$C$57</c:f>
              <c:numCache>
                <c:formatCode>General</c:formatCode>
                <c:ptCount val="31"/>
                <c:pt idx="0">
                  <c:v>-4.8851291170247748</c:v>
                </c:pt>
                <c:pt idx="1">
                  <c:v>-7.7274561122871432</c:v>
                </c:pt>
                <c:pt idx="2">
                  <c:v>-10.732464376569851</c:v>
                </c:pt>
                <c:pt idx="3">
                  <c:v>-10.925990185930289</c:v>
                </c:pt>
                <c:pt idx="4">
                  <c:v>-9.6279903368046007</c:v>
                </c:pt>
                <c:pt idx="5">
                  <c:v>2.3812631851590709</c:v>
                </c:pt>
                <c:pt idx="6">
                  <c:v>27.467604083327359</c:v>
                </c:pt>
                <c:pt idx="7">
                  <c:v>1.3612061533825397</c:v>
                </c:pt>
                <c:pt idx="8">
                  <c:v>3.1094731147669847</c:v>
                </c:pt>
                <c:pt idx="9">
                  <c:v>8.0562741497945751</c:v>
                </c:pt>
                <c:pt idx="10">
                  <c:v>-3.3018568187657706</c:v>
                </c:pt>
                <c:pt idx="11">
                  <c:v>-42.282952697170657</c:v>
                </c:pt>
                <c:pt idx="12">
                  <c:v>23.998066920539458</c:v>
                </c:pt>
                <c:pt idx="13">
                  <c:v>14.554731962742977</c:v>
                </c:pt>
                <c:pt idx="14">
                  <c:v>-14.095993113338437</c:v>
                </c:pt>
                <c:pt idx="15">
                  <c:v>2.9429440653875361</c:v>
                </c:pt>
                <c:pt idx="16">
                  <c:v>-5.2023910432832565</c:v>
                </c:pt>
                <c:pt idx="17">
                  <c:v>-9.1399306798644488</c:v>
                </c:pt>
                <c:pt idx="18">
                  <c:v>-2.6383884928128509</c:v>
                </c:pt>
                <c:pt idx="19">
                  <c:v>19.123742777496091</c:v>
                </c:pt>
                <c:pt idx="20">
                  <c:v>10.077873444307897</c:v>
                </c:pt>
                <c:pt idx="21">
                  <c:v>-23.53006667268852</c:v>
                </c:pt>
                <c:pt idx="22">
                  <c:v>-17.478791597895622</c:v>
                </c:pt>
                <c:pt idx="23">
                  <c:v>-18.132998525402172</c:v>
                </c:pt>
                <c:pt idx="24">
                  <c:v>-22.425592632923269</c:v>
                </c:pt>
                <c:pt idx="25">
                  <c:v>-11.181189226091874</c:v>
                </c:pt>
                <c:pt idx="26">
                  <c:v>18.819208251230066</c:v>
                </c:pt>
                <c:pt idx="27">
                  <c:v>51.02082669897635</c:v>
                </c:pt>
                <c:pt idx="28">
                  <c:v>7.2964721234697549</c:v>
                </c:pt>
                <c:pt idx="29">
                  <c:v>9.3014803877524628</c:v>
                </c:pt>
                <c:pt idx="30">
                  <c:v>13.798014310521353</c:v>
                </c:pt>
              </c:numCache>
            </c:numRef>
          </c:yVal>
          <c:smooth val="0"/>
          <c:extLst>
            <c:ext xmlns:c16="http://schemas.microsoft.com/office/drawing/2014/chart" uri="{C3380CC4-5D6E-409C-BE32-E72D297353CC}">
              <c16:uniqueId val="{00000004-4D64-4911-ADC8-37E28F0E3D93}"/>
            </c:ext>
          </c:extLst>
        </c:ser>
        <c:dLbls>
          <c:showLegendKey val="0"/>
          <c:showVal val="0"/>
          <c:showCatName val="0"/>
          <c:showSerName val="0"/>
          <c:showPercent val="0"/>
          <c:showBubbleSize val="0"/>
        </c:dLbls>
        <c:axId val="1587832672"/>
        <c:axId val="1812115200"/>
      </c:scatterChart>
      <c:valAx>
        <c:axId val="1587832672"/>
        <c:scaling>
          <c:orientation val="minMax"/>
        </c:scaling>
        <c:delete val="0"/>
        <c:axPos val="b"/>
        <c:title>
          <c:tx>
            <c:rich>
              <a:bodyPr/>
              <a:lstStyle/>
              <a:p>
                <a:pPr>
                  <a:defRPr/>
                </a:pPr>
                <a:r>
                  <a:rPr lang="es-ES"/>
                  <a:t>Price</a:t>
                </a:r>
              </a:p>
            </c:rich>
          </c:tx>
          <c:overlay val="0"/>
        </c:title>
        <c:numFmt formatCode="General" sourceLinked="1"/>
        <c:majorTickMark val="out"/>
        <c:minorTickMark val="none"/>
        <c:tickLblPos val="nextTo"/>
        <c:crossAx val="1812115200"/>
        <c:crosses val="autoZero"/>
        <c:crossBetween val="midCat"/>
      </c:valAx>
      <c:valAx>
        <c:axId val="1812115200"/>
        <c:scaling>
          <c:orientation val="minMax"/>
        </c:scaling>
        <c:delete val="0"/>
        <c:axPos val="l"/>
        <c:title>
          <c:tx>
            <c:rich>
              <a:bodyPr/>
              <a:lstStyle/>
              <a:p>
                <a:pPr>
                  <a:defRPr/>
                </a:pPr>
                <a:r>
                  <a:rPr lang="es-ES"/>
                  <a:t>Residuals</a:t>
                </a:r>
              </a:p>
            </c:rich>
          </c:tx>
          <c:overlay val="0"/>
        </c:title>
        <c:numFmt formatCode="General" sourceLinked="1"/>
        <c:majorTickMark val="out"/>
        <c:minorTickMark val="none"/>
        <c:tickLblPos val="nextTo"/>
        <c:crossAx val="158783267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Temperature Line Fit  Plot</a:t>
            </a:r>
          </a:p>
        </c:rich>
      </c:tx>
      <c:overlay val="0"/>
    </c:title>
    <c:autoTitleDeleted val="0"/>
    <c:plotArea>
      <c:layout/>
      <c:scatterChart>
        <c:scatterStyle val="lineMarker"/>
        <c:varyColors val="0"/>
        <c:ser>
          <c:idx val="0"/>
          <c:order val="0"/>
          <c:tx>
            <c:v>Sales</c:v>
          </c:tx>
          <c:spPr>
            <a:ln w="19050">
              <a:noFill/>
            </a:ln>
          </c:spPr>
          <c:xVal>
            <c:numRef>
              <c:f>'T-Test'!$F$2:$F$32</c:f>
              <c:numCache>
                <c:formatCode>General</c:formatCode>
                <c:ptCount val="31"/>
                <c:pt idx="0">
                  <c:v>82</c:v>
                </c:pt>
                <c:pt idx="1">
                  <c:v>82</c:v>
                </c:pt>
                <c:pt idx="2">
                  <c:v>81</c:v>
                </c:pt>
                <c:pt idx="3">
                  <c:v>82</c:v>
                </c:pt>
                <c:pt idx="4">
                  <c:v>80</c:v>
                </c:pt>
                <c:pt idx="5">
                  <c:v>83</c:v>
                </c:pt>
                <c:pt idx="6">
                  <c:v>84</c:v>
                </c:pt>
                <c:pt idx="7">
                  <c:v>82</c:v>
                </c:pt>
                <c:pt idx="8">
                  <c:v>81</c:v>
                </c:pt>
                <c:pt idx="9">
                  <c:v>80</c:v>
                </c:pt>
                <c:pt idx="10">
                  <c:v>77</c:v>
                </c:pt>
                <c:pt idx="11">
                  <c:v>70</c:v>
                </c:pt>
                <c:pt idx="12">
                  <c:v>78</c:v>
                </c:pt>
                <c:pt idx="13">
                  <c:v>81</c:v>
                </c:pt>
                <c:pt idx="14">
                  <c:v>77</c:v>
                </c:pt>
                <c:pt idx="15">
                  <c:v>74</c:v>
                </c:pt>
                <c:pt idx="16">
                  <c:v>75</c:v>
                </c:pt>
                <c:pt idx="17">
                  <c:v>78</c:v>
                </c:pt>
                <c:pt idx="18">
                  <c:v>77</c:v>
                </c:pt>
                <c:pt idx="19">
                  <c:v>84</c:v>
                </c:pt>
                <c:pt idx="20">
                  <c:v>83</c:v>
                </c:pt>
                <c:pt idx="21">
                  <c:v>82</c:v>
                </c:pt>
                <c:pt idx="22">
                  <c:v>80</c:v>
                </c:pt>
                <c:pt idx="23">
                  <c:v>82</c:v>
                </c:pt>
                <c:pt idx="24">
                  <c:v>81</c:v>
                </c:pt>
                <c:pt idx="25">
                  <c:v>82</c:v>
                </c:pt>
                <c:pt idx="26">
                  <c:v>78</c:v>
                </c:pt>
                <c:pt idx="27">
                  <c:v>76</c:v>
                </c:pt>
                <c:pt idx="28">
                  <c:v>71</c:v>
                </c:pt>
                <c:pt idx="29">
                  <c:v>72</c:v>
                </c:pt>
                <c:pt idx="30">
                  <c:v>70</c:v>
                </c:pt>
              </c:numCache>
            </c:numRef>
          </c:xVal>
          <c:yVal>
            <c:numRef>
              <c:f>'T-Test'!$I$2:$I$32</c:f>
              <c:numCache>
                <c:formatCode>General</c:formatCode>
                <c:ptCount val="31"/>
                <c:pt idx="0">
                  <c:v>123</c:v>
                </c:pt>
                <c:pt idx="1">
                  <c:v>145</c:v>
                </c:pt>
                <c:pt idx="2">
                  <c:v>166</c:v>
                </c:pt>
                <c:pt idx="3">
                  <c:v>159</c:v>
                </c:pt>
                <c:pt idx="4">
                  <c:v>172</c:v>
                </c:pt>
                <c:pt idx="5">
                  <c:v>305</c:v>
                </c:pt>
                <c:pt idx="6">
                  <c:v>269</c:v>
                </c:pt>
                <c:pt idx="7">
                  <c:v>203</c:v>
                </c:pt>
                <c:pt idx="8">
                  <c:v>202</c:v>
                </c:pt>
                <c:pt idx="9">
                  <c:v>187</c:v>
                </c:pt>
                <c:pt idx="10">
                  <c:v>133</c:v>
                </c:pt>
                <c:pt idx="11">
                  <c:v>113</c:v>
                </c:pt>
                <c:pt idx="12">
                  <c:v>207</c:v>
                </c:pt>
                <c:pt idx="13">
                  <c:v>223</c:v>
                </c:pt>
                <c:pt idx="14">
                  <c:v>191</c:v>
                </c:pt>
                <c:pt idx="15">
                  <c:v>131</c:v>
                </c:pt>
                <c:pt idx="16">
                  <c:v>160</c:v>
                </c:pt>
                <c:pt idx="17">
                  <c:v>207</c:v>
                </c:pt>
                <c:pt idx="18">
                  <c:v>184</c:v>
                </c:pt>
                <c:pt idx="19">
                  <c:v>225</c:v>
                </c:pt>
                <c:pt idx="20">
                  <c:v>282</c:v>
                </c:pt>
                <c:pt idx="21">
                  <c:v>238</c:v>
                </c:pt>
                <c:pt idx="22">
                  <c:v>229</c:v>
                </c:pt>
                <c:pt idx="23">
                  <c:v>209</c:v>
                </c:pt>
                <c:pt idx="24">
                  <c:v>244</c:v>
                </c:pt>
                <c:pt idx="25">
                  <c:v>172</c:v>
                </c:pt>
                <c:pt idx="26">
                  <c:v>277</c:v>
                </c:pt>
                <c:pt idx="27">
                  <c:v>233</c:v>
                </c:pt>
                <c:pt idx="28">
                  <c:v>187</c:v>
                </c:pt>
                <c:pt idx="29">
                  <c:v>165</c:v>
                </c:pt>
                <c:pt idx="30">
                  <c:v>164</c:v>
                </c:pt>
              </c:numCache>
            </c:numRef>
          </c:yVal>
          <c:smooth val="0"/>
          <c:extLst>
            <c:ext xmlns:c16="http://schemas.microsoft.com/office/drawing/2014/chart" uri="{C3380CC4-5D6E-409C-BE32-E72D297353CC}">
              <c16:uniqueId val="{00000004-A081-48A1-A2D5-96A73C9ACC33}"/>
            </c:ext>
          </c:extLst>
        </c:ser>
        <c:ser>
          <c:idx val="1"/>
          <c:order val="1"/>
          <c:tx>
            <c:v>Predicted Sales</c:v>
          </c:tx>
          <c:spPr>
            <a:ln w="19050">
              <a:noFill/>
            </a:ln>
          </c:spPr>
          <c:xVal>
            <c:numRef>
              <c:f>'T-Test'!$F$2:$F$32</c:f>
              <c:numCache>
                <c:formatCode>General</c:formatCode>
                <c:ptCount val="31"/>
                <c:pt idx="0">
                  <c:v>82</c:v>
                </c:pt>
                <c:pt idx="1">
                  <c:v>82</c:v>
                </c:pt>
                <c:pt idx="2">
                  <c:v>81</c:v>
                </c:pt>
                <c:pt idx="3">
                  <c:v>82</c:v>
                </c:pt>
                <c:pt idx="4">
                  <c:v>80</c:v>
                </c:pt>
                <c:pt idx="5">
                  <c:v>83</c:v>
                </c:pt>
                <c:pt idx="6">
                  <c:v>84</c:v>
                </c:pt>
                <c:pt idx="7">
                  <c:v>82</c:v>
                </c:pt>
                <c:pt idx="8">
                  <c:v>81</c:v>
                </c:pt>
                <c:pt idx="9">
                  <c:v>80</c:v>
                </c:pt>
                <c:pt idx="10">
                  <c:v>77</c:v>
                </c:pt>
                <c:pt idx="11">
                  <c:v>70</c:v>
                </c:pt>
                <c:pt idx="12">
                  <c:v>78</c:v>
                </c:pt>
                <c:pt idx="13">
                  <c:v>81</c:v>
                </c:pt>
                <c:pt idx="14">
                  <c:v>77</c:v>
                </c:pt>
                <c:pt idx="15">
                  <c:v>74</c:v>
                </c:pt>
                <c:pt idx="16">
                  <c:v>75</c:v>
                </c:pt>
                <c:pt idx="17">
                  <c:v>78</c:v>
                </c:pt>
                <c:pt idx="18">
                  <c:v>77</c:v>
                </c:pt>
                <c:pt idx="19">
                  <c:v>84</c:v>
                </c:pt>
                <c:pt idx="20">
                  <c:v>83</c:v>
                </c:pt>
                <c:pt idx="21">
                  <c:v>82</c:v>
                </c:pt>
                <c:pt idx="22">
                  <c:v>80</c:v>
                </c:pt>
                <c:pt idx="23">
                  <c:v>82</c:v>
                </c:pt>
                <c:pt idx="24">
                  <c:v>81</c:v>
                </c:pt>
                <c:pt idx="25">
                  <c:v>82</c:v>
                </c:pt>
                <c:pt idx="26">
                  <c:v>78</c:v>
                </c:pt>
                <c:pt idx="27">
                  <c:v>76</c:v>
                </c:pt>
                <c:pt idx="28">
                  <c:v>71</c:v>
                </c:pt>
                <c:pt idx="29">
                  <c:v>72</c:v>
                </c:pt>
                <c:pt idx="30">
                  <c:v>70</c:v>
                </c:pt>
              </c:numCache>
            </c:numRef>
          </c:xVal>
          <c:yVal>
            <c:numRef>
              <c:f>Regression!$B$27:$B$57</c:f>
              <c:numCache>
                <c:formatCode>General</c:formatCode>
                <c:ptCount val="31"/>
                <c:pt idx="0">
                  <c:v>127.88512911702477</c:v>
                </c:pt>
                <c:pt idx="1">
                  <c:v>152.72745611228714</c:v>
                </c:pt>
                <c:pt idx="2">
                  <c:v>176.73246437656985</c:v>
                </c:pt>
                <c:pt idx="3">
                  <c:v>169.92599018593029</c:v>
                </c:pt>
                <c:pt idx="4">
                  <c:v>181.6279903368046</c:v>
                </c:pt>
                <c:pt idx="5">
                  <c:v>302.61873681484093</c:v>
                </c:pt>
                <c:pt idx="6">
                  <c:v>241.53239591667264</c:v>
                </c:pt>
                <c:pt idx="7">
                  <c:v>201.63879384661746</c:v>
                </c:pt>
                <c:pt idx="8">
                  <c:v>198.89052688523302</c:v>
                </c:pt>
                <c:pt idx="9">
                  <c:v>178.94372585020542</c:v>
                </c:pt>
                <c:pt idx="10">
                  <c:v>136.30185681876577</c:v>
                </c:pt>
                <c:pt idx="11">
                  <c:v>155.28295269717066</c:v>
                </c:pt>
                <c:pt idx="12">
                  <c:v>183.00193307946054</c:v>
                </c:pt>
                <c:pt idx="13">
                  <c:v>208.44526803725702</c:v>
                </c:pt>
                <c:pt idx="14">
                  <c:v>205.09599311333844</c:v>
                </c:pt>
                <c:pt idx="15">
                  <c:v>128.05705593461246</c:v>
                </c:pt>
                <c:pt idx="16">
                  <c:v>165.20239104328326</c:v>
                </c:pt>
                <c:pt idx="17">
                  <c:v>216.13993067986445</c:v>
                </c:pt>
                <c:pt idx="18">
                  <c:v>186.63838849281285</c:v>
                </c:pt>
                <c:pt idx="19">
                  <c:v>205.87625722250391</c:v>
                </c:pt>
                <c:pt idx="20">
                  <c:v>271.9221265556921</c:v>
                </c:pt>
                <c:pt idx="21">
                  <c:v>261.53006667268852</c:v>
                </c:pt>
                <c:pt idx="22">
                  <c:v>246.47879159789562</c:v>
                </c:pt>
                <c:pt idx="23">
                  <c:v>227.13299852540217</c:v>
                </c:pt>
                <c:pt idx="24">
                  <c:v>266.42559263292327</c:v>
                </c:pt>
                <c:pt idx="25">
                  <c:v>183.18118922609187</c:v>
                </c:pt>
                <c:pt idx="26">
                  <c:v>258.18079174876993</c:v>
                </c:pt>
                <c:pt idx="27">
                  <c:v>181.97917330102365</c:v>
                </c:pt>
                <c:pt idx="28">
                  <c:v>179.70352787653025</c:v>
                </c:pt>
                <c:pt idx="29">
                  <c:v>155.69851961224754</c:v>
                </c:pt>
                <c:pt idx="30">
                  <c:v>150.20198568947865</c:v>
                </c:pt>
              </c:numCache>
            </c:numRef>
          </c:yVal>
          <c:smooth val="0"/>
          <c:extLst>
            <c:ext xmlns:c16="http://schemas.microsoft.com/office/drawing/2014/chart" uri="{C3380CC4-5D6E-409C-BE32-E72D297353CC}">
              <c16:uniqueId val="{00000005-A081-48A1-A2D5-96A73C9ACC33}"/>
            </c:ext>
          </c:extLst>
        </c:ser>
        <c:dLbls>
          <c:showLegendKey val="0"/>
          <c:showVal val="0"/>
          <c:showCatName val="0"/>
          <c:showSerName val="0"/>
          <c:showPercent val="0"/>
          <c:showBubbleSize val="0"/>
        </c:dLbls>
        <c:axId val="1246667488"/>
        <c:axId val="1812140688"/>
      </c:scatterChart>
      <c:valAx>
        <c:axId val="1246667488"/>
        <c:scaling>
          <c:orientation val="minMax"/>
        </c:scaling>
        <c:delete val="0"/>
        <c:axPos val="b"/>
        <c:title>
          <c:tx>
            <c:rich>
              <a:bodyPr/>
              <a:lstStyle/>
              <a:p>
                <a:pPr>
                  <a:defRPr/>
                </a:pPr>
                <a:r>
                  <a:rPr lang="es-ES"/>
                  <a:t>Temperature</a:t>
                </a:r>
              </a:p>
            </c:rich>
          </c:tx>
          <c:overlay val="0"/>
        </c:title>
        <c:numFmt formatCode="General" sourceLinked="1"/>
        <c:majorTickMark val="out"/>
        <c:minorTickMark val="none"/>
        <c:tickLblPos val="nextTo"/>
        <c:crossAx val="1812140688"/>
        <c:crosses val="autoZero"/>
        <c:crossBetween val="midCat"/>
      </c:valAx>
      <c:valAx>
        <c:axId val="1812140688"/>
        <c:scaling>
          <c:orientation val="minMax"/>
        </c:scaling>
        <c:delete val="0"/>
        <c:axPos val="l"/>
        <c:title>
          <c:tx>
            <c:rich>
              <a:bodyPr/>
              <a:lstStyle/>
              <a:p>
                <a:pPr>
                  <a:defRPr/>
                </a:pPr>
                <a:r>
                  <a:rPr lang="es-ES"/>
                  <a:t>Sales</a:t>
                </a:r>
              </a:p>
            </c:rich>
          </c:tx>
          <c:overlay val="0"/>
        </c:title>
        <c:numFmt formatCode="General" sourceLinked="1"/>
        <c:majorTickMark val="out"/>
        <c:minorTickMark val="none"/>
        <c:tickLblPos val="nextTo"/>
        <c:crossAx val="124666748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Leaflets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Leaflets</a:t>
          </a:r>
        </a:p>
      </cx:txPr>
    </cx:title>
    <cx:plotArea>
      <cx:plotAreaRegion>
        <cx:series layoutId="clusteredColumn" uniqueId="{FB515083-41F8-411B-8D38-5FB506DA9A57}">
          <cx:dataId val="0"/>
          <cx:layoutPr>
            <cx:binning intervalClosed="r">
              <cx:binCount val="1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Lemon &amp; Orange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Lemon &amp; Orange</a:t>
          </a:r>
        </a:p>
      </cx:txPr>
    </cx:title>
    <cx:plotArea>
      <cx:plotAreaRegion>
        <cx:series layoutId="boxWhisker" uniqueId="{32409285-8C8B-4635-97CE-7CE9BFDF6433}">
          <cx:tx>
            <cx:txData>
              <cx:f>_xlchart.v1.0</cx:f>
              <cx:v>Lemon</cx:v>
            </cx:txData>
          </cx:tx>
          <cx:dataId val="0"/>
          <cx:layoutPr>
            <cx:visibility meanLine="0" meanMarker="1" nonoutliers="0" outliers="1"/>
            <cx:statistics quartileMethod="exclusive"/>
          </cx:layoutPr>
        </cx:series>
        <cx:series layoutId="boxWhisker" uniqueId="{2A06DE9D-7D7A-47B1-9503-03727162F346}">
          <cx:tx>
            <cx:txData>
              <cx:f>_xlchart.v1.2</cx:f>
              <cx:v>Orange</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absolute">
    <xdr:from>
      <xdr:col>10</xdr:col>
      <xdr:colOff>600075</xdr:colOff>
      <xdr:row>1</xdr:row>
      <xdr:rowOff>0</xdr:rowOff>
    </xdr:from>
    <xdr:to>
      <xdr:col>13</xdr:col>
      <xdr:colOff>600075</xdr:colOff>
      <xdr:row>14</xdr:row>
      <xdr:rowOff>47625</xdr:rowOff>
    </xdr:to>
    <mc:AlternateContent xmlns:mc="http://schemas.openxmlformats.org/markup-compatibility/2006" xmlns:sle15="http://schemas.microsoft.com/office/drawing/2012/slicer">
      <mc:Choice Requires="sle15">
        <xdr:graphicFrame macro="">
          <xdr:nvGraphicFramePr>
            <xdr:cNvPr id="2" name="Day">
              <a:extLst>
                <a:ext uri="{FF2B5EF4-FFF2-40B4-BE49-F238E27FC236}">
                  <a16:creationId xmlns:a16="http://schemas.microsoft.com/office/drawing/2014/main" id="{F7CDA59C-973C-475D-8307-49111BC3D05F}"/>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7258050" y="190500"/>
              <a:ext cx="1828800" cy="2524125"/>
            </a:xfrm>
            <a:prstGeom prst="rect">
              <a:avLst/>
            </a:prstGeom>
            <a:solidFill>
              <a:prstClr val="white"/>
            </a:solidFill>
            <a:ln w="1">
              <a:solidFill>
                <a:prstClr val="green"/>
              </a:solidFill>
            </a:ln>
          </xdr:spPr>
          <xdr:txBody>
            <a:bodyPr vertOverflow="clip" horzOverflow="clip"/>
            <a:lstStyle/>
            <a:p>
              <a:r>
                <a:rPr lang="es-E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600074</xdr:colOff>
      <xdr:row>1</xdr:row>
      <xdr:rowOff>0</xdr:rowOff>
    </xdr:from>
    <xdr:to>
      <xdr:col>18</xdr:col>
      <xdr:colOff>600075</xdr:colOff>
      <xdr:row>15</xdr:row>
      <xdr:rowOff>9525</xdr:rowOff>
    </xdr:to>
    <xdr:graphicFrame macro="">
      <xdr:nvGraphicFramePr>
        <xdr:cNvPr id="3" name="Chart 2">
          <a:extLst>
            <a:ext uri="{FF2B5EF4-FFF2-40B4-BE49-F238E27FC236}">
              <a16:creationId xmlns:a16="http://schemas.microsoft.com/office/drawing/2014/main" id="{5B61F0F5-AE31-4F8C-BD9D-B1DD404A5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604836</xdr:colOff>
      <xdr:row>17</xdr:row>
      <xdr:rowOff>9525</xdr:rowOff>
    </xdr:from>
    <xdr:to>
      <xdr:col>18</xdr:col>
      <xdr:colOff>581025</xdr:colOff>
      <xdr:row>32</xdr:row>
      <xdr:rowOff>9525</xdr:rowOff>
    </xdr:to>
    <xdr:graphicFrame macro="">
      <xdr:nvGraphicFramePr>
        <xdr:cNvPr id="4" name="Chart 3">
          <a:extLst>
            <a:ext uri="{FF2B5EF4-FFF2-40B4-BE49-F238E27FC236}">
              <a16:creationId xmlns:a16="http://schemas.microsoft.com/office/drawing/2014/main" id="{8820FFC6-3A28-4DF4-9FE8-4E8974DF2A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585786</xdr:colOff>
      <xdr:row>0</xdr:row>
      <xdr:rowOff>180975</xdr:rowOff>
    </xdr:from>
    <xdr:to>
      <xdr:col>27</xdr:col>
      <xdr:colOff>590549</xdr:colOff>
      <xdr:row>15</xdr:row>
      <xdr:rowOff>0</xdr:rowOff>
    </xdr:to>
    <xdr:graphicFrame macro="">
      <xdr:nvGraphicFramePr>
        <xdr:cNvPr id="5" name="Chart 4">
          <a:extLst>
            <a:ext uri="{FF2B5EF4-FFF2-40B4-BE49-F238E27FC236}">
              <a16:creationId xmlns:a16="http://schemas.microsoft.com/office/drawing/2014/main" id="{C37E6644-7F2D-49FD-AB4B-DF03829EC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9524</xdr:colOff>
      <xdr:row>16</xdr:row>
      <xdr:rowOff>171449</xdr:rowOff>
    </xdr:from>
    <xdr:to>
      <xdr:col>27</xdr:col>
      <xdr:colOff>609599</xdr:colOff>
      <xdr:row>32</xdr:row>
      <xdr:rowOff>9524</xdr:rowOff>
    </xdr:to>
    <xdr:graphicFrame macro="">
      <xdr:nvGraphicFramePr>
        <xdr:cNvPr id="6" name="Chart 5">
          <a:extLst>
            <a:ext uri="{FF2B5EF4-FFF2-40B4-BE49-F238E27FC236}">
              <a16:creationId xmlns:a16="http://schemas.microsoft.com/office/drawing/2014/main" id="{96E38A8B-ADF2-4450-8B77-7C30436FEA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609599</xdr:colOff>
      <xdr:row>33</xdr:row>
      <xdr:rowOff>171449</xdr:rowOff>
    </xdr:from>
    <xdr:to>
      <xdr:col>18</xdr:col>
      <xdr:colOff>600074</xdr:colOff>
      <xdr:row>49</xdr:row>
      <xdr:rowOff>9524</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C47EE3F6-4578-40AD-B53A-78ACC551B1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543799" y="6457949"/>
              <a:ext cx="4867275" cy="2886075"/>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33336</xdr:colOff>
      <xdr:row>33</xdr:row>
      <xdr:rowOff>142875</xdr:rowOff>
    </xdr:from>
    <xdr:to>
      <xdr:col>28</xdr:col>
      <xdr:colOff>19049</xdr:colOff>
      <xdr:row>49</xdr:row>
      <xdr:rowOff>9525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81B31933-814A-4F44-A54E-BF83172059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063536" y="6429375"/>
              <a:ext cx="4862513" cy="291465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328611</xdr:colOff>
      <xdr:row>2</xdr:row>
      <xdr:rowOff>9524</xdr:rowOff>
    </xdr:from>
    <xdr:to>
      <xdr:col>13</xdr:col>
      <xdr:colOff>590550</xdr:colOff>
      <xdr:row>31</xdr:row>
      <xdr:rowOff>190499</xdr:rowOff>
    </xdr:to>
    <xdr:graphicFrame macro="">
      <xdr:nvGraphicFramePr>
        <xdr:cNvPr id="2" name="Chart 1">
          <a:extLst>
            <a:ext uri="{FF2B5EF4-FFF2-40B4-BE49-F238E27FC236}">
              <a16:creationId xmlns:a16="http://schemas.microsoft.com/office/drawing/2014/main" id="{E17E82E5-7837-41AE-8FC4-E47BA4615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838200</xdr:colOff>
      <xdr:row>24</xdr:row>
      <xdr:rowOff>190500</xdr:rowOff>
    </xdr:from>
    <xdr:to>
      <xdr:col>14</xdr:col>
      <xdr:colOff>600075</xdr:colOff>
      <xdr:row>35</xdr:row>
      <xdr:rowOff>19050</xdr:rowOff>
    </xdr:to>
    <xdr:graphicFrame macro="">
      <xdr:nvGraphicFramePr>
        <xdr:cNvPr id="2" name="Chart 1">
          <a:extLst>
            <a:ext uri="{FF2B5EF4-FFF2-40B4-BE49-F238E27FC236}">
              <a16:creationId xmlns:a16="http://schemas.microsoft.com/office/drawing/2014/main" id="{D58328BB-CFE1-4A14-BDF3-4F27C7B1A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xdr:colOff>
      <xdr:row>13</xdr:row>
      <xdr:rowOff>19050</xdr:rowOff>
    </xdr:from>
    <xdr:to>
      <xdr:col>15</xdr:col>
      <xdr:colOff>19050</xdr:colOff>
      <xdr:row>23</xdr:row>
      <xdr:rowOff>9525</xdr:rowOff>
    </xdr:to>
    <xdr:graphicFrame macro="">
      <xdr:nvGraphicFramePr>
        <xdr:cNvPr id="3" name="Chart 2">
          <a:extLst>
            <a:ext uri="{FF2B5EF4-FFF2-40B4-BE49-F238E27FC236}">
              <a16:creationId xmlns:a16="http://schemas.microsoft.com/office/drawing/2014/main" id="{C32464B4-495A-479C-8607-58E3C8D2C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0</xdr:row>
      <xdr:rowOff>142875</xdr:rowOff>
    </xdr:from>
    <xdr:to>
      <xdr:col>15</xdr:col>
      <xdr:colOff>0</xdr:colOff>
      <xdr:row>10</xdr:row>
      <xdr:rowOff>142875</xdr:rowOff>
    </xdr:to>
    <xdr:graphicFrame macro="">
      <xdr:nvGraphicFramePr>
        <xdr:cNvPr id="4" name="Chart 3">
          <a:extLst>
            <a:ext uri="{FF2B5EF4-FFF2-40B4-BE49-F238E27FC236}">
              <a16:creationId xmlns:a16="http://schemas.microsoft.com/office/drawing/2014/main" id="{2ADDE281-6B60-494A-9C38-6CA1CA5A9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9525</xdr:colOff>
      <xdr:row>25</xdr:row>
      <xdr:rowOff>0</xdr:rowOff>
    </xdr:from>
    <xdr:to>
      <xdr:col>22</xdr:col>
      <xdr:colOff>9525</xdr:colOff>
      <xdr:row>35</xdr:row>
      <xdr:rowOff>38100</xdr:rowOff>
    </xdr:to>
    <xdr:graphicFrame macro="">
      <xdr:nvGraphicFramePr>
        <xdr:cNvPr id="5" name="Chart 4">
          <a:extLst>
            <a:ext uri="{FF2B5EF4-FFF2-40B4-BE49-F238E27FC236}">
              <a16:creationId xmlns:a16="http://schemas.microsoft.com/office/drawing/2014/main" id="{FDC0E50C-D92E-4890-973A-1548589F0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9525</xdr:colOff>
      <xdr:row>13</xdr:row>
      <xdr:rowOff>9525</xdr:rowOff>
    </xdr:from>
    <xdr:to>
      <xdr:col>22</xdr:col>
      <xdr:colOff>9525</xdr:colOff>
      <xdr:row>23</xdr:row>
      <xdr:rowOff>9525</xdr:rowOff>
    </xdr:to>
    <xdr:graphicFrame macro="">
      <xdr:nvGraphicFramePr>
        <xdr:cNvPr id="6" name="Chart 5">
          <a:extLst>
            <a:ext uri="{FF2B5EF4-FFF2-40B4-BE49-F238E27FC236}">
              <a16:creationId xmlns:a16="http://schemas.microsoft.com/office/drawing/2014/main" id="{70E13D46-E9F3-43F2-BBC7-29EB7D44D7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19050</xdr:colOff>
      <xdr:row>1</xdr:row>
      <xdr:rowOff>19050</xdr:rowOff>
    </xdr:from>
    <xdr:to>
      <xdr:col>22</xdr:col>
      <xdr:colOff>19050</xdr:colOff>
      <xdr:row>11</xdr:row>
      <xdr:rowOff>19050</xdr:rowOff>
    </xdr:to>
    <xdr:graphicFrame macro="">
      <xdr:nvGraphicFramePr>
        <xdr:cNvPr id="7" name="Chart 6">
          <a:extLst>
            <a:ext uri="{FF2B5EF4-FFF2-40B4-BE49-F238E27FC236}">
              <a16:creationId xmlns:a16="http://schemas.microsoft.com/office/drawing/2014/main" id="{8C079E7C-489C-4565-9204-B0D172E29D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kos" refreshedDate="43065.515774768515" createdVersion="6" refreshedVersion="6" minRefreshableVersion="3" recordCount="31">
  <cacheSource type="worksheet">
    <worksheetSource name="Table1345"/>
  </cacheSource>
  <cacheFields count="10">
    <cacheField name="Date" numFmtId="14">
      <sharedItems containsSemiMixedTypes="0" containsNonDate="0" containsDate="1" containsString="0" minDate="2016-07-01T00:00:00" maxDate="2016-08-01T00:00:00"/>
    </cacheField>
    <cacheField name="Day" numFmtId="14">
      <sharedItems count="7">
        <s v="domingo"/>
        <s v="sábado"/>
        <s v="viernes"/>
        <s v="jueves"/>
        <s v="miércoles"/>
        <s v="martes"/>
        <s v="lunes"/>
      </sharedItems>
    </cacheField>
    <cacheField name="Location" numFmtId="0">
      <sharedItems count="2">
        <s v="Beach"/>
        <s v="Park"/>
      </sharedItems>
    </cacheField>
    <cacheField name="Lemon" numFmtId="0">
      <sharedItems containsSemiMixedTypes="0" containsString="0" containsNumber="1" containsInteger="1" minValue="71" maxValue="176"/>
    </cacheField>
    <cacheField name="Orange" numFmtId="0">
      <sharedItems containsSemiMixedTypes="0" containsString="0" containsNumber="1" containsInteger="1" minValue="42" maxValue="129"/>
    </cacheField>
    <cacheField name="Temperature" numFmtId="0">
      <sharedItems containsSemiMixedTypes="0" containsString="0" containsNumber="1" containsInteger="1" minValue="70" maxValue="84"/>
    </cacheField>
    <cacheField name="Leaflets" numFmtId="0">
      <sharedItems containsSemiMixedTypes="0" containsString="0" containsNumber="1" containsInteger="1" minValue="68" maxValue="158"/>
    </cacheField>
    <cacheField name="Price" numFmtId="0">
      <sharedItems containsSemiMixedTypes="0" containsString="0" containsNumber="1" minValue="0.25" maxValue="0.5"/>
    </cacheField>
    <cacheField name="Sales" numFmtId="0">
      <sharedItems containsSemiMixedTypes="0" containsString="0" containsNumber="1" containsInteger="1" minValue="113" maxValue="305"/>
    </cacheField>
    <cacheField name="Revenue" numFmtId="164">
      <sharedItems containsSemiMixedTypes="0" containsString="0" containsNumber="1" minValue="41" maxValue="13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
  <r>
    <d v="2016-07-31T00:00:00"/>
    <x v="0"/>
    <x v="0"/>
    <n v="76"/>
    <n v="47"/>
    <n v="82"/>
    <n v="68"/>
    <n v="0.35"/>
    <n v="123"/>
    <n v="43.05"/>
  </r>
  <r>
    <d v="2016-07-30T00:00:00"/>
    <x v="1"/>
    <x v="0"/>
    <n v="88"/>
    <n v="57"/>
    <n v="82"/>
    <n v="81"/>
    <n v="0.35"/>
    <n v="145"/>
    <n v="50.75"/>
  </r>
  <r>
    <d v="2016-07-29T00:00:00"/>
    <x v="2"/>
    <x v="1"/>
    <n v="100"/>
    <n v="66"/>
    <n v="81"/>
    <n v="95"/>
    <n v="0.35"/>
    <n v="166"/>
    <n v="58.099999999999994"/>
  </r>
  <r>
    <d v="2016-07-28T00:00:00"/>
    <x v="3"/>
    <x v="1"/>
    <n v="96"/>
    <n v="63"/>
    <n v="82"/>
    <n v="90"/>
    <n v="0.35"/>
    <n v="159"/>
    <n v="55.65"/>
  </r>
  <r>
    <d v="2016-07-27T00:00:00"/>
    <x v="4"/>
    <x v="1"/>
    <n v="104"/>
    <n v="68"/>
    <n v="80"/>
    <n v="99"/>
    <n v="0.35"/>
    <n v="172"/>
    <n v="60.199999999999996"/>
  </r>
  <r>
    <d v="2016-07-26T00:00:00"/>
    <x v="5"/>
    <x v="1"/>
    <n v="176"/>
    <n v="129"/>
    <n v="83"/>
    <n v="158"/>
    <n v="0.35"/>
    <n v="305"/>
    <n v="106.75"/>
  </r>
  <r>
    <d v="2016-07-25T00:00:00"/>
    <x v="6"/>
    <x v="1"/>
    <n v="156"/>
    <n v="113"/>
    <n v="84"/>
    <n v="135"/>
    <n v="0.5"/>
    <n v="269"/>
    <n v="134.5"/>
  </r>
  <r>
    <d v="2016-07-24T00:00:00"/>
    <x v="0"/>
    <x v="1"/>
    <n v="121"/>
    <n v="82"/>
    <n v="82"/>
    <n v="117"/>
    <n v="0.5"/>
    <n v="203"/>
    <n v="101.5"/>
  </r>
  <r>
    <d v="2016-07-23T00:00:00"/>
    <x v="1"/>
    <x v="1"/>
    <n v="120"/>
    <n v="82"/>
    <n v="81"/>
    <n v="117"/>
    <n v="0.5"/>
    <n v="202"/>
    <n v="101"/>
  </r>
  <r>
    <d v="2016-07-22T00:00:00"/>
    <x v="2"/>
    <x v="1"/>
    <n v="112"/>
    <n v="75"/>
    <n v="80"/>
    <n v="108"/>
    <n v="0.5"/>
    <n v="187"/>
    <n v="93.5"/>
  </r>
  <r>
    <d v="2016-07-21T00:00:00"/>
    <x v="3"/>
    <x v="1"/>
    <n v="83"/>
    <n v="50"/>
    <n v="77"/>
    <n v="90"/>
    <n v="0.5"/>
    <n v="133"/>
    <n v="66.5"/>
  </r>
  <r>
    <d v="2016-07-20T00:00:00"/>
    <x v="4"/>
    <x v="1"/>
    <n v="71"/>
    <n v="42"/>
    <n v="70"/>
    <n v="110"/>
    <n v="0.5"/>
    <n v="113"/>
    <n v="56.5"/>
  </r>
  <r>
    <d v="2016-07-19T00:00:00"/>
    <x v="5"/>
    <x v="1"/>
    <n v="122"/>
    <n v="85"/>
    <n v="78"/>
    <n v="113"/>
    <n v="0.5"/>
    <n v="207"/>
    <n v="103.5"/>
  </r>
  <r>
    <d v="2016-07-18T00:00:00"/>
    <x v="6"/>
    <x v="1"/>
    <n v="131"/>
    <n v="92"/>
    <n v="81"/>
    <n v="122"/>
    <n v="0.5"/>
    <n v="223"/>
    <n v="111.5"/>
  </r>
  <r>
    <d v="2016-07-17T00:00:00"/>
    <x v="0"/>
    <x v="0"/>
    <n v="115"/>
    <n v="76"/>
    <n v="77"/>
    <n v="126"/>
    <n v="0.5"/>
    <n v="191"/>
    <n v="95.5"/>
  </r>
  <r>
    <d v="2016-07-16T00:00:00"/>
    <x v="1"/>
    <x v="0"/>
    <n v="81"/>
    <n v="50"/>
    <n v="74"/>
    <n v="90"/>
    <n v="0.5"/>
    <n v="131"/>
    <n v="65.5"/>
  </r>
  <r>
    <d v="2016-07-15T00:00:00"/>
    <x v="2"/>
    <x v="0"/>
    <n v="98"/>
    <n v="62"/>
    <n v="75"/>
    <n v="108"/>
    <n v="0.5"/>
    <n v="160"/>
    <n v="80"/>
  </r>
  <r>
    <d v="2016-07-14T00:00:00"/>
    <x v="3"/>
    <x v="0"/>
    <n v="122"/>
    <n v="85"/>
    <n v="78"/>
    <n v="113"/>
    <n v="0.25"/>
    <n v="207"/>
    <n v="51.75"/>
  </r>
  <r>
    <d v="2016-07-13T00:00:00"/>
    <x v="4"/>
    <x v="0"/>
    <n v="109"/>
    <n v="75"/>
    <n v="77"/>
    <n v="99"/>
    <n v="0.25"/>
    <n v="184"/>
    <n v="46"/>
  </r>
  <r>
    <d v="2016-07-12T00:00:00"/>
    <x v="5"/>
    <x v="0"/>
    <n v="130"/>
    <n v="95"/>
    <n v="84"/>
    <n v="99"/>
    <n v="0.25"/>
    <n v="225"/>
    <n v="56.25"/>
  </r>
  <r>
    <d v="2016-07-11T00:00:00"/>
    <x v="6"/>
    <x v="0"/>
    <n v="162"/>
    <n v="120"/>
    <n v="83"/>
    <n v="135"/>
    <n v="0.25"/>
    <n v="282"/>
    <n v="70.5"/>
  </r>
  <r>
    <d v="2016-07-10T00:00:00"/>
    <x v="0"/>
    <x v="0"/>
    <n v="140"/>
    <n v="98"/>
    <n v="82"/>
    <n v="131"/>
    <n v="0.25"/>
    <n v="238"/>
    <n v="59.5"/>
  </r>
  <r>
    <d v="2016-07-09T00:00:00"/>
    <x v="1"/>
    <x v="0"/>
    <n v="134"/>
    <n v="95"/>
    <n v="80"/>
    <n v="126"/>
    <n v="0.25"/>
    <n v="229"/>
    <n v="57.25"/>
  </r>
  <r>
    <d v="2016-07-08T00:00:00"/>
    <x v="2"/>
    <x v="0"/>
    <n v="123"/>
    <n v="86"/>
    <n v="82"/>
    <n v="113"/>
    <n v="0.25"/>
    <n v="209"/>
    <n v="52.25"/>
  </r>
  <r>
    <d v="2016-07-07T00:00:00"/>
    <x v="3"/>
    <x v="0"/>
    <n v="143"/>
    <n v="101"/>
    <n v="81"/>
    <n v="135"/>
    <n v="0.25"/>
    <n v="244"/>
    <n v="61"/>
  </r>
  <r>
    <d v="2016-07-06T00:00:00"/>
    <x v="4"/>
    <x v="0"/>
    <n v="103"/>
    <n v="69"/>
    <n v="82"/>
    <n v="90"/>
    <n v="0.25"/>
    <n v="172"/>
    <n v="43"/>
  </r>
  <r>
    <d v="2016-07-05T00:00:00"/>
    <x v="5"/>
    <x v="0"/>
    <n v="159"/>
    <n v="118"/>
    <n v="78"/>
    <n v="135"/>
    <n v="0.25"/>
    <n v="277"/>
    <n v="69.25"/>
  </r>
  <r>
    <d v="2016-07-04T00:00:00"/>
    <x v="6"/>
    <x v="0"/>
    <n v="134"/>
    <n v="99"/>
    <n v="76"/>
    <n v="98"/>
    <n v="0.25"/>
    <n v="233"/>
    <n v="58.25"/>
  </r>
  <r>
    <d v="2016-07-03T00:00:00"/>
    <x v="0"/>
    <x v="1"/>
    <n v="110"/>
    <n v="77"/>
    <n v="71"/>
    <n v="104"/>
    <n v="0.25"/>
    <n v="187"/>
    <n v="46.75"/>
  </r>
  <r>
    <d v="2016-07-02T00:00:00"/>
    <x v="1"/>
    <x v="1"/>
    <n v="98"/>
    <n v="67"/>
    <n v="72"/>
    <n v="90"/>
    <n v="0.25"/>
    <n v="165"/>
    <n v="41.25"/>
  </r>
  <r>
    <d v="2016-07-01T00:00:00"/>
    <x v="2"/>
    <x v="1"/>
    <n v="97"/>
    <n v="67"/>
    <n v="70"/>
    <n v="90"/>
    <n v="0.25"/>
    <n v="164"/>
    <n v="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32" firstHeaderRow="0" firstDataRow="1" firstDataCol="1"/>
  <pivotFields count="10">
    <pivotField numFmtId="14" subtotalTop="0" showAll="0"/>
    <pivotField axis="axisRow" subtotalTop="0" showAll="0">
      <items count="8">
        <item x="6"/>
        <item x="5"/>
        <item x="4"/>
        <item x="3"/>
        <item x="2"/>
        <item x="1"/>
        <item x="0"/>
        <item t="default"/>
      </items>
    </pivotField>
    <pivotField axis="axisRow" subtotalTop="0" showAll="0">
      <items count="3">
        <item x="0"/>
        <item x="1"/>
        <item t="default"/>
      </items>
    </pivotField>
    <pivotField dataField="1" subtotalTop="0" showAll="0"/>
    <pivotField dataField="1" subtotalTop="0" showAll="0"/>
    <pivotField subtotalTop="0" showAll="0"/>
    <pivotField subtotalTop="0" showAll="0"/>
    <pivotField subtotalTop="0" showAll="0"/>
    <pivotField subtotalTop="0" showAll="0"/>
    <pivotField numFmtId="164" subtotalTop="0" showAll="0"/>
  </pivotFields>
  <rowFields count="2">
    <field x="1"/>
    <field x="2"/>
  </rowFields>
  <rowItems count="29">
    <i>
      <x/>
    </i>
    <i r="1">
      <x/>
    </i>
    <i r="1">
      <x v="1"/>
    </i>
    <i t="default">
      <x/>
    </i>
    <i>
      <x v="1"/>
    </i>
    <i r="1">
      <x/>
    </i>
    <i r="1">
      <x v="1"/>
    </i>
    <i t="default">
      <x v="1"/>
    </i>
    <i>
      <x v="2"/>
    </i>
    <i r="1">
      <x/>
    </i>
    <i r="1">
      <x v="1"/>
    </i>
    <i t="default">
      <x v="2"/>
    </i>
    <i>
      <x v="3"/>
    </i>
    <i r="1">
      <x/>
    </i>
    <i r="1">
      <x v="1"/>
    </i>
    <i t="default">
      <x v="3"/>
    </i>
    <i>
      <x v="4"/>
    </i>
    <i r="1">
      <x/>
    </i>
    <i r="1">
      <x v="1"/>
    </i>
    <i t="default">
      <x v="4"/>
    </i>
    <i>
      <x v="5"/>
    </i>
    <i r="1">
      <x/>
    </i>
    <i r="1">
      <x v="1"/>
    </i>
    <i t="default">
      <x v="5"/>
    </i>
    <i>
      <x v="6"/>
    </i>
    <i r="1">
      <x/>
    </i>
    <i r="1">
      <x v="1"/>
    </i>
    <i t="default">
      <x v="6"/>
    </i>
    <i t="grand">
      <x/>
    </i>
  </rowItems>
  <colFields count="1">
    <field x="-2"/>
  </colFields>
  <colItems count="2">
    <i>
      <x/>
    </i>
    <i i="1">
      <x v="1"/>
    </i>
  </colItems>
  <dataFields count="2">
    <dataField name="Sum of Lemon" fld="3" baseField="0" baseItem="0"/>
    <dataField name="Sum of Orange" fld="4"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1"/>
          </reference>
          <reference field="2" count="1" selected="0">
            <x v="0"/>
          </reference>
        </references>
      </pivotArea>
    </chartFormat>
    <chartFormat chart="0" format="3" series="1">
      <pivotArea type="data" outline="0" fieldPosition="0">
        <references count="2">
          <reference field="4294967294" count="1" selected="0">
            <x v="1"/>
          </reference>
          <reference field="2" count="1" selected="0">
            <x v="1"/>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Day">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cache="Slicer_Day" caption="Day" rowHeight="241300"/>
</slicers>
</file>

<file path=xl/tables/table1.xml><?xml version="1.0" encoding="utf-8"?>
<table xmlns="http://schemas.openxmlformats.org/spreadsheetml/2006/main" id="1" name="Table1" displayName="Table1" ref="A1:J32" totalsRowShown="0">
  <autoFilter ref="A1:J32"/>
  <sortState ref="A2:J32">
    <sortCondition descending="1" ref="A1:A32"/>
  </sortState>
  <tableColumns count="10">
    <tableColumn id="1" name="Date" dataDxfId="25"/>
    <tableColumn id="10" name="Day" dataDxfId="24">
      <calculatedColumnFormula>TEXT(WEEKDAY(Table1[[#This Row],[Date]]), "dddd")</calculatedColumnFormula>
    </tableColumn>
    <tableColumn id="2" name="Location"/>
    <tableColumn id="3" name="Lemon"/>
    <tableColumn id="4" name="Orange"/>
    <tableColumn id="5" name="Temperature"/>
    <tableColumn id="6" name="Leaflets"/>
    <tableColumn id="7" name="Price"/>
    <tableColumn id="8" name="Sales" dataDxfId="23">
      <calculatedColumnFormula>Table1[[#This Row],[Lemon]]+Table1[[#This Row],[Orange]]</calculatedColumnFormula>
    </tableColumn>
    <tableColumn id="9" name="Revenue" dataDxfId="22">
      <calculatedColumnFormula>Table1[[#This Row],[Sales]]*Table1[[#This Row],[Price]]</calculatedColumnFormula>
    </tableColumn>
  </tableColumns>
  <tableStyleInfo name="TableStyleLight8" showFirstColumn="0" showLastColumn="0" showRowStripes="1" showColumnStripes="0"/>
</table>
</file>

<file path=xl/tables/table2.xml><?xml version="1.0" encoding="utf-8"?>
<table xmlns="http://schemas.openxmlformats.org/spreadsheetml/2006/main" id="2" name="Table13" displayName="Table13" ref="A1:J33" totalsRowCount="1">
  <autoFilter ref="A1:J32"/>
  <sortState ref="A2:J32">
    <sortCondition descending="1" ref="A1:A32"/>
  </sortState>
  <tableColumns count="10">
    <tableColumn id="1" name="Date" totalsRowFunction="custom" dataDxfId="7" totalsRowDxfId="8">
      <totalsRowFormula>COUNT(Table13[Date])</totalsRowFormula>
    </tableColumn>
    <tableColumn id="10" name="Day" dataDxfId="5" totalsRowDxfId="6">
      <calculatedColumnFormula>TEXT(WEEKDAY(Table13[[#This Row],[Date]]), "dddd")</calculatedColumnFormula>
    </tableColumn>
    <tableColumn id="2" name="Location"/>
    <tableColumn id="3" name="Lemon" totalsRowFunction="custom">
      <totalsRowFormula>AVERAGE(Table13[Lemon])</totalsRowFormula>
    </tableColumn>
    <tableColumn id="4" name="Orange" totalsRowFunction="custom">
      <totalsRowFormula>AVERAGE(Table13[Orange])</totalsRowFormula>
    </tableColumn>
    <tableColumn id="5" name="Temperature" totalsRowFunction="custom">
      <totalsRowFormula>MAX(Table13[Temperature])</totalsRowFormula>
    </tableColumn>
    <tableColumn id="6" name="Leaflets"/>
    <tableColumn id="7" name="Price" dataDxfId="4"/>
    <tableColumn id="8" name="Sales" totalsRowFunction="sum" dataDxfId="2" totalsRowDxfId="3">
      <calculatedColumnFormula>Table13[[#This Row],[Lemon]]+Table13[[#This Row],[Orange]]</calculatedColumnFormula>
    </tableColumn>
    <tableColumn id="9" name="Revenue" totalsRowFunction="sum" dataDxfId="0" totalsRowDxfId="1">
      <calculatedColumnFormula>Table13[[#This Row],[Sales]]*Table13[[#This Row],[Price]]</calculatedColumnFormula>
    </tableColumn>
  </tableColumns>
  <tableStyleInfo name="TableStyleLight8" showFirstColumn="0" showLastColumn="0" showRowStripes="1" showColumnStripes="0"/>
</table>
</file>

<file path=xl/tables/table3.xml><?xml version="1.0" encoding="utf-8"?>
<table xmlns="http://schemas.openxmlformats.org/spreadsheetml/2006/main" id="3" name="Table134" displayName="Table134" ref="A1:J33" totalsRowCount="1">
  <autoFilter ref="A1:J32"/>
  <sortState ref="A2:J32">
    <sortCondition descending="1" ref="A1:A32"/>
  </sortState>
  <tableColumns count="10">
    <tableColumn id="1" name="Date" totalsRowFunction="custom" dataDxfId="21" totalsRowDxfId="20">
      <totalsRowFormula>COUNT(Table134[Date])</totalsRowFormula>
    </tableColumn>
    <tableColumn id="10" name="Day" dataDxfId="19" totalsRowDxfId="18">
      <calculatedColumnFormula>TEXT(WEEKDAY(Table134[[#This Row],[Date]]), "dddd")</calculatedColumnFormula>
    </tableColumn>
    <tableColumn id="2" name="Location"/>
    <tableColumn id="3" name="Lemon" totalsRowFunction="custom">
      <totalsRowFormula>AVERAGE(Table134[Lemon])</totalsRowFormula>
    </tableColumn>
    <tableColumn id="4" name="Orange" totalsRowFunction="custom">
      <totalsRowFormula>AVERAGE(Table134[Orange])</totalsRowFormula>
    </tableColumn>
    <tableColumn id="5" name="Temperature" totalsRowFunction="custom">
      <totalsRowFormula>MAX(Table134[Temperature])</totalsRowFormula>
    </tableColumn>
    <tableColumn id="6" name="Leaflets"/>
    <tableColumn id="7" name="Price" dataDxfId="17"/>
    <tableColumn id="8" name="Sales" totalsRowFunction="sum" dataDxfId="16" totalsRowDxfId="15">
      <calculatedColumnFormula>Table134[[#This Row],[Lemon]]+Table134[[#This Row],[Orange]]</calculatedColumnFormula>
    </tableColumn>
    <tableColumn id="9" name="Revenue" totalsRowFunction="sum" dataDxfId="14" totalsRowDxfId="13">
      <calculatedColumnFormula>Table134[[#This Row],[Sales]]*Table134[[#This Row],[Price]]</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sqref="A1:J1"/>
    </sheetView>
  </sheetViews>
  <sheetFormatPr defaultRowHeight="15" x14ac:dyDescent="0.25"/>
  <cols>
    <col min="1" max="1" width="10.7109375" bestFit="1" customWidth="1"/>
    <col min="2" max="2" width="10.5703125" customWidth="1"/>
    <col min="3" max="3" width="9.140625" customWidth="1"/>
    <col min="4" max="4" width="9.5703125" customWidth="1"/>
    <col min="5" max="5" width="14.7109375" customWidth="1"/>
    <col min="6" max="6" width="10.140625" customWidth="1"/>
    <col min="7" max="7" width="7.5703125" customWidth="1"/>
  </cols>
  <sheetData>
    <row r="1" spans="1:10" x14ac:dyDescent="0.25">
      <c r="A1" t="s">
        <v>0</v>
      </c>
      <c r="B1" t="s">
        <v>11</v>
      </c>
      <c r="C1" t="s">
        <v>1</v>
      </c>
      <c r="D1" t="s">
        <v>2</v>
      </c>
      <c r="E1" t="s">
        <v>3</v>
      </c>
      <c r="F1" t="s">
        <v>4</v>
      </c>
      <c r="G1" t="s">
        <v>5</v>
      </c>
      <c r="H1" t="s">
        <v>6</v>
      </c>
      <c r="I1" t="s">
        <v>9</v>
      </c>
      <c r="J1" t="s">
        <v>10</v>
      </c>
    </row>
    <row r="2" spans="1:10" x14ac:dyDescent="0.25">
      <c r="A2" s="1">
        <v>42582</v>
      </c>
      <c r="B2" s="1" t="str">
        <f>TEXT(WEEKDAY(Table1[[#This Row],[Date]]), "dddd")</f>
        <v>domingo</v>
      </c>
      <c r="C2" t="s">
        <v>8</v>
      </c>
      <c r="D2">
        <v>76</v>
      </c>
      <c r="E2">
        <v>47</v>
      </c>
      <c r="F2">
        <v>82</v>
      </c>
      <c r="G2">
        <v>68</v>
      </c>
      <c r="H2" s="2">
        <v>0.35</v>
      </c>
      <c r="I2">
        <f>Table1[[#This Row],[Lemon]]+Table1[[#This Row],[Orange]]</f>
        <v>123</v>
      </c>
      <c r="J2">
        <f>Table1[[#This Row],[Sales]]*Table1[[#This Row],[Price]]</f>
        <v>43.05</v>
      </c>
    </row>
    <row r="3" spans="1:10" x14ac:dyDescent="0.25">
      <c r="A3" s="1">
        <v>42581</v>
      </c>
      <c r="B3" s="1" t="str">
        <f>TEXT(WEEKDAY(Table1[[#This Row],[Date]]), "dddd")</f>
        <v>sábado</v>
      </c>
      <c r="C3" t="s">
        <v>8</v>
      </c>
      <c r="D3">
        <v>88</v>
      </c>
      <c r="E3">
        <v>57</v>
      </c>
      <c r="F3">
        <v>82</v>
      </c>
      <c r="G3">
        <v>81</v>
      </c>
      <c r="H3" s="2">
        <v>0.35</v>
      </c>
      <c r="I3">
        <f>Table1[[#This Row],[Lemon]]+Table1[[#This Row],[Orange]]</f>
        <v>145</v>
      </c>
      <c r="J3">
        <f>Table1[[#This Row],[Sales]]*Table1[[#This Row],[Price]]</f>
        <v>50.75</v>
      </c>
    </row>
    <row r="4" spans="1:10" x14ac:dyDescent="0.25">
      <c r="A4" s="1">
        <v>42580</v>
      </c>
      <c r="B4" s="1" t="str">
        <f>TEXT(WEEKDAY(Table1[[#This Row],[Date]]), "dddd")</f>
        <v>viernes</v>
      </c>
      <c r="C4" t="s">
        <v>7</v>
      </c>
      <c r="D4">
        <v>100</v>
      </c>
      <c r="E4">
        <v>66</v>
      </c>
      <c r="F4">
        <v>81</v>
      </c>
      <c r="G4">
        <v>95</v>
      </c>
      <c r="H4" s="2">
        <v>0.35</v>
      </c>
      <c r="I4">
        <f>Table1[[#This Row],[Lemon]]+Table1[[#This Row],[Orange]]</f>
        <v>166</v>
      </c>
      <c r="J4">
        <f>Table1[[#This Row],[Sales]]*Table1[[#This Row],[Price]]</f>
        <v>58.099999999999994</v>
      </c>
    </row>
    <row r="5" spans="1:10" x14ac:dyDescent="0.25">
      <c r="A5" s="1">
        <v>42579</v>
      </c>
      <c r="B5" s="1" t="str">
        <f>TEXT(WEEKDAY(Table1[[#This Row],[Date]]), "dddd")</f>
        <v>jueves</v>
      </c>
      <c r="C5" t="s">
        <v>7</v>
      </c>
      <c r="D5">
        <v>96</v>
      </c>
      <c r="E5">
        <v>63</v>
      </c>
      <c r="F5">
        <v>82</v>
      </c>
      <c r="G5">
        <v>90</v>
      </c>
      <c r="H5" s="2">
        <v>0.35</v>
      </c>
      <c r="I5">
        <f>Table1[[#This Row],[Lemon]]+Table1[[#This Row],[Orange]]</f>
        <v>159</v>
      </c>
      <c r="J5">
        <f>Table1[[#This Row],[Sales]]*Table1[[#This Row],[Price]]</f>
        <v>55.65</v>
      </c>
    </row>
    <row r="6" spans="1:10" x14ac:dyDescent="0.25">
      <c r="A6" s="1">
        <v>42578</v>
      </c>
      <c r="B6" s="1" t="str">
        <f>TEXT(WEEKDAY(Table1[[#This Row],[Date]]), "dddd")</f>
        <v>miércoles</v>
      </c>
      <c r="C6" t="s">
        <v>7</v>
      </c>
      <c r="D6">
        <v>104</v>
      </c>
      <c r="E6">
        <v>68</v>
      </c>
      <c r="F6">
        <v>80</v>
      </c>
      <c r="G6">
        <v>99</v>
      </c>
      <c r="H6" s="2">
        <v>0.35</v>
      </c>
      <c r="I6">
        <f>Table1[[#This Row],[Lemon]]+Table1[[#This Row],[Orange]]</f>
        <v>172</v>
      </c>
      <c r="J6">
        <f>Table1[[#This Row],[Sales]]*Table1[[#This Row],[Price]]</f>
        <v>60.199999999999996</v>
      </c>
    </row>
    <row r="7" spans="1:10" x14ac:dyDescent="0.25">
      <c r="A7" s="1">
        <v>42577</v>
      </c>
      <c r="B7" s="1" t="str">
        <f>TEXT(WEEKDAY(Table1[[#This Row],[Date]]), "dddd")</f>
        <v>martes</v>
      </c>
      <c r="C7" t="s">
        <v>7</v>
      </c>
      <c r="D7">
        <v>176</v>
      </c>
      <c r="E7">
        <v>129</v>
      </c>
      <c r="F7">
        <v>83</v>
      </c>
      <c r="G7">
        <v>158</v>
      </c>
      <c r="H7" s="2">
        <v>0.35</v>
      </c>
      <c r="I7">
        <f>Table1[[#This Row],[Lemon]]+Table1[[#This Row],[Orange]]</f>
        <v>305</v>
      </c>
      <c r="J7">
        <f>Table1[[#This Row],[Sales]]*Table1[[#This Row],[Price]]</f>
        <v>106.75</v>
      </c>
    </row>
    <row r="8" spans="1:10" x14ac:dyDescent="0.25">
      <c r="A8" s="1">
        <v>42576</v>
      </c>
      <c r="B8" s="1" t="str">
        <f>TEXT(WEEKDAY(Table1[[#This Row],[Date]]), "dddd")</f>
        <v>lunes</v>
      </c>
      <c r="C8" t="s">
        <v>7</v>
      </c>
      <c r="D8">
        <v>156</v>
      </c>
      <c r="E8">
        <v>113</v>
      </c>
      <c r="F8">
        <v>84</v>
      </c>
      <c r="G8">
        <v>135</v>
      </c>
      <c r="H8" s="2">
        <v>0.5</v>
      </c>
      <c r="I8">
        <f>Table1[[#This Row],[Lemon]]+Table1[[#This Row],[Orange]]</f>
        <v>269</v>
      </c>
      <c r="J8">
        <f>Table1[[#This Row],[Sales]]*Table1[[#This Row],[Price]]</f>
        <v>134.5</v>
      </c>
    </row>
    <row r="9" spans="1:10" x14ac:dyDescent="0.25">
      <c r="A9" s="1">
        <v>42575</v>
      </c>
      <c r="B9" s="1" t="str">
        <f>TEXT(WEEKDAY(Table1[[#This Row],[Date]]), "dddd")</f>
        <v>domingo</v>
      </c>
      <c r="C9" t="s">
        <v>7</v>
      </c>
      <c r="D9">
        <v>121</v>
      </c>
      <c r="E9">
        <v>82</v>
      </c>
      <c r="F9">
        <v>82</v>
      </c>
      <c r="G9">
        <v>117</v>
      </c>
      <c r="H9" s="2">
        <v>0.5</v>
      </c>
      <c r="I9">
        <f>Table1[[#This Row],[Lemon]]+Table1[[#This Row],[Orange]]</f>
        <v>203</v>
      </c>
      <c r="J9">
        <f>Table1[[#This Row],[Sales]]*Table1[[#This Row],[Price]]</f>
        <v>101.5</v>
      </c>
    </row>
    <row r="10" spans="1:10" x14ac:dyDescent="0.25">
      <c r="A10" s="1">
        <v>42574</v>
      </c>
      <c r="B10" s="1" t="str">
        <f>TEXT(WEEKDAY(Table1[[#This Row],[Date]]), "dddd")</f>
        <v>sábado</v>
      </c>
      <c r="C10" t="s">
        <v>7</v>
      </c>
      <c r="D10">
        <v>120</v>
      </c>
      <c r="E10">
        <v>82</v>
      </c>
      <c r="F10">
        <v>81</v>
      </c>
      <c r="G10">
        <v>117</v>
      </c>
      <c r="H10" s="2">
        <v>0.5</v>
      </c>
      <c r="I10">
        <f>Table1[[#This Row],[Lemon]]+Table1[[#This Row],[Orange]]</f>
        <v>202</v>
      </c>
      <c r="J10">
        <f>Table1[[#This Row],[Sales]]*Table1[[#This Row],[Price]]</f>
        <v>101</v>
      </c>
    </row>
    <row r="11" spans="1:10" x14ac:dyDescent="0.25">
      <c r="A11" s="1">
        <v>42573</v>
      </c>
      <c r="B11" s="1" t="str">
        <f>TEXT(WEEKDAY(Table1[[#This Row],[Date]]), "dddd")</f>
        <v>viernes</v>
      </c>
      <c r="C11" t="s">
        <v>7</v>
      </c>
      <c r="D11">
        <v>112</v>
      </c>
      <c r="E11">
        <v>75</v>
      </c>
      <c r="F11">
        <v>80</v>
      </c>
      <c r="G11">
        <v>108</v>
      </c>
      <c r="H11" s="2">
        <v>0.5</v>
      </c>
      <c r="I11">
        <f>Table1[[#This Row],[Lemon]]+Table1[[#This Row],[Orange]]</f>
        <v>187</v>
      </c>
      <c r="J11">
        <f>Table1[[#This Row],[Sales]]*Table1[[#This Row],[Price]]</f>
        <v>93.5</v>
      </c>
    </row>
    <row r="12" spans="1:10" x14ac:dyDescent="0.25">
      <c r="A12" s="1">
        <v>42572</v>
      </c>
      <c r="B12" s="1" t="str">
        <f>TEXT(WEEKDAY(Table1[[#This Row],[Date]]), "dddd")</f>
        <v>jueves</v>
      </c>
      <c r="C12" t="s">
        <v>7</v>
      </c>
      <c r="D12">
        <v>83</v>
      </c>
      <c r="E12">
        <v>50</v>
      </c>
      <c r="F12">
        <v>77</v>
      </c>
      <c r="G12">
        <v>90</v>
      </c>
      <c r="H12" s="2">
        <v>0.5</v>
      </c>
      <c r="I12">
        <f>Table1[[#This Row],[Lemon]]+Table1[[#This Row],[Orange]]</f>
        <v>133</v>
      </c>
      <c r="J12">
        <f>Table1[[#This Row],[Sales]]*Table1[[#This Row],[Price]]</f>
        <v>66.5</v>
      </c>
    </row>
    <row r="13" spans="1:10" x14ac:dyDescent="0.25">
      <c r="A13" s="1">
        <v>42571</v>
      </c>
      <c r="B13" s="1" t="str">
        <f>TEXT(WEEKDAY(Table1[[#This Row],[Date]]), "dddd")</f>
        <v>miércoles</v>
      </c>
      <c r="C13" t="s">
        <v>7</v>
      </c>
      <c r="D13">
        <v>71</v>
      </c>
      <c r="E13">
        <v>42</v>
      </c>
      <c r="F13">
        <v>70</v>
      </c>
      <c r="G13">
        <v>110</v>
      </c>
      <c r="H13" s="2">
        <v>0.5</v>
      </c>
      <c r="I13">
        <f>Table1[[#This Row],[Lemon]]+Table1[[#This Row],[Orange]]</f>
        <v>113</v>
      </c>
      <c r="J13">
        <f>Table1[[#This Row],[Sales]]*Table1[[#This Row],[Price]]</f>
        <v>56.5</v>
      </c>
    </row>
    <row r="14" spans="1:10" x14ac:dyDescent="0.25">
      <c r="A14" s="1">
        <v>42570</v>
      </c>
      <c r="B14" s="1" t="str">
        <f>TEXT(WEEKDAY(Table1[[#This Row],[Date]]), "dddd")</f>
        <v>martes</v>
      </c>
      <c r="C14" t="s">
        <v>7</v>
      </c>
      <c r="D14">
        <v>122</v>
      </c>
      <c r="E14">
        <v>85</v>
      </c>
      <c r="F14">
        <v>78</v>
      </c>
      <c r="G14">
        <v>113</v>
      </c>
      <c r="H14" s="2">
        <v>0.5</v>
      </c>
      <c r="I14">
        <f>Table1[[#This Row],[Lemon]]+Table1[[#This Row],[Orange]]</f>
        <v>207</v>
      </c>
      <c r="J14">
        <f>Table1[[#This Row],[Sales]]*Table1[[#This Row],[Price]]</f>
        <v>103.5</v>
      </c>
    </row>
    <row r="15" spans="1:10" x14ac:dyDescent="0.25">
      <c r="A15" s="1">
        <v>42569</v>
      </c>
      <c r="B15" s="1" t="str">
        <f>TEXT(WEEKDAY(Table1[[#This Row],[Date]]), "dddd")</f>
        <v>lunes</v>
      </c>
      <c r="C15" t="s">
        <v>7</v>
      </c>
      <c r="D15">
        <v>131</v>
      </c>
      <c r="E15">
        <v>92</v>
      </c>
      <c r="F15">
        <v>81</v>
      </c>
      <c r="G15">
        <v>122</v>
      </c>
      <c r="H15" s="2">
        <v>0.5</v>
      </c>
      <c r="I15">
        <f>Table1[[#This Row],[Lemon]]+Table1[[#This Row],[Orange]]</f>
        <v>223</v>
      </c>
      <c r="J15">
        <f>Table1[[#This Row],[Sales]]*Table1[[#This Row],[Price]]</f>
        <v>111.5</v>
      </c>
    </row>
    <row r="16" spans="1:10" x14ac:dyDescent="0.25">
      <c r="A16" s="1">
        <v>42568</v>
      </c>
      <c r="B16" s="1" t="str">
        <f>TEXT(WEEKDAY(Table1[[#This Row],[Date]]), "dddd")</f>
        <v>domingo</v>
      </c>
      <c r="C16" t="s">
        <v>8</v>
      </c>
      <c r="D16">
        <v>115</v>
      </c>
      <c r="E16">
        <v>76</v>
      </c>
      <c r="F16">
        <v>77</v>
      </c>
      <c r="G16">
        <v>126</v>
      </c>
      <c r="H16" s="2">
        <v>0.5</v>
      </c>
      <c r="I16">
        <f>Table1[[#This Row],[Lemon]]+Table1[[#This Row],[Orange]]</f>
        <v>191</v>
      </c>
      <c r="J16">
        <f>Table1[[#This Row],[Sales]]*Table1[[#This Row],[Price]]</f>
        <v>95.5</v>
      </c>
    </row>
    <row r="17" spans="1:10" x14ac:dyDescent="0.25">
      <c r="A17" s="1">
        <v>42567</v>
      </c>
      <c r="B17" s="1" t="str">
        <f>TEXT(WEEKDAY(Table1[[#This Row],[Date]]), "dddd")</f>
        <v>sábado</v>
      </c>
      <c r="C17" t="s">
        <v>8</v>
      </c>
      <c r="D17">
        <v>81</v>
      </c>
      <c r="E17">
        <v>50</v>
      </c>
      <c r="F17">
        <v>74</v>
      </c>
      <c r="G17">
        <v>90</v>
      </c>
      <c r="H17" s="2">
        <v>0.5</v>
      </c>
      <c r="I17">
        <f>Table1[[#This Row],[Lemon]]+Table1[[#This Row],[Orange]]</f>
        <v>131</v>
      </c>
      <c r="J17">
        <f>Table1[[#This Row],[Sales]]*Table1[[#This Row],[Price]]</f>
        <v>65.5</v>
      </c>
    </row>
    <row r="18" spans="1:10" x14ac:dyDescent="0.25">
      <c r="A18" s="1">
        <v>42566</v>
      </c>
      <c r="B18" s="1" t="str">
        <f>TEXT(WEEKDAY(Table1[[#This Row],[Date]]), "dddd")</f>
        <v>viernes</v>
      </c>
      <c r="C18" t="s">
        <v>8</v>
      </c>
      <c r="D18">
        <v>98</v>
      </c>
      <c r="E18">
        <v>62</v>
      </c>
      <c r="F18">
        <v>75</v>
      </c>
      <c r="G18">
        <v>108</v>
      </c>
      <c r="H18" s="2">
        <v>0.5</v>
      </c>
      <c r="I18">
        <f>Table1[[#This Row],[Lemon]]+Table1[[#This Row],[Orange]]</f>
        <v>160</v>
      </c>
      <c r="J18">
        <f>Table1[[#This Row],[Sales]]*Table1[[#This Row],[Price]]</f>
        <v>80</v>
      </c>
    </row>
    <row r="19" spans="1:10" x14ac:dyDescent="0.25">
      <c r="A19" s="1">
        <v>42565</v>
      </c>
      <c r="B19" s="1" t="str">
        <f>TEXT(WEEKDAY(Table1[[#This Row],[Date]]), "dddd")</f>
        <v>jueves</v>
      </c>
      <c r="C19" t="s">
        <v>8</v>
      </c>
      <c r="D19">
        <v>122</v>
      </c>
      <c r="E19">
        <v>85</v>
      </c>
      <c r="F19">
        <v>78</v>
      </c>
      <c r="G19">
        <v>113</v>
      </c>
      <c r="H19" s="2">
        <v>0.25</v>
      </c>
      <c r="I19">
        <f>Table1[[#This Row],[Lemon]]+Table1[[#This Row],[Orange]]</f>
        <v>207</v>
      </c>
      <c r="J19">
        <f>Table1[[#This Row],[Sales]]*Table1[[#This Row],[Price]]</f>
        <v>51.75</v>
      </c>
    </row>
    <row r="20" spans="1:10" x14ac:dyDescent="0.25">
      <c r="A20" s="1">
        <v>42564</v>
      </c>
      <c r="B20" s="1" t="str">
        <f>TEXT(WEEKDAY(Table1[[#This Row],[Date]]), "dddd")</f>
        <v>miércoles</v>
      </c>
      <c r="C20" t="s">
        <v>8</v>
      </c>
      <c r="D20">
        <v>109</v>
      </c>
      <c r="E20">
        <v>75</v>
      </c>
      <c r="F20">
        <v>77</v>
      </c>
      <c r="G20">
        <v>99</v>
      </c>
      <c r="H20" s="2">
        <v>0.25</v>
      </c>
      <c r="I20">
        <f>Table1[[#This Row],[Lemon]]+Table1[[#This Row],[Orange]]</f>
        <v>184</v>
      </c>
      <c r="J20">
        <f>Table1[[#This Row],[Sales]]*Table1[[#This Row],[Price]]</f>
        <v>46</v>
      </c>
    </row>
    <row r="21" spans="1:10" x14ac:dyDescent="0.25">
      <c r="A21" s="1">
        <v>42563</v>
      </c>
      <c r="B21" s="1" t="str">
        <f>TEXT(WEEKDAY(Table1[[#This Row],[Date]]), "dddd")</f>
        <v>martes</v>
      </c>
      <c r="C21" t="s">
        <v>8</v>
      </c>
      <c r="D21">
        <v>130</v>
      </c>
      <c r="E21">
        <v>95</v>
      </c>
      <c r="F21">
        <v>84</v>
      </c>
      <c r="G21">
        <v>99</v>
      </c>
      <c r="H21" s="2">
        <v>0.25</v>
      </c>
      <c r="I21">
        <f>Table1[[#This Row],[Lemon]]+Table1[[#This Row],[Orange]]</f>
        <v>225</v>
      </c>
      <c r="J21">
        <f>Table1[[#This Row],[Sales]]*Table1[[#This Row],[Price]]</f>
        <v>56.25</v>
      </c>
    </row>
    <row r="22" spans="1:10" x14ac:dyDescent="0.25">
      <c r="A22" s="1">
        <v>42562</v>
      </c>
      <c r="B22" s="1" t="str">
        <f>TEXT(WEEKDAY(Table1[[#This Row],[Date]]), "dddd")</f>
        <v>lunes</v>
      </c>
      <c r="C22" t="s">
        <v>8</v>
      </c>
      <c r="D22">
        <v>162</v>
      </c>
      <c r="E22">
        <v>120</v>
      </c>
      <c r="F22">
        <v>83</v>
      </c>
      <c r="G22">
        <v>135</v>
      </c>
      <c r="H22" s="2">
        <v>0.25</v>
      </c>
      <c r="I22">
        <f>Table1[[#This Row],[Lemon]]+Table1[[#This Row],[Orange]]</f>
        <v>282</v>
      </c>
      <c r="J22">
        <f>Table1[[#This Row],[Sales]]*Table1[[#This Row],[Price]]</f>
        <v>70.5</v>
      </c>
    </row>
    <row r="23" spans="1:10" x14ac:dyDescent="0.25">
      <c r="A23" s="1">
        <v>42561</v>
      </c>
      <c r="B23" s="1" t="str">
        <f>TEXT(WEEKDAY(Table1[[#This Row],[Date]]), "dddd")</f>
        <v>domingo</v>
      </c>
      <c r="C23" t="s">
        <v>8</v>
      </c>
      <c r="D23">
        <v>140</v>
      </c>
      <c r="E23">
        <v>98</v>
      </c>
      <c r="F23">
        <v>82</v>
      </c>
      <c r="G23">
        <v>131</v>
      </c>
      <c r="H23" s="2">
        <v>0.25</v>
      </c>
      <c r="I23">
        <f>Table1[[#This Row],[Lemon]]+Table1[[#This Row],[Orange]]</f>
        <v>238</v>
      </c>
      <c r="J23">
        <f>Table1[[#This Row],[Sales]]*Table1[[#This Row],[Price]]</f>
        <v>59.5</v>
      </c>
    </row>
    <row r="24" spans="1:10" x14ac:dyDescent="0.25">
      <c r="A24" s="1">
        <v>42560</v>
      </c>
      <c r="B24" s="1" t="str">
        <f>TEXT(WEEKDAY(Table1[[#This Row],[Date]]), "dddd")</f>
        <v>sábado</v>
      </c>
      <c r="C24" t="s">
        <v>8</v>
      </c>
      <c r="D24">
        <v>134</v>
      </c>
      <c r="E24">
        <v>95</v>
      </c>
      <c r="F24">
        <v>80</v>
      </c>
      <c r="G24">
        <v>126</v>
      </c>
      <c r="H24" s="2">
        <v>0.25</v>
      </c>
      <c r="I24">
        <f>Table1[[#This Row],[Lemon]]+Table1[[#This Row],[Orange]]</f>
        <v>229</v>
      </c>
      <c r="J24">
        <f>Table1[[#This Row],[Sales]]*Table1[[#This Row],[Price]]</f>
        <v>57.25</v>
      </c>
    </row>
    <row r="25" spans="1:10" x14ac:dyDescent="0.25">
      <c r="A25" s="1">
        <v>42559</v>
      </c>
      <c r="B25" s="1" t="str">
        <f>TEXT(WEEKDAY(Table1[[#This Row],[Date]]), "dddd")</f>
        <v>viernes</v>
      </c>
      <c r="C25" t="s">
        <v>8</v>
      </c>
      <c r="D25">
        <v>123</v>
      </c>
      <c r="E25">
        <v>86</v>
      </c>
      <c r="F25">
        <v>82</v>
      </c>
      <c r="G25">
        <v>113</v>
      </c>
      <c r="H25" s="2">
        <v>0.25</v>
      </c>
      <c r="I25">
        <f>Table1[[#This Row],[Lemon]]+Table1[[#This Row],[Orange]]</f>
        <v>209</v>
      </c>
      <c r="J25">
        <f>Table1[[#This Row],[Sales]]*Table1[[#This Row],[Price]]</f>
        <v>52.25</v>
      </c>
    </row>
    <row r="26" spans="1:10" x14ac:dyDescent="0.25">
      <c r="A26" s="1">
        <v>42558</v>
      </c>
      <c r="B26" s="1" t="str">
        <f>TEXT(WEEKDAY(Table1[[#This Row],[Date]]), "dddd")</f>
        <v>jueves</v>
      </c>
      <c r="C26" t="s">
        <v>8</v>
      </c>
      <c r="D26">
        <v>143</v>
      </c>
      <c r="E26">
        <v>101</v>
      </c>
      <c r="F26">
        <v>81</v>
      </c>
      <c r="G26">
        <v>135</v>
      </c>
      <c r="H26" s="2">
        <v>0.25</v>
      </c>
      <c r="I26">
        <f>Table1[[#This Row],[Lemon]]+Table1[[#This Row],[Orange]]</f>
        <v>244</v>
      </c>
      <c r="J26">
        <f>Table1[[#This Row],[Sales]]*Table1[[#This Row],[Price]]</f>
        <v>61</v>
      </c>
    </row>
    <row r="27" spans="1:10" x14ac:dyDescent="0.25">
      <c r="A27" s="1">
        <v>42557</v>
      </c>
      <c r="B27" s="1" t="str">
        <f>TEXT(WEEKDAY(Table1[[#This Row],[Date]]), "dddd")</f>
        <v>miércoles</v>
      </c>
      <c r="C27" t="s">
        <v>8</v>
      </c>
      <c r="D27">
        <v>103</v>
      </c>
      <c r="E27">
        <v>69</v>
      </c>
      <c r="F27">
        <v>82</v>
      </c>
      <c r="G27">
        <v>90</v>
      </c>
      <c r="H27" s="2">
        <v>0.25</v>
      </c>
      <c r="I27">
        <f>Table1[[#This Row],[Lemon]]+Table1[[#This Row],[Orange]]</f>
        <v>172</v>
      </c>
      <c r="J27">
        <f>Table1[[#This Row],[Sales]]*Table1[[#This Row],[Price]]</f>
        <v>43</v>
      </c>
    </row>
    <row r="28" spans="1:10" x14ac:dyDescent="0.25">
      <c r="A28" s="1">
        <v>42556</v>
      </c>
      <c r="B28" s="1" t="str">
        <f>TEXT(WEEKDAY(Table1[[#This Row],[Date]]), "dddd")</f>
        <v>martes</v>
      </c>
      <c r="C28" t="s">
        <v>8</v>
      </c>
      <c r="D28">
        <v>159</v>
      </c>
      <c r="E28">
        <v>118</v>
      </c>
      <c r="F28">
        <v>78</v>
      </c>
      <c r="G28">
        <v>135</v>
      </c>
      <c r="H28" s="2">
        <v>0.25</v>
      </c>
      <c r="I28">
        <f>Table1[[#This Row],[Lemon]]+Table1[[#This Row],[Orange]]</f>
        <v>277</v>
      </c>
      <c r="J28">
        <f>Table1[[#This Row],[Sales]]*Table1[[#This Row],[Price]]</f>
        <v>69.25</v>
      </c>
    </row>
    <row r="29" spans="1:10" x14ac:dyDescent="0.25">
      <c r="A29" s="1">
        <v>42555</v>
      </c>
      <c r="B29" s="1" t="str">
        <f>TEXT(WEEKDAY(Table1[[#This Row],[Date]]), "dddd")</f>
        <v>lunes</v>
      </c>
      <c r="C29" t="s">
        <v>8</v>
      </c>
      <c r="D29">
        <v>134</v>
      </c>
      <c r="E29">
        <v>99</v>
      </c>
      <c r="F29">
        <v>76</v>
      </c>
      <c r="G29">
        <v>98</v>
      </c>
      <c r="H29" s="2">
        <v>0.25</v>
      </c>
      <c r="I29">
        <f>Table1[[#This Row],[Lemon]]+Table1[[#This Row],[Orange]]</f>
        <v>233</v>
      </c>
      <c r="J29">
        <f>Table1[[#This Row],[Sales]]*Table1[[#This Row],[Price]]</f>
        <v>58.25</v>
      </c>
    </row>
    <row r="30" spans="1:10" x14ac:dyDescent="0.25">
      <c r="A30" s="1">
        <v>42554</v>
      </c>
      <c r="B30" s="1" t="str">
        <f>TEXT(WEEKDAY(Table1[[#This Row],[Date]]), "dddd")</f>
        <v>domingo</v>
      </c>
      <c r="C30" t="s">
        <v>7</v>
      </c>
      <c r="D30">
        <v>110</v>
      </c>
      <c r="E30">
        <v>77</v>
      </c>
      <c r="F30">
        <v>71</v>
      </c>
      <c r="G30">
        <v>104</v>
      </c>
      <c r="H30" s="2">
        <v>0.25</v>
      </c>
      <c r="I30">
        <f>Table1[[#This Row],[Lemon]]+Table1[[#This Row],[Orange]]</f>
        <v>187</v>
      </c>
      <c r="J30">
        <f>Table1[[#This Row],[Sales]]*Table1[[#This Row],[Price]]</f>
        <v>46.75</v>
      </c>
    </row>
    <row r="31" spans="1:10" x14ac:dyDescent="0.25">
      <c r="A31" s="1">
        <v>42553</v>
      </c>
      <c r="B31" s="1" t="str">
        <f>TEXT(WEEKDAY(Table1[[#This Row],[Date]]), "dddd")</f>
        <v>sábado</v>
      </c>
      <c r="C31" t="s">
        <v>7</v>
      </c>
      <c r="D31">
        <v>98</v>
      </c>
      <c r="E31">
        <v>67</v>
      </c>
      <c r="F31">
        <v>72</v>
      </c>
      <c r="G31">
        <v>90</v>
      </c>
      <c r="H31" s="2">
        <v>0.25</v>
      </c>
      <c r="I31">
        <f>Table1[[#This Row],[Lemon]]+Table1[[#This Row],[Orange]]</f>
        <v>165</v>
      </c>
      <c r="J31">
        <f>Table1[[#This Row],[Sales]]*Table1[[#This Row],[Price]]</f>
        <v>41.25</v>
      </c>
    </row>
    <row r="32" spans="1:10" x14ac:dyDescent="0.25">
      <c r="A32" s="1">
        <v>42552</v>
      </c>
      <c r="B32" s="1" t="str">
        <f>TEXT(WEEKDAY(Table1[[#This Row],[Date]]), "dddd")</f>
        <v>viernes</v>
      </c>
      <c r="C32" t="s">
        <v>7</v>
      </c>
      <c r="D32">
        <v>97</v>
      </c>
      <c r="E32">
        <v>67</v>
      </c>
      <c r="F32">
        <v>70</v>
      </c>
      <c r="G32">
        <v>90</v>
      </c>
      <c r="H32" s="2">
        <v>0.25</v>
      </c>
      <c r="I32">
        <f>Table1[[#This Row],[Lemon]]+Table1[[#This Row],[Orange]]</f>
        <v>164</v>
      </c>
      <c r="J32">
        <f>Table1[[#This Row],[Sales]]*Table1[[#This Row],[Price]]</f>
        <v>41</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P22" sqref="P22"/>
    </sheetView>
  </sheetViews>
  <sheetFormatPr defaultRowHeight="15" x14ac:dyDescent="0.25"/>
  <cols>
    <col min="1" max="1" width="10.7109375" bestFit="1" customWidth="1"/>
    <col min="2" max="2" width="10.5703125" customWidth="1"/>
    <col min="3" max="3" width="9.140625" customWidth="1"/>
    <col min="4" max="4" width="9.5703125" customWidth="1"/>
    <col min="5" max="5" width="14.7109375" customWidth="1"/>
    <col min="6" max="6" width="10.140625" customWidth="1"/>
    <col min="7" max="7" width="7.5703125" customWidth="1"/>
    <col min="8" max="8" width="10.140625" customWidth="1"/>
    <col min="10" max="10" width="9.5703125" bestFit="1" customWidth="1"/>
  </cols>
  <sheetData>
    <row r="1" spans="1:10" x14ac:dyDescent="0.25">
      <c r="A1" t="s">
        <v>0</v>
      </c>
      <c r="B1" t="s">
        <v>11</v>
      </c>
      <c r="C1" t="s">
        <v>1</v>
      </c>
      <c r="D1" t="s">
        <v>2</v>
      </c>
      <c r="E1" t="s">
        <v>3</v>
      </c>
      <c r="F1" t="s">
        <v>4</v>
      </c>
      <c r="G1" t="s">
        <v>5</v>
      </c>
      <c r="H1" t="s">
        <v>6</v>
      </c>
      <c r="I1" t="s">
        <v>9</v>
      </c>
      <c r="J1" t="s">
        <v>10</v>
      </c>
    </row>
    <row r="2" spans="1:10" x14ac:dyDescent="0.25">
      <c r="A2" s="1">
        <v>42582</v>
      </c>
      <c r="B2" s="1" t="str">
        <f>TEXT(WEEKDAY(Table13[[#This Row],[Date]]), "dddd")</f>
        <v>domingo</v>
      </c>
      <c r="C2" t="s">
        <v>8</v>
      </c>
      <c r="D2">
        <v>76</v>
      </c>
      <c r="E2">
        <v>47</v>
      </c>
      <c r="F2">
        <v>82</v>
      </c>
      <c r="G2">
        <v>68</v>
      </c>
      <c r="H2" s="2">
        <v>0.35</v>
      </c>
      <c r="I2">
        <f>Table13[[#This Row],[Lemon]]+Table13[[#This Row],[Orange]]</f>
        <v>123</v>
      </c>
      <c r="J2" s="3">
        <f>Table13[[#This Row],[Sales]]*Table13[[#This Row],[Price]]</f>
        <v>43.05</v>
      </c>
    </row>
    <row r="3" spans="1:10" x14ac:dyDescent="0.25">
      <c r="A3" s="1">
        <v>42581</v>
      </c>
      <c r="B3" s="1" t="str">
        <f>TEXT(WEEKDAY(Table13[[#This Row],[Date]]), "dddd")</f>
        <v>sábado</v>
      </c>
      <c r="C3" t="s">
        <v>8</v>
      </c>
      <c r="D3">
        <v>88</v>
      </c>
      <c r="E3">
        <v>57</v>
      </c>
      <c r="F3">
        <v>82</v>
      </c>
      <c r="G3">
        <v>81</v>
      </c>
      <c r="H3" s="2">
        <v>0.35</v>
      </c>
      <c r="I3">
        <f>Table13[[#This Row],[Lemon]]+Table13[[#This Row],[Orange]]</f>
        <v>145</v>
      </c>
      <c r="J3" s="3">
        <f>Table13[[#This Row],[Sales]]*Table13[[#This Row],[Price]]</f>
        <v>50.75</v>
      </c>
    </row>
    <row r="4" spans="1:10" x14ac:dyDescent="0.25">
      <c r="A4" s="1">
        <v>42580</v>
      </c>
      <c r="B4" s="1" t="str">
        <f>TEXT(WEEKDAY(Table13[[#This Row],[Date]]), "dddd")</f>
        <v>viernes</v>
      </c>
      <c r="C4" t="s">
        <v>7</v>
      </c>
      <c r="D4">
        <v>100</v>
      </c>
      <c r="E4">
        <v>66</v>
      </c>
      <c r="F4">
        <v>81</v>
      </c>
      <c r="G4">
        <v>95</v>
      </c>
      <c r="H4" s="2">
        <v>0.35</v>
      </c>
      <c r="I4">
        <f>Table13[[#This Row],[Lemon]]+Table13[[#This Row],[Orange]]</f>
        <v>166</v>
      </c>
      <c r="J4" s="3">
        <f>Table13[[#This Row],[Sales]]*Table13[[#This Row],[Price]]</f>
        <v>58.099999999999994</v>
      </c>
    </row>
    <row r="5" spans="1:10" x14ac:dyDescent="0.25">
      <c r="A5" s="1">
        <v>42579</v>
      </c>
      <c r="B5" s="1" t="str">
        <f>TEXT(WEEKDAY(Table13[[#This Row],[Date]]), "dddd")</f>
        <v>jueves</v>
      </c>
      <c r="C5" t="s">
        <v>7</v>
      </c>
      <c r="D5">
        <v>96</v>
      </c>
      <c r="E5">
        <v>63</v>
      </c>
      <c r="F5">
        <v>82</v>
      </c>
      <c r="G5">
        <v>90</v>
      </c>
      <c r="H5" s="2">
        <v>0.35</v>
      </c>
      <c r="I5">
        <f>Table13[[#This Row],[Lemon]]+Table13[[#This Row],[Orange]]</f>
        <v>159</v>
      </c>
      <c r="J5" s="3">
        <f>Table13[[#This Row],[Sales]]*Table13[[#This Row],[Price]]</f>
        <v>55.65</v>
      </c>
    </row>
    <row r="6" spans="1:10" x14ac:dyDescent="0.25">
      <c r="A6" s="1">
        <v>42578</v>
      </c>
      <c r="B6" s="1" t="str">
        <f>TEXT(WEEKDAY(Table13[[#This Row],[Date]]), "dddd")</f>
        <v>miércoles</v>
      </c>
      <c r="C6" t="s">
        <v>7</v>
      </c>
      <c r="D6">
        <v>104</v>
      </c>
      <c r="E6">
        <v>68</v>
      </c>
      <c r="F6">
        <v>80</v>
      </c>
      <c r="G6">
        <v>99</v>
      </c>
      <c r="H6" s="2">
        <v>0.35</v>
      </c>
      <c r="I6">
        <f>Table13[[#This Row],[Lemon]]+Table13[[#This Row],[Orange]]</f>
        <v>172</v>
      </c>
      <c r="J6" s="3">
        <f>Table13[[#This Row],[Sales]]*Table13[[#This Row],[Price]]</f>
        <v>60.199999999999996</v>
      </c>
    </row>
    <row r="7" spans="1:10" x14ac:dyDescent="0.25">
      <c r="A7" s="1">
        <v>42577</v>
      </c>
      <c r="B7" s="1" t="str">
        <f>TEXT(WEEKDAY(Table13[[#This Row],[Date]]), "dddd")</f>
        <v>martes</v>
      </c>
      <c r="C7" t="s">
        <v>7</v>
      </c>
      <c r="D7">
        <v>176</v>
      </c>
      <c r="E7">
        <v>129</v>
      </c>
      <c r="F7">
        <v>83</v>
      </c>
      <c r="G7">
        <v>158</v>
      </c>
      <c r="H7" s="2">
        <v>0.35</v>
      </c>
      <c r="I7">
        <f>Table13[[#This Row],[Lemon]]+Table13[[#This Row],[Orange]]</f>
        <v>305</v>
      </c>
      <c r="J7" s="3">
        <f>Table13[[#This Row],[Sales]]*Table13[[#This Row],[Price]]</f>
        <v>106.75</v>
      </c>
    </row>
    <row r="8" spans="1:10" x14ac:dyDescent="0.25">
      <c r="A8" s="1">
        <v>42576</v>
      </c>
      <c r="B8" s="1" t="str">
        <f>TEXT(WEEKDAY(Table13[[#This Row],[Date]]), "dddd")</f>
        <v>lunes</v>
      </c>
      <c r="C8" t="s">
        <v>7</v>
      </c>
      <c r="D8">
        <v>156</v>
      </c>
      <c r="E8">
        <v>113</v>
      </c>
      <c r="F8">
        <v>84</v>
      </c>
      <c r="G8">
        <v>135</v>
      </c>
      <c r="H8" s="2">
        <v>0.5</v>
      </c>
      <c r="I8">
        <f>Table13[[#This Row],[Lemon]]+Table13[[#This Row],[Orange]]</f>
        <v>269</v>
      </c>
      <c r="J8" s="3">
        <f>Table13[[#This Row],[Sales]]*Table13[[#This Row],[Price]]</f>
        <v>134.5</v>
      </c>
    </row>
    <row r="9" spans="1:10" x14ac:dyDescent="0.25">
      <c r="A9" s="1">
        <v>42575</v>
      </c>
      <c r="B9" s="1" t="str">
        <f>TEXT(WEEKDAY(Table13[[#This Row],[Date]]), "dddd")</f>
        <v>domingo</v>
      </c>
      <c r="C9" t="s">
        <v>7</v>
      </c>
      <c r="D9">
        <v>121</v>
      </c>
      <c r="E9">
        <v>82</v>
      </c>
      <c r="F9">
        <v>82</v>
      </c>
      <c r="G9">
        <v>117</v>
      </c>
      <c r="H9" s="2">
        <v>0.5</v>
      </c>
      <c r="I9">
        <f>Table13[[#This Row],[Lemon]]+Table13[[#This Row],[Orange]]</f>
        <v>203</v>
      </c>
      <c r="J9" s="3">
        <f>Table13[[#This Row],[Sales]]*Table13[[#This Row],[Price]]</f>
        <v>101.5</v>
      </c>
    </row>
    <row r="10" spans="1:10" x14ac:dyDescent="0.25">
      <c r="A10" s="1">
        <v>42574</v>
      </c>
      <c r="B10" s="1" t="str">
        <f>TEXT(WEEKDAY(Table13[[#This Row],[Date]]), "dddd")</f>
        <v>sábado</v>
      </c>
      <c r="C10" t="s">
        <v>7</v>
      </c>
      <c r="D10">
        <v>120</v>
      </c>
      <c r="E10">
        <v>82</v>
      </c>
      <c r="F10">
        <v>81</v>
      </c>
      <c r="G10">
        <v>117</v>
      </c>
      <c r="H10" s="2">
        <v>0.5</v>
      </c>
      <c r="I10">
        <f>Table13[[#This Row],[Lemon]]+Table13[[#This Row],[Orange]]</f>
        <v>202</v>
      </c>
      <c r="J10" s="3">
        <f>Table13[[#This Row],[Sales]]*Table13[[#This Row],[Price]]</f>
        <v>101</v>
      </c>
    </row>
    <row r="11" spans="1:10" x14ac:dyDescent="0.25">
      <c r="A11" s="1">
        <v>42573</v>
      </c>
      <c r="B11" s="1" t="str">
        <f>TEXT(WEEKDAY(Table13[[#This Row],[Date]]), "dddd")</f>
        <v>viernes</v>
      </c>
      <c r="C11" t="s">
        <v>7</v>
      </c>
      <c r="D11">
        <v>112</v>
      </c>
      <c r="E11">
        <v>75</v>
      </c>
      <c r="F11">
        <v>80</v>
      </c>
      <c r="G11">
        <v>108</v>
      </c>
      <c r="H11" s="2">
        <v>0.5</v>
      </c>
      <c r="I11">
        <f>Table13[[#This Row],[Lemon]]+Table13[[#This Row],[Orange]]</f>
        <v>187</v>
      </c>
      <c r="J11" s="3">
        <f>Table13[[#This Row],[Sales]]*Table13[[#This Row],[Price]]</f>
        <v>93.5</v>
      </c>
    </row>
    <row r="12" spans="1:10" x14ac:dyDescent="0.25">
      <c r="A12" s="1">
        <v>42572</v>
      </c>
      <c r="B12" s="1" t="str">
        <f>TEXT(WEEKDAY(Table13[[#This Row],[Date]]), "dddd")</f>
        <v>jueves</v>
      </c>
      <c r="C12" t="s">
        <v>7</v>
      </c>
      <c r="D12">
        <v>83</v>
      </c>
      <c r="E12">
        <v>50</v>
      </c>
      <c r="F12">
        <v>77</v>
      </c>
      <c r="G12">
        <v>90</v>
      </c>
      <c r="H12" s="2">
        <v>0.5</v>
      </c>
      <c r="I12">
        <f>Table13[[#This Row],[Lemon]]+Table13[[#This Row],[Orange]]</f>
        <v>133</v>
      </c>
      <c r="J12" s="3">
        <f>Table13[[#This Row],[Sales]]*Table13[[#This Row],[Price]]</f>
        <v>66.5</v>
      </c>
    </row>
    <row r="13" spans="1:10" x14ac:dyDescent="0.25">
      <c r="A13" s="1">
        <v>42571</v>
      </c>
      <c r="B13" s="1" t="str">
        <f>TEXT(WEEKDAY(Table13[[#This Row],[Date]]), "dddd")</f>
        <v>miércoles</v>
      </c>
      <c r="C13" t="s">
        <v>7</v>
      </c>
      <c r="D13">
        <v>71</v>
      </c>
      <c r="E13">
        <v>42</v>
      </c>
      <c r="F13">
        <v>70</v>
      </c>
      <c r="G13">
        <v>110</v>
      </c>
      <c r="H13" s="2">
        <v>0.5</v>
      </c>
      <c r="I13">
        <f>Table13[[#This Row],[Lemon]]+Table13[[#This Row],[Orange]]</f>
        <v>113</v>
      </c>
      <c r="J13" s="3">
        <f>Table13[[#This Row],[Sales]]*Table13[[#This Row],[Price]]</f>
        <v>56.5</v>
      </c>
    </row>
    <row r="14" spans="1:10" x14ac:dyDescent="0.25">
      <c r="A14" s="1">
        <v>42570</v>
      </c>
      <c r="B14" s="1" t="str">
        <f>TEXT(WEEKDAY(Table13[[#This Row],[Date]]), "dddd")</f>
        <v>martes</v>
      </c>
      <c r="C14" t="s">
        <v>7</v>
      </c>
      <c r="D14">
        <v>122</v>
      </c>
      <c r="E14">
        <v>85</v>
      </c>
      <c r="F14">
        <v>78</v>
      </c>
      <c r="G14">
        <v>113</v>
      </c>
      <c r="H14" s="2">
        <v>0.5</v>
      </c>
      <c r="I14">
        <f>Table13[[#This Row],[Lemon]]+Table13[[#This Row],[Orange]]</f>
        <v>207</v>
      </c>
      <c r="J14" s="3">
        <f>Table13[[#This Row],[Sales]]*Table13[[#This Row],[Price]]</f>
        <v>103.5</v>
      </c>
    </row>
    <row r="15" spans="1:10" x14ac:dyDescent="0.25">
      <c r="A15" s="1">
        <v>42569</v>
      </c>
      <c r="B15" s="1" t="str">
        <f>TEXT(WEEKDAY(Table13[[#This Row],[Date]]), "dddd")</f>
        <v>lunes</v>
      </c>
      <c r="C15" t="s">
        <v>7</v>
      </c>
      <c r="D15">
        <v>131</v>
      </c>
      <c r="E15">
        <v>92</v>
      </c>
      <c r="F15">
        <v>81</v>
      </c>
      <c r="G15">
        <v>122</v>
      </c>
      <c r="H15" s="2">
        <v>0.5</v>
      </c>
      <c r="I15">
        <f>Table13[[#This Row],[Lemon]]+Table13[[#This Row],[Orange]]</f>
        <v>223</v>
      </c>
      <c r="J15" s="3">
        <f>Table13[[#This Row],[Sales]]*Table13[[#This Row],[Price]]</f>
        <v>111.5</v>
      </c>
    </row>
    <row r="16" spans="1:10" x14ac:dyDescent="0.25">
      <c r="A16" s="1">
        <v>42568</v>
      </c>
      <c r="B16" s="1" t="str">
        <f>TEXT(WEEKDAY(Table13[[#This Row],[Date]]), "dddd")</f>
        <v>domingo</v>
      </c>
      <c r="C16" t="s">
        <v>8</v>
      </c>
      <c r="D16">
        <v>115</v>
      </c>
      <c r="E16">
        <v>76</v>
      </c>
      <c r="F16">
        <v>77</v>
      </c>
      <c r="G16">
        <v>126</v>
      </c>
      <c r="H16" s="2">
        <v>0.5</v>
      </c>
      <c r="I16">
        <f>Table13[[#This Row],[Lemon]]+Table13[[#This Row],[Orange]]</f>
        <v>191</v>
      </c>
      <c r="J16" s="3">
        <f>Table13[[#This Row],[Sales]]*Table13[[#This Row],[Price]]</f>
        <v>95.5</v>
      </c>
    </row>
    <row r="17" spans="1:10" x14ac:dyDescent="0.25">
      <c r="A17" s="1">
        <v>42567</v>
      </c>
      <c r="B17" s="1" t="str">
        <f>TEXT(WEEKDAY(Table13[[#This Row],[Date]]), "dddd")</f>
        <v>sábado</v>
      </c>
      <c r="C17" t="s">
        <v>8</v>
      </c>
      <c r="D17">
        <v>81</v>
      </c>
      <c r="E17">
        <v>50</v>
      </c>
      <c r="F17">
        <v>74</v>
      </c>
      <c r="G17">
        <v>90</v>
      </c>
      <c r="H17" s="2">
        <v>0.5</v>
      </c>
      <c r="I17">
        <f>Table13[[#This Row],[Lemon]]+Table13[[#This Row],[Orange]]</f>
        <v>131</v>
      </c>
      <c r="J17" s="3">
        <f>Table13[[#This Row],[Sales]]*Table13[[#This Row],[Price]]</f>
        <v>65.5</v>
      </c>
    </row>
    <row r="18" spans="1:10" x14ac:dyDescent="0.25">
      <c r="A18" s="1">
        <v>42566</v>
      </c>
      <c r="B18" s="1" t="str">
        <f>TEXT(WEEKDAY(Table13[[#This Row],[Date]]), "dddd")</f>
        <v>viernes</v>
      </c>
      <c r="C18" t="s">
        <v>8</v>
      </c>
      <c r="D18">
        <v>98</v>
      </c>
      <c r="E18">
        <v>62</v>
      </c>
      <c r="F18">
        <v>75</v>
      </c>
      <c r="G18">
        <v>108</v>
      </c>
      <c r="H18" s="2">
        <v>0.5</v>
      </c>
      <c r="I18">
        <f>Table13[[#This Row],[Lemon]]+Table13[[#This Row],[Orange]]</f>
        <v>160</v>
      </c>
      <c r="J18" s="3">
        <f>Table13[[#This Row],[Sales]]*Table13[[#This Row],[Price]]</f>
        <v>80</v>
      </c>
    </row>
    <row r="19" spans="1:10" x14ac:dyDescent="0.25">
      <c r="A19" s="1">
        <v>42565</v>
      </c>
      <c r="B19" s="1" t="str">
        <f>TEXT(WEEKDAY(Table13[[#This Row],[Date]]), "dddd")</f>
        <v>jueves</v>
      </c>
      <c r="C19" t="s">
        <v>8</v>
      </c>
      <c r="D19">
        <v>122</v>
      </c>
      <c r="E19">
        <v>85</v>
      </c>
      <c r="F19">
        <v>78</v>
      </c>
      <c r="G19">
        <v>113</v>
      </c>
      <c r="H19" s="2">
        <v>0.25</v>
      </c>
      <c r="I19">
        <f>Table13[[#This Row],[Lemon]]+Table13[[#This Row],[Orange]]</f>
        <v>207</v>
      </c>
      <c r="J19" s="3">
        <f>Table13[[#This Row],[Sales]]*Table13[[#This Row],[Price]]</f>
        <v>51.75</v>
      </c>
    </row>
    <row r="20" spans="1:10" x14ac:dyDescent="0.25">
      <c r="A20" s="1">
        <v>42564</v>
      </c>
      <c r="B20" s="1" t="str">
        <f>TEXT(WEEKDAY(Table13[[#This Row],[Date]]), "dddd")</f>
        <v>miércoles</v>
      </c>
      <c r="C20" t="s">
        <v>8</v>
      </c>
      <c r="D20">
        <v>109</v>
      </c>
      <c r="E20">
        <v>75</v>
      </c>
      <c r="F20">
        <v>77</v>
      </c>
      <c r="G20">
        <v>99</v>
      </c>
      <c r="H20" s="2">
        <v>0.25</v>
      </c>
      <c r="I20">
        <f>Table13[[#This Row],[Lemon]]+Table13[[#This Row],[Orange]]</f>
        <v>184</v>
      </c>
      <c r="J20" s="3">
        <f>Table13[[#This Row],[Sales]]*Table13[[#This Row],[Price]]</f>
        <v>46</v>
      </c>
    </row>
    <row r="21" spans="1:10" x14ac:dyDescent="0.25">
      <c r="A21" s="1">
        <v>42563</v>
      </c>
      <c r="B21" s="1" t="str">
        <f>TEXT(WEEKDAY(Table13[[#This Row],[Date]]), "dddd")</f>
        <v>martes</v>
      </c>
      <c r="C21" t="s">
        <v>8</v>
      </c>
      <c r="D21">
        <v>130</v>
      </c>
      <c r="E21">
        <v>95</v>
      </c>
      <c r="F21">
        <v>84</v>
      </c>
      <c r="G21">
        <v>99</v>
      </c>
      <c r="H21" s="2">
        <v>0.25</v>
      </c>
      <c r="I21">
        <f>Table13[[#This Row],[Lemon]]+Table13[[#This Row],[Orange]]</f>
        <v>225</v>
      </c>
      <c r="J21" s="3">
        <f>Table13[[#This Row],[Sales]]*Table13[[#This Row],[Price]]</f>
        <v>56.25</v>
      </c>
    </row>
    <row r="22" spans="1:10" x14ac:dyDescent="0.25">
      <c r="A22" s="1">
        <v>42562</v>
      </c>
      <c r="B22" s="1" t="str">
        <f>TEXT(WEEKDAY(Table13[[#This Row],[Date]]), "dddd")</f>
        <v>lunes</v>
      </c>
      <c r="C22" t="s">
        <v>8</v>
      </c>
      <c r="D22">
        <v>162</v>
      </c>
      <c r="E22">
        <v>120</v>
      </c>
      <c r="F22">
        <v>83</v>
      </c>
      <c r="G22">
        <v>135</v>
      </c>
      <c r="H22" s="2">
        <v>0.25</v>
      </c>
      <c r="I22">
        <f>Table13[[#This Row],[Lemon]]+Table13[[#This Row],[Orange]]</f>
        <v>282</v>
      </c>
      <c r="J22" s="3">
        <f>Table13[[#This Row],[Sales]]*Table13[[#This Row],[Price]]</f>
        <v>70.5</v>
      </c>
    </row>
    <row r="23" spans="1:10" x14ac:dyDescent="0.25">
      <c r="A23" s="1">
        <v>42561</v>
      </c>
      <c r="B23" s="1" t="str">
        <f>TEXT(WEEKDAY(Table13[[#This Row],[Date]]), "dddd")</f>
        <v>domingo</v>
      </c>
      <c r="C23" t="s">
        <v>8</v>
      </c>
      <c r="D23">
        <v>140</v>
      </c>
      <c r="E23">
        <v>98</v>
      </c>
      <c r="F23">
        <v>82</v>
      </c>
      <c r="G23">
        <v>131</v>
      </c>
      <c r="H23" s="2">
        <v>0.25</v>
      </c>
      <c r="I23">
        <f>Table13[[#This Row],[Lemon]]+Table13[[#This Row],[Orange]]</f>
        <v>238</v>
      </c>
      <c r="J23" s="3">
        <f>Table13[[#This Row],[Sales]]*Table13[[#This Row],[Price]]</f>
        <v>59.5</v>
      </c>
    </row>
    <row r="24" spans="1:10" x14ac:dyDescent="0.25">
      <c r="A24" s="1">
        <v>42560</v>
      </c>
      <c r="B24" s="1" t="str">
        <f>TEXT(WEEKDAY(Table13[[#This Row],[Date]]), "dddd")</f>
        <v>sábado</v>
      </c>
      <c r="C24" t="s">
        <v>8</v>
      </c>
      <c r="D24">
        <v>134</v>
      </c>
      <c r="E24">
        <v>95</v>
      </c>
      <c r="F24">
        <v>80</v>
      </c>
      <c r="G24">
        <v>126</v>
      </c>
      <c r="H24" s="2">
        <v>0.25</v>
      </c>
      <c r="I24">
        <f>Table13[[#This Row],[Lemon]]+Table13[[#This Row],[Orange]]</f>
        <v>229</v>
      </c>
      <c r="J24" s="3">
        <f>Table13[[#This Row],[Sales]]*Table13[[#This Row],[Price]]</f>
        <v>57.25</v>
      </c>
    </row>
    <row r="25" spans="1:10" x14ac:dyDescent="0.25">
      <c r="A25" s="1">
        <v>42559</v>
      </c>
      <c r="B25" s="1" t="str">
        <f>TEXT(WEEKDAY(Table13[[#This Row],[Date]]), "dddd")</f>
        <v>viernes</v>
      </c>
      <c r="C25" t="s">
        <v>8</v>
      </c>
      <c r="D25">
        <v>123</v>
      </c>
      <c r="E25">
        <v>86</v>
      </c>
      <c r="F25">
        <v>82</v>
      </c>
      <c r="G25">
        <v>113</v>
      </c>
      <c r="H25" s="2">
        <v>0.25</v>
      </c>
      <c r="I25">
        <f>Table13[[#This Row],[Lemon]]+Table13[[#This Row],[Orange]]</f>
        <v>209</v>
      </c>
      <c r="J25" s="3">
        <f>Table13[[#This Row],[Sales]]*Table13[[#This Row],[Price]]</f>
        <v>52.25</v>
      </c>
    </row>
    <row r="26" spans="1:10" x14ac:dyDescent="0.25">
      <c r="A26" s="1">
        <v>42558</v>
      </c>
      <c r="B26" s="1" t="str">
        <f>TEXT(WEEKDAY(Table13[[#This Row],[Date]]), "dddd")</f>
        <v>jueves</v>
      </c>
      <c r="C26" t="s">
        <v>8</v>
      </c>
      <c r="D26">
        <v>143</v>
      </c>
      <c r="E26">
        <v>101</v>
      </c>
      <c r="F26">
        <v>81</v>
      </c>
      <c r="G26">
        <v>135</v>
      </c>
      <c r="H26" s="2">
        <v>0.25</v>
      </c>
      <c r="I26">
        <f>Table13[[#This Row],[Lemon]]+Table13[[#This Row],[Orange]]</f>
        <v>244</v>
      </c>
      <c r="J26" s="3">
        <f>Table13[[#This Row],[Sales]]*Table13[[#This Row],[Price]]</f>
        <v>61</v>
      </c>
    </row>
    <row r="27" spans="1:10" x14ac:dyDescent="0.25">
      <c r="A27" s="1">
        <v>42557</v>
      </c>
      <c r="B27" s="1" t="str">
        <f>TEXT(WEEKDAY(Table13[[#This Row],[Date]]), "dddd")</f>
        <v>miércoles</v>
      </c>
      <c r="C27" t="s">
        <v>8</v>
      </c>
      <c r="D27">
        <v>103</v>
      </c>
      <c r="E27">
        <v>69</v>
      </c>
      <c r="F27">
        <v>82</v>
      </c>
      <c r="G27">
        <v>90</v>
      </c>
      <c r="H27" s="2">
        <v>0.25</v>
      </c>
      <c r="I27">
        <f>Table13[[#This Row],[Lemon]]+Table13[[#This Row],[Orange]]</f>
        <v>172</v>
      </c>
      <c r="J27" s="3">
        <f>Table13[[#This Row],[Sales]]*Table13[[#This Row],[Price]]</f>
        <v>43</v>
      </c>
    </row>
    <row r="28" spans="1:10" x14ac:dyDescent="0.25">
      <c r="A28" s="1">
        <v>42556</v>
      </c>
      <c r="B28" s="1" t="str">
        <f>TEXT(WEEKDAY(Table13[[#This Row],[Date]]), "dddd")</f>
        <v>martes</v>
      </c>
      <c r="C28" t="s">
        <v>8</v>
      </c>
      <c r="D28">
        <v>159</v>
      </c>
      <c r="E28">
        <v>118</v>
      </c>
      <c r="F28">
        <v>78</v>
      </c>
      <c r="G28">
        <v>135</v>
      </c>
      <c r="H28" s="2">
        <v>0.25</v>
      </c>
      <c r="I28">
        <f>Table13[[#This Row],[Lemon]]+Table13[[#This Row],[Orange]]</f>
        <v>277</v>
      </c>
      <c r="J28" s="3">
        <f>Table13[[#This Row],[Sales]]*Table13[[#This Row],[Price]]</f>
        <v>69.25</v>
      </c>
    </row>
    <row r="29" spans="1:10" x14ac:dyDescent="0.25">
      <c r="A29" s="1">
        <v>42555</v>
      </c>
      <c r="B29" s="1" t="str">
        <f>TEXT(WEEKDAY(Table13[[#This Row],[Date]]), "dddd")</f>
        <v>lunes</v>
      </c>
      <c r="C29" t="s">
        <v>8</v>
      </c>
      <c r="D29">
        <v>134</v>
      </c>
      <c r="E29">
        <v>99</v>
      </c>
      <c r="F29">
        <v>76</v>
      </c>
      <c r="G29">
        <v>98</v>
      </c>
      <c r="H29" s="2">
        <v>0.25</v>
      </c>
      <c r="I29">
        <f>Table13[[#This Row],[Lemon]]+Table13[[#This Row],[Orange]]</f>
        <v>233</v>
      </c>
      <c r="J29" s="3">
        <f>Table13[[#This Row],[Sales]]*Table13[[#This Row],[Price]]</f>
        <v>58.25</v>
      </c>
    </row>
    <row r="30" spans="1:10" x14ac:dyDescent="0.25">
      <c r="A30" s="1">
        <v>42554</v>
      </c>
      <c r="B30" s="1" t="str">
        <f>TEXT(WEEKDAY(Table13[[#This Row],[Date]]), "dddd")</f>
        <v>domingo</v>
      </c>
      <c r="C30" t="s">
        <v>7</v>
      </c>
      <c r="D30">
        <v>110</v>
      </c>
      <c r="E30">
        <v>77</v>
      </c>
      <c r="F30">
        <v>71</v>
      </c>
      <c r="G30">
        <v>104</v>
      </c>
      <c r="H30" s="2">
        <v>0.25</v>
      </c>
      <c r="I30">
        <f>Table13[[#This Row],[Lemon]]+Table13[[#This Row],[Orange]]</f>
        <v>187</v>
      </c>
      <c r="J30" s="3">
        <f>Table13[[#This Row],[Sales]]*Table13[[#This Row],[Price]]</f>
        <v>46.75</v>
      </c>
    </row>
    <row r="31" spans="1:10" x14ac:dyDescent="0.25">
      <c r="A31" s="1">
        <v>42553</v>
      </c>
      <c r="B31" s="1" t="str">
        <f>TEXT(WEEKDAY(Table13[[#This Row],[Date]]), "dddd")</f>
        <v>sábado</v>
      </c>
      <c r="C31" t="s">
        <v>7</v>
      </c>
      <c r="D31">
        <v>98</v>
      </c>
      <c r="E31">
        <v>67</v>
      </c>
      <c r="F31">
        <v>72</v>
      </c>
      <c r="G31">
        <v>90</v>
      </c>
      <c r="H31" s="2">
        <v>0.25</v>
      </c>
      <c r="I31">
        <f>Table13[[#This Row],[Lemon]]+Table13[[#This Row],[Orange]]</f>
        <v>165</v>
      </c>
      <c r="J31" s="3">
        <f>Table13[[#This Row],[Sales]]*Table13[[#This Row],[Price]]</f>
        <v>41.25</v>
      </c>
    </row>
    <row r="32" spans="1:10" x14ac:dyDescent="0.25">
      <c r="A32" s="1">
        <v>42552</v>
      </c>
      <c r="B32" s="1" t="str">
        <f>TEXT(WEEKDAY(Table13[[#This Row],[Date]]), "dddd")</f>
        <v>viernes</v>
      </c>
      <c r="C32" t="s">
        <v>7</v>
      </c>
      <c r="D32">
        <v>97</v>
      </c>
      <c r="E32">
        <v>67</v>
      </c>
      <c r="F32">
        <v>70</v>
      </c>
      <c r="G32">
        <v>90</v>
      </c>
      <c r="H32" s="2">
        <v>0.25</v>
      </c>
      <c r="I32">
        <f>Table13[[#This Row],[Lemon]]+Table13[[#This Row],[Orange]]</f>
        <v>164</v>
      </c>
      <c r="J32" s="3">
        <f>Table13[[#This Row],[Sales]]*Table13[[#This Row],[Price]]</f>
        <v>41</v>
      </c>
    </row>
    <row r="33" spans="1:11" x14ac:dyDescent="0.25">
      <c r="A33" s="2">
        <f>COUNT(Table13[Date])</f>
        <v>31</v>
      </c>
      <c r="B33" s="1"/>
      <c r="D33">
        <f>AVERAGE(Table13[Lemon])</f>
        <v>116.58064516129032</v>
      </c>
      <c r="E33">
        <f>AVERAGE(Table13[Orange])</f>
        <v>80.354838709677423</v>
      </c>
      <c r="F33">
        <f>MAX(Table13[Temperature])</f>
        <v>84</v>
      </c>
      <c r="I33" s="2">
        <f>SUBTOTAL(109,Table13[Sales])</f>
        <v>6105</v>
      </c>
      <c r="J33" s="3">
        <f>SUBTOTAL(109,Table13[Revenue])</f>
        <v>2138</v>
      </c>
      <c r="K33" t="e">
        <f>SUM</f>
        <v>#NAME?</v>
      </c>
    </row>
  </sheetData>
  <conditionalFormatting sqref="J2:J32">
    <cfRule type="dataBar" priority="5">
      <dataBar>
        <cfvo type="min"/>
        <cfvo type="max"/>
        <color rgb="FFFFB628"/>
      </dataBar>
      <extLst>
        <ext xmlns:x14="http://schemas.microsoft.com/office/spreadsheetml/2009/9/main" uri="{B025F937-C7B1-47D3-B67F-A62EFF666E3E}">
          <x14:id>{DC3A97DC-D849-4DD9-9099-5155E543B4D7}</x14:id>
        </ext>
      </extLst>
    </cfRule>
  </conditionalFormatting>
  <conditionalFormatting sqref="F2:F32">
    <cfRule type="colorScale" priority="4">
      <colorScale>
        <cfvo type="min"/>
        <cfvo type="max"/>
        <color rgb="FFFCFCFF"/>
        <color rgb="FFF8696B"/>
      </colorScale>
    </cfRule>
  </conditionalFormatting>
  <conditionalFormatting sqref="I2:I32">
    <cfRule type="top10" dxfId="12" priority="1" percent="1" bottom="1" rank="10"/>
    <cfRule type="top10" dxfId="11" priority="2" percent="1" rank="10"/>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C3A97DC-D849-4DD9-9099-5155E543B4D7}">
            <x14:dataBar minLength="0" maxLength="100" border="1" negativeBarBorderColorSameAsPositive="0">
              <x14:cfvo type="autoMin"/>
              <x14:cfvo type="autoMax"/>
              <x14:borderColor rgb="FFFFB628"/>
              <x14:negativeFillColor rgb="FFFF0000"/>
              <x14:negativeBorderColor rgb="FFFF0000"/>
              <x14:axisColor rgb="FF000000"/>
            </x14:dataBar>
          </x14:cfRule>
          <xm:sqref>J2:J32</xm:sqref>
        </x14:conditionalFormatting>
        <x14:conditionalFormatting xmlns:xm="http://schemas.microsoft.com/office/excel/2006/main">
          <x14:cfRule type="iconSet" priority="3" id="{4D8A2AD4-9E3B-4BCF-8272-9207A55D6112}">
            <x14:iconSet iconSet="3Stars">
              <x14:cfvo type="percent">
                <xm:f>0</xm:f>
              </x14:cfvo>
              <x14:cfvo type="percent">
                <xm:f>33</xm:f>
              </x14:cfvo>
              <x14:cfvo type="percent">
                <xm:f>67</xm:f>
              </x14:cfvo>
            </x14:iconSet>
          </x14:cfRule>
          <xm:sqref>G2:G32</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'Exploring Data in Excel'!I2:I32</xm:f>
              <xm:sqref>I34</xm:sqref>
            </x14:sparkline>
          </x14:sparklines>
        </x14:sparklineGroup>
        <x14:sparklineGroup displayEmptyCellsAs="gap" high="1" low="1">
          <x14:colorSeries rgb="FF376092"/>
          <x14:colorNegative rgb="FFD00000"/>
          <x14:colorAxis rgb="FF000000"/>
          <x14:colorMarkers rgb="FFD00000"/>
          <x14:colorFirst rgb="FFD00000"/>
          <x14:colorLast rgb="FFD00000"/>
          <x14:colorHigh rgb="FFD00000"/>
          <x14:colorLow rgb="FFD00000"/>
          <x14:sparklines>
            <x14:sparkline>
              <xm:f>'Exploring Data in Excel'!H2:H32</xm:f>
              <xm:sqref>H33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zoomScale="85" zoomScaleNormal="85" workbookViewId="0">
      <selection activeCell="I39" sqref="I39"/>
    </sheetView>
  </sheetViews>
  <sheetFormatPr defaultRowHeight="15" x14ac:dyDescent="0.25"/>
  <cols>
    <col min="1" max="1" width="10.7109375" bestFit="1" customWidth="1"/>
    <col min="2" max="2" width="10.5703125" customWidth="1"/>
    <col min="3" max="3" width="9.140625" customWidth="1"/>
    <col min="4" max="4" width="9.5703125" customWidth="1"/>
    <col min="5" max="5" width="14.7109375" customWidth="1"/>
    <col min="6" max="6" width="10.140625" customWidth="1"/>
    <col min="7" max="7" width="10.28515625" bestFit="1" customWidth="1"/>
    <col min="8" max="8" width="10.140625" customWidth="1"/>
    <col min="10" max="10" width="9.5703125" bestFit="1" customWidth="1"/>
  </cols>
  <sheetData>
    <row r="1" spans="1:10" x14ac:dyDescent="0.25">
      <c r="A1" t="s">
        <v>0</v>
      </c>
      <c r="B1" t="s">
        <v>11</v>
      </c>
      <c r="C1" t="s">
        <v>1</v>
      </c>
      <c r="D1" t="s">
        <v>2</v>
      </c>
      <c r="E1" t="s">
        <v>3</v>
      </c>
      <c r="F1" t="s">
        <v>4</v>
      </c>
      <c r="G1" t="s">
        <v>5</v>
      </c>
      <c r="H1" t="s">
        <v>6</v>
      </c>
      <c r="I1" t="s">
        <v>9</v>
      </c>
      <c r="J1" t="s">
        <v>10</v>
      </c>
    </row>
    <row r="2" spans="1:10" x14ac:dyDescent="0.25">
      <c r="A2" s="1">
        <v>42582</v>
      </c>
      <c r="B2" s="1" t="str">
        <f>TEXT(WEEKDAY(Table134[[#This Row],[Date]]), "dddd")</f>
        <v>domingo</v>
      </c>
      <c r="C2" t="s">
        <v>8</v>
      </c>
      <c r="D2">
        <v>76</v>
      </c>
      <c r="E2">
        <v>47</v>
      </c>
      <c r="F2">
        <v>82</v>
      </c>
      <c r="G2">
        <v>68</v>
      </c>
      <c r="H2" s="2">
        <v>0.35</v>
      </c>
      <c r="I2">
        <f>Table134[[#This Row],[Lemon]]+Table134[[#This Row],[Orange]]</f>
        <v>123</v>
      </c>
      <c r="J2" s="3">
        <f>Table134[[#This Row],[Sales]]*Table134[[#This Row],[Price]]</f>
        <v>43.05</v>
      </c>
    </row>
    <row r="3" spans="1:10" x14ac:dyDescent="0.25">
      <c r="A3" s="1">
        <v>42581</v>
      </c>
      <c r="B3" s="1" t="str">
        <f>TEXT(WEEKDAY(Table134[[#This Row],[Date]]), "dddd")</f>
        <v>sábado</v>
      </c>
      <c r="C3" t="s">
        <v>8</v>
      </c>
      <c r="D3">
        <v>88</v>
      </c>
      <c r="E3">
        <v>57</v>
      </c>
      <c r="F3">
        <v>82</v>
      </c>
      <c r="G3">
        <v>81</v>
      </c>
      <c r="H3" s="2">
        <v>0.35</v>
      </c>
      <c r="I3">
        <f>Table134[[#This Row],[Lemon]]+Table134[[#This Row],[Orange]]</f>
        <v>145</v>
      </c>
      <c r="J3" s="3">
        <f>Table134[[#This Row],[Sales]]*Table134[[#This Row],[Price]]</f>
        <v>50.75</v>
      </c>
    </row>
    <row r="4" spans="1:10" x14ac:dyDescent="0.25">
      <c r="A4" s="1">
        <v>42580</v>
      </c>
      <c r="B4" s="1" t="str">
        <f>TEXT(WEEKDAY(Table134[[#This Row],[Date]]), "dddd")</f>
        <v>viernes</v>
      </c>
      <c r="C4" t="s">
        <v>7</v>
      </c>
      <c r="D4">
        <v>100</v>
      </c>
      <c r="E4">
        <v>66</v>
      </c>
      <c r="F4">
        <v>81</v>
      </c>
      <c r="G4">
        <v>95</v>
      </c>
      <c r="H4" s="2">
        <v>0.35</v>
      </c>
      <c r="I4">
        <f>Table134[[#This Row],[Lemon]]+Table134[[#This Row],[Orange]]</f>
        <v>166</v>
      </c>
      <c r="J4" s="3">
        <f>Table134[[#This Row],[Sales]]*Table134[[#This Row],[Price]]</f>
        <v>58.099999999999994</v>
      </c>
    </row>
    <row r="5" spans="1:10" x14ac:dyDescent="0.25">
      <c r="A5" s="1">
        <v>42579</v>
      </c>
      <c r="B5" s="1" t="str">
        <f>TEXT(WEEKDAY(Table134[[#This Row],[Date]]), "dddd")</f>
        <v>jueves</v>
      </c>
      <c r="C5" t="s">
        <v>7</v>
      </c>
      <c r="D5">
        <v>96</v>
      </c>
      <c r="E5">
        <v>63</v>
      </c>
      <c r="F5">
        <v>82</v>
      </c>
      <c r="G5">
        <v>90</v>
      </c>
      <c r="H5" s="2">
        <v>0.35</v>
      </c>
      <c r="I5">
        <f>Table134[[#This Row],[Lemon]]+Table134[[#This Row],[Orange]]</f>
        <v>159</v>
      </c>
      <c r="J5" s="3">
        <f>Table134[[#This Row],[Sales]]*Table134[[#This Row],[Price]]</f>
        <v>55.65</v>
      </c>
    </row>
    <row r="6" spans="1:10" x14ac:dyDescent="0.25">
      <c r="A6" s="1">
        <v>42578</v>
      </c>
      <c r="B6" s="1" t="str">
        <f>TEXT(WEEKDAY(Table134[[#This Row],[Date]]), "dddd")</f>
        <v>miércoles</v>
      </c>
      <c r="C6" t="s">
        <v>7</v>
      </c>
      <c r="D6">
        <v>104</v>
      </c>
      <c r="E6">
        <v>68</v>
      </c>
      <c r="F6">
        <v>80</v>
      </c>
      <c r="G6">
        <v>99</v>
      </c>
      <c r="H6" s="2">
        <v>0.35</v>
      </c>
      <c r="I6">
        <f>Table134[[#This Row],[Lemon]]+Table134[[#This Row],[Orange]]</f>
        <v>172</v>
      </c>
      <c r="J6" s="3">
        <f>Table134[[#This Row],[Sales]]*Table134[[#This Row],[Price]]</f>
        <v>60.199999999999996</v>
      </c>
    </row>
    <row r="7" spans="1:10" x14ac:dyDescent="0.25">
      <c r="A7" s="1">
        <v>42577</v>
      </c>
      <c r="B7" s="1" t="str">
        <f>TEXT(WEEKDAY(Table134[[#This Row],[Date]]), "dddd")</f>
        <v>martes</v>
      </c>
      <c r="C7" t="s">
        <v>7</v>
      </c>
      <c r="D7">
        <v>176</v>
      </c>
      <c r="E7">
        <v>129</v>
      </c>
      <c r="F7">
        <v>83</v>
      </c>
      <c r="G7">
        <v>158</v>
      </c>
      <c r="H7" s="2">
        <v>0.35</v>
      </c>
      <c r="I7">
        <f>Table134[[#This Row],[Lemon]]+Table134[[#This Row],[Orange]]</f>
        <v>305</v>
      </c>
      <c r="J7" s="3">
        <f>Table134[[#This Row],[Sales]]*Table134[[#This Row],[Price]]</f>
        <v>106.75</v>
      </c>
    </row>
    <row r="8" spans="1:10" x14ac:dyDescent="0.25">
      <c r="A8" s="1">
        <v>42576</v>
      </c>
      <c r="B8" s="1" t="str">
        <f>TEXT(WEEKDAY(Table134[[#This Row],[Date]]), "dddd")</f>
        <v>lunes</v>
      </c>
      <c r="C8" t="s">
        <v>7</v>
      </c>
      <c r="D8">
        <v>156</v>
      </c>
      <c r="E8">
        <v>113</v>
      </c>
      <c r="F8">
        <v>84</v>
      </c>
      <c r="G8">
        <v>135</v>
      </c>
      <c r="H8" s="2">
        <v>0.5</v>
      </c>
      <c r="I8">
        <f>Table134[[#This Row],[Lemon]]+Table134[[#This Row],[Orange]]</f>
        <v>269</v>
      </c>
      <c r="J8" s="3">
        <f>Table134[[#This Row],[Sales]]*Table134[[#This Row],[Price]]</f>
        <v>134.5</v>
      </c>
    </row>
    <row r="9" spans="1:10" x14ac:dyDescent="0.25">
      <c r="A9" s="1">
        <v>42575</v>
      </c>
      <c r="B9" s="1" t="str">
        <f>TEXT(WEEKDAY(Table134[[#This Row],[Date]]), "dddd")</f>
        <v>domingo</v>
      </c>
      <c r="C9" t="s">
        <v>7</v>
      </c>
      <c r="D9">
        <v>121</v>
      </c>
      <c r="E9">
        <v>82</v>
      </c>
      <c r="F9">
        <v>82</v>
      </c>
      <c r="G9">
        <v>117</v>
      </c>
      <c r="H9" s="2">
        <v>0.5</v>
      </c>
      <c r="I9">
        <f>Table134[[#This Row],[Lemon]]+Table134[[#This Row],[Orange]]</f>
        <v>203</v>
      </c>
      <c r="J9" s="3">
        <f>Table134[[#This Row],[Sales]]*Table134[[#This Row],[Price]]</f>
        <v>101.5</v>
      </c>
    </row>
    <row r="10" spans="1:10" x14ac:dyDescent="0.25">
      <c r="A10" s="1">
        <v>42574</v>
      </c>
      <c r="B10" s="1" t="str">
        <f>TEXT(WEEKDAY(Table134[[#This Row],[Date]]), "dddd")</f>
        <v>sábado</v>
      </c>
      <c r="C10" t="s">
        <v>7</v>
      </c>
      <c r="D10">
        <v>120</v>
      </c>
      <c r="E10">
        <v>82</v>
      </c>
      <c r="F10">
        <v>81</v>
      </c>
      <c r="G10">
        <v>117</v>
      </c>
      <c r="H10" s="2">
        <v>0.5</v>
      </c>
      <c r="I10">
        <f>Table134[[#This Row],[Lemon]]+Table134[[#This Row],[Orange]]</f>
        <v>202</v>
      </c>
      <c r="J10" s="3">
        <f>Table134[[#This Row],[Sales]]*Table134[[#This Row],[Price]]</f>
        <v>101</v>
      </c>
    </row>
    <row r="11" spans="1:10" x14ac:dyDescent="0.25">
      <c r="A11" s="1">
        <v>42573</v>
      </c>
      <c r="B11" s="1" t="str">
        <f>TEXT(WEEKDAY(Table134[[#This Row],[Date]]), "dddd")</f>
        <v>viernes</v>
      </c>
      <c r="C11" t="s">
        <v>7</v>
      </c>
      <c r="D11">
        <v>112</v>
      </c>
      <c r="E11">
        <v>75</v>
      </c>
      <c r="F11">
        <v>80</v>
      </c>
      <c r="G11">
        <v>108</v>
      </c>
      <c r="H11" s="2">
        <v>0.5</v>
      </c>
      <c r="I11">
        <f>Table134[[#This Row],[Lemon]]+Table134[[#This Row],[Orange]]</f>
        <v>187</v>
      </c>
      <c r="J11" s="3">
        <f>Table134[[#This Row],[Sales]]*Table134[[#This Row],[Price]]</f>
        <v>93.5</v>
      </c>
    </row>
    <row r="12" spans="1:10" x14ac:dyDescent="0.25">
      <c r="A12" s="1">
        <v>42572</v>
      </c>
      <c r="B12" s="1" t="str">
        <f>TEXT(WEEKDAY(Table134[[#This Row],[Date]]), "dddd")</f>
        <v>jueves</v>
      </c>
      <c r="C12" t="s">
        <v>7</v>
      </c>
      <c r="D12">
        <v>83</v>
      </c>
      <c r="E12">
        <v>50</v>
      </c>
      <c r="F12">
        <v>77</v>
      </c>
      <c r="G12">
        <v>90</v>
      </c>
      <c r="H12" s="2">
        <v>0.5</v>
      </c>
      <c r="I12">
        <f>Table134[[#This Row],[Lemon]]+Table134[[#This Row],[Orange]]</f>
        <v>133</v>
      </c>
      <c r="J12" s="3">
        <f>Table134[[#This Row],[Sales]]*Table134[[#This Row],[Price]]</f>
        <v>66.5</v>
      </c>
    </row>
    <row r="13" spans="1:10" x14ac:dyDescent="0.25">
      <c r="A13" s="1">
        <v>42571</v>
      </c>
      <c r="B13" s="1" t="str">
        <f>TEXT(WEEKDAY(Table134[[#This Row],[Date]]), "dddd")</f>
        <v>miércoles</v>
      </c>
      <c r="C13" t="s">
        <v>7</v>
      </c>
      <c r="D13">
        <v>71</v>
      </c>
      <c r="E13">
        <v>42</v>
      </c>
      <c r="F13">
        <v>70</v>
      </c>
      <c r="G13">
        <v>110</v>
      </c>
      <c r="H13" s="2">
        <v>0.5</v>
      </c>
      <c r="I13">
        <f>Table134[[#This Row],[Lemon]]+Table134[[#This Row],[Orange]]</f>
        <v>113</v>
      </c>
      <c r="J13" s="3">
        <f>Table134[[#This Row],[Sales]]*Table134[[#This Row],[Price]]</f>
        <v>56.5</v>
      </c>
    </row>
    <row r="14" spans="1:10" x14ac:dyDescent="0.25">
      <c r="A14" s="1">
        <v>42570</v>
      </c>
      <c r="B14" s="1" t="str">
        <f>TEXT(WEEKDAY(Table134[[#This Row],[Date]]), "dddd")</f>
        <v>martes</v>
      </c>
      <c r="C14" t="s">
        <v>7</v>
      </c>
      <c r="D14">
        <v>122</v>
      </c>
      <c r="E14">
        <v>85</v>
      </c>
      <c r="F14">
        <v>78</v>
      </c>
      <c r="G14">
        <v>113</v>
      </c>
      <c r="H14" s="2">
        <v>0.5</v>
      </c>
      <c r="I14">
        <f>Table134[[#This Row],[Lemon]]+Table134[[#This Row],[Orange]]</f>
        <v>207</v>
      </c>
      <c r="J14" s="3">
        <f>Table134[[#This Row],[Sales]]*Table134[[#This Row],[Price]]</f>
        <v>103.5</v>
      </c>
    </row>
    <row r="15" spans="1:10" x14ac:dyDescent="0.25">
      <c r="A15" s="1">
        <v>42569</v>
      </c>
      <c r="B15" s="1" t="str">
        <f>TEXT(WEEKDAY(Table134[[#This Row],[Date]]), "dddd")</f>
        <v>lunes</v>
      </c>
      <c r="C15" t="s">
        <v>7</v>
      </c>
      <c r="D15">
        <v>131</v>
      </c>
      <c r="E15">
        <v>92</v>
      </c>
      <c r="F15">
        <v>81</v>
      </c>
      <c r="G15">
        <v>122</v>
      </c>
      <c r="H15" s="2">
        <v>0.5</v>
      </c>
      <c r="I15">
        <f>Table134[[#This Row],[Lemon]]+Table134[[#This Row],[Orange]]</f>
        <v>223</v>
      </c>
      <c r="J15" s="3">
        <f>Table134[[#This Row],[Sales]]*Table134[[#This Row],[Price]]</f>
        <v>111.5</v>
      </c>
    </row>
    <row r="16" spans="1:10" x14ac:dyDescent="0.25">
      <c r="A16" s="1">
        <v>42568</v>
      </c>
      <c r="B16" s="1" t="str">
        <f>TEXT(WEEKDAY(Table134[[#This Row],[Date]]), "dddd")</f>
        <v>domingo</v>
      </c>
      <c r="C16" t="s">
        <v>8</v>
      </c>
      <c r="D16">
        <v>115</v>
      </c>
      <c r="E16">
        <v>76</v>
      </c>
      <c r="F16">
        <v>77</v>
      </c>
      <c r="G16">
        <v>126</v>
      </c>
      <c r="H16" s="2">
        <v>0.5</v>
      </c>
      <c r="I16">
        <f>Table134[[#This Row],[Lemon]]+Table134[[#This Row],[Orange]]</f>
        <v>191</v>
      </c>
      <c r="J16" s="3">
        <f>Table134[[#This Row],[Sales]]*Table134[[#This Row],[Price]]</f>
        <v>95.5</v>
      </c>
    </row>
    <row r="17" spans="1:10" x14ac:dyDescent="0.25">
      <c r="A17" s="1">
        <v>42567</v>
      </c>
      <c r="B17" s="1" t="str">
        <f>TEXT(WEEKDAY(Table134[[#This Row],[Date]]), "dddd")</f>
        <v>sábado</v>
      </c>
      <c r="C17" t="s">
        <v>8</v>
      </c>
      <c r="D17">
        <v>81</v>
      </c>
      <c r="E17">
        <v>50</v>
      </c>
      <c r="F17">
        <v>74</v>
      </c>
      <c r="G17">
        <v>90</v>
      </c>
      <c r="H17" s="2">
        <v>0.5</v>
      </c>
      <c r="I17">
        <f>Table134[[#This Row],[Lemon]]+Table134[[#This Row],[Orange]]</f>
        <v>131</v>
      </c>
      <c r="J17" s="3">
        <f>Table134[[#This Row],[Sales]]*Table134[[#This Row],[Price]]</f>
        <v>65.5</v>
      </c>
    </row>
    <row r="18" spans="1:10" x14ac:dyDescent="0.25">
      <c r="A18" s="1">
        <v>42566</v>
      </c>
      <c r="B18" s="1" t="str">
        <f>TEXT(WEEKDAY(Table134[[#This Row],[Date]]), "dddd")</f>
        <v>viernes</v>
      </c>
      <c r="C18" t="s">
        <v>8</v>
      </c>
      <c r="D18">
        <v>98</v>
      </c>
      <c r="E18">
        <v>62</v>
      </c>
      <c r="F18">
        <v>75</v>
      </c>
      <c r="G18">
        <v>108</v>
      </c>
      <c r="H18" s="2">
        <v>0.5</v>
      </c>
      <c r="I18">
        <f>Table134[[#This Row],[Lemon]]+Table134[[#This Row],[Orange]]</f>
        <v>160</v>
      </c>
      <c r="J18" s="3">
        <f>Table134[[#This Row],[Sales]]*Table134[[#This Row],[Price]]</f>
        <v>80</v>
      </c>
    </row>
    <row r="19" spans="1:10" x14ac:dyDescent="0.25">
      <c r="A19" s="1">
        <v>42565</v>
      </c>
      <c r="B19" s="1" t="str">
        <f>TEXT(WEEKDAY(Table134[[#This Row],[Date]]), "dddd")</f>
        <v>jueves</v>
      </c>
      <c r="C19" t="s">
        <v>8</v>
      </c>
      <c r="D19">
        <v>122</v>
      </c>
      <c r="E19">
        <v>85</v>
      </c>
      <c r="F19">
        <v>78</v>
      </c>
      <c r="G19">
        <v>113</v>
      </c>
      <c r="H19" s="2">
        <v>0.25</v>
      </c>
      <c r="I19">
        <f>Table134[[#This Row],[Lemon]]+Table134[[#This Row],[Orange]]</f>
        <v>207</v>
      </c>
      <c r="J19" s="3">
        <f>Table134[[#This Row],[Sales]]*Table134[[#This Row],[Price]]</f>
        <v>51.75</v>
      </c>
    </row>
    <row r="20" spans="1:10" x14ac:dyDescent="0.25">
      <c r="A20" s="1">
        <v>42564</v>
      </c>
      <c r="B20" s="1" t="str">
        <f>TEXT(WEEKDAY(Table134[[#This Row],[Date]]), "dddd")</f>
        <v>miércoles</v>
      </c>
      <c r="C20" t="s">
        <v>8</v>
      </c>
      <c r="D20">
        <v>109</v>
      </c>
      <c r="E20">
        <v>75</v>
      </c>
      <c r="F20">
        <v>77</v>
      </c>
      <c r="G20">
        <v>99</v>
      </c>
      <c r="H20" s="2">
        <v>0.25</v>
      </c>
      <c r="I20">
        <f>Table134[[#This Row],[Lemon]]+Table134[[#This Row],[Orange]]</f>
        <v>184</v>
      </c>
      <c r="J20" s="3">
        <f>Table134[[#This Row],[Sales]]*Table134[[#This Row],[Price]]</f>
        <v>46</v>
      </c>
    </row>
    <row r="21" spans="1:10" x14ac:dyDescent="0.25">
      <c r="A21" s="1">
        <v>42563</v>
      </c>
      <c r="B21" s="1" t="str">
        <f>TEXT(WEEKDAY(Table134[[#This Row],[Date]]), "dddd")</f>
        <v>martes</v>
      </c>
      <c r="C21" t="s">
        <v>8</v>
      </c>
      <c r="D21">
        <v>130</v>
      </c>
      <c r="E21">
        <v>95</v>
      </c>
      <c r="F21">
        <v>84</v>
      </c>
      <c r="G21">
        <v>99</v>
      </c>
      <c r="H21" s="2">
        <v>0.25</v>
      </c>
      <c r="I21">
        <f>Table134[[#This Row],[Lemon]]+Table134[[#This Row],[Orange]]</f>
        <v>225</v>
      </c>
      <c r="J21" s="3">
        <f>Table134[[#This Row],[Sales]]*Table134[[#This Row],[Price]]</f>
        <v>56.25</v>
      </c>
    </row>
    <row r="22" spans="1:10" x14ac:dyDescent="0.25">
      <c r="A22" s="1">
        <v>42562</v>
      </c>
      <c r="B22" s="1" t="str">
        <f>TEXT(WEEKDAY(Table134[[#This Row],[Date]]), "dddd")</f>
        <v>lunes</v>
      </c>
      <c r="C22" t="s">
        <v>8</v>
      </c>
      <c r="D22">
        <v>162</v>
      </c>
      <c r="E22">
        <v>120</v>
      </c>
      <c r="F22">
        <v>83</v>
      </c>
      <c r="G22">
        <v>135</v>
      </c>
      <c r="H22" s="2">
        <v>0.25</v>
      </c>
      <c r="I22">
        <f>Table134[[#This Row],[Lemon]]+Table134[[#This Row],[Orange]]</f>
        <v>282</v>
      </c>
      <c r="J22" s="3">
        <f>Table134[[#This Row],[Sales]]*Table134[[#This Row],[Price]]</f>
        <v>70.5</v>
      </c>
    </row>
    <row r="23" spans="1:10" x14ac:dyDescent="0.25">
      <c r="A23" s="1">
        <v>42561</v>
      </c>
      <c r="B23" s="1" t="str">
        <f>TEXT(WEEKDAY(Table134[[#This Row],[Date]]), "dddd")</f>
        <v>domingo</v>
      </c>
      <c r="C23" t="s">
        <v>8</v>
      </c>
      <c r="D23">
        <v>140</v>
      </c>
      <c r="E23">
        <v>98</v>
      </c>
      <c r="F23">
        <v>82</v>
      </c>
      <c r="G23">
        <v>131</v>
      </c>
      <c r="H23" s="2">
        <v>0.25</v>
      </c>
      <c r="I23">
        <f>Table134[[#This Row],[Lemon]]+Table134[[#This Row],[Orange]]</f>
        <v>238</v>
      </c>
      <c r="J23" s="3">
        <f>Table134[[#This Row],[Sales]]*Table134[[#This Row],[Price]]</f>
        <v>59.5</v>
      </c>
    </row>
    <row r="24" spans="1:10" x14ac:dyDescent="0.25">
      <c r="A24" s="1">
        <v>42560</v>
      </c>
      <c r="B24" s="1" t="str">
        <f>TEXT(WEEKDAY(Table134[[#This Row],[Date]]), "dddd")</f>
        <v>sábado</v>
      </c>
      <c r="C24" t="s">
        <v>8</v>
      </c>
      <c r="D24">
        <v>134</v>
      </c>
      <c r="E24">
        <v>95</v>
      </c>
      <c r="F24">
        <v>80</v>
      </c>
      <c r="G24">
        <v>126</v>
      </c>
      <c r="H24" s="2">
        <v>0.25</v>
      </c>
      <c r="I24">
        <f>Table134[[#This Row],[Lemon]]+Table134[[#This Row],[Orange]]</f>
        <v>229</v>
      </c>
      <c r="J24" s="3">
        <f>Table134[[#This Row],[Sales]]*Table134[[#This Row],[Price]]</f>
        <v>57.25</v>
      </c>
    </row>
    <row r="25" spans="1:10" x14ac:dyDescent="0.25">
      <c r="A25" s="1">
        <v>42559</v>
      </c>
      <c r="B25" s="1" t="str">
        <f>TEXT(WEEKDAY(Table134[[#This Row],[Date]]), "dddd")</f>
        <v>viernes</v>
      </c>
      <c r="C25" t="s">
        <v>8</v>
      </c>
      <c r="D25">
        <v>123</v>
      </c>
      <c r="E25">
        <v>86</v>
      </c>
      <c r="F25">
        <v>82</v>
      </c>
      <c r="G25">
        <v>113</v>
      </c>
      <c r="H25" s="2">
        <v>0.25</v>
      </c>
      <c r="I25">
        <f>Table134[[#This Row],[Lemon]]+Table134[[#This Row],[Orange]]</f>
        <v>209</v>
      </c>
      <c r="J25" s="3">
        <f>Table134[[#This Row],[Sales]]*Table134[[#This Row],[Price]]</f>
        <v>52.25</v>
      </c>
    </row>
    <row r="26" spans="1:10" x14ac:dyDescent="0.25">
      <c r="A26" s="1">
        <v>42558</v>
      </c>
      <c r="B26" s="1" t="str">
        <f>TEXT(WEEKDAY(Table134[[#This Row],[Date]]), "dddd")</f>
        <v>jueves</v>
      </c>
      <c r="C26" t="s">
        <v>8</v>
      </c>
      <c r="D26">
        <v>143</v>
      </c>
      <c r="E26">
        <v>101</v>
      </c>
      <c r="F26">
        <v>81</v>
      </c>
      <c r="G26">
        <v>135</v>
      </c>
      <c r="H26" s="2">
        <v>0.25</v>
      </c>
      <c r="I26">
        <f>Table134[[#This Row],[Lemon]]+Table134[[#This Row],[Orange]]</f>
        <v>244</v>
      </c>
      <c r="J26" s="3">
        <f>Table134[[#This Row],[Sales]]*Table134[[#This Row],[Price]]</f>
        <v>61</v>
      </c>
    </row>
    <row r="27" spans="1:10" x14ac:dyDescent="0.25">
      <c r="A27" s="1">
        <v>42557</v>
      </c>
      <c r="B27" s="1" t="str">
        <f>TEXT(WEEKDAY(Table134[[#This Row],[Date]]), "dddd")</f>
        <v>miércoles</v>
      </c>
      <c r="C27" t="s">
        <v>8</v>
      </c>
      <c r="D27">
        <v>103</v>
      </c>
      <c r="E27">
        <v>69</v>
      </c>
      <c r="F27">
        <v>82</v>
      </c>
      <c r="G27">
        <v>90</v>
      </c>
      <c r="H27" s="2">
        <v>0.25</v>
      </c>
      <c r="I27">
        <f>Table134[[#This Row],[Lemon]]+Table134[[#This Row],[Orange]]</f>
        <v>172</v>
      </c>
      <c r="J27" s="3">
        <f>Table134[[#This Row],[Sales]]*Table134[[#This Row],[Price]]</f>
        <v>43</v>
      </c>
    </row>
    <row r="28" spans="1:10" x14ac:dyDescent="0.25">
      <c r="A28" s="1">
        <v>42556</v>
      </c>
      <c r="B28" s="1" t="str">
        <f>TEXT(WEEKDAY(Table134[[#This Row],[Date]]), "dddd")</f>
        <v>martes</v>
      </c>
      <c r="C28" t="s">
        <v>8</v>
      </c>
      <c r="D28">
        <v>159</v>
      </c>
      <c r="E28">
        <v>118</v>
      </c>
      <c r="F28">
        <v>78</v>
      </c>
      <c r="G28">
        <v>135</v>
      </c>
      <c r="H28" s="2">
        <v>0.25</v>
      </c>
      <c r="I28">
        <f>Table134[[#This Row],[Lemon]]+Table134[[#This Row],[Orange]]</f>
        <v>277</v>
      </c>
      <c r="J28" s="3">
        <f>Table134[[#This Row],[Sales]]*Table134[[#This Row],[Price]]</f>
        <v>69.25</v>
      </c>
    </row>
    <row r="29" spans="1:10" x14ac:dyDescent="0.25">
      <c r="A29" s="1">
        <v>42555</v>
      </c>
      <c r="B29" s="1" t="str">
        <f>TEXT(WEEKDAY(Table134[[#This Row],[Date]]), "dddd")</f>
        <v>lunes</v>
      </c>
      <c r="C29" t="s">
        <v>8</v>
      </c>
      <c r="D29">
        <v>134</v>
      </c>
      <c r="E29">
        <v>99</v>
      </c>
      <c r="F29">
        <v>76</v>
      </c>
      <c r="G29">
        <v>98</v>
      </c>
      <c r="H29" s="2">
        <v>0.25</v>
      </c>
      <c r="I29">
        <f>Table134[[#This Row],[Lemon]]+Table134[[#This Row],[Orange]]</f>
        <v>233</v>
      </c>
      <c r="J29" s="3">
        <f>Table134[[#This Row],[Sales]]*Table134[[#This Row],[Price]]</f>
        <v>58.25</v>
      </c>
    </row>
    <row r="30" spans="1:10" x14ac:dyDescent="0.25">
      <c r="A30" s="1">
        <v>42554</v>
      </c>
      <c r="B30" s="1" t="str">
        <f>TEXT(WEEKDAY(Table134[[#This Row],[Date]]), "dddd")</f>
        <v>domingo</v>
      </c>
      <c r="C30" t="s">
        <v>7</v>
      </c>
      <c r="D30">
        <v>110</v>
      </c>
      <c r="E30">
        <v>77</v>
      </c>
      <c r="F30">
        <v>71</v>
      </c>
      <c r="G30">
        <v>104</v>
      </c>
      <c r="H30" s="2">
        <v>0.25</v>
      </c>
      <c r="I30">
        <f>Table134[[#This Row],[Lemon]]+Table134[[#This Row],[Orange]]</f>
        <v>187</v>
      </c>
      <c r="J30" s="3">
        <f>Table134[[#This Row],[Sales]]*Table134[[#This Row],[Price]]</f>
        <v>46.75</v>
      </c>
    </row>
    <row r="31" spans="1:10" x14ac:dyDescent="0.25">
      <c r="A31" s="1">
        <v>42553</v>
      </c>
      <c r="B31" s="1" t="str">
        <f>TEXT(WEEKDAY(Table134[[#This Row],[Date]]), "dddd")</f>
        <v>sábado</v>
      </c>
      <c r="C31" t="s">
        <v>7</v>
      </c>
      <c r="D31">
        <v>98</v>
      </c>
      <c r="E31">
        <v>67</v>
      </c>
      <c r="F31">
        <v>72</v>
      </c>
      <c r="G31">
        <v>90</v>
      </c>
      <c r="H31" s="2">
        <v>0.25</v>
      </c>
      <c r="I31">
        <f>Table134[[#This Row],[Lemon]]+Table134[[#This Row],[Orange]]</f>
        <v>165</v>
      </c>
      <c r="J31" s="3">
        <f>Table134[[#This Row],[Sales]]*Table134[[#This Row],[Price]]</f>
        <v>41.25</v>
      </c>
    </row>
    <row r="32" spans="1:10" x14ac:dyDescent="0.25">
      <c r="A32" s="1">
        <v>42552</v>
      </c>
      <c r="B32" s="1" t="str">
        <f>TEXT(WEEKDAY(Table134[[#This Row],[Date]]), "dddd")</f>
        <v>viernes</v>
      </c>
      <c r="C32" t="s">
        <v>7</v>
      </c>
      <c r="D32">
        <v>97</v>
      </c>
      <c r="E32">
        <v>67</v>
      </c>
      <c r="F32">
        <v>70</v>
      </c>
      <c r="G32">
        <v>90</v>
      </c>
      <c r="H32" s="2">
        <v>0.25</v>
      </c>
      <c r="I32">
        <f>Table134[[#This Row],[Lemon]]+Table134[[#This Row],[Orange]]</f>
        <v>164</v>
      </c>
      <c r="J32" s="3">
        <f>Table134[[#This Row],[Sales]]*Table134[[#This Row],[Price]]</f>
        <v>41</v>
      </c>
    </row>
    <row r="33" spans="1:10" x14ac:dyDescent="0.25">
      <c r="A33" s="2">
        <f>COUNT(Table134[Date])</f>
        <v>31</v>
      </c>
      <c r="B33" s="1"/>
      <c r="D33">
        <f>AVERAGE(Table134[Lemon])</f>
        <v>116.58064516129032</v>
      </c>
      <c r="E33">
        <f>AVERAGE(Table134[Orange])</f>
        <v>80.354838709677423</v>
      </c>
      <c r="F33">
        <f>MAX(Table134[Temperature])</f>
        <v>84</v>
      </c>
      <c r="I33" s="2">
        <f>SUBTOTAL(109,Table134[Sales])</f>
        <v>6105</v>
      </c>
      <c r="J33" s="3">
        <f>SUBTOTAL(109,Table134[Revenue])</f>
        <v>2138</v>
      </c>
    </row>
  </sheetData>
  <conditionalFormatting sqref="J2:J32">
    <cfRule type="dataBar" priority="5">
      <dataBar>
        <cfvo type="min"/>
        <cfvo type="max"/>
        <color rgb="FFFFB628"/>
      </dataBar>
      <extLst>
        <ext xmlns:x14="http://schemas.microsoft.com/office/spreadsheetml/2009/9/main" uri="{B025F937-C7B1-47D3-B67F-A62EFF666E3E}">
          <x14:id>{6FC80865-87A2-4114-810E-C5801C7ED59C}</x14:id>
        </ext>
      </extLst>
    </cfRule>
  </conditionalFormatting>
  <conditionalFormatting sqref="F2:F32">
    <cfRule type="colorScale" priority="4">
      <colorScale>
        <cfvo type="min"/>
        <cfvo type="max"/>
        <color rgb="FFFCFCFF"/>
        <color rgb="FFF8696B"/>
      </colorScale>
    </cfRule>
  </conditionalFormatting>
  <conditionalFormatting sqref="I2:I32">
    <cfRule type="top10" dxfId="10" priority="1" percent="1" bottom="1" rank="10"/>
    <cfRule type="top10" dxfId="9" priority="2" percent="1" rank="10"/>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FC80865-87A2-4114-810E-C5801C7ED59C}">
            <x14:dataBar minLength="0" maxLength="100" border="1" negativeBarBorderColorSameAsPositive="0">
              <x14:cfvo type="autoMin"/>
              <x14:cfvo type="autoMax"/>
              <x14:borderColor rgb="FFFFB628"/>
              <x14:negativeFillColor rgb="FFFF0000"/>
              <x14:negativeBorderColor rgb="FFFF0000"/>
              <x14:axisColor rgb="FF000000"/>
            </x14:dataBar>
          </x14:cfRule>
          <xm:sqref>J2:J32</xm:sqref>
        </x14:conditionalFormatting>
        <x14:conditionalFormatting xmlns:xm="http://schemas.microsoft.com/office/excel/2006/main">
          <x14:cfRule type="iconSet" priority="3" id="{6CC23D26-48CF-438C-A9C4-BBDF0F6D2779}">
            <x14:iconSet iconSet="3Stars">
              <x14:cfvo type="percent">
                <xm:f>0</xm:f>
              </x14:cfvo>
              <x14:cfvo type="percent">
                <xm:f>33</xm:f>
              </x14:cfvo>
              <x14:cfvo type="percent">
                <xm:f>67</xm:f>
              </x14:cfvo>
            </x14:iconSet>
          </x14:cfRule>
          <xm:sqref>G2:G32</xm:sqref>
        </x14:conditionalFormatting>
      </x14:conditionalFormattings>
    </ext>
    <ext xmlns:x14="http://schemas.microsoft.com/office/spreadsheetml/2009/9/main" uri="{05C60535-1F16-4fd2-B633-F4F36F0B64E0}">
      <x14:sparklineGroups xmlns:xm="http://schemas.microsoft.com/office/excel/2006/main">
        <x14:sparklineGroup displayEmptyCellsAs="gap" high="1" low="1">
          <x14:colorSeries rgb="FF376092"/>
          <x14:colorNegative rgb="FFD00000"/>
          <x14:colorAxis rgb="FF000000"/>
          <x14:colorMarkers rgb="FFD00000"/>
          <x14:colorFirst rgb="FFD00000"/>
          <x14:colorLast rgb="FFD00000"/>
          <x14:colorHigh rgb="FFD00000"/>
          <x14:colorLow rgb="FFD00000"/>
          <x14:sparklines>
            <x14:sparkline>
              <xm:f>'Data Visualization'!H2:H32</xm:f>
              <xm:sqref>H33</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'Data Visualization'!I2:I32</xm:f>
              <xm:sqref>I34</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2"/>
  <sheetViews>
    <sheetView workbookViewId="0">
      <selection activeCell="R19" sqref="R19"/>
    </sheetView>
  </sheetViews>
  <sheetFormatPr defaultRowHeight="15" x14ac:dyDescent="0.25"/>
  <cols>
    <col min="1" max="1" width="14.7109375" bestFit="1" customWidth="1"/>
    <col min="2" max="2" width="13.7109375" bestFit="1" customWidth="1"/>
    <col min="3" max="4" width="14.140625" bestFit="1" customWidth="1"/>
    <col min="5" max="5" width="5" bestFit="1" customWidth="1"/>
    <col min="6" max="6" width="18.7109375" bestFit="1" customWidth="1"/>
    <col min="7" max="7" width="19.140625" bestFit="1" customWidth="1"/>
  </cols>
  <sheetData>
    <row r="3" spans="1:3" x14ac:dyDescent="0.25">
      <c r="A3" s="4" t="s">
        <v>12</v>
      </c>
      <c r="B3" t="s">
        <v>28</v>
      </c>
      <c r="C3" t="s">
        <v>29</v>
      </c>
    </row>
    <row r="4" spans="1:3" x14ac:dyDescent="0.25">
      <c r="A4" s="5" t="s">
        <v>13</v>
      </c>
      <c r="B4" s="2"/>
      <c r="C4" s="2"/>
    </row>
    <row r="5" spans="1:3" x14ac:dyDescent="0.25">
      <c r="A5" s="6" t="s">
        <v>8</v>
      </c>
      <c r="B5" s="2">
        <v>296</v>
      </c>
      <c r="C5" s="2">
        <v>219</v>
      </c>
    </row>
    <row r="6" spans="1:3" x14ac:dyDescent="0.25">
      <c r="A6" s="6" t="s">
        <v>7</v>
      </c>
      <c r="B6" s="2">
        <v>287</v>
      </c>
      <c r="C6" s="2">
        <v>205</v>
      </c>
    </row>
    <row r="7" spans="1:3" x14ac:dyDescent="0.25">
      <c r="A7" s="5" t="s">
        <v>21</v>
      </c>
      <c r="B7" s="2">
        <v>583</v>
      </c>
      <c r="C7" s="2">
        <v>424</v>
      </c>
    </row>
    <row r="8" spans="1:3" x14ac:dyDescent="0.25">
      <c r="A8" s="5" t="s">
        <v>14</v>
      </c>
      <c r="B8" s="2"/>
      <c r="C8" s="2"/>
    </row>
    <row r="9" spans="1:3" x14ac:dyDescent="0.25">
      <c r="A9" s="6" t="s">
        <v>8</v>
      </c>
      <c r="B9" s="2">
        <v>289</v>
      </c>
      <c r="C9" s="2">
        <v>213</v>
      </c>
    </row>
    <row r="10" spans="1:3" x14ac:dyDescent="0.25">
      <c r="A10" s="6" t="s">
        <v>7</v>
      </c>
      <c r="B10" s="2">
        <v>298</v>
      </c>
      <c r="C10" s="2">
        <v>214</v>
      </c>
    </row>
    <row r="11" spans="1:3" x14ac:dyDescent="0.25">
      <c r="A11" s="5" t="s">
        <v>22</v>
      </c>
      <c r="B11" s="2">
        <v>587</v>
      </c>
      <c r="C11" s="2">
        <v>427</v>
      </c>
    </row>
    <row r="12" spans="1:3" x14ac:dyDescent="0.25">
      <c r="A12" s="5" t="s">
        <v>15</v>
      </c>
      <c r="B12" s="2"/>
      <c r="C12" s="2"/>
    </row>
    <row r="13" spans="1:3" x14ac:dyDescent="0.25">
      <c r="A13" s="6" t="s">
        <v>8</v>
      </c>
      <c r="B13" s="2">
        <v>212</v>
      </c>
      <c r="C13" s="2">
        <v>144</v>
      </c>
    </row>
    <row r="14" spans="1:3" x14ac:dyDescent="0.25">
      <c r="A14" s="6" t="s">
        <v>7</v>
      </c>
      <c r="B14" s="2">
        <v>175</v>
      </c>
      <c r="C14" s="2">
        <v>110</v>
      </c>
    </row>
    <row r="15" spans="1:3" x14ac:dyDescent="0.25">
      <c r="A15" s="5" t="s">
        <v>23</v>
      </c>
      <c r="B15" s="2">
        <v>387</v>
      </c>
      <c r="C15" s="2">
        <v>254</v>
      </c>
    </row>
    <row r="16" spans="1:3" x14ac:dyDescent="0.25">
      <c r="A16" s="5" t="s">
        <v>16</v>
      </c>
      <c r="B16" s="2"/>
      <c r="C16" s="2"/>
    </row>
    <row r="17" spans="1:3" x14ac:dyDescent="0.25">
      <c r="A17" s="6" t="s">
        <v>8</v>
      </c>
      <c r="B17" s="2">
        <v>265</v>
      </c>
      <c r="C17" s="2">
        <v>186</v>
      </c>
    </row>
    <row r="18" spans="1:3" x14ac:dyDescent="0.25">
      <c r="A18" s="6" t="s">
        <v>7</v>
      </c>
      <c r="B18" s="2">
        <v>179</v>
      </c>
      <c r="C18" s="2">
        <v>113</v>
      </c>
    </row>
    <row r="19" spans="1:3" x14ac:dyDescent="0.25">
      <c r="A19" s="5" t="s">
        <v>24</v>
      </c>
      <c r="B19" s="2">
        <v>444</v>
      </c>
      <c r="C19" s="2">
        <v>299</v>
      </c>
    </row>
    <row r="20" spans="1:3" x14ac:dyDescent="0.25">
      <c r="A20" s="5" t="s">
        <v>17</v>
      </c>
      <c r="B20" s="2"/>
      <c r="C20" s="2"/>
    </row>
    <row r="21" spans="1:3" x14ac:dyDescent="0.25">
      <c r="A21" s="6" t="s">
        <v>8</v>
      </c>
      <c r="B21" s="2">
        <v>221</v>
      </c>
      <c r="C21" s="2">
        <v>148</v>
      </c>
    </row>
    <row r="22" spans="1:3" x14ac:dyDescent="0.25">
      <c r="A22" s="6" t="s">
        <v>7</v>
      </c>
      <c r="B22" s="2">
        <v>309</v>
      </c>
      <c r="C22" s="2">
        <v>208</v>
      </c>
    </row>
    <row r="23" spans="1:3" x14ac:dyDescent="0.25">
      <c r="A23" s="5" t="s">
        <v>25</v>
      </c>
      <c r="B23" s="2">
        <v>530</v>
      </c>
      <c r="C23" s="2">
        <v>356</v>
      </c>
    </row>
    <row r="24" spans="1:3" x14ac:dyDescent="0.25">
      <c r="A24" s="5" t="s">
        <v>18</v>
      </c>
      <c r="B24" s="2"/>
      <c r="C24" s="2"/>
    </row>
    <row r="25" spans="1:3" x14ac:dyDescent="0.25">
      <c r="A25" s="6" t="s">
        <v>8</v>
      </c>
      <c r="B25" s="2">
        <v>303</v>
      </c>
      <c r="C25" s="2">
        <v>202</v>
      </c>
    </row>
    <row r="26" spans="1:3" x14ac:dyDescent="0.25">
      <c r="A26" s="6" t="s">
        <v>7</v>
      </c>
      <c r="B26" s="2">
        <v>218</v>
      </c>
      <c r="C26" s="2">
        <v>149</v>
      </c>
    </row>
    <row r="27" spans="1:3" x14ac:dyDescent="0.25">
      <c r="A27" s="5" t="s">
        <v>26</v>
      </c>
      <c r="B27" s="2">
        <v>521</v>
      </c>
      <c r="C27" s="2">
        <v>351</v>
      </c>
    </row>
    <row r="28" spans="1:3" x14ac:dyDescent="0.25">
      <c r="A28" s="5" t="s">
        <v>19</v>
      </c>
      <c r="B28" s="2"/>
      <c r="C28" s="2"/>
    </row>
    <row r="29" spans="1:3" x14ac:dyDescent="0.25">
      <c r="A29" s="6" t="s">
        <v>8</v>
      </c>
      <c r="B29" s="2">
        <v>331</v>
      </c>
      <c r="C29" s="2">
        <v>221</v>
      </c>
    </row>
    <row r="30" spans="1:3" x14ac:dyDescent="0.25">
      <c r="A30" s="6" t="s">
        <v>7</v>
      </c>
      <c r="B30" s="2">
        <v>231</v>
      </c>
      <c r="C30" s="2">
        <v>159</v>
      </c>
    </row>
    <row r="31" spans="1:3" x14ac:dyDescent="0.25">
      <c r="A31" s="5" t="s">
        <v>27</v>
      </c>
      <c r="B31" s="2">
        <v>562</v>
      </c>
      <c r="C31" s="2">
        <v>380</v>
      </c>
    </row>
    <row r="32" spans="1:3" x14ac:dyDescent="0.25">
      <c r="A32" s="5" t="s">
        <v>20</v>
      </c>
      <c r="B32" s="2">
        <v>3614</v>
      </c>
      <c r="C32" s="2">
        <v>2491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J39" sqref="J39"/>
    </sheetView>
  </sheetViews>
  <sheetFormatPr defaultRowHeight="15" x14ac:dyDescent="0.25"/>
  <cols>
    <col min="1" max="1" width="18.140625" bestFit="1" customWidth="1"/>
    <col min="3" max="3" width="18.140625" bestFit="1" customWidth="1"/>
    <col min="5" max="5" width="18.140625" bestFit="1" customWidth="1"/>
    <col min="7" max="7" width="18.140625" bestFit="1" customWidth="1"/>
    <col min="11" max="11" width="18.140625" bestFit="1" customWidth="1"/>
    <col min="13" max="13" width="18.140625" bestFit="1" customWidth="1"/>
  </cols>
  <sheetData>
    <row r="1" spans="1:14" x14ac:dyDescent="0.25">
      <c r="A1" s="9" t="s">
        <v>2</v>
      </c>
      <c r="B1" s="9"/>
      <c r="C1" s="9" t="s">
        <v>3</v>
      </c>
      <c r="D1" s="9"/>
      <c r="E1" s="9" t="s">
        <v>4</v>
      </c>
      <c r="F1" s="9"/>
      <c r="G1" s="9" t="s">
        <v>5</v>
      </c>
      <c r="H1" s="9"/>
      <c r="I1" s="9" t="s">
        <v>6</v>
      </c>
      <c r="J1" s="9"/>
      <c r="K1" s="9" t="s">
        <v>9</v>
      </c>
      <c r="L1" s="9"/>
      <c r="M1" s="9" t="s">
        <v>10</v>
      </c>
      <c r="N1" s="9"/>
    </row>
    <row r="2" spans="1:14" x14ac:dyDescent="0.25">
      <c r="A2" s="7"/>
      <c r="B2" s="7"/>
      <c r="C2" s="7"/>
      <c r="D2" s="7"/>
      <c r="E2" s="7"/>
      <c r="F2" s="7"/>
      <c r="G2" s="7"/>
      <c r="H2" s="7"/>
      <c r="I2" s="7"/>
      <c r="J2" s="7"/>
      <c r="K2" s="7"/>
      <c r="L2" s="7"/>
      <c r="M2" s="7"/>
      <c r="N2" s="7"/>
    </row>
    <row r="3" spans="1:14" x14ac:dyDescent="0.25">
      <c r="A3" s="7" t="s">
        <v>30</v>
      </c>
      <c r="B3" s="7">
        <v>116.58064516129032</v>
      </c>
      <c r="C3" s="7" t="s">
        <v>30</v>
      </c>
      <c r="D3" s="7">
        <v>80.354838709677423</v>
      </c>
      <c r="E3" s="7" t="s">
        <v>30</v>
      </c>
      <c r="F3" s="7">
        <v>78.870967741935488</v>
      </c>
      <c r="G3" s="7" t="s">
        <v>30</v>
      </c>
      <c r="H3" s="7">
        <v>109.19354838709677</v>
      </c>
      <c r="I3" s="7" t="s">
        <v>30</v>
      </c>
      <c r="J3" s="7">
        <v>0.35806451612903223</v>
      </c>
      <c r="K3" s="7" t="s">
        <v>30</v>
      </c>
      <c r="L3" s="7">
        <v>196.93548387096774</v>
      </c>
      <c r="M3" s="7" t="s">
        <v>30</v>
      </c>
      <c r="N3" s="7">
        <v>68.967741935483872</v>
      </c>
    </row>
    <row r="4" spans="1:14" x14ac:dyDescent="0.25">
      <c r="A4" s="7" t="s">
        <v>31</v>
      </c>
      <c r="B4" s="7">
        <v>4.6942596364616094</v>
      </c>
      <c r="C4" s="7" t="s">
        <v>31</v>
      </c>
      <c r="D4" s="7">
        <v>3.9747992137283399</v>
      </c>
      <c r="E4" s="7" t="s">
        <v>31</v>
      </c>
      <c r="F4" s="7">
        <v>0.73578563890370041</v>
      </c>
      <c r="G4" s="7" t="s">
        <v>31</v>
      </c>
      <c r="H4" s="7">
        <v>3.5600590048386396</v>
      </c>
      <c r="I4" s="7" t="s">
        <v>31</v>
      </c>
      <c r="J4" s="7">
        <v>2.0359243256732776E-2</v>
      </c>
      <c r="K4" s="7" t="s">
        <v>31</v>
      </c>
      <c r="L4" s="7">
        <v>8.661984113499523</v>
      </c>
      <c r="M4" s="7" t="s">
        <v>31</v>
      </c>
      <c r="N4" s="7">
        <v>4.4208958540796681</v>
      </c>
    </row>
    <row r="5" spans="1:14" x14ac:dyDescent="0.25">
      <c r="A5" s="7" t="s">
        <v>32</v>
      </c>
      <c r="B5" s="7">
        <v>115</v>
      </c>
      <c r="C5" s="7" t="s">
        <v>32</v>
      </c>
      <c r="D5" s="7">
        <v>77</v>
      </c>
      <c r="E5" s="7" t="s">
        <v>32</v>
      </c>
      <c r="F5" s="7">
        <v>80</v>
      </c>
      <c r="G5" s="7" t="s">
        <v>32</v>
      </c>
      <c r="H5" s="7">
        <v>108</v>
      </c>
      <c r="I5" s="7" t="s">
        <v>32</v>
      </c>
      <c r="J5" s="7">
        <v>0.35</v>
      </c>
      <c r="K5" s="7" t="s">
        <v>32</v>
      </c>
      <c r="L5" s="7">
        <v>191</v>
      </c>
      <c r="M5" s="7" t="s">
        <v>32</v>
      </c>
      <c r="N5" s="7">
        <v>59.5</v>
      </c>
    </row>
    <row r="6" spans="1:14" x14ac:dyDescent="0.25">
      <c r="A6" s="7" t="s">
        <v>33</v>
      </c>
      <c r="B6" s="7">
        <v>122</v>
      </c>
      <c r="C6" s="7" t="s">
        <v>33</v>
      </c>
      <c r="D6" s="7">
        <v>82</v>
      </c>
      <c r="E6" s="7" t="s">
        <v>33</v>
      </c>
      <c r="F6" s="7">
        <v>82</v>
      </c>
      <c r="G6" s="7" t="s">
        <v>33</v>
      </c>
      <c r="H6" s="7">
        <v>90</v>
      </c>
      <c r="I6" s="7" t="s">
        <v>33</v>
      </c>
      <c r="J6" s="7">
        <v>0.25</v>
      </c>
      <c r="K6" s="7" t="s">
        <v>33</v>
      </c>
      <c r="L6" s="7">
        <v>172</v>
      </c>
      <c r="M6" s="7" t="s">
        <v>33</v>
      </c>
      <c r="N6" s="7" t="e">
        <v>#N/A</v>
      </c>
    </row>
    <row r="7" spans="1:14" x14ac:dyDescent="0.25">
      <c r="A7" s="7" t="s">
        <v>34</v>
      </c>
      <c r="B7" s="7">
        <v>26.13653151376236</v>
      </c>
      <c r="C7" s="7" t="s">
        <v>34</v>
      </c>
      <c r="D7" s="7">
        <v>22.130745411601442</v>
      </c>
      <c r="E7" s="7" t="s">
        <v>34</v>
      </c>
      <c r="F7" s="7">
        <v>4.0966810589701419</v>
      </c>
      <c r="G7" s="7" t="s">
        <v>34</v>
      </c>
      <c r="H7" s="7">
        <v>19.82156965671269</v>
      </c>
      <c r="I7" s="7" t="s">
        <v>34</v>
      </c>
      <c r="J7" s="7">
        <v>0.11335546905902419</v>
      </c>
      <c r="K7" s="7" t="s">
        <v>34</v>
      </c>
      <c r="L7" s="7">
        <v>48.227886458542436</v>
      </c>
      <c r="M7" s="7" t="s">
        <v>34</v>
      </c>
      <c r="N7" s="7">
        <v>24.614506388127769</v>
      </c>
    </row>
    <row r="8" spans="1:14" x14ac:dyDescent="0.25">
      <c r="A8" s="7" t="s">
        <v>35</v>
      </c>
      <c r="B8" s="7">
        <v>683.11827956989293</v>
      </c>
      <c r="C8" s="7" t="s">
        <v>35</v>
      </c>
      <c r="D8" s="7">
        <v>489.7698924731182</v>
      </c>
      <c r="E8" s="7" t="s">
        <v>35</v>
      </c>
      <c r="F8" s="7">
        <v>16.782795698924726</v>
      </c>
      <c r="G8" s="7" t="s">
        <v>35</v>
      </c>
      <c r="H8" s="7">
        <v>392.89462365591316</v>
      </c>
      <c r="I8" s="7" t="s">
        <v>35</v>
      </c>
      <c r="J8" s="7">
        <v>1.2849462365591391E-2</v>
      </c>
      <c r="K8" s="7" t="s">
        <v>35</v>
      </c>
      <c r="L8" s="7">
        <v>2325.9290322580609</v>
      </c>
      <c r="M8" s="7" t="s">
        <v>35</v>
      </c>
      <c r="N8" s="7">
        <v>605.8739247311828</v>
      </c>
    </row>
    <row r="9" spans="1:14" x14ac:dyDescent="0.25">
      <c r="A9" s="7" t="s">
        <v>36</v>
      </c>
      <c r="B9" s="7">
        <v>-0.29698597309084063</v>
      </c>
      <c r="C9" s="7" t="s">
        <v>36</v>
      </c>
      <c r="D9" s="7">
        <v>-0.3583601566688519</v>
      </c>
      <c r="E9" s="7" t="s">
        <v>36</v>
      </c>
      <c r="F9" s="7">
        <v>-0.13428863746643005</v>
      </c>
      <c r="G9" s="7" t="s">
        <v>36</v>
      </c>
      <c r="H9" s="7">
        <v>-8.4552331075706366E-2</v>
      </c>
      <c r="I9" s="7" t="s">
        <v>36</v>
      </c>
      <c r="J9" s="7">
        <v>-1.7531353156375387</v>
      </c>
      <c r="K9" s="7" t="s">
        <v>36</v>
      </c>
      <c r="L9" s="7">
        <v>-0.3239010191218159</v>
      </c>
      <c r="M9" s="7" t="s">
        <v>36</v>
      </c>
      <c r="N9" s="7">
        <v>0.14407492622077234</v>
      </c>
    </row>
    <row r="10" spans="1:14" x14ac:dyDescent="0.25">
      <c r="A10" s="7" t="s">
        <v>37</v>
      </c>
      <c r="B10" s="7">
        <v>0.36388972666609681</v>
      </c>
      <c r="C10" s="7" t="s">
        <v>37</v>
      </c>
      <c r="D10" s="7">
        <v>0.35986845996844646</v>
      </c>
      <c r="E10" s="7" t="s">
        <v>37</v>
      </c>
      <c r="F10" s="7">
        <v>-0.91163462314131094</v>
      </c>
      <c r="G10" s="7" t="s">
        <v>37</v>
      </c>
      <c r="H10" s="7">
        <v>0.30091348856126698</v>
      </c>
      <c r="I10" s="7" t="s">
        <v>37</v>
      </c>
      <c r="J10" s="7">
        <v>0.33716585048404973</v>
      </c>
      <c r="K10" s="7" t="s">
        <v>37</v>
      </c>
      <c r="L10" s="7">
        <v>0.36227744053700045</v>
      </c>
      <c r="M10" s="7" t="s">
        <v>37</v>
      </c>
      <c r="N10" s="7">
        <v>1.0178453271586714</v>
      </c>
    </row>
    <row r="11" spans="1:14" x14ac:dyDescent="0.25">
      <c r="A11" s="7" t="s">
        <v>38</v>
      </c>
      <c r="B11" s="7">
        <v>105</v>
      </c>
      <c r="C11" s="7" t="s">
        <v>38</v>
      </c>
      <c r="D11" s="7">
        <v>87</v>
      </c>
      <c r="E11" s="7" t="s">
        <v>38</v>
      </c>
      <c r="F11" s="7">
        <v>14</v>
      </c>
      <c r="G11" s="7" t="s">
        <v>38</v>
      </c>
      <c r="H11" s="7">
        <v>90</v>
      </c>
      <c r="I11" s="7" t="s">
        <v>38</v>
      </c>
      <c r="J11" s="7">
        <v>0.25</v>
      </c>
      <c r="K11" s="7" t="s">
        <v>38</v>
      </c>
      <c r="L11" s="7">
        <v>192</v>
      </c>
      <c r="M11" s="7" t="s">
        <v>38</v>
      </c>
      <c r="N11" s="7">
        <v>93.5</v>
      </c>
    </row>
    <row r="12" spans="1:14" x14ac:dyDescent="0.25">
      <c r="A12" s="7" t="s">
        <v>39</v>
      </c>
      <c r="B12" s="7">
        <v>71</v>
      </c>
      <c r="C12" s="7" t="s">
        <v>39</v>
      </c>
      <c r="D12" s="7">
        <v>42</v>
      </c>
      <c r="E12" s="7" t="s">
        <v>39</v>
      </c>
      <c r="F12" s="7">
        <v>70</v>
      </c>
      <c r="G12" s="7" t="s">
        <v>39</v>
      </c>
      <c r="H12" s="7">
        <v>68</v>
      </c>
      <c r="I12" s="7" t="s">
        <v>39</v>
      </c>
      <c r="J12" s="7">
        <v>0.25</v>
      </c>
      <c r="K12" s="7" t="s">
        <v>39</v>
      </c>
      <c r="L12" s="7">
        <v>113</v>
      </c>
      <c r="M12" s="7" t="s">
        <v>39</v>
      </c>
      <c r="N12" s="7">
        <v>41</v>
      </c>
    </row>
    <row r="13" spans="1:14" x14ac:dyDescent="0.25">
      <c r="A13" s="7" t="s">
        <v>40</v>
      </c>
      <c r="B13" s="7">
        <v>176</v>
      </c>
      <c r="C13" s="7" t="s">
        <v>40</v>
      </c>
      <c r="D13" s="7">
        <v>129</v>
      </c>
      <c r="E13" s="7" t="s">
        <v>40</v>
      </c>
      <c r="F13" s="7">
        <v>84</v>
      </c>
      <c r="G13" s="7" t="s">
        <v>40</v>
      </c>
      <c r="H13" s="7">
        <v>158</v>
      </c>
      <c r="I13" s="7" t="s">
        <v>40</v>
      </c>
      <c r="J13" s="7">
        <v>0.5</v>
      </c>
      <c r="K13" s="7" t="s">
        <v>40</v>
      </c>
      <c r="L13" s="7">
        <v>305</v>
      </c>
      <c r="M13" s="7" t="s">
        <v>40</v>
      </c>
      <c r="N13" s="7">
        <v>134.5</v>
      </c>
    </row>
    <row r="14" spans="1:14" x14ac:dyDescent="0.25">
      <c r="A14" s="7" t="s">
        <v>41</v>
      </c>
      <c r="B14" s="7">
        <v>3614</v>
      </c>
      <c r="C14" s="7" t="s">
        <v>41</v>
      </c>
      <c r="D14" s="7">
        <v>2491</v>
      </c>
      <c r="E14" s="7" t="s">
        <v>41</v>
      </c>
      <c r="F14" s="7">
        <v>2445</v>
      </c>
      <c r="G14" s="7" t="s">
        <v>41</v>
      </c>
      <c r="H14" s="7">
        <v>3385</v>
      </c>
      <c r="I14" s="7" t="s">
        <v>41</v>
      </c>
      <c r="J14" s="7">
        <v>11.1</v>
      </c>
      <c r="K14" s="7" t="s">
        <v>41</v>
      </c>
      <c r="L14" s="7">
        <v>6105</v>
      </c>
      <c r="M14" s="7" t="s">
        <v>41</v>
      </c>
      <c r="N14" s="7">
        <v>2138</v>
      </c>
    </row>
    <row r="15" spans="1:14" ht="15.75" thickBot="1" x14ac:dyDescent="0.3">
      <c r="A15" s="8" t="s">
        <v>42</v>
      </c>
      <c r="B15" s="8">
        <v>31</v>
      </c>
      <c r="C15" s="8" t="s">
        <v>42</v>
      </c>
      <c r="D15" s="8">
        <v>31</v>
      </c>
      <c r="E15" s="8" t="s">
        <v>42</v>
      </c>
      <c r="F15" s="8">
        <v>31</v>
      </c>
      <c r="G15" s="8" t="s">
        <v>42</v>
      </c>
      <c r="H15" s="8">
        <v>31</v>
      </c>
      <c r="I15" s="8" t="s">
        <v>42</v>
      </c>
      <c r="J15" s="8">
        <v>31</v>
      </c>
      <c r="K15" s="8" t="s">
        <v>42</v>
      </c>
      <c r="L15" s="8">
        <v>31</v>
      </c>
      <c r="M15" s="8" t="s">
        <v>42</v>
      </c>
      <c r="N15" s="8">
        <v>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12" sqref="E12"/>
    </sheetView>
  </sheetViews>
  <sheetFormatPr defaultRowHeight="15" x14ac:dyDescent="0.25"/>
  <sheetData>
    <row r="1" spans="1:8" x14ac:dyDescent="0.25">
      <c r="A1" s="9"/>
      <c r="B1" s="9" t="s">
        <v>2</v>
      </c>
      <c r="C1" s="9" t="s">
        <v>3</v>
      </c>
      <c r="D1" s="9" t="s">
        <v>4</v>
      </c>
      <c r="E1" s="9" t="s">
        <v>5</v>
      </c>
      <c r="F1" s="9" t="s">
        <v>6</v>
      </c>
      <c r="G1" s="9" t="s">
        <v>9</v>
      </c>
      <c r="H1" s="9" t="s">
        <v>10</v>
      </c>
    </row>
    <row r="2" spans="1:8" x14ac:dyDescent="0.25">
      <c r="A2" s="7" t="s">
        <v>2</v>
      </c>
      <c r="B2" s="7">
        <v>1</v>
      </c>
      <c r="C2" s="7"/>
      <c r="D2" s="7"/>
      <c r="E2" s="7"/>
      <c r="F2" s="7"/>
      <c r="G2" s="7"/>
      <c r="H2" s="7"/>
    </row>
    <row r="3" spans="1:8" x14ac:dyDescent="0.25">
      <c r="A3" s="7" t="s">
        <v>3</v>
      </c>
      <c r="B3" s="7">
        <v>0.99671433953351218</v>
      </c>
      <c r="C3" s="7">
        <v>1</v>
      </c>
      <c r="D3" s="7"/>
      <c r="E3" s="7"/>
      <c r="F3" s="7"/>
      <c r="G3" s="7"/>
      <c r="H3" s="7"/>
    </row>
    <row r="4" spans="1:8" x14ac:dyDescent="0.25">
      <c r="A4" s="7" t="s">
        <v>4</v>
      </c>
      <c r="B4" s="7">
        <v>0.47734477085330201</v>
      </c>
      <c r="C4" s="7">
        <v>0.45311564688343081</v>
      </c>
      <c r="D4" s="7">
        <v>1</v>
      </c>
      <c r="E4" s="7"/>
      <c r="F4" s="7"/>
      <c r="G4" s="7"/>
      <c r="H4" s="7"/>
    </row>
    <row r="5" spans="1:8" x14ac:dyDescent="0.25">
      <c r="A5" s="7" t="s">
        <v>5</v>
      </c>
      <c r="B5" s="7">
        <v>0.85455575427408526</v>
      </c>
      <c r="C5" s="7">
        <v>0.82339549207347296</v>
      </c>
      <c r="D5" s="7">
        <v>0.28355979445490964</v>
      </c>
      <c r="E5" s="7">
        <v>1</v>
      </c>
      <c r="F5" s="7"/>
      <c r="G5" s="7"/>
      <c r="H5" s="7"/>
    </row>
    <row r="6" spans="1:8" x14ac:dyDescent="0.25">
      <c r="A6" s="7" t="s">
        <v>6</v>
      </c>
      <c r="B6" s="7">
        <v>-0.27053035854558871</v>
      </c>
      <c r="C6" s="7">
        <v>-0.31808336893802636</v>
      </c>
      <c r="D6" s="7">
        <v>-3.3574567075296505E-2</v>
      </c>
      <c r="E6" s="7">
        <v>3.4145266566530823E-2</v>
      </c>
      <c r="F6" s="7">
        <v>1</v>
      </c>
      <c r="G6" s="7"/>
      <c r="H6" s="7"/>
    </row>
    <row r="7" spans="1:8" x14ac:dyDescent="0.25">
      <c r="A7" s="7" t="s">
        <v>9</v>
      </c>
      <c r="B7" s="7">
        <v>0.99930903775971724</v>
      </c>
      <c r="C7" s="7">
        <v>0.99903613231020305</v>
      </c>
      <c r="D7" s="7">
        <v>0.46661641888188626</v>
      </c>
      <c r="E7" s="7">
        <v>0.84095494097287105</v>
      </c>
      <c r="F7" s="7">
        <v>-0.29257237534797409</v>
      </c>
      <c r="G7" s="7">
        <v>1</v>
      </c>
      <c r="H7" s="7"/>
    </row>
    <row r="8" spans="1:8" ht="15.75" thickBot="1" x14ac:dyDescent="0.3">
      <c r="A8" s="8" t="s">
        <v>10</v>
      </c>
      <c r="B8" s="8">
        <v>0.46927551574100396</v>
      </c>
      <c r="C8" s="8">
        <v>0.42695527348229889</v>
      </c>
      <c r="D8" s="8">
        <v>0.33944650057286319</v>
      </c>
      <c r="E8" s="8">
        <v>0.59972513358437507</v>
      </c>
      <c r="F8" s="8">
        <v>0.70225907347496308</v>
      </c>
      <c r="G8" s="8">
        <v>0.45023894596842973</v>
      </c>
      <c r="H8" s="8">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I33" sqref="I33"/>
    </sheetView>
  </sheetViews>
  <sheetFormatPr defaultRowHeight="15" x14ac:dyDescent="0.25"/>
  <cols>
    <col min="1" max="1" width="10.7109375" bestFit="1" customWidth="1"/>
    <col min="2" max="2" width="10.5703125" customWidth="1"/>
    <col min="3" max="3" width="9.140625" customWidth="1"/>
    <col min="4" max="4" width="9.5703125" customWidth="1"/>
    <col min="5" max="5" width="14.7109375" customWidth="1"/>
    <col min="6" max="6" width="10.140625" customWidth="1"/>
    <col min="7" max="7" width="7.5703125" customWidth="1"/>
    <col min="9" max="9" width="12" bestFit="1" customWidth="1"/>
  </cols>
  <sheetData>
    <row r="1" spans="1:10" x14ac:dyDescent="0.25">
      <c r="A1" t="s">
        <v>0</v>
      </c>
      <c r="B1" t="s">
        <v>11</v>
      </c>
      <c r="C1" t="s">
        <v>1</v>
      </c>
      <c r="D1" t="s">
        <v>2</v>
      </c>
      <c r="E1" t="s">
        <v>3</v>
      </c>
      <c r="F1" t="s">
        <v>4</v>
      </c>
      <c r="G1" t="s">
        <v>5</v>
      </c>
      <c r="H1" t="s">
        <v>6</v>
      </c>
      <c r="I1" t="s">
        <v>9</v>
      </c>
      <c r="J1" t="s">
        <v>10</v>
      </c>
    </row>
    <row r="2" spans="1:10" x14ac:dyDescent="0.25">
      <c r="A2" s="10">
        <v>42582</v>
      </c>
      <c r="B2" s="10" t="s">
        <v>19</v>
      </c>
      <c r="C2" s="11" t="s">
        <v>8</v>
      </c>
      <c r="D2" s="11">
        <v>76</v>
      </c>
      <c r="E2" s="11">
        <v>47</v>
      </c>
      <c r="F2" s="11">
        <v>82</v>
      </c>
      <c r="G2" s="11">
        <v>68</v>
      </c>
      <c r="H2" s="12">
        <v>0.35</v>
      </c>
      <c r="I2" s="12">
        <v>123</v>
      </c>
      <c r="J2" s="11">
        <v>43.05</v>
      </c>
    </row>
    <row r="3" spans="1:10" x14ac:dyDescent="0.25">
      <c r="A3" s="10">
        <v>42581</v>
      </c>
      <c r="B3" s="10" t="s">
        <v>18</v>
      </c>
      <c r="C3" s="11" t="s">
        <v>8</v>
      </c>
      <c r="D3" s="11">
        <v>88</v>
      </c>
      <c r="E3" s="11">
        <v>57</v>
      </c>
      <c r="F3" s="11">
        <v>82</v>
      </c>
      <c r="G3" s="11">
        <v>81</v>
      </c>
      <c r="H3" s="12">
        <v>0.35</v>
      </c>
      <c r="I3" s="12">
        <v>145</v>
      </c>
      <c r="J3" s="11">
        <v>50.75</v>
      </c>
    </row>
    <row r="4" spans="1:10" x14ac:dyDescent="0.25">
      <c r="A4" s="10">
        <v>42580</v>
      </c>
      <c r="B4" s="10" t="s">
        <v>17</v>
      </c>
      <c r="C4" s="11" t="s">
        <v>7</v>
      </c>
      <c r="D4" s="11">
        <v>100</v>
      </c>
      <c r="E4" s="11">
        <v>66</v>
      </c>
      <c r="F4" s="11">
        <v>81</v>
      </c>
      <c r="G4" s="11">
        <v>95</v>
      </c>
      <c r="H4" s="12">
        <v>0.35</v>
      </c>
      <c r="I4" s="12">
        <v>166</v>
      </c>
      <c r="J4" s="11">
        <v>58.099999999999994</v>
      </c>
    </row>
    <row r="5" spans="1:10" x14ac:dyDescent="0.25">
      <c r="A5" s="10">
        <v>42579</v>
      </c>
      <c r="B5" s="10" t="s">
        <v>16</v>
      </c>
      <c r="C5" s="11" t="s">
        <v>7</v>
      </c>
      <c r="D5" s="11">
        <v>96</v>
      </c>
      <c r="E5" s="11">
        <v>63</v>
      </c>
      <c r="F5" s="11">
        <v>82</v>
      </c>
      <c r="G5" s="11">
        <v>90</v>
      </c>
      <c r="H5" s="12">
        <v>0.35</v>
      </c>
      <c r="I5" s="12">
        <v>159</v>
      </c>
      <c r="J5" s="11">
        <v>55.65</v>
      </c>
    </row>
    <row r="6" spans="1:10" x14ac:dyDescent="0.25">
      <c r="A6" s="10">
        <v>42578</v>
      </c>
      <c r="B6" s="10" t="s">
        <v>15</v>
      </c>
      <c r="C6" s="11" t="s">
        <v>7</v>
      </c>
      <c r="D6" s="11">
        <v>104</v>
      </c>
      <c r="E6" s="11">
        <v>68</v>
      </c>
      <c r="F6" s="11">
        <v>80</v>
      </c>
      <c r="G6" s="11">
        <v>99</v>
      </c>
      <c r="H6" s="12">
        <v>0.35</v>
      </c>
      <c r="I6" s="12">
        <v>172</v>
      </c>
      <c r="J6" s="11">
        <v>60.199999999999996</v>
      </c>
    </row>
    <row r="7" spans="1:10" x14ac:dyDescent="0.25">
      <c r="A7" s="10">
        <v>42577</v>
      </c>
      <c r="B7" s="10" t="s">
        <v>14</v>
      </c>
      <c r="C7" s="11" t="s">
        <v>7</v>
      </c>
      <c r="D7" s="11">
        <v>176</v>
      </c>
      <c r="E7" s="11">
        <v>129</v>
      </c>
      <c r="F7" s="11">
        <v>83</v>
      </c>
      <c r="G7" s="11">
        <v>158</v>
      </c>
      <c r="H7" s="12">
        <v>0.35</v>
      </c>
      <c r="I7" s="12">
        <v>305</v>
      </c>
      <c r="J7" s="11">
        <v>106.75</v>
      </c>
    </row>
    <row r="8" spans="1:10" x14ac:dyDescent="0.25">
      <c r="A8" s="10">
        <v>42576</v>
      </c>
      <c r="B8" s="10" t="s">
        <v>13</v>
      </c>
      <c r="C8" s="11" t="s">
        <v>7</v>
      </c>
      <c r="D8" s="11">
        <v>156</v>
      </c>
      <c r="E8" s="11">
        <v>113</v>
      </c>
      <c r="F8" s="11">
        <v>84</v>
      </c>
      <c r="G8" s="11">
        <v>135</v>
      </c>
      <c r="H8" s="12">
        <v>0.5</v>
      </c>
      <c r="I8" s="12">
        <v>269</v>
      </c>
      <c r="J8" s="11">
        <v>134.5</v>
      </c>
    </row>
    <row r="9" spans="1:10" x14ac:dyDescent="0.25">
      <c r="A9" s="10">
        <v>42575</v>
      </c>
      <c r="B9" s="10" t="s">
        <v>19</v>
      </c>
      <c r="C9" s="11" t="s">
        <v>7</v>
      </c>
      <c r="D9" s="11">
        <v>121</v>
      </c>
      <c r="E9" s="11">
        <v>82</v>
      </c>
      <c r="F9" s="11">
        <v>82</v>
      </c>
      <c r="G9" s="11">
        <v>117</v>
      </c>
      <c r="H9" s="12">
        <v>0.5</v>
      </c>
      <c r="I9" s="12">
        <v>203</v>
      </c>
      <c r="J9" s="11">
        <v>101.5</v>
      </c>
    </row>
    <row r="10" spans="1:10" x14ac:dyDescent="0.25">
      <c r="A10" s="10">
        <v>42574</v>
      </c>
      <c r="B10" s="10" t="s">
        <v>18</v>
      </c>
      <c r="C10" s="11" t="s">
        <v>7</v>
      </c>
      <c r="D10" s="11">
        <v>120</v>
      </c>
      <c r="E10" s="11">
        <v>82</v>
      </c>
      <c r="F10" s="11">
        <v>81</v>
      </c>
      <c r="G10" s="11">
        <v>117</v>
      </c>
      <c r="H10" s="12">
        <v>0.5</v>
      </c>
      <c r="I10" s="12">
        <v>202</v>
      </c>
      <c r="J10" s="11">
        <v>101</v>
      </c>
    </row>
    <row r="11" spans="1:10" x14ac:dyDescent="0.25">
      <c r="A11" s="10">
        <v>42573</v>
      </c>
      <c r="B11" s="10" t="s">
        <v>17</v>
      </c>
      <c r="C11" s="11" t="s">
        <v>7</v>
      </c>
      <c r="D11" s="11">
        <v>112</v>
      </c>
      <c r="E11" s="11">
        <v>75</v>
      </c>
      <c r="F11" s="11">
        <v>80</v>
      </c>
      <c r="G11" s="11">
        <v>108</v>
      </c>
      <c r="H11" s="12">
        <v>0.5</v>
      </c>
      <c r="I11" s="12">
        <v>187</v>
      </c>
      <c r="J11" s="11">
        <v>93.5</v>
      </c>
    </row>
    <row r="12" spans="1:10" x14ac:dyDescent="0.25">
      <c r="A12" s="10">
        <v>42572</v>
      </c>
      <c r="B12" s="10" t="s">
        <v>16</v>
      </c>
      <c r="C12" s="11" t="s">
        <v>7</v>
      </c>
      <c r="D12" s="11">
        <v>83</v>
      </c>
      <c r="E12" s="11">
        <v>50</v>
      </c>
      <c r="F12" s="11">
        <v>77</v>
      </c>
      <c r="G12" s="11">
        <v>90</v>
      </c>
      <c r="H12" s="12">
        <v>0.5</v>
      </c>
      <c r="I12" s="12">
        <v>133</v>
      </c>
      <c r="J12" s="11">
        <v>66.5</v>
      </c>
    </row>
    <row r="13" spans="1:10" x14ac:dyDescent="0.25">
      <c r="A13" s="10">
        <v>42571</v>
      </c>
      <c r="B13" s="10" t="s">
        <v>15</v>
      </c>
      <c r="C13" s="11" t="s">
        <v>7</v>
      </c>
      <c r="D13" s="11">
        <v>71</v>
      </c>
      <c r="E13" s="11">
        <v>42</v>
      </c>
      <c r="F13" s="11">
        <v>70</v>
      </c>
      <c r="G13" s="11">
        <v>110</v>
      </c>
      <c r="H13" s="12">
        <v>0.5</v>
      </c>
      <c r="I13" s="12">
        <v>113</v>
      </c>
      <c r="J13" s="11">
        <v>56.5</v>
      </c>
    </row>
    <row r="14" spans="1:10" x14ac:dyDescent="0.25">
      <c r="A14" s="10">
        <v>42570</v>
      </c>
      <c r="B14" s="10" t="s">
        <v>14</v>
      </c>
      <c r="C14" s="11" t="s">
        <v>7</v>
      </c>
      <c r="D14" s="11">
        <v>122</v>
      </c>
      <c r="E14" s="11">
        <v>85</v>
      </c>
      <c r="F14" s="11">
        <v>78</v>
      </c>
      <c r="G14" s="11">
        <v>113</v>
      </c>
      <c r="H14" s="12">
        <v>0.5</v>
      </c>
      <c r="I14" s="12">
        <v>207</v>
      </c>
      <c r="J14" s="11">
        <v>103.5</v>
      </c>
    </row>
    <row r="15" spans="1:10" x14ac:dyDescent="0.25">
      <c r="A15" s="10">
        <v>42569</v>
      </c>
      <c r="B15" s="10" t="s">
        <v>13</v>
      </c>
      <c r="C15" s="11" t="s">
        <v>7</v>
      </c>
      <c r="D15" s="11">
        <v>131</v>
      </c>
      <c r="E15" s="11">
        <v>92</v>
      </c>
      <c r="F15" s="11">
        <v>81</v>
      </c>
      <c r="G15" s="11">
        <v>122</v>
      </c>
      <c r="H15" s="12">
        <v>0.5</v>
      </c>
      <c r="I15" s="12">
        <v>223</v>
      </c>
      <c r="J15" s="11">
        <v>111.5</v>
      </c>
    </row>
    <row r="16" spans="1:10" x14ac:dyDescent="0.25">
      <c r="A16" s="10">
        <v>42568</v>
      </c>
      <c r="B16" s="10" t="s">
        <v>19</v>
      </c>
      <c r="C16" s="11" t="s">
        <v>8</v>
      </c>
      <c r="D16" s="11">
        <v>115</v>
      </c>
      <c r="E16" s="11">
        <v>76</v>
      </c>
      <c r="F16" s="11">
        <v>77</v>
      </c>
      <c r="G16" s="11">
        <v>126</v>
      </c>
      <c r="H16" s="12">
        <v>0.5</v>
      </c>
      <c r="I16" s="12">
        <v>191</v>
      </c>
      <c r="J16" s="11">
        <v>95.5</v>
      </c>
    </row>
    <row r="17" spans="1:10" x14ac:dyDescent="0.25">
      <c r="A17" s="10">
        <v>42567</v>
      </c>
      <c r="B17" s="10" t="s">
        <v>18</v>
      </c>
      <c r="C17" s="11" t="s">
        <v>8</v>
      </c>
      <c r="D17" s="11">
        <v>81</v>
      </c>
      <c r="E17" s="11">
        <v>50</v>
      </c>
      <c r="F17" s="11">
        <v>74</v>
      </c>
      <c r="G17" s="11">
        <v>90</v>
      </c>
      <c r="H17" s="12">
        <v>0.5</v>
      </c>
      <c r="I17" s="12">
        <v>131</v>
      </c>
      <c r="J17" s="11">
        <v>65.5</v>
      </c>
    </row>
    <row r="18" spans="1:10" x14ac:dyDescent="0.25">
      <c r="A18" s="10">
        <v>42566</v>
      </c>
      <c r="B18" s="10" t="s">
        <v>17</v>
      </c>
      <c r="C18" s="11" t="s">
        <v>8</v>
      </c>
      <c r="D18" s="11">
        <v>98</v>
      </c>
      <c r="E18" s="11">
        <v>62</v>
      </c>
      <c r="F18" s="11">
        <v>75</v>
      </c>
      <c r="G18" s="11">
        <v>108</v>
      </c>
      <c r="H18" s="12">
        <v>0.5</v>
      </c>
      <c r="I18" s="12">
        <v>160</v>
      </c>
      <c r="J18" s="11">
        <v>80</v>
      </c>
    </row>
    <row r="19" spans="1:10" x14ac:dyDescent="0.25">
      <c r="A19" s="10">
        <v>42565</v>
      </c>
      <c r="B19" s="10" t="s">
        <v>16</v>
      </c>
      <c r="C19" s="11" t="s">
        <v>8</v>
      </c>
      <c r="D19" s="11">
        <v>122</v>
      </c>
      <c r="E19" s="11">
        <v>85</v>
      </c>
      <c r="F19" s="11">
        <v>78</v>
      </c>
      <c r="G19" s="11">
        <v>113</v>
      </c>
      <c r="H19" s="12">
        <v>0.25</v>
      </c>
      <c r="I19" s="12">
        <v>207</v>
      </c>
      <c r="J19" s="11">
        <v>51.75</v>
      </c>
    </row>
    <row r="20" spans="1:10" x14ac:dyDescent="0.25">
      <c r="A20" s="10">
        <v>42564</v>
      </c>
      <c r="B20" s="10" t="s">
        <v>15</v>
      </c>
      <c r="C20" s="11" t="s">
        <v>8</v>
      </c>
      <c r="D20" s="11">
        <v>109</v>
      </c>
      <c r="E20" s="11">
        <v>75</v>
      </c>
      <c r="F20" s="11">
        <v>77</v>
      </c>
      <c r="G20" s="11">
        <v>99</v>
      </c>
      <c r="H20" s="12">
        <v>0.25</v>
      </c>
      <c r="I20" s="12">
        <v>184</v>
      </c>
      <c r="J20" s="11">
        <v>46</v>
      </c>
    </row>
    <row r="21" spans="1:10" x14ac:dyDescent="0.25">
      <c r="A21" s="10">
        <v>42563</v>
      </c>
      <c r="B21" s="10" t="s">
        <v>14</v>
      </c>
      <c r="C21" s="11" t="s">
        <v>8</v>
      </c>
      <c r="D21" s="11">
        <v>130</v>
      </c>
      <c r="E21" s="11">
        <v>95</v>
      </c>
      <c r="F21" s="11">
        <v>84</v>
      </c>
      <c r="G21" s="11">
        <v>99</v>
      </c>
      <c r="H21" s="12">
        <v>0.25</v>
      </c>
      <c r="I21" s="12">
        <v>225</v>
      </c>
      <c r="J21" s="11">
        <v>56.25</v>
      </c>
    </row>
    <row r="22" spans="1:10" x14ac:dyDescent="0.25">
      <c r="A22" s="10">
        <v>42562</v>
      </c>
      <c r="B22" s="10" t="s">
        <v>13</v>
      </c>
      <c r="C22" s="11" t="s">
        <v>8</v>
      </c>
      <c r="D22" s="11">
        <v>162</v>
      </c>
      <c r="E22" s="11">
        <v>120</v>
      </c>
      <c r="F22" s="11">
        <v>83</v>
      </c>
      <c r="G22" s="11">
        <v>135</v>
      </c>
      <c r="H22" s="12">
        <v>0.25</v>
      </c>
      <c r="I22" s="12">
        <v>282</v>
      </c>
      <c r="J22" s="11">
        <v>70.5</v>
      </c>
    </row>
    <row r="23" spans="1:10" x14ac:dyDescent="0.25">
      <c r="A23" s="10">
        <v>42561</v>
      </c>
      <c r="B23" s="10" t="s">
        <v>19</v>
      </c>
      <c r="C23" s="11" t="s">
        <v>8</v>
      </c>
      <c r="D23" s="11">
        <v>140</v>
      </c>
      <c r="E23" s="11">
        <v>98</v>
      </c>
      <c r="F23" s="11">
        <v>82</v>
      </c>
      <c r="G23" s="11">
        <v>131</v>
      </c>
      <c r="H23" s="12">
        <v>0.25</v>
      </c>
      <c r="I23" s="12">
        <v>238</v>
      </c>
      <c r="J23" s="11">
        <v>59.5</v>
      </c>
    </row>
    <row r="24" spans="1:10" x14ac:dyDescent="0.25">
      <c r="A24" s="10">
        <v>42560</v>
      </c>
      <c r="B24" s="10" t="s">
        <v>18</v>
      </c>
      <c r="C24" s="11" t="s">
        <v>8</v>
      </c>
      <c r="D24" s="11">
        <v>134</v>
      </c>
      <c r="E24" s="11">
        <v>95</v>
      </c>
      <c r="F24" s="11">
        <v>80</v>
      </c>
      <c r="G24" s="11">
        <v>126</v>
      </c>
      <c r="H24" s="12">
        <v>0.25</v>
      </c>
      <c r="I24" s="12">
        <v>229</v>
      </c>
      <c r="J24" s="11">
        <v>57.25</v>
      </c>
    </row>
    <row r="25" spans="1:10" x14ac:dyDescent="0.25">
      <c r="A25" s="10">
        <v>42559</v>
      </c>
      <c r="B25" s="10" t="s">
        <v>17</v>
      </c>
      <c r="C25" s="11" t="s">
        <v>8</v>
      </c>
      <c r="D25" s="11">
        <v>123</v>
      </c>
      <c r="E25" s="11">
        <v>86</v>
      </c>
      <c r="F25" s="11">
        <v>82</v>
      </c>
      <c r="G25" s="11">
        <v>113</v>
      </c>
      <c r="H25" s="12">
        <v>0.25</v>
      </c>
      <c r="I25" s="12">
        <v>209</v>
      </c>
      <c r="J25" s="11">
        <v>52.25</v>
      </c>
    </row>
    <row r="26" spans="1:10" x14ac:dyDescent="0.25">
      <c r="A26" s="10">
        <v>42558</v>
      </c>
      <c r="B26" s="10" t="s">
        <v>16</v>
      </c>
      <c r="C26" s="11" t="s">
        <v>8</v>
      </c>
      <c r="D26" s="11">
        <v>143</v>
      </c>
      <c r="E26" s="11">
        <v>101</v>
      </c>
      <c r="F26" s="11">
        <v>81</v>
      </c>
      <c r="G26" s="11">
        <v>135</v>
      </c>
      <c r="H26" s="12">
        <v>0.25</v>
      </c>
      <c r="I26" s="12">
        <v>244</v>
      </c>
      <c r="J26" s="11">
        <v>61</v>
      </c>
    </row>
    <row r="27" spans="1:10" x14ac:dyDescent="0.25">
      <c r="A27" s="10">
        <v>42557</v>
      </c>
      <c r="B27" s="10" t="s">
        <v>15</v>
      </c>
      <c r="C27" s="11" t="s">
        <v>8</v>
      </c>
      <c r="D27" s="11">
        <v>103</v>
      </c>
      <c r="E27" s="11">
        <v>69</v>
      </c>
      <c r="F27" s="11">
        <v>82</v>
      </c>
      <c r="G27" s="11">
        <v>90</v>
      </c>
      <c r="H27" s="12">
        <v>0.25</v>
      </c>
      <c r="I27" s="12">
        <v>172</v>
      </c>
      <c r="J27" s="11">
        <v>43</v>
      </c>
    </row>
    <row r="28" spans="1:10" x14ac:dyDescent="0.25">
      <c r="A28" s="10">
        <v>42556</v>
      </c>
      <c r="B28" s="10" t="s">
        <v>14</v>
      </c>
      <c r="C28" s="11" t="s">
        <v>8</v>
      </c>
      <c r="D28" s="11">
        <v>159</v>
      </c>
      <c r="E28" s="11">
        <v>118</v>
      </c>
      <c r="F28" s="11">
        <v>78</v>
      </c>
      <c r="G28" s="11">
        <v>135</v>
      </c>
      <c r="H28" s="12">
        <v>0.25</v>
      </c>
      <c r="I28" s="12">
        <v>277</v>
      </c>
      <c r="J28" s="11">
        <v>69.25</v>
      </c>
    </row>
    <row r="29" spans="1:10" x14ac:dyDescent="0.25">
      <c r="A29" s="10">
        <v>42555</v>
      </c>
      <c r="B29" s="10" t="s">
        <v>13</v>
      </c>
      <c r="C29" s="11" t="s">
        <v>8</v>
      </c>
      <c r="D29" s="11">
        <v>134</v>
      </c>
      <c r="E29" s="11">
        <v>99</v>
      </c>
      <c r="F29" s="11">
        <v>76</v>
      </c>
      <c r="G29" s="11">
        <v>98</v>
      </c>
      <c r="H29" s="12">
        <v>0.25</v>
      </c>
      <c r="I29" s="12">
        <v>233</v>
      </c>
      <c r="J29" s="11">
        <v>58.25</v>
      </c>
    </row>
    <row r="30" spans="1:10" x14ac:dyDescent="0.25">
      <c r="A30" s="10">
        <v>42554</v>
      </c>
      <c r="B30" s="10" t="s">
        <v>19</v>
      </c>
      <c r="C30" s="11" t="s">
        <v>7</v>
      </c>
      <c r="D30" s="11">
        <v>110</v>
      </c>
      <c r="E30" s="11">
        <v>77</v>
      </c>
      <c r="F30" s="11">
        <v>71</v>
      </c>
      <c r="G30" s="11">
        <v>104</v>
      </c>
      <c r="H30" s="12">
        <v>0.25</v>
      </c>
      <c r="I30" s="12">
        <v>187</v>
      </c>
      <c r="J30" s="11">
        <v>46.75</v>
      </c>
    </row>
    <row r="31" spans="1:10" x14ac:dyDescent="0.25">
      <c r="A31" s="10">
        <v>42553</v>
      </c>
      <c r="B31" s="10" t="s">
        <v>18</v>
      </c>
      <c r="C31" s="11" t="s">
        <v>7</v>
      </c>
      <c r="D31" s="11">
        <v>98</v>
      </c>
      <c r="E31" s="11">
        <v>67</v>
      </c>
      <c r="F31" s="11">
        <v>72</v>
      </c>
      <c r="G31" s="11">
        <v>90</v>
      </c>
      <c r="H31" s="12">
        <v>0.25</v>
      </c>
      <c r="I31" s="12">
        <v>165</v>
      </c>
      <c r="J31" s="11">
        <v>41.25</v>
      </c>
    </row>
    <row r="32" spans="1:10" x14ac:dyDescent="0.25">
      <c r="A32" s="10">
        <v>42552</v>
      </c>
      <c r="B32" s="10" t="s">
        <v>17</v>
      </c>
      <c r="C32" s="11" t="s">
        <v>7</v>
      </c>
      <c r="D32" s="11">
        <v>97</v>
      </c>
      <c r="E32" s="11">
        <v>67</v>
      </c>
      <c r="F32" s="11">
        <v>70</v>
      </c>
      <c r="G32" s="11">
        <v>90</v>
      </c>
      <c r="H32" s="12">
        <v>0.25</v>
      </c>
      <c r="I32" s="12">
        <v>164</v>
      </c>
      <c r="J32" s="11">
        <v>41</v>
      </c>
    </row>
    <row r="33" spans="9:9" x14ac:dyDescent="0.25">
      <c r="I33">
        <f>_xlfn.Z.TEST(I2:I32,180)</f>
        <v>2.5282645714675981E-2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E17" sqref="E17"/>
    </sheetView>
  </sheetViews>
  <sheetFormatPr defaultRowHeight="15" x14ac:dyDescent="0.25"/>
  <cols>
    <col min="1" max="1" width="42.5703125" bestFit="1" customWidth="1"/>
    <col min="2" max="3" width="12" bestFit="1" customWidth="1"/>
  </cols>
  <sheetData>
    <row r="1" spans="1:3" x14ac:dyDescent="0.25">
      <c r="A1" t="s">
        <v>43</v>
      </c>
    </row>
    <row r="2" spans="1:3" ht="15.75" thickBot="1" x14ac:dyDescent="0.3"/>
    <row r="3" spans="1:3" x14ac:dyDescent="0.25">
      <c r="A3" s="9"/>
      <c r="B3" s="9" t="s">
        <v>2</v>
      </c>
      <c r="C3" s="9" t="s">
        <v>3</v>
      </c>
    </row>
    <row r="4" spans="1:3" x14ac:dyDescent="0.25">
      <c r="A4" s="7" t="s">
        <v>30</v>
      </c>
      <c r="B4" s="7">
        <v>116.58064516129032</v>
      </c>
      <c r="C4" s="7">
        <v>80.354838709677423</v>
      </c>
    </row>
    <row r="5" spans="1:3" x14ac:dyDescent="0.25">
      <c r="A5" s="7" t="s">
        <v>44</v>
      </c>
      <c r="B5" s="7">
        <v>683.11827956989293</v>
      </c>
      <c r="C5" s="7">
        <v>489.7698924731182</v>
      </c>
    </row>
    <row r="6" spans="1:3" x14ac:dyDescent="0.25">
      <c r="A6" s="7" t="s">
        <v>45</v>
      </c>
      <c r="B6" s="7">
        <v>31</v>
      </c>
      <c r="C6" s="7">
        <v>31</v>
      </c>
    </row>
    <row r="7" spans="1:3" x14ac:dyDescent="0.25">
      <c r="A7" s="7" t="s">
        <v>46</v>
      </c>
      <c r="B7" s="7">
        <v>586.44408602150554</v>
      </c>
      <c r="C7" s="7"/>
    </row>
    <row r="8" spans="1:3" x14ac:dyDescent="0.25">
      <c r="A8" s="7" t="s">
        <v>47</v>
      </c>
      <c r="B8" s="7">
        <v>0</v>
      </c>
      <c r="C8" s="7"/>
    </row>
    <row r="9" spans="1:3" x14ac:dyDescent="0.25">
      <c r="A9" s="7" t="s">
        <v>48</v>
      </c>
      <c r="B9" s="7">
        <v>60</v>
      </c>
      <c r="C9" s="7"/>
    </row>
    <row r="10" spans="1:3" x14ac:dyDescent="0.25">
      <c r="A10" s="7" t="s">
        <v>49</v>
      </c>
      <c r="B10" s="7">
        <v>5.8893939518238767</v>
      </c>
      <c r="C10" s="7"/>
    </row>
    <row r="11" spans="1:3" x14ac:dyDescent="0.25">
      <c r="A11" s="7" t="s">
        <v>50</v>
      </c>
      <c r="B11" s="7">
        <v>9.3931126296514368E-8</v>
      </c>
      <c r="C11" s="7"/>
    </row>
    <row r="12" spans="1:3" x14ac:dyDescent="0.25">
      <c r="A12" s="7" t="s">
        <v>51</v>
      </c>
      <c r="B12" s="7">
        <v>1.6706488649046354</v>
      </c>
      <c r="C12" s="7"/>
    </row>
    <row r="13" spans="1:3" x14ac:dyDescent="0.25">
      <c r="A13" s="7" t="s">
        <v>52</v>
      </c>
      <c r="B13" s="7">
        <v>1.8786225259302874E-7</v>
      </c>
      <c r="C13" s="7"/>
    </row>
    <row r="14" spans="1:3" ht="15.75" thickBot="1" x14ac:dyDescent="0.3">
      <c r="A14" s="8" t="s">
        <v>53</v>
      </c>
      <c r="B14" s="8">
        <v>2.0002978220142609</v>
      </c>
      <c r="C14" s="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abSelected="1" workbookViewId="0">
      <selection activeCell="C24" sqref="C24"/>
    </sheetView>
  </sheetViews>
  <sheetFormatPr defaultRowHeight="15" x14ac:dyDescent="0.25"/>
  <cols>
    <col min="1" max="1" width="18" bestFit="1" customWidth="1"/>
    <col min="2" max="2" width="14.7109375" bestFit="1" customWidth="1"/>
    <col min="3" max="3" width="14.5703125" bestFit="1" customWidth="1"/>
    <col min="4" max="4" width="18.5703125" bestFit="1" customWidth="1"/>
    <col min="5" max="5" width="12" bestFit="1" customWidth="1"/>
    <col min="6" max="6" width="13.42578125" bestFit="1" customWidth="1"/>
    <col min="7" max="9" width="12.7109375" bestFit="1" customWidth="1"/>
  </cols>
  <sheetData>
    <row r="1" spans="1:9" x14ac:dyDescent="0.25">
      <c r="A1" t="s">
        <v>54</v>
      </c>
    </row>
    <row r="2" spans="1:9" ht="15.75" thickBot="1" x14ac:dyDescent="0.3"/>
    <row r="3" spans="1:9" x14ac:dyDescent="0.25">
      <c r="A3" s="13" t="s">
        <v>55</v>
      </c>
      <c r="B3" s="13"/>
    </row>
    <row r="4" spans="1:9" x14ac:dyDescent="0.25">
      <c r="A4" s="7" t="s">
        <v>56</v>
      </c>
      <c r="B4" s="7">
        <v>0.92766673187368986</v>
      </c>
    </row>
    <row r="5" spans="1:9" x14ac:dyDescent="0.25">
      <c r="A5" s="7" t="s">
        <v>57</v>
      </c>
      <c r="B5" s="7">
        <v>0.86056556542521234</v>
      </c>
    </row>
    <row r="6" spans="1:9" x14ac:dyDescent="0.25">
      <c r="A6" s="7" t="s">
        <v>58</v>
      </c>
      <c r="B6" s="7">
        <v>0.84507285047245817</v>
      </c>
    </row>
    <row r="7" spans="1:9" x14ac:dyDescent="0.25">
      <c r="A7" s="7" t="s">
        <v>31</v>
      </c>
      <c r="B7" s="7">
        <v>18.98287530831659</v>
      </c>
    </row>
    <row r="8" spans="1:9" ht="15.75" thickBot="1" x14ac:dyDescent="0.3">
      <c r="A8" s="8" t="s">
        <v>45</v>
      </c>
      <c r="B8" s="8">
        <v>31</v>
      </c>
    </row>
    <row r="10" spans="1:9" ht="15.75" thickBot="1" x14ac:dyDescent="0.3">
      <c r="A10" t="s">
        <v>59</v>
      </c>
    </row>
    <row r="11" spans="1:9" x14ac:dyDescent="0.25">
      <c r="A11" s="9"/>
      <c r="B11" s="9" t="s">
        <v>48</v>
      </c>
      <c r="C11" s="9" t="s">
        <v>64</v>
      </c>
      <c r="D11" s="9" t="s">
        <v>65</v>
      </c>
      <c r="E11" s="9" t="s">
        <v>66</v>
      </c>
      <c r="F11" s="9" t="s">
        <v>67</v>
      </c>
    </row>
    <row r="12" spans="1:9" x14ac:dyDescent="0.25">
      <c r="A12" s="7" t="s">
        <v>60</v>
      </c>
      <c r="B12" s="7">
        <v>3</v>
      </c>
      <c r="C12" s="7">
        <v>60048.432983522354</v>
      </c>
      <c r="D12" s="7">
        <v>20016.144327840786</v>
      </c>
      <c r="E12" s="7">
        <v>55.546466068055281</v>
      </c>
      <c r="F12" s="7">
        <v>1.1173537123631233E-11</v>
      </c>
    </row>
    <row r="13" spans="1:9" x14ac:dyDescent="0.25">
      <c r="A13" s="7" t="s">
        <v>61</v>
      </c>
      <c r="B13" s="7">
        <v>27</v>
      </c>
      <c r="C13" s="7">
        <v>9729.4379842195831</v>
      </c>
      <c r="D13" s="7">
        <v>360.34955497109564</v>
      </c>
      <c r="E13" s="7"/>
      <c r="F13" s="7"/>
    </row>
    <row r="14" spans="1:9" ht="15.75" thickBot="1" x14ac:dyDescent="0.3">
      <c r="A14" s="8" t="s">
        <v>62</v>
      </c>
      <c r="B14" s="8">
        <v>30</v>
      </c>
      <c r="C14" s="8">
        <v>69777.870967741939</v>
      </c>
      <c r="D14" s="8"/>
      <c r="E14" s="8"/>
      <c r="F14" s="8"/>
    </row>
    <row r="15" spans="1:9" ht="15.75" thickBot="1" x14ac:dyDescent="0.3"/>
    <row r="16" spans="1:9" x14ac:dyDescent="0.25">
      <c r="A16" s="9"/>
      <c r="B16" s="9" t="s">
        <v>68</v>
      </c>
      <c r="C16" s="9" t="s">
        <v>31</v>
      </c>
      <c r="D16" s="9" t="s">
        <v>49</v>
      </c>
      <c r="E16" s="9" t="s">
        <v>69</v>
      </c>
      <c r="F16" s="9" t="s">
        <v>70</v>
      </c>
      <c r="G16" s="9" t="s">
        <v>71</v>
      </c>
      <c r="H16" s="9" t="s">
        <v>72</v>
      </c>
      <c r="I16" s="9" t="s">
        <v>73</v>
      </c>
    </row>
    <row r="17" spans="1:9" x14ac:dyDescent="0.25">
      <c r="A17" s="7" t="s">
        <v>63</v>
      </c>
      <c r="B17" s="7">
        <v>-181.02404474345963</v>
      </c>
      <c r="C17" s="7">
        <v>68.103594568248397</v>
      </c>
      <c r="D17" s="7">
        <v>-2.6580688712700868</v>
      </c>
      <c r="E17" s="7">
        <v>1.3044311165170679E-2</v>
      </c>
      <c r="F17" s="7">
        <v>-320.76107836059271</v>
      </c>
      <c r="G17" s="7">
        <v>-41.287011126326519</v>
      </c>
      <c r="H17" s="7">
        <v>-320.76107836059271</v>
      </c>
      <c r="I17" s="7">
        <v>-41.287011126326519</v>
      </c>
    </row>
    <row r="18" spans="1:9" x14ac:dyDescent="0.25">
      <c r="A18" s="7" t="s">
        <v>4</v>
      </c>
      <c r="B18" s="7">
        <v>2.7482669613844362</v>
      </c>
      <c r="C18" s="7">
        <v>0.88310835810806987</v>
      </c>
      <c r="D18" s="7">
        <v>3.1120382183588378</v>
      </c>
      <c r="E18" s="7">
        <v>4.3580365462833875E-3</v>
      </c>
      <c r="F18" s="7">
        <v>0.93627828285949777</v>
      </c>
      <c r="G18" s="7">
        <v>4.560255639909375</v>
      </c>
      <c r="H18" s="7">
        <v>0.93627828285949777</v>
      </c>
      <c r="I18" s="7">
        <v>4.560255639909375</v>
      </c>
    </row>
    <row r="19" spans="1:9" x14ac:dyDescent="0.25">
      <c r="A19" s="7" t="s">
        <v>5</v>
      </c>
      <c r="B19" s="7">
        <v>1.9109482304047962</v>
      </c>
      <c r="C19" s="7">
        <v>0.18252254172089674</v>
      </c>
      <c r="D19" s="7">
        <v>10.469656034742883</v>
      </c>
      <c r="E19" s="7">
        <v>5.2562017079549628E-11</v>
      </c>
      <c r="F19" s="7">
        <v>1.5364429093563141</v>
      </c>
      <c r="G19" s="7">
        <v>2.2854535514532781</v>
      </c>
      <c r="H19" s="7">
        <v>1.5364429093563141</v>
      </c>
      <c r="I19" s="7">
        <v>2.2854535514532781</v>
      </c>
    </row>
    <row r="20" spans="1:9" ht="15.75" thickBot="1" x14ac:dyDescent="0.3">
      <c r="A20" s="8" t="s">
        <v>6</v>
      </c>
      <c r="B20" s="8">
        <v>-132.55199040161568</v>
      </c>
      <c r="C20" s="8">
        <v>30.623513560987856</v>
      </c>
      <c r="D20" s="8">
        <v>-4.3284383464893246</v>
      </c>
      <c r="E20" s="8">
        <v>1.847218449360088E-4</v>
      </c>
      <c r="F20" s="8">
        <v>-195.38625004789844</v>
      </c>
      <c r="G20" s="8">
        <v>-69.717730755332923</v>
      </c>
      <c r="H20" s="8">
        <v>-195.38625004789844</v>
      </c>
      <c r="I20" s="8">
        <v>-69.717730755332923</v>
      </c>
    </row>
    <row r="23" spans="1:9" x14ac:dyDescent="0.25">
      <c r="B23">
        <f>B17+B18*80+B19*110+B20*0.35</f>
        <v>202.64842087125737</v>
      </c>
      <c r="C23">
        <f>B17+B18*80+B19*120+B20*0.35</f>
        <v>221.7579031753053</v>
      </c>
    </row>
    <row r="24" spans="1:9" x14ac:dyDescent="0.25">
      <c r="A24" t="s">
        <v>74</v>
      </c>
    </row>
    <row r="25" spans="1:9" ht="15.75" thickBot="1" x14ac:dyDescent="0.3"/>
    <row r="26" spans="1:9" x14ac:dyDescent="0.25">
      <c r="A26" s="9" t="s">
        <v>75</v>
      </c>
      <c r="B26" s="9" t="s">
        <v>76</v>
      </c>
      <c r="C26" s="9" t="s">
        <v>77</v>
      </c>
      <c r="D26" s="9" t="s">
        <v>78</v>
      </c>
    </row>
    <row r="27" spans="1:9" x14ac:dyDescent="0.25">
      <c r="A27" s="7">
        <v>1</v>
      </c>
      <c r="B27" s="7">
        <v>127.88512911702477</v>
      </c>
      <c r="C27" s="7">
        <v>-4.8851291170247748</v>
      </c>
      <c r="D27" s="7">
        <v>-0.27126439704030758</v>
      </c>
    </row>
    <row r="28" spans="1:9" x14ac:dyDescent="0.25">
      <c r="A28" s="7">
        <v>2</v>
      </c>
      <c r="B28" s="7">
        <v>152.72745611228714</v>
      </c>
      <c r="C28" s="7">
        <v>-7.7274561122871432</v>
      </c>
      <c r="D28" s="7">
        <v>-0.42909484534395786</v>
      </c>
    </row>
    <row r="29" spans="1:9" x14ac:dyDescent="0.25">
      <c r="A29" s="7">
        <v>3</v>
      </c>
      <c r="B29" s="7">
        <v>176.73246437656985</v>
      </c>
      <c r="C29" s="7">
        <v>-10.732464376569851</v>
      </c>
      <c r="D29" s="7">
        <v>-0.59595875730709702</v>
      </c>
    </row>
    <row r="30" spans="1:9" x14ac:dyDescent="0.25">
      <c r="A30" s="7">
        <v>4</v>
      </c>
      <c r="B30" s="7">
        <v>169.92599018593029</v>
      </c>
      <c r="C30" s="7">
        <v>-10.925990185930289</v>
      </c>
      <c r="D30" s="7">
        <v>-0.6067049752125655</v>
      </c>
    </row>
    <row r="31" spans="1:9" x14ac:dyDescent="0.25">
      <c r="A31" s="7">
        <v>5</v>
      </c>
      <c r="B31" s="7">
        <v>181.6279903368046</v>
      </c>
      <c r="C31" s="7">
        <v>-9.6279903368046007</v>
      </c>
      <c r="D31" s="7">
        <v>-0.53462885644542579</v>
      </c>
    </row>
    <row r="32" spans="1:9" x14ac:dyDescent="0.25">
      <c r="A32" s="7">
        <v>6</v>
      </c>
      <c r="B32" s="7">
        <v>302.61873681484093</v>
      </c>
      <c r="C32" s="7">
        <v>2.3812631851590709</v>
      </c>
      <c r="D32" s="7">
        <v>0.13222821887456404</v>
      </c>
    </row>
    <row r="33" spans="1:4" x14ac:dyDescent="0.25">
      <c r="A33" s="7">
        <v>7</v>
      </c>
      <c r="B33" s="7">
        <v>241.53239591667264</v>
      </c>
      <c r="C33" s="7">
        <v>27.467604083327359</v>
      </c>
      <c r="D33" s="7">
        <v>1.5252376920476591</v>
      </c>
    </row>
    <row r="34" spans="1:4" x14ac:dyDescent="0.25">
      <c r="A34" s="7">
        <v>8</v>
      </c>
      <c r="B34" s="7">
        <v>201.63879384661746</v>
      </c>
      <c r="C34" s="7">
        <v>1.3612061533825397</v>
      </c>
      <c r="D34" s="7">
        <v>7.5585876565276142E-2</v>
      </c>
    </row>
    <row r="35" spans="1:4" x14ac:dyDescent="0.25">
      <c r="A35" s="7">
        <v>9</v>
      </c>
      <c r="B35" s="7">
        <v>198.89052688523302</v>
      </c>
      <c r="C35" s="7">
        <v>3.1094731147669847</v>
      </c>
      <c r="D35" s="7">
        <v>0.17266469920943042</v>
      </c>
    </row>
    <row r="36" spans="1:4" x14ac:dyDescent="0.25">
      <c r="A36" s="7">
        <v>10</v>
      </c>
      <c r="B36" s="7">
        <v>178.94372585020542</v>
      </c>
      <c r="C36" s="7">
        <v>8.0562741497945751</v>
      </c>
      <c r="D36" s="7">
        <v>0.44735365172219232</v>
      </c>
    </row>
    <row r="37" spans="1:4" x14ac:dyDescent="0.25">
      <c r="A37" s="7">
        <v>11</v>
      </c>
      <c r="B37" s="7">
        <v>136.30185681876577</v>
      </c>
      <c r="C37" s="7">
        <v>-3.3018568187657706</v>
      </c>
      <c r="D37" s="7">
        <v>-0.18334749759929067</v>
      </c>
    </row>
    <row r="38" spans="1:4" x14ac:dyDescent="0.25">
      <c r="A38" s="7">
        <v>12</v>
      </c>
      <c r="B38" s="7">
        <v>155.28295269717066</v>
      </c>
      <c r="C38" s="7">
        <v>-42.282952697170657</v>
      </c>
      <c r="D38" s="7">
        <v>-2.3479133086798361</v>
      </c>
    </row>
    <row r="39" spans="1:4" x14ac:dyDescent="0.25">
      <c r="A39" s="7">
        <v>13</v>
      </c>
      <c r="B39" s="7">
        <v>183.00193307946054</v>
      </c>
      <c r="C39" s="7">
        <v>23.998066920539458</v>
      </c>
      <c r="D39" s="7">
        <v>1.3325791391360009</v>
      </c>
    </row>
    <row r="40" spans="1:4" x14ac:dyDescent="0.25">
      <c r="A40" s="7">
        <v>14</v>
      </c>
      <c r="B40" s="7">
        <v>208.44526803725702</v>
      </c>
      <c r="C40" s="7">
        <v>14.554731962742977</v>
      </c>
      <c r="D40" s="7">
        <v>0.80820393798748857</v>
      </c>
    </row>
    <row r="41" spans="1:4" x14ac:dyDescent="0.25">
      <c r="A41" s="7">
        <v>15</v>
      </c>
      <c r="B41" s="7">
        <v>205.09599311333844</v>
      </c>
      <c r="C41" s="7">
        <v>-14.095993113338437</v>
      </c>
      <c r="D41" s="7">
        <v>-0.78273081037884207</v>
      </c>
    </row>
    <row r="42" spans="1:4" x14ac:dyDescent="0.25">
      <c r="A42" s="7">
        <v>16</v>
      </c>
      <c r="B42" s="7">
        <v>128.05705593461246</v>
      </c>
      <c r="C42" s="7">
        <v>2.9429440653875361</v>
      </c>
      <c r="D42" s="7">
        <v>0.16341757368061247</v>
      </c>
    </row>
    <row r="43" spans="1:4" x14ac:dyDescent="0.25">
      <c r="A43" s="7">
        <v>17</v>
      </c>
      <c r="B43" s="7">
        <v>165.20239104328326</v>
      </c>
      <c r="C43" s="7">
        <v>-5.2023910432832565</v>
      </c>
      <c r="D43" s="7">
        <v>-0.28888150870076013</v>
      </c>
    </row>
    <row r="44" spans="1:4" x14ac:dyDescent="0.25">
      <c r="A44" s="7">
        <v>18</v>
      </c>
      <c r="B44" s="7">
        <v>216.13993067986445</v>
      </c>
      <c r="C44" s="7">
        <v>-9.1399306798644488</v>
      </c>
      <c r="D44" s="7">
        <v>-0.50752758534530751</v>
      </c>
    </row>
    <row r="45" spans="1:4" x14ac:dyDescent="0.25">
      <c r="A45" s="7">
        <v>19</v>
      </c>
      <c r="B45" s="7">
        <v>186.63838849281285</v>
      </c>
      <c r="C45" s="7">
        <v>-2.6383884928128509</v>
      </c>
      <c r="D45" s="7">
        <v>-0.14650602809385974</v>
      </c>
    </row>
    <row r="46" spans="1:4" x14ac:dyDescent="0.25">
      <c r="A46" s="7">
        <v>20</v>
      </c>
      <c r="B46" s="7">
        <v>205.87625722250391</v>
      </c>
      <c r="C46" s="7">
        <v>19.123742777496091</v>
      </c>
      <c r="D46" s="7">
        <v>1.0619147272100864</v>
      </c>
    </row>
    <row r="47" spans="1:4" x14ac:dyDescent="0.25">
      <c r="A47" s="7">
        <v>21</v>
      </c>
      <c r="B47" s="7">
        <v>271.9221265556921</v>
      </c>
      <c r="C47" s="7">
        <v>10.077873444307897</v>
      </c>
      <c r="D47" s="7">
        <v>0.55961023707469082</v>
      </c>
    </row>
    <row r="48" spans="1:4" x14ac:dyDescent="0.25">
      <c r="A48" s="7">
        <v>22</v>
      </c>
      <c r="B48" s="7">
        <v>261.53006667268852</v>
      </c>
      <c r="C48" s="7">
        <v>-23.53006667268852</v>
      </c>
      <c r="D48" s="7">
        <v>-1.3065917390065818</v>
      </c>
    </row>
    <row r="49" spans="1:4" x14ac:dyDescent="0.25">
      <c r="A49" s="7">
        <v>23</v>
      </c>
      <c r="B49" s="7">
        <v>246.47879159789562</v>
      </c>
      <c r="C49" s="7">
        <v>-17.478791597895622</v>
      </c>
      <c r="D49" s="7">
        <v>-0.97057288563214539</v>
      </c>
    </row>
    <row r="50" spans="1:4" x14ac:dyDescent="0.25">
      <c r="A50" s="7">
        <v>24</v>
      </c>
      <c r="B50" s="7">
        <v>227.13299852540217</v>
      </c>
      <c r="C50" s="7">
        <v>-18.132998525402172</v>
      </c>
      <c r="D50" s="7">
        <v>-1.0069000826168053</v>
      </c>
    </row>
    <row r="51" spans="1:4" x14ac:dyDescent="0.25">
      <c r="A51" s="7">
        <v>25</v>
      </c>
      <c r="B51" s="7">
        <v>266.42559263292327</v>
      </c>
      <c r="C51" s="7">
        <v>-22.425592632923269</v>
      </c>
      <c r="D51" s="7">
        <v>-1.2452618381449103</v>
      </c>
    </row>
    <row r="52" spans="1:4" x14ac:dyDescent="0.25">
      <c r="A52" s="7">
        <v>26</v>
      </c>
      <c r="B52" s="7">
        <v>183.18118922609187</v>
      </c>
      <c r="C52" s="7">
        <v>-11.181189226091874</v>
      </c>
      <c r="D52" s="7">
        <v>-0.62087582148834597</v>
      </c>
    </row>
    <row r="53" spans="1:4" x14ac:dyDescent="0.25">
      <c r="A53" s="7">
        <v>27</v>
      </c>
      <c r="B53" s="7">
        <v>258.18079174876993</v>
      </c>
      <c r="C53" s="7">
        <v>18.819208251230066</v>
      </c>
      <c r="D53" s="7">
        <v>1.0450043502954591</v>
      </c>
    </row>
    <row r="54" spans="1:4" x14ac:dyDescent="0.25">
      <c r="A54" s="7">
        <v>28</v>
      </c>
      <c r="B54" s="7">
        <v>181.97917330102365</v>
      </c>
      <c r="C54" s="7">
        <v>51.02082669897635</v>
      </c>
      <c r="D54" s="7">
        <v>2.8331152482260289</v>
      </c>
    </row>
    <row r="55" spans="1:4" x14ac:dyDescent="0.25">
      <c r="A55" s="7">
        <v>29</v>
      </c>
      <c r="B55" s="7">
        <v>179.70352787653025</v>
      </c>
      <c r="C55" s="7">
        <v>7.2964721234697549</v>
      </c>
      <c r="D55" s="7">
        <v>0.40516290637981878</v>
      </c>
    </row>
    <row r="56" spans="1:4" x14ac:dyDescent="0.25">
      <c r="A56" s="7">
        <v>30</v>
      </c>
      <c r="B56" s="7">
        <v>155.69851961224754</v>
      </c>
      <c r="C56" s="7">
        <v>9.3014803877524628</v>
      </c>
      <c r="D56" s="7">
        <v>0.51649821499551618</v>
      </c>
    </row>
    <row r="57" spans="1:4" ht="15.75" thickBot="1" x14ac:dyDescent="0.3">
      <c r="A57" s="8">
        <v>31</v>
      </c>
      <c r="B57" s="8">
        <v>150.20198568947865</v>
      </c>
      <c r="C57" s="8">
        <v>13.798014310521353</v>
      </c>
      <c r="D57" s="8">
        <v>0.76618446363126658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Working with Data in Excel</vt:lpstr>
      <vt:lpstr>Exploring Data in Excel</vt:lpstr>
      <vt:lpstr>Data Visualization</vt:lpstr>
      <vt:lpstr>Pivot Tables &amp; Pivot Charts</vt:lpstr>
      <vt:lpstr>Data Analysis - DS</vt:lpstr>
      <vt:lpstr>Data Analysis - Correlation</vt:lpstr>
      <vt:lpstr>T-Test</vt:lpstr>
      <vt:lpstr>2 Sample T-Test</vt:lpstr>
      <vt:lpstr>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Ikos</dc:creator>
  <cp:lastModifiedBy>Ikos</cp:lastModifiedBy>
  <dcterms:created xsi:type="dcterms:W3CDTF">2017-11-19T11:08:06Z</dcterms:created>
  <dcterms:modified xsi:type="dcterms:W3CDTF">2017-11-30T10:20:15Z</dcterms:modified>
</cp:coreProperties>
</file>