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Udin\Kuliah\7. TUGAS AKHIR\Arm Manipulator\Referensi\AR4 6DOF Manipulator\"/>
    </mc:Choice>
  </mc:AlternateContent>
  <xr:revisionPtr revIDLastSave="0" documentId="13_ncr:1_{2716F49D-01C2-4E50-95E2-927DE576FEA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E4" i="1" l="1"/>
  <c r="T18" i="1"/>
  <c r="Q40" i="1"/>
  <c r="N14" i="1"/>
  <c r="Q22" i="1" l="1"/>
  <c r="Q21" i="1"/>
  <c r="Q20" i="1"/>
  <c r="B16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F7" i="1"/>
  <c r="E7" i="1" s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 l="1"/>
  <c r="T21" i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a="1"/>
  <c r="AD24" i="1" l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<sst xmlns="http://schemas.openxmlformats.org/spreadsheetml/2006/main" count="109" uniqueCount="75">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</sst>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57" zoomScaleNormal="115" workbookViewId="0">
      <selection activeCell="B10" sqref="B10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327.83000000000004</v>
      </c>
      <c r="G4" s="71"/>
      <c r="H4" s="71"/>
      <c r="I4" s="71"/>
      <c r="J4" s="71"/>
      <c r="M4" s="9"/>
      <c r="N4" s="12" t="s">
        <v>17</v>
      </c>
      <c r="O4" s="13">
        <v>286.83</v>
      </c>
      <c r="P4" s="12" t="s">
        <v>3</v>
      </c>
      <c r="Q4" s="11">
        <f>O52</f>
        <v>-1.1241661314596197E-15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-2.5342195789784808E-15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7.1054273576010019E-15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474.77</v>
      </c>
      <c r="G6" s="9"/>
      <c r="H6" s="9"/>
      <c r="M6" s="12"/>
      <c r="N6" s="12" t="s">
        <v>19</v>
      </c>
      <c r="O6" s="13">
        <v>433.77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45</v>
      </c>
      <c r="F7" s="8">
        <f>ATAN2(G54/COS(F8),G55/COS(F8))</f>
        <v>0.78539816339744828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-180</v>
      </c>
      <c r="Y7" s="9"/>
      <c r="Z7" s="9"/>
      <c r="AA7" s="9"/>
      <c r="AB7" s="9"/>
    </row>
    <row r="8" spans="1:34" x14ac:dyDescent="0.3">
      <c r="A8" s="9" t="s">
        <v>61</v>
      </c>
      <c r="B8" s="11">
        <v>0</v>
      </c>
      <c r="C8" s="9">
        <f t="shared" ref="C8" si="0">RADIANS(B8)</f>
        <v>0</v>
      </c>
      <c r="D8" s="12" t="s">
        <v>49</v>
      </c>
      <c r="E8" s="13">
        <f t="shared" ref="E8:E9" si="1">DEGREES(F8)</f>
        <v>90</v>
      </c>
      <c r="F8" s="8">
        <f>ATAN2((H56^2+I56^2)^0.5,-G56)</f>
        <v>1.5707963267948966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-90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45</v>
      </c>
      <c r="F9" s="8">
        <f>ATAN2(I56/COS(F8),H56/COS(F8))</f>
        <v>0.78539816339744828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-180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</v>
      </c>
      <c r="S14" s="29">
        <f>(Q44*COS(RADIANS(-Q4)))-(Q45*SIN(RADIANS(-Q4)))</f>
        <v>286.83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1.2018951576563175E-33</v>
      </c>
      <c r="Z14" s="29">
        <f>SIN(RADIANS(Q4))*SIN(C13)</f>
        <v>1.9620400333377772E-17</v>
      </c>
      <c r="AA14" s="29">
        <f>E13*COS(RADIANS(Q4))</f>
        <v>64.2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-1.9620400333377772E-17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-1.259629701402853E-15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433.77</v>
      </c>
      <c r="S16" s="30" t="s">
        <v>51</v>
      </c>
      <c r="T16" s="29">
        <f>ABS(S14-E13)</f>
        <v>222.63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6.1257422745431001E-17</v>
      </c>
      <c r="AD16" s="60">
        <v>1</v>
      </c>
      <c r="AE16" s="60">
        <v>1.9620400333377772E-17</v>
      </c>
      <c r="AF16" s="60">
        <v>64.200000000000017</v>
      </c>
      <c r="AG16" s="9"/>
      <c r="AH16" s="9"/>
    </row>
    <row r="17" spans="1:34" x14ac:dyDescent="0.3">
      <c r="A17" s="24">
        <v>5</v>
      </c>
      <c r="B17" s="25">
        <f>C8</f>
        <v>0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-6.1257422745431001E-17</v>
      </c>
      <c r="AD17" s="60">
        <v>-1.9620400333377768E-17</v>
      </c>
      <c r="AE17" s="60">
        <v>1</v>
      </c>
      <c r="AF17" s="60">
        <v>-1.9943143638759308E-14</v>
      </c>
      <c r="AG17" s="9"/>
      <c r="AH17" s="9"/>
    </row>
    <row r="18" spans="1:34" ht="15" thickBot="1" x14ac:dyDescent="0.35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1</v>
      </c>
      <c r="AD18" s="60">
        <v>-6.1257422745431001E-17</v>
      </c>
      <c r="AE18" s="60">
        <v>6.1257422745431001E-17</v>
      </c>
      <c r="AF18" s="60">
        <v>474.77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36.126993091233103</v>
      </c>
      <c r="X20" s="29">
        <f>COS(RADIANS(Q5-90))</f>
        <v>6.1257422745431001E-17</v>
      </c>
      <c r="Y20" s="29">
        <f>-SIN(RADIANS(Q5-90))*COS(C14)</f>
        <v>1</v>
      </c>
      <c r="Z20" s="29">
        <f>SIN(RADIANS(Q5-90))*SIN(C14)</f>
        <v>0</v>
      </c>
      <c r="AA20" s="29">
        <f>E14*COS(RADIANS(Q5-90))</f>
        <v>1.8683513937356455E-14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29">
        <f>SIN(RADIANS(Q5-90))</f>
        <v>-1</v>
      </c>
      <c r="Y21" s="29">
        <f>COS(RADIANS(Q5-90))*COS(C14)</f>
        <v>6.1257422745431001E-17</v>
      </c>
      <c r="Z21" s="29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6.1257422745431001E-17</v>
      </c>
      <c r="AD23" s="61">
        <v>-4.1637022412053229E-17</v>
      </c>
      <c r="AE23" s="61">
        <v>1</v>
      </c>
      <c r="AF23" s="61">
        <v>64.200000000000017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7.1054273576010019E-15</v>
      </c>
      <c r="AB24" s="9"/>
      <c r="AC24" s="60">
        <v>6.1257422745431001E-17</v>
      </c>
      <c r="AD24" s="61">
        <v>1</v>
      </c>
      <c r="AE24" s="60">
        <v>4.1637022412053229E-17</v>
      </c>
      <c r="AF24" s="60">
        <v>-1.9943143638759308E-14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0">
        <v>-1</v>
      </c>
      <c r="AD25" s="61">
        <v>6.1257422745431001E-17</v>
      </c>
      <c r="AE25" s="61">
        <v>6.1257422745431001E-17</v>
      </c>
      <c r="AF25" s="61">
        <v>474.77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-1</v>
      </c>
      <c r="Y26" s="29">
        <f>-SIN(RADIANS(Q6+180))*COS(C15)</f>
        <v>-7.5049436828248946E-33</v>
      </c>
      <c r="Z26" s="29">
        <f>SIN(RADIANS(Q6+180))*SIN(C15)</f>
        <v>1.22514845490862E-16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1.22514845490862E-16</v>
      </c>
      <c r="Y27" s="29">
        <f>COS(RADIANS(Q6+180))*COS(C15)</f>
        <v>-6.1257422745431001E-17</v>
      </c>
      <c r="Z27" s="29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6.1257422745431001E-17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-4.1637022412053229E-17</v>
      </c>
      <c r="AD30" s="38">
        <f>AD24</f>
        <v>1</v>
      </c>
      <c r="AE30" s="34">
        <f>AD25</f>
        <v>6.1257422745431001E-17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4.1637022412053229E-17</v>
      </c>
      <c r="AE31" s="34">
        <f>AE25</f>
        <v>6.1257422745431001E-17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286.83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-6.0461076249740429E-16</v>
      </c>
      <c r="X33" s="63">
        <f t="array" ref="X33:Z35">MMULT(AC29:AE31,N32:P34)</f>
        <v>6.1257422745431013E-17</v>
      </c>
      <c r="Y33" s="64">
        <v>-6.1257422745430988E-17</v>
      </c>
      <c r="Z33" s="65">
        <v>1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433.77</v>
      </c>
      <c r="X34" s="66">
        <v>1.6415186790291522E-16</v>
      </c>
      <c r="Y34" s="29">
        <v>1</v>
      </c>
      <c r="Z34" s="67">
        <v>6.1257422745430976E-17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-1</v>
      </c>
      <c r="Y35" s="69">
        <v>1.6415186790291522E-16</v>
      </c>
      <c r="Z35" s="70">
        <v>6.1257422745431025E-17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6.1257422745431001E-17</v>
      </c>
      <c r="H42" s="29">
        <v>-6.1257422745431001E-17</v>
      </c>
      <c r="I42" s="40">
        <v>1</v>
      </c>
      <c r="J42" s="41">
        <v>286.83000000000004</v>
      </c>
    </row>
    <row r="43" spans="2:34" ht="15" thickBot="1" x14ac:dyDescent="0.35">
      <c r="G43" s="29">
        <v>6.1257422745431001E-17</v>
      </c>
      <c r="H43" s="29">
        <v>1</v>
      </c>
      <c r="I43" s="40">
        <v>6.1257422745431001E-17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</v>
      </c>
      <c r="H44" s="29">
        <v>6.1257422745431001E-17</v>
      </c>
      <c r="I44" s="40">
        <v>6.1257422745431001E-17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286.83</v>
      </c>
      <c r="AB44" s="9"/>
    </row>
    <row r="45" spans="2:34" x14ac:dyDescent="0.3">
      <c r="B45" s="29">
        <f>COS(B17)</f>
        <v>1</v>
      </c>
      <c r="C45" s="29">
        <f>-SIN(B17)*COS(C17)</f>
        <v>0</v>
      </c>
      <c r="D45" s="29">
        <f>SIN(B17)*SIN(C17)</f>
        <v>0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-5.6277194276227455E-15</v>
      </c>
      <c r="AB45" s="9"/>
    </row>
    <row r="46" spans="2:34" ht="15" thickBot="1" x14ac:dyDescent="0.35">
      <c r="B46" s="29">
        <f>SIN(B17)</f>
        <v>0</v>
      </c>
      <c r="C46" s="29">
        <f>COS(B17)*COS(C17)</f>
        <v>6.1257422745431001E-17</v>
      </c>
      <c r="D46" s="29">
        <f>-COS(B17)*SIN(C17)</f>
        <v>-1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474.77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6.1257422745431001E-17</v>
      </c>
      <c r="H48" s="29">
        <v>-6.1257422745431001E-17</v>
      </c>
      <c r="I48" s="29">
        <v>1</v>
      </c>
      <c r="J48" s="29">
        <v>327.83000000000004</v>
      </c>
      <c r="AB48" s="9"/>
    </row>
    <row r="49" spans="2:33" x14ac:dyDescent="0.3">
      <c r="G49" s="29">
        <v>6.1257422745431001E-17</v>
      </c>
      <c r="H49" s="29">
        <v>1</v>
      </c>
      <c r="I49" s="29">
        <v>6.1257422745431001E-17</v>
      </c>
      <c r="J49" s="29">
        <v>-2.5342195789784808E-15</v>
      </c>
      <c r="N49" s="29" t="s">
        <v>39</v>
      </c>
      <c r="O49" s="25" t="str">
        <f>IF(B8&gt;0,"F","N")</f>
        <v>N</v>
      </c>
    </row>
    <row r="50" spans="2:33" x14ac:dyDescent="0.3">
      <c r="B50" s="8" t="s">
        <v>8</v>
      </c>
      <c r="G50" s="29">
        <v>-1</v>
      </c>
      <c r="H50" s="29">
        <v>6.1257422745431001E-17</v>
      </c>
      <c r="I50" s="29">
        <v>6.1257422745431001E-17</v>
      </c>
      <c r="J50" s="29">
        <v>474.77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-1.1241661314596197E-15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6.1257422745431001E-17</v>
      </c>
      <c r="H54" s="29">
        <v>-6.1257422745431001E-17</v>
      </c>
      <c r="I54" s="29">
        <v>1</v>
      </c>
      <c r="J54" s="29">
        <v>327.83000000000004</v>
      </c>
    </row>
    <row r="55" spans="2:33" x14ac:dyDescent="0.3">
      <c r="G55" s="29">
        <v>6.1257422745431001E-17</v>
      </c>
      <c r="H55" s="29">
        <v>1</v>
      </c>
      <c r="I55" s="29">
        <v>6.1257422745431001E-17</v>
      </c>
      <c r="J55" s="29">
        <v>-2.5342195789784808E-15</v>
      </c>
    </row>
    <row r="56" spans="2:33" x14ac:dyDescent="0.3">
      <c r="B56" s="8" t="s">
        <v>16</v>
      </c>
      <c r="G56" s="29">
        <v>-1</v>
      </c>
      <c r="H56" s="29">
        <v>6.1257422745431001E-17</v>
      </c>
      <c r="I56" s="29">
        <v>6.1257422745431001E-17</v>
      </c>
      <c r="J56" s="29">
        <v>474.77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Alfonsus Giovanni</cp:lastModifiedBy>
  <dcterms:created xsi:type="dcterms:W3CDTF">2016-12-01T18:45:41Z</dcterms:created>
  <dcterms:modified xsi:type="dcterms:W3CDTF">2024-11-18T05:52:54Z</dcterms:modified>
</cp:coreProperties>
</file>