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200" windowHeight="10480" firstSheet="4" activeTab="8"/>
  </bookViews>
  <sheets>
    <sheet name="I型" sheetId="6" r:id="rId1"/>
    <sheet name="T型" sheetId="7" r:id="rId2"/>
    <sheet name="3kg" sheetId="2" r:id="rId3"/>
    <sheet name="5kg" sheetId="3" r:id="rId4"/>
    <sheet name="10kg" sheetId="4" r:id="rId5"/>
    <sheet name="20kg" sheetId="5" r:id="rId6"/>
    <sheet name="Encoders" sheetId="9" r:id="rId7"/>
    <sheet name="Popular" sheetId="8" r:id="rId8"/>
    <sheet name="Pricing" sheetId="12" r:id="rId9"/>
    <sheet name="Acce" sheetId="10" r:id="rId10"/>
    <sheet name="Sheet1" sheetId="11" r:id="rId11"/>
    <sheet name="Input" sheetId="13" r:id="rId12"/>
  </sheets>
  <definedNames>
    <definedName name="_xlnm.Print_Titles" localSheetId="2">'3kg'!$7:$7</definedName>
    <definedName name="_xlnm.Print_Area" localSheetId="2">'3kg'!$A$1:$F$20</definedName>
    <definedName name="_xlnm.Print_Area" localSheetId="3">'5kg'!$A$1:$F$20</definedName>
    <definedName name="_xlnm.Print_Area" localSheetId="1">T型!$A$1:$F$23</definedName>
    <definedName name="_xlnm.Print_Area" localSheetId="7">Popular!$A$1:$H$27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16" name="ID_98D5881DD6FB43E9A01277EE4846B5C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433050"/>
          <a:ext cx="984250" cy="87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" name="ID_8B4CE9338A99486D85CED34906B952A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957050"/>
          <a:ext cx="971550" cy="768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922FA23B95F74CFD915A4B92C86082EA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813050"/>
          <a:ext cx="1009650" cy="965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A8FA6297D17944A6BD71D3E4B082D19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575050"/>
          <a:ext cx="1035050" cy="914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" name="ID_F8709233AA8B4FCA97ECE494243CFDD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0195" y="4525010"/>
          <a:ext cx="215265" cy="24701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" name="ID_CB8AF678BCDE439FB038C1F7003910F7"/>
        <xdr:cNvPicPr>
          <a:picLocks noChangeAspect="1"/>
        </xdr:cNvPicPr>
      </xdr:nvPicPr>
      <xdr:blipFill>
        <a:blip r:embed="rId6" r:link="rId7"/>
        <a:stretch>
          <a:fillRect/>
        </a:stretch>
      </xdr:blipFill>
      <xdr:spPr>
        <a:xfrm>
          <a:off x="97790" y="5514975"/>
          <a:ext cx="728980" cy="65913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" name="ID_7E9ACC8C938E411C8D85AEFC657DB48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6242050"/>
          <a:ext cx="946150" cy="14160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" name="ID_B36210745D8348D694CF8BF78FFD170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5099050"/>
          <a:ext cx="984250" cy="984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B82E957A4C4548CAAFC94CC3E2D02E1D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6242050"/>
          <a:ext cx="946150" cy="1403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" name="ID_7FBD9739F2AB4F99820C4CBA4EE8166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861050"/>
          <a:ext cx="990600" cy="9779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" name="ID_6D75E55BC2E44332BDE65A747D35A8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7042150"/>
          <a:ext cx="895350" cy="1390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" name="ID_BECB8E922C1F4EE9B4C0257A1A74009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099050"/>
          <a:ext cx="927100" cy="8509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" name="ID_573CBA33E81441ACB521CFD244D1012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7385050"/>
          <a:ext cx="914400" cy="895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" name="ID_9265ED64DEEB4432B9531C2BF8EBFD6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5994400"/>
          <a:ext cx="1009650" cy="95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" name="ID_E0408735BC6F4936B3C3AC94AD29E28C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042150"/>
          <a:ext cx="869950" cy="1377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" name="ID_B15EBD9FE32B4AE09363BC6C055180AA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3848100"/>
          <a:ext cx="1041400" cy="996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" name="ID_5FE522EE6C33488F996FF2412A3A9A9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3575050"/>
          <a:ext cx="996950" cy="984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" name="ID_C7F020FDE64B4B969B5BE22E4C1DB88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4337050"/>
          <a:ext cx="882650" cy="825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" name="ID_A2E589D82096455190DF7C332474A5FA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9671050"/>
          <a:ext cx="1016000" cy="87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7" name="ID_7B1E0C7B5C53469CB0A42E2E1ED2308A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6623050"/>
          <a:ext cx="965200" cy="882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8" name="ID_641E5935135B41AE87DF463C9570F06A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5861050"/>
          <a:ext cx="933450" cy="882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9" name="ID_B9B6FC4ACF5F40B3AF9774CA431611FF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2719050"/>
          <a:ext cx="971550" cy="768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0" name="ID_46EF893864114D5FA94050500B425FB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11195050"/>
          <a:ext cx="965200" cy="87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1" name="ID_9B28611F64174E37BC9BD7C7F5B527F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3481050"/>
          <a:ext cx="971550" cy="768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2" name="ID_619192B959454A67B6081C7AE155BF7F"/>
        <xdr:cNvPicPr>
          <a:picLocks noChangeAspect="1"/>
        </xdr:cNvPicPr>
      </xdr:nvPicPr>
      <xdr:blipFill>
        <a:blip r:embed="rId24" r:link="rId7"/>
        <a:stretch>
          <a:fillRect/>
        </a:stretch>
      </xdr:blipFill>
      <xdr:spPr>
        <a:xfrm>
          <a:off x="260985" y="12080875"/>
          <a:ext cx="326390" cy="37973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33" name="ID_E3EAE569FC0B4DDCB5FFAEC1985796DF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4337050"/>
          <a:ext cx="1003300" cy="95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4" name="ID_11E2A1A11A5541109C172A9E7EB69B2E"/>
        <xdr:cNvPicPr>
          <a:picLocks noChangeAspect="1"/>
        </xdr:cNvPicPr>
      </xdr:nvPicPr>
      <xdr:blipFill>
        <a:blip r:embed="rId24" r:link="rId7"/>
        <a:stretch>
          <a:fillRect/>
        </a:stretch>
      </xdr:blipFill>
      <xdr:spPr>
        <a:xfrm>
          <a:off x="334645" y="9733915"/>
          <a:ext cx="368300" cy="43116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35" name="ID_79DE6334DBE1443D82A8BE568E422A2A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69545" y="7169150"/>
          <a:ext cx="1250950" cy="1212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6" name="ID_909194ECF80D418BA170E7B10097076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69545" y="3549650"/>
          <a:ext cx="1511300" cy="1460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7" name="ID_CA2445E8C4EB4D44895E4DFAEC7E5C7E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69545" y="4705350"/>
          <a:ext cx="1485900" cy="14287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8" name="ID_4CE4DBE6579D4DD6A101B5CA9D2CC8C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69545" y="5429250"/>
          <a:ext cx="1060450" cy="10350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9" name="ID_52BA0FC8F5FA48EF9EC66B235BC8B2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9545" y="6572250"/>
          <a:ext cx="920750" cy="914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0" name="ID_C7B9F6337E5B41DE8096809849FCE22C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69545" y="8489950"/>
          <a:ext cx="1276350" cy="11747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1" name="ID_D7B8A9EEC50D4C2D981BA71F7CCA8BF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78485" y="9098915"/>
          <a:ext cx="10012680" cy="4705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2" name="ID_730B997001A94DEB928CF9B43BEBAF5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97230" y="6711950"/>
          <a:ext cx="970280" cy="9385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3" name="ID_DA29DB4BBC48488EB5063E6D6D750D6B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62610" y="5215890"/>
          <a:ext cx="1826895" cy="173101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4" name="ID_983A33C869D942C6AC5CF47A604AC3A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81940" y="3651250"/>
          <a:ext cx="1267460" cy="118872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5" name="ID_F7601E4B67F443A986A3DE70E880C17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01320" y="4319905"/>
          <a:ext cx="1036320" cy="97409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6" name="ID_255A621416D3473890AF51C745116004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45160" y="8667750"/>
          <a:ext cx="631190" cy="39624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7" name="ID_BE58B2B473B2485384F879433FDD2EFB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69545" y="7435850"/>
          <a:ext cx="1320800" cy="1257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8" name="ID_CE7300631BDA4DED9F9729D3485CD47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39725" y="6062980"/>
          <a:ext cx="1010920" cy="10191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9" name="ID_746AA5DC73E24163B158E005CC1CE8C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84530" y="8214995"/>
          <a:ext cx="768350" cy="77851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0" name="ID_6D772FA5E4594D77B3D0AA9C80578CD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6604000"/>
          <a:ext cx="1123950" cy="901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1" name="ID_D26ADEF4961B46EEA9BB20908B9D36A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0" y="3556000"/>
          <a:ext cx="1219200" cy="800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2" name="ID_8FA20F3E71274FD48261B17DBD293F89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67335" y="12154535"/>
          <a:ext cx="655955" cy="7734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3" name="ID_F8765EF4EDD740D0BBC692547579256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5842000"/>
          <a:ext cx="1123950" cy="901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4" name="ID_28B75E50B2B84F87A2275800465934F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0" y="2032000"/>
          <a:ext cx="1339850" cy="806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5" name="ID_4B06A761089E47DAB11BB14D2A77F69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92100" y="5102225"/>
          <a:ext cx="1041400" cy="7937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6" name="ID_AF9233B080EB49F4AC28FE780E4721D8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7366000"/>
          <a:ext cx="1123950" cy="901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7" name="ID_DEDE9342F223478A863D7F7C9AD82F85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8270" y="8890000"/>
          <a:ext cx="838200" cy="996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8" name="ID_59A27E26F4DF40F89E5ECCB46382B53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76860" y="8994775"/>
          <a:ext cx="876300" cy="9779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9" name="ID_5C8E3ADA8E454F27B5E62498DBDE40EE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0" y="8775700"/>
          <a:ext cx="1085850" cy="711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" name="ID_C004F17782744D88A68B2D406AD95193" descr="80i_v6"/>
        <xdr:cNvPicPr>
          <a:picLocks noChangeAspect="1"/>
        </xdr:cNvPicPr>
      </xdr:nvPicPr>
      <xdr:blipFill>
        <a:blip r:embed="rId49"/>
        <a:srcRect l="12295" t="13663" r="15058" b="12649"/>
        <a:stretch>
          <a:fillRect/>
        </a:stretch>
      </xdr:blipFill>
      <xdr:spPr>
        <a:xfrm>
          <a:off x="171450" y="3597910"/>
          <a:ext cx="648335" cy="66929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<sst xmlns="http://schemas.openxmlformats.org/spreadsheetml/2006/main" count="317" uniqueCount="140">
  <si>
    <t xml:space="preserve">         ZeroErr Control Co., Ltd.</t>
  </si>
  <si>
    <t>Quotation List</t>
  </si>
  <si>
    <t>IMAGES</t>
  </si>
  <si>
    <t>PRODUCT DESCRIPTION</t>
  </si>
  <si>
    <t>QUANTITY
(PC)</t>
  </si>
  <si>
    <t>WEIGHT
(KG/PC)</t>
  </si>
  <si>
    <t>UNIT PRICE
(USD/PC)</t>
  </si>
  <si>
    <t>AMOUNT
(USD)</t>
  </si>
  <si>
    <t>eRob70F120I-BHM-18ET</t>
  </si>
  <si>
    <t>eRob70H120I-BHM-18ET</t>
  </si>
  <si>
    <t>eRob80H120I-BHM-18ET[V5]</t>
  </si>
  <si>
    <t>eRob80H120I-BHM-18ET[V6]</t>
  </si>
  <si>
    <t>eRob90H120I-BHM-18ET[V3]</t>
  </si>
  <si>
    <t>eRob110H160I-BHM-18ET[V4]</t>
  </si>
  <si>
    <t>eRob110H160I-BHM-18ET[V6]</t>
  </si>
  <si>
    <t>eRob142H160I-BHM-18ET</t>
  </si>
  <si>
    <t>eRob170H160I-BHM-18ET</t>
  </si>
  <si>
    <t>eRob Universal Accessories Kit</t>
  </si>
  <si>
    <t>eRob to PC Connector</t>
  </si>
  <si>
    <t>ePower Board</t>
  </si>
  <si>
    <t>ePower-400-48</t>
  </si>
  <si>
    <t>ePower-800-48</t>
  </si>
  <si>
    <t>ePower-1500-48</t>
  </si>
  <si>
    <t>I/O Adapter Board</t>
  </si>
  <si>
    <t xml:space="preserve">Remarks:
1. Price term: EXW ShenZhen.
2. Payment term: T/T. 100% advance payment.
3. Leading time: 5 working days after the payment. 
4.The price needs to be updated if the exchange rate fluctuate more than 10%.             </t>
  </si>
  <si>
    <t>SUBTOTAL</t>
  </si>
  <si>
    <t>FREIGHT</t>
  </si>
  <si>
    <t>OTHER</t>
  </si>
  <si>
    <t>TOTAL</t>
  </si>
  <si>
    <t>eRob70H120T-BHM-18ET</t>
  </si>
  <si>
    <t>eRob80H120T-BHM-18ET</t>
  </si>
  <si>
    <t>eRob90H120T-BHM-18ET</t>
  </si>
  <si>
    <t>eRob110H160T-BHM-18ET</t>
  </si>
  <si>
    <t>eRob142H160T-BHM-18ET</t>
  </si>
  <si>
    <t>I/O STO-24 Accessories Kit</t>
  </si>
  <si>
    <t xml:space="preserve">      To:</t>
  </si>
  <si>
    <t>Date：
Quotation #:
Street Address：Fuyuan 1st, Fuhai St, 
City, ST  ZIP Code：Bao'an, Shen Zhen
Phone：+86 18038073889
Fax：</t>
  </si>
  <si>
    <t xml:space="preserve">      Company Name</t>
  </si>
  <si>
    <t xml:space="preserve">      Street Address</t>
  </si>
  <si>
    <t xml:space="preserve">      City, ST  ZIP Code </t>
  </si>
  <si>
    <t xml:space="preserve">      Phone:</t>
  </si>
  <si>
    <t>MODELS</t>
  </si>
  <si>
    <t>eRob70H100T-BHM-18ET</t>
  </si>
  <si>
    <t>eRob80H100T-BHM-18ET</t>
  </si>
  <si>
    <t>eLine - RJ45 ECAT -30</t>
  </si>
  <si>
    <t>\</t>
  </si>
  <si>
    <t>eRobot3-PCK-E</t>
  </si>
  <si>
    <t>Free</t>
  </si>
  <si>
    <t xml:space="preserve">Remarks:
1. Price term: EXW ShenZhen.
2. Payment term: T/T. 100% advance payment.
3. Leading time: 11 working days after the payment. 
4.The price needs to be updated if the exchange rate fluctuate more than 10%.             </t>
  </si>
  <si>
    <t>ZeroErr Control Co., Ltd.</t>
  </si>
  <si>
    <t xml:space="preserve">      To:Hui Cheng</t>
  </si>
  <si>
    <t xml:space="preserve">Date：25.1.2025
Quotation #:  2025012301
Street Address：Fuyuan 1st, Fuhai St, 
City, ST  ZIP Code：Bao'an，Shen Zhen，518103
Phone：+86 18922807806
</t>
  </si>
  <si>
    <t xml:space="preserve">      Company：Mindsflow Inc. </t>
  </si>
  <si>
    <t xml:space="preserve">      Street Address：350 Sharon Park Dr, T15</t>
  </si>
  <si>
    <t xml:space="preserve">      City, ST  ZIP Code：Menlo Park, 94025, CA</t>
  </si>
  <si>
    <t xml:space="preserve">      Phone:  8582804597</t>
  </si>
  <si>
    <t xml:space="preserve">eRob70H100T-BHS-18ET </t>
  </si>
  <si>
    <t xml:space="preserve">eRob110H120T-BHS-18ET </t>
  </si>
  <si>
    <t xml:space="preserve">eLine - RJ45 ECAT -30 </t>
  </si>
  <si>
    <t xml:space="preserve">eRob to PC Connector </t>
  </si>
  <si>
    <t xml:space="preserve">ePower-800-48 </t>
  </si>
  <si>
    <t>eRobot5-PCK-E</t>
  </si>
  <si>
    <t>FREE</t>
  </si>
  <si>
    <t xml:space="preserve">Remarks:
1. Price term: DAP.
2. Payment term: T/T. 100% advance payment.
3. Leading time: 11 working days after the payment. 
4.The price needs to be updated if the exchange rate fluctuate more than 10%.             </t>
  </si>
  <si>
    <t xml:space="preserve">      To:
      Company Name
      Street Address 
      City, ST  ZIP Code 
      Phone:</t>
  </si>
  <si>
    <t>Date：</t>
  </si>
  <si>
    <t>Quotation #:</t>
  </si>
  <si>
    <t>Street Address：Fuyuan 1st, Fuhai St</t>
  </si>
  <si>
    <t>City, ST  ZIP Code：Bao'an, Shen Zhen</t>
  </si>
  <si>
    <t>Phone：+86 18038073889</t>
  </si>
  <si>
    <t>Fax：</t>
  </si>
  <si>
    <t>eRob110H120T-BHM-18ET</t>
  </si>
  <si>
    <t>eRob142H120T-BHM-18ET</t>
  </si>
  <si>
    <t>I/O STO-24 Accessories</t>
  </si>
  <si>
    <t>eRobot10-PCK-E</t>
  </si>
  <si>
    <t xml:space="preserve">      Street Address </t>
  </si>
  <si>
    <t>eRob90H100I-BHM-18ET</t>
  </si>
  <si>
    <t>eRob142H120I-BHM-18ET</t>
  </si>
  <si>
    <t>eRob170H120I-BHM-18ET</t>
  </si>
  <si>
    <t>eCoder11S-R19B</t>
  </si>
  <si>
    <t>eCoder11M-R19B</t>
  </si>
  <si>
    <t>eCoder18S-R19B</t>
  </si>
  <si>
    <t>eCoder18M-R19B</t>
  </si>
  <si>
    <t>eCoder20S-R19B</t>
  </si>
  <si>
    <t>eCoder20M-R19B</t>
  </si>
  <si>
    <t>eCoder35S-R19B</t>
  </si>
  <si>
    <t>eCoder35M-R19B</t>
  </si>
  <si>
    <t>eCoder35HS-R19B</t>
  </si>
  <si>
    <t>eCoder35HM-R19B</t>
  </si>
  <si>
    <t>eCoder45S-R19B</t>
  </si>
  <si>
    <t>eCoder45M-R19B</t>
  </si>
  <si>
    <t>eCoder65S-R19B</t>
  </si>
  <si>
    <t>eCoder65M-R19B</t>
  </si>
  <si>
    <t>eCoder to PC connector</t>
  </si>
  <si>
    <r>
      <rPr>
        <sz val="12"/>
        <rFont val="微软雅黑"/>
        <charset val="134"/>
      </rPr>
      <t xml:space="preserve">Remarks:
1. Price term: EXW ShenZhen.
2. Payment term: T/T. 100% advance payment.
3. Leading time: 5 working days after the payment. 
4.The price needs to be updated if the exchange rate fluctuate more than 10%.     </t>
    </r>
    <r>
      <rPr>
        <sz val="12"/>
        <color rgb="FF00B0F0"/>
        <rFont val="微软雅黑"/>
        <charset val="134"/>
      </rPr>
      <t xml:space="preserve">                                                                           
                                                                                                        </t>
    </r>
  </si>
  <si>
    <t>Prices vary based on configuration and quantity     |     Manufacturer      |     Tier-1 Supplier</t>
  </si>
  <si>
    <t>MODEL</t>
  </si>
  <si>
    <t>Max.Torque(N·m)</t>
  </si>
  <si>
    <t>Max.Speed
(RPM)</t>
  </si>
  <si>
    <t>Length
(cm/PC)</t>
  </si>
  <si>
    <r>
      <rPr>
        <sz val="12"/>
        <color theme="1"/>
        <rFont val="微软雅黑"/>
        <charset val="134"/>
      </rPr>
      <t>eRob</t>
    </r>
    <r>
      <rPr>
        <b/>
        <sz val="12"/>
        <color theme="1"/>
        <rFont val="微软雅黑"/>
        <charset val="134"/>
      </rPr>
      <t>70F</t>
    </r>
    <r>
      <rPr>
        <sz val="12"/>
        <color theme="1"/>
        <rFont val="微软雅黑"/>
        <charset val="134"/>
      </rPr>
      <t>100</t>
    </r>
    <r>
      <rPr>
        <b/>
        <sz val="12"/>
        <color theme="1"/>
        <rFont val="微软雅黑"/>
        <charset val="134"/>
      </rPr>
      <t>I</t>
    </r>
    <r>
      <rPr>
        <sz val="12"/>
        <color theme="1"/>
        <rFont val="微软雅黑"/>
        <charset val="134"/>
      </rPr>
      <t>-FM-18EN</t>
    </r>
  </si>
  <si>
    <t>35Nm</t>
  </si>
  <si>
    <t>6.04cm</t>
  </si>
  <si>
    <t>0.77kg</t>
  </si>
  <si>
    <r>
      <rPr>
        <sz val="12"/>
        <color theme="1"/>
        <rFont val="微软雅黑"/>
        <charset val="134"/>
      </rPr>
      <t>eRob</t>
    </r>
    <r>
      <rPr>
        <b/>
        <sz val="12"/>
        <color theme="1"/>
        <rFont val="微软雅黑"/>
        <charset val="134"/>
      </rPr>
      <t>70H</t>
    </r>
    <r>
      <rPr>
        <sz val="12"/>
        <color theme="1"/>
        <rFont val="微软雅黑"/>
        <charset val="134"/>
      </rPr>
      <t>100</t>
    </r>
    <r>
      <rPr>
        <b/>
        <sz val="12"/>
        <color theme="1"/>
        <rFont val="微软雅黑"/>
        <charset val="134"/>
      </rPr>
      <t>I</t>
    </r>
    <r>
      <rPr>
        <sz val="12"/>
        <color theme="1"/>
        <rFont val="微软雅黑"/>
        <charset val="134"/>
      </rPr>
      <t>-BHM-18ET</t>
    </r>
  </si>
  <si>
    <t>70Nm</t>
  </si>
  <si>
    <t>7.1cm</t>
  </si>
  <si>
    <t>0.88kg</t>
  </si>
  <si>
    <r>
      <rPr>
        <sz val="12"/>
        <color theme="1"/>
        <rFont val="微软雅黑"/>
        <charset val="134"/>
      </rPr>
      <t>eRob</t>
    </r>
    <r>
      <rPr>
        <b/>
        <sz val="12"/>
        <color theme="1"/>
        <rFont val="微软雅黑"/>
        <charset val="134"/>
      </rPr>
      <t>80H</t>
    </r>
    <r>
      <rPr>
        <sz val="12"/>
        <color theme="1"/>
        <rFont val="微软雅黑"/>
        <charset val="134"/>
      </rPr>
      <t>100</t>
    </r>
    <r>
      <rPr>
        <b/>
        <sz val="12"/>
        <color theme="1"/>
        <rFont val="微软雅黑"/>
        <charset val="134"/>
      </rPr>
      <t>I</t>
    </r>
    <r>
      <rPr>
        <sz val="12"/>
        <color theme="1"/>
        <rFont val="微软雅黑"/>
        <charset val="134"/>
      </rPr>
      <t>-BHM-18CT</t>
    </r>
  </si>
  <si>
    <t>112Nm</t>
  </si>
  <si>
    <t>8.42cm</t>
  </si>
  <si>
    <t>1.25kg</t>
  </si>
  <si>
    <r>
      <rPr>
        <sz val="12"/>
        <color theme="1"/>
        <rFont val="微软雅黑"/>
        <charset val="134"/>
      </rPr>
      <t>eRob</t>
    </r>
    <r>
      <rPr>
        <b/>
        <sz val="12"/>
        <color theme="1"/>
        <rFont val="微软雅黑"/>
        <charset val="134"/>
      </rPr>
      <t>110H</t>
    </r>
    <r>
      <rPr>
        <sz val="12"/>
        <color theme="1"/>
        <rFont val="微软雅黑"/>
        <charset val="134"/>
      </rPr>
      <t>160</t>
    </r>
    <r>
      <rPr>
        <b/>
        <sz val="12"/>
        <color theme="1"/>
        <rFont val="微软雅黑"/>
        <charset val="134"/>
      </rPr>
      <t>I</t>
    </r>
    <r>
      <rPr>
        <sz val="12"/>
        <color theme="1"/>
        <rFont val="微软雅黑"/>
        <charset val="134"/>
      </rPr>
      <t>-BHM-18ET</t>
    </r>
  </si>
  <si>
    <t>408Nm</t>
  </si>
  <si>
    <t>8.02cm</t>
  </si>
  <si>
    <t>2.68kg</t>
  </si>
  <si>
    <r>
      <rPr>
        <sz val="12"/>
        <color theme="1"/>
        <rFont val="微软雅黑"/>
        <charset val="134"/>
      </rPr>
      <t>eRob</t>
    </r>
    <r>
      <rPr>
        <b/>
        <sz val="12"/>
        <color theme="1"/>
        <rFont val="微软雅黑"/>
        <charset val="134"/>
      </rPr>
      <t>110H</t>
    </r>
    <r>
      <rPr>
        <sz val="12"/>
        <color theme="1"/>
        <rFont val="微软雅黑"/>
        <charset val="134"/>
      </rPr>
      <t>120</t>
    </r>
    <r>
      <rPr>
        <b/>
        <sz val="12"/>
        <color theme="1"/>
        <rFont val="微软雅黑"/>
        <charset val="134"/>
      </rPr>
      <t>T</t>
    </r>
    <r>
      <rPr>
        <sz val="12"/>
        <color theme="1"/>
        <rFont val="微软雅黑"/>
        <charset val="134"/>
      </rPr>
      <t>-BHM-18ET</t>
    </r>
  </si>
  <si>
    <t>395Nm</t>
  </si>
  <si>
    <t>14.75cm</t>
  </si>
  <si>
    <t>4.64kg</t>
  </si>
  <si>
    <r>
      <rPr>
        <sz val="12"/>
        <color theme="1"/>
        <rFont val="微软雅黑"/>
        <charset val="134"/>
      </rPr>
      <t>eRob</t>
    </r>
    <r>
      <rPr>
        <b/>
        <sz val="12"/>
        <color theme="1"/>
        <rFont val="微软雅黑"/>
        <charset val="134"/>
      </rPr>
      <t>142H</t>
    </r>
    <r>
      <rPr>
        <sz val="12"/>
        <color theme="1"/>
        <rFont val="微软雅黑"/>
        <charset val="134"/>
      </rPr>
      <t>120</t>
    </r>
    <r>
      <rPr>
        <b/>
        <sz val="12"/>
        <color theme="1"/>
        <rFont val="微软雅黑"/>
        <charset val="134"/>
      </rPr>
      <t>T</t>
    </r>
    <r>
      <rPr>
        <sz val="12"/>
        <color theme="1"/>
        <rFont val="微软雅黑"/>
        <charset val="134"/>
      </rPr>
      <t>-BHM-18CT</t>
    </r>
  </si>
  <si>
    <t>892Nm</t>
  </si>
  <si>
    <t>16.3cm</t>
  </si>
  <si>
    <t>8.22kg</t>
  </si>
  <si>
    <t>FUNCTION</t>
  </si>
  <si>
    <t>eCoder to PC Connector</t>
  </si>
  <si>
    <t>The ePower-Board processes kinetic energy recovery from regenerative braking in eRob rotary actuators to prevent voltage spikes and avoid high bus voltage errors and potential shutdowns.
Find more detail: https://en.zeroerr.cn/products/accessories/epowerboard</t>
  </si>
  <si>
    <t xml:space="preserve"> ePower power supply has a dedicated processing circuit inside, which will not trigger over-voltage protection due to regenerative braking, and will not trigger over-current shutdown due to momentary excessive load.
Find more detail: 
https://en.zeroerr.cn/products/accessories/epower</t>
  </si>
  <si>
    <t>I/O STO - 24</t>
  </si>
  <si>
    <t>For safe torque off (STO) function</t>
  </si>
  <si>
    <t>eLine-RJ45 EtherCAT-30</t>
  </si>
  <si>
    <t>eLine-CAN/ECAT-30
eLine-CAN/ECAT-43
eLine-CAN/ECAT-52
eLine-CAN/ECAT-72
eLine-CAN/ECAT-110</t>
  </si>
  <si>
    <t>/</t>
  </si>
  <si>
    <t>eLine_COM_Cable</t>
  </si>
  <si>
    <t>eLine_Power_5_Cable</t>
  </si>
  <si>
    <t>eLine_Power_10_Cable</t>
  </si>
  <si>
    <t>Lithium Battery</t>
  </si>
  <si>
    <t xml:space="preserve">Multiturn counting battery has customized plug interface; the connection is reliable; the mounting and dismounting are more convenient. https://en.zeroerr.cn/products/accessories/battery
</t>
  </si>
  <si>
    <t>Model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</si>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</sst>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  <numFmt numFmtId="180" formatCode="&quot;$&quot;#,##0.00;\-&quot;$&quot;#,##0.00"/>
    <numFmt numFmtId="181" formatCode="@\ \ "/>
    <numFmt numFmtId="182" formatCode="_-&quot;$&quot;* #,##0.00_ ;_-&quot;$&quot;* \-#,##0.00\ ;_-&quot;$&quot;* &quot;-&quot;??_ ;_-@_ "/>
  </numFmts>
  <fonts count="46">
    <font>
      <sz val="10"/>
      <name val="Arial"/>
      <charset val="134"/>
    </font>
    <font>
      <b/>
      <sz val="16"/>
      <color rgb="FF002060"/>
      <name val="Microsoft YaHei"/>
      <charset val="134"/>
    </font>
    <font>
      <b/>
      <sz val="16"/>
      <color theme="0"/>
      <name val="Microsoft YaHei"/>
      <charset val="134"/>
    </font>
    <font>
      <b/>
      <sz val="11"/>
      <color rgb="FF002060"/>
      <name val="Microsoft YaHei"/>
      <charset val="134"/>
    </font>
    <font>
      <sz val="10"/>
      <name val="Microsoft YaHei"/>
      <charset val="134"/>
    </font>
    <font>
      <sz val="12"/>
      <color rgb="FF000000"/>
      <name val="微软雅黑"/>
      <charset val="134"/>
    </font>
    <font>
      <sz val="12"/>
      <name val="微软雅黑"/>
      <charset val="134"/>
    </font>
    <font>
      <sz val="10"/>
      <name val="微软雅黑"/>
      <charset val="134"/>
    </font>
    <font>
      <sz val="10"/>
      <color theme="1"/>
      <name val="Microsoft YaHei"/>
      <charset val="134"/>
    </font>
    <font>
      <b/>
      <i/>
      <sz val="12"/>
      <color rgb="FF002060"/>
      <name val="微软雅黑"/>
      <charset val="134"/>
    </font>
    <font>
      <b/>
      <i/>
      <sz val="10"/>
      <color rgb="FF002060"/>
      <name val="Microsoft YaHei"/>
      <charset val="134"/>
    </font>
    <font>
      <b/>
      <sz val="10"/>
      <name val="Microsoft YaHei"/>
      <charset val="134"/>
    </font>
    <font>
      <b/>
      <sz val="28"/>
      <color rgb="FF002060"/>
      <name val="微软雅黑"/>
      <charset val="134"/>
    </font>
    <font>
      <b/>
      <i/>
      <sz val="12"/>
      <color theme="1" tint="0.499984740745262"/>
      <name val="微软雅黑"/>
      <charset val="134"/>
    </font>
    <font>
      <b/>
      <i/>
      <sz val="12"/>
      <name val="微软雅黑"/>
      <charset val="134"/>
    </font>
    <font>
      <b/>
      <i/>
      <sz val="12"/>
      <color theme="0"/>
      <name val="微软雅黑"/>
      <charset val="134"/>
    </font>
    <font>
      <b/>
      <sz val="26"/>
      <color theme="0"/>
      <name val="微软雅黑"/>
      <charset val="134"/>
    </font>
    <font>
      <b/>
      <sz val="12"/>
      <color rgb="FF002060"/>
      <name val="微软雅黑"/>
      <charset val="134"/>
    </font>
    <font>
      <sz val="12"/>
      <color theme="1"/>
      <name val="微软雅黑"/>
      <charset val="134"/>
    </font>
    <font>
      <b/>
      <sz val="12"/>
      <name val="微软雅黑"/>
      <charset val="134"/>
    </font>
    <font>
      <b/>
      <sz val="26"/>
      <color rgb="FF002060"/>
      <name val="微软雅黑"/>
      <charset val="134"/>
    </font>
    <font>
      <sz val="9"/>
      <name val="微软雅黑"/>
      <charset val="134"/>
    </font>
    <font>
      <b/>
      <sz val="9"/>
      <name val="微软雅黑"/>
      <charset val="134"/>
    </font>
    <font>
      <strike/>
      <sz val="10"/>
      <name val="微软雅黑"/>
      <charset val="134"/>
    </font>
    <font>
      <sz val="11"/>
      <color theme="1"/>
      <name val="黑体"/>
      <charset val="134"/>
      <scheme val="minor"/>
    </font>
    <font>
      <u/>
      <sz val="11"/>
      <color rgb="FF0000FF"/>
      <name val="黑体"/>
      <charset val="0"/>
      <scheme val="minor"/>
    </font>
    <font>
      <u/>
      <sz val="11"/>
      <color rgb="FF800080"/>
      <name val="黑体"/>
      <charset val="0"/>
      <scheme val="minor"/>
    </font>
    <font>
      <sz val="11"/>
      <color rgb="FFFF0000"/>
      <name val="黑体"/>
      <charset val="0"/>
      <scheme val="minor"/>
    </font>
    <font>
      <b/>
      <sz val="18"/>
      <color theme="3"/>
      <name val="黑体"/>
      <charset val="134"/>
      <scheme val="minor"/>
    </font>
    <font>
      <i/>
      <sz val="11"/>
      <color rgb="FF7F7F7F"/>
      <name val="黑体"/>
      <charset val="0"/>
      <scheme val="minor"/>
    </font>
    <font>
      <b/>
      <sz val="15"/>
      <color theme="3"/>
      <name val="黑体"/>
      <charset val="134"/>
      <scheme val="minor"/>
    </font>
    <font>
      <b/>
      <sz val="13"/>
      <color theme="3"/>
      <name val="黑体"/>
      <charset val="134"/>
      <scheme val="minor"/>
    </font>
    <font>
      <b/>
      <sz val="11"/>
      <color theme="3"/>
      <name val="黑体"/>
      <charset val="134"/>
      <scheme val="minor"/>
    </font>
    <font>
      <sz val="11"/>
      <color rgb="FF3F3F76"/>
      <name val="黑体"/>
      <charset val="0"/>
      <scheme val="minor"/>
    </font>
    <font>
      <b/>
      <sz val="11"/>
      <color rgb="FF3F3F3F"/>
      <name val="黑体"/>
      <charset val="0"/>
      <scheme val="minor"/>
    </font>
    <font>
      <b/>
      <sz val="11"/>
      <color rgb="FFFA7D00"/>
      <name val="黑体"/>
      <charset val="0"/>
      <scheme val="minor"/>
    </font>
    <font>
      <b/>
      <sz val="11"/>
      <color rgb="FFFFFFFF"/>
      <name val="黑体"/>
      <charset val="0"/>
      <scheme val="minor"/>
    </font>
    <font>
      <sz val="11"/>
      <color rgb="FFFA7D00"/>
      <name val="黑体"/>
      <charset val="0"/>
      <scheme val="minor"/>
    </font>
    <font>
      <b/>
      <sz val="11"/>
      <color theme="1"/>
      <name val="黑体"/>
      <charset val="0"/>
      <scheme val="minor"/>
    </font>
    <font>
      <sz val="11"/>
      <color rgb="FF006100"/>
      <name val="黑体"/>
      <charset val="0"/>
      <scheme val="minor"/>
    </font>
    <font>
      <sz val="11"/>
      <color rgb="FF9C0006"/>
      <name val="黑体"/>
      <charset val="0"/>
      <scheme val="minor"/>
    </font>
    <font>
      <sz val="11"/>
      <color rgb="FF9C6500"/>
      <name val="黑体"/>
      <charset val="0"/>
      <scheme val="minor"/>
    </font>
    <font>
      <sz val="11"/>
      <color theme="0"/>
      <name val="黑体"/>
      <charset val="0"/>
      <scheme val="minor"/>
    </font>
    <font>
      <sz val="11"/>
      <color theme="1"/>
      <name val="黑体"/>
      <charset val="0"/>
      <scheme val="minor"/>
    </font>
    <font>
      <b/>
      <sz val="12"/>
      <color theme="1"/>
      <name val="微软雅黑"/>
      <charset val="134"/>
    </font>
    <font>
      <sz val="12"/>
      <color rgb="FF00B0F0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theme="3" tint="0.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theme="0" tint="-0.349986266670736"/>
      </left>
      <right style="thin">
        <color theme="0" tint="-0.349986266670736"/>
      </right>
      <top style="thin">
        <color theme="0" tint="-0.349986266670736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 tint="-0.349986266670736"/>
      </left>
      <right style="thin">
        <color theme="0" tint="-0.349986266670736"/>
      </right>
      <top/>
      <bottom style="thin">
        <color theme="0" tint="-0.349986266670736"/>
      </bottom>
      <diagonal/>
    </border>
    <border>
      <left style="thin">
        <color theme="0" tint="-0.349986266670736"/>
      </left>
      <right style="thin">
        <color theme="0" tint="-0.349986266670736"/>
      </right>
      <top style="thin">
        <color theme="0" tint="-0.349986266670736"/>
      </top>
      <bottom style="thin">
        <color theme="0" tint="-0.349986266670736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4" fillId="0" borderId="0" applyFont="0" applyFill="0" applyBorder="0" applyAlignment="0" applyProtection="0">
      <alignment vertical="center"/>
    </xf>
    <xf numFmtId="177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178" fontId="24" fillId="0" borderId="0" applyFont="0" applyFill="0" applyBorder="0" applyAlignment="0" applyProtection="0">
      <alignment vertical="center"/>
    </xf>
    <xf numFmtId="179" fontId="24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4" borderId="13" applyNumberFormat="0" applyFon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2" fillId="0" borderId="15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5" borderId="16" applyNumberFormat="0" applyAlignment="0" applyProtection="0">
      <alignment vertical="center"/>
    </xf>
    <xf numFmtId="0" fontId="34" fillId="6" borderId="17" applyNumberFormat="0" applyAlignment="0" applyProtection="0">
      <alignment vertical="center"/>
    </xf>
    <xf numFmtId="0" fontId="35" fillId="6" borderId="16" applyNumberFormat="0" applyAlignment="0" applyProtection="0">
      <alignment vertical="center"/>
    </xf>
    <xf numFmtId="0" fontId="36" fillId="7" borderId="18" applyNumberFormat="0" applyAlignment="0" applyProtection="0">
      <alignment vertical="center"/>
    </xf>
    <xf numFmtId="0" fontId="37" fillId="0" borderId="19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9" fillId="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3" fillId="12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2" fillId="14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3" fillId="16" borderId="0" applyNumberFormat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42" fillId="22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2" fillId="26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43" fillId="33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</cellStyleXfs>
  <cellXfs count="107">
    <xf numFmtId="0" fontId="0" fillId="0" borderId="0" xfId="0"/>
    <xf numFmtId="0" fontId="1" fillId="0" borderId="0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44" fontId="6" fillId="0" borderId="4" xfId="0" applyNumberFormat="1" applyFont="1" applyBorder="1" applyAlignment="1">
      <alignment horizontal="center" vertical="center"/>
    </xf>
    <xf numFmtId="0" fontId="7" fillId="0" borderId="0" xfId="0" applyFont="1"/>
    <xf numFmtId="0" fontId="7" fillId="0" borderId="0" xfId="0" applyFont="1" applyAlignment="1"/>
    <xf numFmtId="0" fontId="6" fillId="0" borderId="4" xfId="0" applyFont="1" applyBorder="1" applyAlignment="1">
      <alignment horizontal="center" vertical="center" wrapText="1" shrinkToFit="1"/>
    </xf>
    <xf numFmtId="180" fontId="4" fillId="0" borderId="4" xfId="0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 shrinkToFit="1"/>
    </xf>
    <xf numFmtId="0" fontId="4" fillId="0" borderId="4" xfId="0" applyFont="1" applyBorder="1" applyAlignment="1">
      <alignment horizontal="left" vertical="center" wrapText="1" shrinkToFit="1"/>
    </xf>
    <xf numFmtId="0" fontId="7" fillId="0" borderId="4" xfId="0" applyFont="1" applyBorder="1" applyAlignment="1"/>
    <xf numFmtId="0" fontId="7" fillId="0" borderId="4" xfId="0" applyFont="1" applyBorder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7" fillId="0" borderId="0" xfId="0" applyFont="1" applyBorder="1" applyAlignment="1"/>
    <xf numFmtId="0" fontId="7" fillId="0" borderId="0" xfId="0" applyFont="1" applyAlignment="1">
      <alignment vertical="center"/>
    </xf>
    <xf numFmtId="0" fontId="8" fillId="0" borderId="4" xfId="0" applyFont="1" applyBorder="1" applyAlignment="1">
      <alignment horizontal="center" vertical="center" wrapText="1"/>
    </xf>
    <xf numFmtId="44" fontId="4" fillId="0" borderId="4" xfId="0" applyNumberFormat="1" applyFont="1" applyBorder="1" applyAlignment="1">
      <alignment horizontal="center" vertical="center" wrapText="1"/>
    </xf>
    <xf numFmtId="181" fontId="9" fillId="0" borderId="4" xfId="0" applyNumberFormat="1" applyFont="1" applyBorder="1" applyAlignment="1">
      <alignment horizontal="center" vertical="center" wrapText="1"/>
    </xf>
    <xf numFmtId="181" fontId="10" fillId="0" borderId="4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 shrinkToFit="1"/>
    </xf>
    <xf numFmtId="181" fontId="9" fillId="0" borderId="6" xfId="0" applyNumberFormat="1" applyFont="1" applyBorder="1" applyAlignment="1">
      <alignment horizontal="center" vertical="center" wrapText="1"/>
    </xf>
    <xf numFmtId="44" fontId="6" fillId="0" borderId="4" xfId="0" applyNumberFormat="1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left" vertical="center" wrapText="1" shrinkToFit="1"/>
    </xf>
    <xf numFmtId="44" fontId="4" fillId="0" borderId="4" xfId="0" applyNumberFormat="1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left" vertical="center" wrapText="1" shrinkToFit="1"/>
    </xf>
    <xf numFmtId="182" fontId="4" fillId="0" borderId="4" xfId="0" applyNumberFormat="1" applyFont="1" applyFill="1" applyBorder="1" applyAlignment="1">
      <alignment horizontal="center" vertical="center" wrapText="1"/>
    </xf>
    <xf numFmtId="43" fontId="4" fillId="0" borderId="4" xfId="0" applyNumberFormat="1" applyFont="1" applyFill="1" applyBorder="1" applyAlignment="1">
      <alignment horizontal="center" vertical="center" wrapText="1"/>
    </xf>
    <xf numFmtId="181" fontId="10" fillId="0" borderId="5" xfId="0" applyNumberFormat="1" applyFont="1" applyBorder="1" applyAlignment="1">
      <alignment horizontal="center" vertical="center" wrapText="1"/>
    </xf>
    <xf numFmtId="44" fontId="11" fillId="0" borderId="5" xfId="0" applyNumberFormat="1" applyFont="1" applyFill="1" applyBorder="1" applyAlignment="1">
      <alignment horizontal="center" vertical="center" wrapText="1"/>
    </xf>
    <xf numFmtId="0" fontId="6" fillId="0" borderId="0" xfId="0" applyFont="1"/>
    <xf numFmtId="0" fontId="12" fillId="0" borderId="0" xfId="0" applyFont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3" fillId="0" borderId="0" xfId="0" applyFont="1"/>
    <xf numFmtId="0" fontId="14" fillId="0" borderId="0" xfId="0" applyFont="1"/>
    <xf numFmtId="0" fontId="15" fillId="0" borderId="0" xfId="0" applyFont="1" applyFill="1" applyAlignment="1"/>
    <xf numFmtId="0" fontId="6" fillId="0" borderId="0" xfId="0" applyFont="1" applyFill="1" applyBorder="1" applyAlignmen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3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180" fontId="6" fillId="0" borderId="4" xfId="0" applyNumberFormat="1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Fill="1" applyAlignment="1"/>
    <xf numFmtId="0" fontId="17" fillId="3" borderId="8" xfId="0" applyFont="1" applyFill="1" applyBorder="1" applyAlignment="1">
      <alignment horizontal="center" vertical="center"/>
    </xf>
    <xf numFmtId="0" fontId="17" fillId="3" borderId="8" xfId="0" applyFont="1" applyFill="1" applyBorder="1" applyAlignment="1">
      <alignment horizontal="center" vertical="center" wrapText="1"/>
    </xf>
    <xf numFmtId="0" fontId="18" fillId="0" borderId="5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wrapText="1"/>
    </xf>
    <xf numFmtId="0" fontId="6" fillId="0" borderId="4" xfId="0" applyFont="1" applyBorder="1" applyAlignment="1">
      <alignment horizontal="center"/>
    </xf>
    <xf numFmtId="0" fontId="18" fillId="0" borderId="9" xfId="0" applyFont="1" applyBorder="1" applyAlignment="1">
      <alignment horizontal="center"/>
    </xf>
    <xf numFmtId="181" fontId="9" fillId="0" borderId="4" xfId="0" applyNumberFormat="1" applyFont="1" applyBorder="1" applyAlignment="1">
      <alignment horizontal="center"/>
    </xf>
    <xf numFmtId="44" fontId="6" fillId="0" borderId="4" xfId="0" applyNumberFormat="1" applyFont="1" applyFill="1" applyBorder="1" applyAlignment="1">
      <alignment horizontal="center"/>
    </xf>
    <xf numFmtId="0" fontId="6" fillId="0" borderId="0" xfId="0" applyFont="1" applyBorder="1" applyAlignment="1">
      <alignment vertical="center" wrapText="1" shrinkToFit="1"/>
    </xf>
    <xf numFmtId="181" fontId="9" fillId="0" borderId="0" xfId="0" applyNumberFormat="1" applyFont="1" applyBorder="1" applyAlignment="1">
      <alignment horizontal="right"/>
    </xf>
    <xf numFmtId="44" fontId="6" fillId="0" borderId="10" xfId="0" applyNumberFormat="1" applyFont="1" applyFill="1" applyBorder="1" applyAlignment="1">
      <alignment horizontal="right"/>
    </xf>
    <xf numFmtId="182" fontId="6" fillId="0" borderId="11" xfId="0" applyNumberFormat="1" applyFont="1" applyFill="1" applyBorder="1" applyAlignment="1">
      <alignment horizontal="right"/>
    </xf>
    <xf numFmtId="43" fontId="6" fillId="0" borderId="11" xfId="0" applyNumberFormat="1" applyFont="1" applyFill="1" applyBorder="1" applyAlignment="1">
      <alignment horizontal="right"/>
    </xf>
    <xf numFmtId="181" fontId="9" fillId="0" borderId="0" xfId="0" applyNumberFormat="1" applyFont="1" applyAlignment="1">
      <alignment horizontal="right"/>
    </xf>
    <xf numFmtId="44" fontId="19" fillId="0" borderId="11" xfId="0" applyNumberFormat="1" applyFont="1" applyFill="1" applyBorder="1" applyAlignment="1">
      <alignment horizontal="right"/>
    </xf>
    <xf numFmtId="0" fontId="21" fillId="0" borderId="0" xfId="0" applyFont="1"/>
    <xf numFmtId="0" fontId="21" fillId="0" borderId="0" xfId="0" applyFont="1" applyBorder="1"/>
    <xf numFmtId="0" fontId="22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23" fillId="0" borderId="0" xfId="0" applyFont="1"/>
    <xf numFmtId="49" fontId="4" fillId="0" borderId="0" xfId="0" applyNumberFormat="1" applyFont="1" applyFill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center" wrapText="1"/>
    </xf>
    <xf numFmtId="44" fontId="6" fillId="0" borderId="4" xfId="0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0" borderId="2" xfId="0" applyFont="1" applyBorder="1" applyAlignment="1">
      <alignment vertical="center" wrapText="1"/>
    </xf>
    <xf numFmtId="44" fontId="19" fillId="0" borderId="5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 wrapText="1"/>
    </xf>
    <xf numFmtId="0" fontId="4" fillId="0" borderId="0" xfId="0" applyFont="1" applyFill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180" fontId="6" fillId="0" borderId="4" xfId="0" applyNumberFormat="1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80" fontId="6" fillId="0" borderId="4" xfId="0" applyNumberFormat="1" applyFont="1" applyBorder="1" applyAlignment="1">
      <alignment horizontal="center" vertical="center" wrapText="1" shrinkToFit="1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 shrinkToFit="1"/>
    </xf>
    <xf numFmtId="0" fontId="6" fillId="0" borderId="12" xfId="0" applyFont="1" applyBorder="1" applyAlignment="1">
      <alignment horizontal="center" vertical="center" wrapText="1" shrinkToFit="1"/>
    </xf>
    <xf numFmtId="0" fontId="4" fillId="0" borderId="0" xfId="0" applyFont="1" applyAlignment="1">
      <alignment horizontal="left" vertical="top" wrapText="1"/>
    </xf>
    <xf numFmtId="0" fontId="4" fillId="0" borderId="0" xfId="0" applyFont="1" applyFill="1" applyBorder="1" applyAlignment="1">
      <alignment vertical="top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CDCD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EAEAEA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BCBCBC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EBF6F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" Type="http://schemas.openxmlformats.org/officeDocument/2006/relationships/image" Target="media/image9.png"/><Relationship Id="rId8" Type="http://schemas.openxmlformats.org/officeDocument/2006/relationships/image" Target="media/image8.png"/><Relationship Id="rId7" Type="http://schemas.openxmlformats.org/officeDocument/2006/relationships/image" Target="NULL" TargetMode="External"/><Relationship Id="rId6" Type="http://schemas.openxmlformats.org/officeDocument/2006/relationships/image" Target="media/image7.png"/><Relationship Id="rId5" Type="http://schemas.openxmlformats.org/officeDocument/2006/relationships/image" Target="media/image6.png"/><Relationship Id="rId49" Type="http://schemas.openxmlformats.org/officeDocument/2006/relationships/image" Target="media/image49.png"/><Relationship Id="rId48" Type="http://schemas.openxmlformats.org/officeDocument/2006/relationships/image" Target="media/image48.png"/><Relationship Id="rId47" Type="http://schemas.openxmlformats.org/officeDocument/2006/relationships/image" Target="media/image47.png"/><Relationship Id="rId46" Type="http://schemas.openxmlformats.org/officeDocument/2006/relationships/image" Target="media/image46.png"/><Relationship Id="rId45" Type="http://schemas.openxmlformats.org/officeDocument/2006/relationships/image" Target="media/image45.png"/><Relationship Id="rId44" Type="http://schemas.openxmlformats.org/officeDocument/2006/relationships/image" Target="media/image44.png"/><Relationship Id="rId43" Type="http://schemas.openxmlformats.org/officeDocument/2006/relationships/image" Target="media/image43.png"/><Relationship Id="rId42" Type="http://schemas.openxmlformats.org/officeDocument/2006/relationships/image" Target="media/image42.png"/><Relationship Id="rId41" Type="http://schemas.openxmlformats.org/officeDocument/2006/relationships/image" Target="media/image41.png"/><Relationship Id="rId40" Type="http://schemas.openxmlformats.org/officeDocument/2006/relationships/image" Target="media/image40.png"/><Relationship Id="rId4" Type="http://schemas.openxmlformats.org/officeDocument/2006/relationships/image" Target="media/image5.png"/><Relationship Id="rId39" Type="http://schemas.openxmlformats.org/officeDocument/2006/relationships/image" Target="media/image39.png"/><Relationship Id="rId38" Type="http://schemas.openxmlformats.org/officeDocument/2006/relationships/image" Target="media/image38.png"/><Relationship Id="rId37" Type="http://schemas.openxmlformats.org/officeDocument/2006/relationships/image" Target="media/image37.png"/><Relationship Id="rId36" Type="http://schemas.openxmlformats.org/officeDocument/2006/relationships/image" Target="media/image36.png"/><Relationship Id="rId35" Type="http://schemas.openxmlformats.org/officeDocument/2006/relationships/image" Target="media/image35.png"/><Relationship Id="rId34" Type="http://schemas.openxmlformats.org/officeDocument/2006/relationships/image" Target="media/image34.png"/><Relationship Id="rId33" Type="http://schemas.openxmlformats.org/officeDocument/2006/relationships/image" Target="media/image33.png"/><Relationship Id="rId32" Type="http://schemas.openxmlformats.org/officeDocument/2006/relationships/image" Target="media/image32.png"/><Relationship Id="rId31" Type="http://schemas.openxmlformats.org/officeDocument/2006/relationships/image" Target="media/image31.png"/><Relationship Id="rId30" Type="http://schemas.openxmlformats.org/officeDocument/2006/relationships/image" Target="media/image30.png"/><Relationship Id="rId3" Type="http://schemas.openxmlformats.org/officeDocument/2006/relationships/image" Target="media/image4.png"/><Relationship Id="rId29" Type="http://schemas.openxmlformats.org/officeDocument/2006/relationships/image" Target="media/image29.png"/><Relationship Id="rId28" Type="http://schemas.openxmlformats.org/officeDocument/2006/relationships/image" Target="media/image28.png"/><Relationship Id="rId27" Type="http://schemas.openxmlformats.org/officeDocument/2006/relationships/image" Target="media/image27.png"/><Relationship Id="rId26" Type="http://schemas.openxmlformats.org/officeDocument/2006/relationships/image" Target="media/image26.png"/><Relationship Id="rId25" Type="http://schemas.openxmlformats.org/officeDocument/2006/relationships/image" Target="media/image25.png"/><Relationship Id="rId24" Type="http://schemas.openxmlformats.org/officeDocument/2006/relationships/image" Target="media/image24.png"/><Relationship Id="rId23" Type="http://schemas.openxmlformats.org/officeDocument/2006/relationships/image" Target="media/image23.png"/><Relationship Id="rId22" Type="http://schemas.openxmlformats.org/officeDocument/2006/relationships/image" Target="media/image22.png"/><Relationship Id="rId21" Type="http://schemas.openxmlformats.org/officeDocument/2006/relationships/image" Target="media/image21.png"/><Relationship Id="rId20" Type="http://schemas.openxmlformats.org/officeDocument/2006/relationships/image" Target="media/image20.png"/><Relationship Id="rId2" Type="http://schemas.openxmlformats.org/officeDocument/2006/relationships/image" Target="media/image3.png"/><Relationship Id="rId19" Type="http://schemas.openxmlformats.org/officeDocument/2006/relationships/image" Target="media/image19.png"/><Relationship Id="rId18" Type="http://schemas.openxmlformats.org/officeDocument/2006/relationships/image" Target="media/image18.png"/><Relationship Id="rId17" Type="http://schemas.openxmlformats.org/officeDocument/2006/relationships/image" Target="media/image17.png"/><Relationship Id="rId16" Type="http://schemas.openxmlformats.org/officeDocument/2006/relationships/image" Target="media/image16.png"/><Relationship Id="rId15" Type="http://schemas.openxmlformats.org/officeDocument/2006/relationships/image" Target="media/image15.png"/><Relationship Id="rId14" Type="http://schemas.openxmlformats.org/officeDocument/2006/relationships/image" Target="media/image14.png"/><Relationship Id="rId13" Type="http://schemas.openxmlformats.org/officeDocument/2006/relationships/image" Target="media/image13.png"/><Relationship Id="rId12" Type="http://schemas.openxmlformats.org/officeDocument/2006/relationships/image" Target="media/image12.png"/><Relationship Id="rId11" Type="http://schemas.openxmlformats.org/officeDocument/2006/relationships/image" Target="media/image11.png"/><Relationship Id="rId10" Type="http://schemas.openxmlformats.org/officeDocument/2006/relationships/image" Target="media/image10.png"/><Relationship Id="rId1" Type="http://schemas.openxmlformats.org/officeDocument/2006/relationships/image" Target="media/image2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tyles" Target="styles.xml"/><Relationship Id="rId16" Type="http://www.wps.cn/officeDocument/2020/cellImage" Target="cellimages.xml"/><Relationship Id="rId15" Type="http://schemas.openxmlformats.org/officeDocument/2006/relationships/sharedStrings" Target="sharedStrings.xml"/><Relationship Id="rId14" Type="http://schemas.openxmlformats.org/officeDocument/2006/relationships/theme" Target="theme/theme1.xml"/><Relationship Id="rId13" Type="http://schemas.openxmlformats.org/officeDocument/2006/relationships/customXml" Target="../customXml/item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576580</xdr:colOff>
      <xdr:row>0</xdr:row>
      <xdr:rowOff>49530</xdr:rowOff>
    </xdr:from>
    <xdr:to>
      <xdr:col>1</xdr:col>
      <xdr:colOff>956945</xdr:colOff>
      <xdr:row>1</xdr:row>
      <xdr:rowOff>45720</xdr:rowOff>
    </xdr:to>
    <xdr:pic>
      <xdr:nvPicPr>
        <xdr:cNvPr id="2" name="图片 1" descr="zeroerr-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4945" y="49530"/>
          <a:ext cx="380365" cy="4025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576580</xdr:colOff>
      <xdr:row>0</xdr:row>
      <xdr:rowOff>49530</xdr:rowOff>
    </xdr:from>
    <xdr:to>
      <xdr:col>1</xdr:col>
      <xdr:colOff>956945</xdr:colOff>
      <xdr:row>1</xdr:row>
      <xdr:rowOff>90170</xdr:rowOff>
    </xdr:to>
    <xdr:pic>
      <xdr:nvPicPr>
        <xdr:cNvPr id="2" name="图片 1" descr="zeroerr-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4945" y="49530"/>
          <a:ext cx="380365" cy="4025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1002665</xdr:colOff>
      <xdr:row>0</xdr:row>
      <xdr:rowOff>41910</xdr:rowOff>
    </xdr:from>
    <xdr:to>
      <xdr:col>1</xdr:col>
      <xdr:colOff>1383030</xdr:colOff>
      <xdr:row>1</xdr:row>
      <xdr:rowOff>82550</xdr:rowOff>
    </xdr:to>
    <xdr:pic>
      <xdr:nvPicPr>
        <xdr:cNvPr id="2" name="图片 1" descr="zeroerr-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94510" y="41910"/>
          <a:ext cx="380365" cy="4025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576580</xdr:colOff>
      <xdr:row>0</xdr:row>
      <xdr:rowOff>49530</xdr:rowOff>
    </xdr:from>
    <xdr:to>
      <xdr:col>1</xdr:col>
      <xdr:colOff>956945</xdr:colOff>
      <xdr:row>1</xdr:row>
      <xdr:rowOff>90170</xdr:rowOff>
    </xdr:to>
    <xdr:pic>
      <xdr:nvPicPr>
        <xdr:cNvPr id="2" name="图片 1" descr="zeroerr-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4945" y="49530"/>
          <a:ext cx="380365" cy="4025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576580</xdr:colOff>
      <xdr:row>0</xdr:row>
      <xdr:rowOff>49530</xdr:rowOff>
    </xdr:from>
    <xdr:to>
      <xdr:col>1</xdr:col>
      <xdr:colOff>956945</xdr:colOff>
      <xdr:row>1</xdr:row>
      <xdr:rowOff>90170</xdr:rowOff>
    </xdr:to>
    <xdr:pic>
      <xdr:nvPicPr>
        <xdr:cNvPr id="2" name="图片 1" descr="zeroerr-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4945" y="49530"/>
          <a:ext cx="380365" cy="4025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1516380</xdr:colOff>
      <xdr:row>0</xdr:row>
      <xdr:rowOff>19050</xdr:rowOff>
    </xdr:from>
    <xdr:to>
      <xdr:col>2</xdr:col>
      <xdr:colOff>380365</xdr:colOff>
      <xdr:row>1</xdr:row>
      <xdr:rowOff>31115</xdr:rowOff>
    </xdr:to>
    <xdr:pic>
      <xdr:nvPicPr>
        <xdr:cNvPr id="2" name="图片 1" descr="zeroerr-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85925" y="19050"/>
          <a:ext cx="380365" cy="4025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742315</xdr:colOff>
      <xdr:row>0</xdr:row>
      <xdr:rowOff>6350</xdr:rowOff>
    </xdr:from>
    <xdr:to>
      <xdr:col>2</xdr:col>
      <xdr:colOff>1336675</xdr:colOff>
      <xdr:row>2</xdr:row>
      <xdr:rowOff>48895</xdr:rowOff>
    </xdr:to>
    <xdr:pic>
      <xdr:nvPicPr>
        <xdr:cNvPr id="2" name="图片 1" descr="zeroerr-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80945" y="6350"/>
          <a:ext cx="594360" cy="62357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576580</xdr:colOff>
      <xdr:row>0</xdr:row>
      <xdr:rowOff>49530</xdr:rowOff>
    </xdr:from>
    <xdr:to>
      <xdr:col>1</xdr:col>
      <xdr:colOff>956945</xdr:colOff>
      <xdr:row>1</xdr:row>
      <xdr:rowOff>45720</xdr:rowOff>
    </xdr:to>
    <xdr:pic>
      <xdr:nvPicPr>
        <xdr:cNvPr id="2" name="图片 1" descr="zeroerr-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4945" y="49530"/>
          <a:ext cx="380365" cy="4025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576580</xdr:colOff>
      <xdr:row>0</xdr:row>
      <xdr:rowOff>49530</xdr:rowOff>
    </xdr:from>
    <xdr:to>
      <xdr:col>1</xdr:col>
      <xdr:colOff>956945</xdr:colOff>
      <xdr:row>1</xdr:row>
      <xdr:rowOff>198120</xdr:rowOff>
    </xdr:to>
    <xdr:pic>
      <xdr:nvPicPr>
        <xdr:cNvPr id="2" name="图片 1" descr="zeroerr-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72945" y="49530"/>
          <a:ext cx="380365" cy="40259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576580</xdr:colOff>
      <xdr:row>0</xdr:row>
      <xdr:rowOff>49530</xdr:rowOff>
    </xdr:from>
    <xdr:to>
      <xdr:col>1</xdr:col>
      <xdr:colOff>956945</xdr:colOff>
      <xdr:row>1</xdr:row>
      <xdr:rowOff>166370</xdr:rowOff>
    </xdr:to>
    <xdr:pic>
      <xdr:nvPicPr>
        <xdr:cNvPr id="2" name="图片 1" descr="zeroerr-log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86180" y="49530"/>
          <a:ext cx="380365" cy="4025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1"/>
  <sheetViews>
    <sheetView zoomScale="113" zoomScaleNormal="113" topLeftCell="A13" workbookViewId="0">
      <selection activeCell="A1" sqref="$A1:$XFD1"/>
    </sheetView>
  </sheetViews>
  <sheetFormatPr defaultColWidth="8.85454545454546" defaultRowHeight="14.5"/>
  <cols>
    <col min="1" max="1" width="12.7181818181818" style="10" customWidth="1"/>
    <col min="2" max="2" width="32.5090909090909" style="10" customWidth="1"/>
    <col min="3" max="3" width="12.2909090909091" style="10" customWidth="1"/>
    <col min="4" max="4" width="13.0454545454545" style="10" customWidth="1"/>
    <col min="5" max="5" width="13.3636363636364" style="10" customWidth="1"/>
    <col min="6" max="6" width="13.9" style="10" customWidth="1"/>
    <col min="7" max="7" width="22.4909090909091" style="10" customWidth="1"/>
    <col min="8" max="16382" width="8.85454545454546" style="10"/>
  </cols>
  <sheetData>
    <row r="1" s="10" customFormat="1" ht="32" customHeight="1" spans="1:16384">
      <c r="A1" s="1" t="s">
        <v>0</v>
      </c>
      <c r="B1" s="1"/>
      <c r="C1" s="1"/>
      <c r="D1" s="1"/>
      <c r="E1" s="1"/>
      <c r="F1" s="1"/>
      <c r="XFC1"/>
      <c r="XFD1"/>
    </row>
    <row r="2" s="20" customFormat="1" ht="28.5" customHeight="1" spans="1:6">
      <c r="A2" s="2" t="s">
        <v>1</v>
      </c>
      <c r="B2" s="3"/>
      <c r="C2" s="3"/>
      <c r="D2" s="3"/>
      <c r="E2" s="3"/>
      <c r="F2" s="4"/>
    </row>
    <row r="3" s="11" customFormat="1" ht="39" customHeight="1" spans="1:6">
      <c r="A3" s="5" t="s">
        <v>2</v>
      </c>
      <c r="B3" s="5" t="s">
        <v>3</v>
      </c>
      <c r="C3" s="5" t="s">
        <v>4</v>
      </c>
      <c r="D3" s="5" t="s">
        <v>5</v>
      </c>
      <c r="E3" s="5" t="s">
        <v>6</v>
      </c>
      <c r="F3" s="5" t="s">
        <v>7</v>
      </c>
    </row>
    <row r="4" s="11" customFormat="1" ht="60" customHeight="1" spans="1:6">
      <c r="A4" s="6" t="str">
        <f>_xlfn.DISPIMG("ID_B15EBD9FE32B4AE09363BC6C055180AA",1)</f>
        <v>=DISPIMG("ID_B15EBD9FE32B4AE09363BC6C055180AA",1)</v>
      </c>
      <c r="B4" s="21" t="s">
        <v>8</v>
      </c>
      <c r="C4" s="6">
        <v>1</v>
      </c>
      <c r="D4" s="6">
        <v>0.77</v>
      </c>
      <c r="E4" s="6">
        <f>1032+46+23+23</f>
        <v>1124</v>
      </c>
      <c r="F4" s="22">
        <f t="shared" ref="F4:F12" si="0">PRODUCT(C4,E4)</f>
        <v>1124</v>
      </c>
    </row>
    <row r="5" s="11" customFormat="1" ht="60" customHeight="1" spans="1:6">
      <c r="A5" s="6" t="str">
        <f>_xlfn.DISPIMG("ID_5FE522EE6C33488F996FF2412A3A9A97",1)</f>
        <v>=DISPIMG("ID_5FE522EE6C33488F996FF2412A3A9A97",1)</v>
      </c>
      <c r="B5" s="21" t="s">
        <v>9</v>
      </c>
      <c r="C5" s="6">
        <v>1</v>
      </c>
      <c r="D5" s="6">
        <v>0.88</v>
      </c>
      <c r="E5" s="6">
        <f>1011+46+23+23</f>
        <v>1103</v>
      </c>
      <c r="F5" s="22">
        <f t="shared" si="0"/>
        <v>1103</v>
      </c>
    </row>
    <row r="6" s="11" customFormat="1" ht="60" customHeight="1" spans="1:6">
      <c r="A6" s="6" t="str">
        <f>_xlfn.DISPIMG("ID_C7F020FDE64B4B969B5BE22E4C1DB889",1)</f>
        <v>=DISPIMG("ID_C7F020FDE64B4B969B5BE22E4C1DB889",1)</v>
      </c>
      <c r="B6" s="21" t="s">
        <v>10</v>
      </c>
      <c r="C6" s="6">
        <v>1</v>
      </c>
      <c r="D6" s="6">
        <v>1.25</v>
      </c>
      <c r="E6" s="6">
        <f>1072+46+23+23</f>
        <v>1164</v>
      </c>
      <c r="F6" s="22">
        <f t="shared" si="0"/>
        <v>1164</v>
      </c>
    </row>
    <row r="7" s="11" customFormat="1" ht="60" customHeight="1" spans="1:6">
      <c r="A7" s="6" t="str">
        <f>_xlfn.DISPIMG("ID_C004F17782744D88A68B2D406AD95193",1)</f>
        <v>=DISPIMG("ID_C004F17782744D88A68B2D406AD95193",1)</v>
      </c>
      <c r="B7" s="21" t="s">
        <v>11</v>
      </c>
      <c r="C7" s="6">
        <v>1</v>
      </c>
      <c r="D7" s="6">
        <v>1.03</v>
      </c>
      <c r="E7" s="6">
        <f>1072+46+23+23+78</f>
        <v>1242</v>
      </c>
      <c r="F7" s="22">
        <f t="shared" si="0"/>
        <v>1242</v>
      </c>
    </row>
    <row r="8" s="11" customFormat="1" ht="60" customHeight="1" spans="1:6">
      <c r="A8" s="6" t="str">
        <f>_xlfn.DISPIMG("ID_BECB8E922C1F4EE9B4C0257A1A74009E",1)</f>
        <v>=DISPIMG("ID_BECB8E922C1F4EE9B4C0257A1A74009E",1)</v>
      </c>
      <c r="B8" s="21" t="s">
        <v>12</v>
      </c>
      <c r="C8" s="6">
        <v>1</v>
      </c>
      <c r="D8" s="6">
        <v>1.87</v>
      </c>
      <c r="E8" s="6">
        <f>1215+46+23+23</f>
        <v>1307</v>
      </c>
      <c r="F8" s="22">
        <f t="shared" si="0"/>
        <v>1307</v>
      </c>
    </row>
    <row r="9" s="11" customFormat="1" ht="60" customHeight="1" spans="1:6">
      <c r="A9" s="6" t="str">
        <f>_xlfn.DISPIMG("ID_641E5935135B41AE87DF463C9570F06A",1)</f>
        <v>=DISPIMG("ID_641E5935135B41AE87DF463C9570F06A",1)</v>
      </c>
      <c r="B9" s="21" t="s">
        <v>13</v>
      </c>
      <c r="C9" s="6">
        <v>1</v>
      </c>
      <c r="D9" s="6">
        <v>3.06</v>
      </c>
      <c r="E9" s="6">
        <f>1272+46+23+23</f>
        <v>1364</v>
      </c>
      <c r="F9" s="22">
        <f t="shared" si="0"/>
        <v>1364</v>
      </c>
    </row>
    <row r="10" s="11" customFormat="1" ht="60" customHeight="1" spans="1:6">
      <c r="A10" s="6" t="str">
        <f>_xlfn.DISPIMG("ID_7B1E0C7B5C53469CB0A42E2E1ED2308A",1)</f>
        <v>=DISPIMG("ID_7B1E0C7B5C53469CB0A42E2E1ED2308A",1)</v>
      </c>
      <c r="B10" s="21" t="s">
        <v>14</v>
      </c>
      <c r="C10" s="6">
        <v>1</v>
      </c>
      <c r="D10" s="6">
        <v>2.68</v>
      </c>
      <c r="E10" s="6">
        <f>1272+46+23+23+92</f>
        <v>1456</v>
      </c>
      <c r="F10" s="22">
        <f t="shared" si="0"/>
        <v>1456</v>
      </c>
    </row>
    <row r="11" s="11" customFormat="1" ht="60" customHeight="1" spans="1:6">
      <c r="A11" s="6" t="str">
        <f>_xlfn.DISPIMG("ID_573CBA33E81441ACB521CFD244D1012E",1)</f>
        <v>=DISPIMG("ID_573CBA33E81441ACB521CFD244D1012E",1)</v>
      </c>
      <c r="B11" s="21" t="s">
        <v>15</v>
      </c>
      <c r="C11" s="6">
        <v>1</v>
      </c>
      <c r="D11" s="6">
        <v>6.7</v>
      </c>
      <c r="E11" s="6">
        <f>1338+46+23+23</f>
        <v>1430</v>
      </c>
      <c r="F11" s="22">
        <f t="shared" si="0"/>
        <v>1430</v>
      </c>
    </row>
    <row r="12" s="11" customFormat="1" ht="60" customHeight="1" spans="1:6">
      <c r="A12" s="6" t="str">
        <f>_xlfn.DISPIMG("ID_9265ED64DEEB4432B9531C2BF8EBFD68",1)</f>
        <v>=DISPIMG("ID_9265ED64DEEB4432B9531C2BF8EBFD68",1)</v>
      </c>
      <c r="B12" s="21" t="s">
        <v>16</v>
      </c>
      <c r="C12" s="6">
        <v>1</v>
      </c>
      <c r="D12" s="6">
        <v>9.5</v>
      </c>
      <c r="E12" s="6">
        <f>2008+46+23+23</f>
        <v>2100</v>
      </c>
      <c r="F12" s="22">
        <f t="shared" si="0"/>
        <v>2100</v>
      </c>
    </row>
    <row r="13" s="11" customFormat="1" ht="30" customHeight="1" spans="1:6">
      <c r="A13" s="6"/>
      <c r="B13" s="12"/>
      <c r="C13" s="12"/>
      <c r="D13" s="12"/>
      <c r="E13" s="23"/>
      <c r="F13" s="22"/>
    </row>
    <row r="14" s="11" customFormat="1" ht="30" customHeight="1" spans="1:6">
      <c r="A14" s="6" t="str">
        <f>_xlfn.DISPIMG("ID_A2E589D82096455190DF7C332474A5FA",1)</f>
        <v>=DISPIMG("ID_A2E589D82096455190DF7C332474A5FA",1)</v>
      </c>
      <c r="B14" s="6" t="s">
        <v>17</v>
      </c>
      <c r="C14" s="6">
        <v>1</v>
      </c>
      <c r="D14" s="6">
        <v>0.2</v>
      </c>
      <c r="E14" s="6">
        <v>35</v>
      </c>
      <c r="F14" s="22">
        <f t="shared" ref="F14:F19" si="1">PRODUCT(C14,E14)</f>
        <v>35</v>
      </c>
    </row>
    <row r="15" s="11" customFormat="1" ht="30" customHeight="1" spans="1:6">
      <c r="A15" s="6" t="str">
        <f>_xlfn.DISPIMG("ID_98D5881DD6FB43E9A01277EE4846B5C3",1)</f>
        <v>=DISPIMG("ID_98D5881DD6FB43E9A01277EE4846B5C3",1)</v>
      </c>
      <c r="B15" s="6" t="s">
        <v>18</v>
      </c>
      <c r="C15" s="6">
        <v>1</v>
      </c>
      <c r="D15" s="6">
        <v>0.2</v>
      </c>
      <c r="E15" s="6">
        <v>66</v>
      </c>
      <c r="F15" s="22">
        <f t="shared" si="1"/>
        <v>66</v>
      </c>
    </row>
    <row r="16" s="11" customFormat="1" ht="30" customHeight="1" spans="1:6">
      <c r="A16" s="6" t="str">
        <f>_xlfn.DISPIMG("ID_46EF893864114D5FA94050500B425FB6",1)</f>
        <v>=DISPIMG("ID_46EF893864114D5FA94050500B425FB6",1)</v>
      </c>
      <c r="B16" s="6" t="s">
        <v>19</v>
      </c>
      <c r="C16" s="6">
        <v>1</v>
      </c>
      <c r="D16" s="6">
        <v>0.2</v>
      </c>
      <c r="E16" s="6">
        <v>118</v>
      </c>
      <c r="F16" s="22">
        <f t="shared" si="1"/>
        <v>118</v>
      </c>
    </row>
    <row r="17" s="11" customFormat="1" ht="30" customHeight="1" spans="1:6">
      <c r="A17" s="6" t="str">
        <f>_xlfn.DISPIMG("ID_8B4CE9338A99486D85CED34906B952AD",1)</f>
        <v>=DISPIMG("ID_8B4CE9338A99486D85CED34906B952AD",1)</v>
      </c>
      <c r="B17" s="14" t="s">
        <v>20</v>
      </c>
      <c r="C17" s="6">
        <v>1</v>
      </c>
      <c r="D17" s="6">
        <v>4.7</v>
      </c>
      <c r="E17" s="6">
        <v>266</v>
      </c>
      <c r="F17" s="22">
        <f t="shared" si="1"/>
        <v>266</v>
      </c>
    </row>
    <row r="18" s="11" customFormat="1" ht="30" customHeight="1" spans="1:6">
      <c r="A18" s="6" t="str">
        <f>_xlfn.DISPIMG("ID_B9B6FC4ACF5F40B3AF9774CA431611FF",1)</f>
        <v>=DISPIMG("ID_B9B6FC4ACF5F40B3AF9774CA431611FF",1)</v>
      </c>
      <c r="B18" s="14" t="s">
        <v>21</v>
      </c>
      <c r="C18" s="6">
        <v>1</v>
      </c>
      <c r="D18" s="6">
        <v>5.9</v>
      </c>
      <c r="E18" s="6">
        <v>320</v>
      </c>
      <c r="F18" s="22">
        <f t="shared" si="1"/>
        <v>320</v>
      </c>
    </row>
    <row r="19" s="11" customFormat="1" ht="30" customHeight="1" spans="1:6">
      <c r="A19" s="6" t="str">
        <f>_xlfn.DISPIMG("ID_9B28611F64174E37BC9BD7C7F5B527FD",1)</f>
        <v>=DISPIMG("ID_9B28611F64174E37BC9BD7C7F5B527FD",1)</v>
      </c>
      <c r="B19" s="14" t="s">
        <v>22</v>
      </c>
      <c r="C19" s="6">
        <v>1</v>
      </c>
      <c r="D19" s="6">
        <v>8.1</v>
      </c>
      <c r="E19" s="6">
        <v>423</v>
      </c>
      <c r="F19" s="22">
        <f t="shared" si="1"/>
        <v>423</v>
      </c>
    </row>
    <row r="20" s="11" customFormat="1" ht="30" customHeight="1" spans="1:6">
      <c r="A20" s="6"/>
      <c r="B20" s="14"/>
      <c r="C20" s="6"/>
      <c r="D20" s="6"/>
      <c r="E20" s="24"/>
      <c r="F20" s="22">
        <f>PRODUCT(B20,E20)</f>
        <v>0</v>
      </c>
    </row>
    <row r="21" s="11" customFormat="1" ht="30" customHeight="1" spans="1:11">
      <c r="A21" s="6" t="str">
        <f>_xlfn.DISPIMG("ID_619192B959454A67B6081C7AE155BF7F",1)</f>
        <v>=DISPIMG("ID_619192B959454A67B6081C7AE155BF7F",1)</v>
      </c>
      <c r="B21" s="14" t="s">
        <v>23</v>
      </c>
      <c r="C21" s="6">
        <v>1</v>
      </c>
      <c r="D21" s="6">
        <v>0.02</v>
      </c>
      <c r="E21" s="6">
        <v>19</v>
      </c>
      <c r="F21" s="22">
        <f>PRODUCT(B21,E21)</f>
        <v>19</v>
      </c>
      <c r="K21" s="19"/>
    </row>
    <row r="22" s="11" customFormat="1" ht="30" customHeight="1" spans="1:11">
      <c r="A22" s="25"/>
      <c r="B22" s="26"/>
      <c r="C22" s="26"/>
      <c r="D22" s="26"/>
      <c r="E22" s="27"/>
      <c r="F22" s="28"/>
      <c r="K22" s="19"/>
    </row>
    <row r="23" s="11" customFormat="1" ht="25.25" customHeight="1" spans="1:6">
      <c r="A23" s="29"/>
      <c r="B23" s="30" t="s">
        <v>24</v>
      </c>
      <c r="C23" s="30"/>
      <c r="D23" s="30"/>
      <c r="E23" s="24" t="s">
        <v>25</v>
      </c>
      <c r="F23" s="31">
        <v>0</v>
      </c>
    </row>
    <row r="24" s="11" customFormat="1" ht="25.25" customHeight="1" spans="1:6">
      <c r="A24" s="32"/>
      <c r="B24" s="33"/>
      <c r="C24" s="33"/>
      <c r="D24" s="33"/>
      <c r="E24" s="24" t="s">
        <v>26</v>
      </c>
      <c r="F24" s="34">
        <v>0</v>
      </c>
    </row>
    <row r="25" s="11" customFormat="1" ht="25.25" customHeight="1" spans="1:6">
      <c r="A25" s="32"/>
      <c r="B25" s="33"/>
      <c r="C25" s="33"/>
      <c r="D25" s="33"/>
      <c r="E25" s="24" t="s">
        <v>27</v>
      </c>
      <c r="F25" s="35">
        <v>0</v>
      </c>
    </row>
    <row r="26" s="11" customFormat="1" ht="25.25" customHeight="1" spans="1:6">
      <c r="A26" s="32"/>
      <c r="B26" s="33"/>
      <c r="C26" s="33"/>
      <c r="D26" s="33"/>
      <c r="E26" s="36" t="s">
        <v>28</v>
      </c>
      <c r="F26" s="37">
        <f>F23+F25+F24</f>
        <v>0</v>
      </c>
    </row>
    <row r="27" s="11" customFormat="1" ht="25.25" customHeight="1" spans="1:6">
      <c r="A27" s="32"/>
      <c r="B27" s="33"/>
      <c r="C27" s="33"/>
      <c r="D27" s="33"/>
      <c r="E27" s="29"/>
      <c r="F27" s="29"/>
    </row>
    <row r="28" s="11" customFormat="1" ht="28.5" customHeight="1" spans="2:5">
      <c r="B28" s="10"/>
      <c r="C28" s="10"/>
      <c r="D28" s="10"/>
      <c r="E28" s="10"/>
    </row>
    <row r="29" s="11" customFormat="1" ht="28.5" customHeight="1" spans="1:6">
      <c r="A29" s="18"/>
      <c r="B29" s="18"/>
      <c r="C29" s="18"/>
      <c r="D29" s="18"/>
      <c r="E29" s="18"/>
      <c r="F29" s="18"/>
    </row>
    <row r="30" s="11" customFormat="1" ht="28.5" customHeight="1" spans="2:5">
      <c r="B30" s="10"/>
      <c r="C30" s="10"/>
      <c r="D30" s="10"/>
      <c r="E30" s="10"/>
    </row>
    <row r="31" s="11" customFormat="1" ht="28.5" customHeight="1" spans="2:5">
      <c r="B31" s="10"/>
      <c r="C31" s="10"/>
      <c r="D31" s="10"/>
      <c r="E31" s="10"/>
    </row>
    <row r="32" s="11" customFormat="1" ht="28.5" customHeight="1" spans="2:5">
      <c r="B32" s="10"/>
      <c r="C32" s="10"/>
      <c r="D32" s="10"/>
      <c r="E32" s="10"/>
    </row>
    <row r="33" s="11" customFormat="1" ht="28.5" customHeight="1" spans="2:5">
      <c r="B33" s="10"/>
      <c r="C33" s="10"/>
      <c r="D33" s="10"/>
      <c r="E33" s="10"/>
    </row>
    <row r="34" s="11" customFormat="1" ht="28.5" customHeight="1" spans="2:5">
      <c r="B34" s="10"/>
      <c r="C34" s="10"/>
      <c r="D34" s="10"/>
      <c r="E34" s="10"/>
    </row>
    <row r="35" s="11" customFormat="1" ht="25.5" customHeight="1" spans="2:5">
      <c r="B35" s="10"/>
      <c r="C35" s="10"/>
      <c r="D35" s="10"/>
      <c r="E35" s="10"/>
    </row>
    <row r="36" s="11" customFormat="1" ht="25.5" customHeight="1" spans="2:5">
      <c r="B36" s="10"/>
      <c r="C36" s="10"/>
      <c r="D36" s="10"/>
      <c r="E36" s="10"/>
    </row>
    <row r="37" s="11" customFormat="1" ht="25.5" customHeight="1" spans="2:5">
      <c r="B37" s="10"/>
      <c r="C37" s="10"/>
      <c r="D37" s="10"/>
      <c r="E37" s="10"/>
    </row>
    <row r="38" s="11" customFormat="1" ht="25.5" customHeight="1" spans="2:5">
      <c r="B38" s="10"/>
      <c r="C38" s="10"/>
      <c r="D38" s="10"/>
      <c r="E38" s="10"/>
    </row>
    <row r="39" s="10" customFormat="1" ht="25.5" customHeight="1" spans="1:16384">
      <c r="A39" s="11"/>
      <c r="F39" s="11"/>
      <c r="XFC39"/>
      <c r="XFD39"/>
    </row>
    <row r="40" s="11" customFormat="1" spans="1:6">
      <c r="A40" s="10"/>
      <c r="B40" s="10"/>
      <c r="C40" s="10"/>
      <c r="D40" s="10"/>
      <c r="E40" s="10"/>
      <c r="F40" s="10"/>
    </row>
    <row r="41" s="10" customFormat="1" spans="1:16384">
      <c r="A41" s="11"/>
      <c r="F41" s="11"/>
      <c r="XFC41"/>
      <c r="XFD41"/>
    </row>
  </sheetData>
  <mergeCells count="4">
    <mergeCell ref="A1:F1"/>
    <mergeCell ref="A2:F2"/>
    <mergeCell ref="A29:F29"/>
    <mergeCell ref="B23:D27"/>
  </mergeCells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zoomScale="104" zoomScaleNormal="104" topLeftCell="B9" workbookViewId="0">
      <selection activeCell="J8" sqref="J8"/>
    </sheetView>
  </sheetViews>
  <sheetFormatPr defaultColWidth="8.85454545454546" defaultRowHeight="14.5"/>
  <cols>
    <col min="1" max="1" width="12.7181818181818" style="10" customWidth="1"/>
    <col min="2" max="2" width="32.5090909090909" style="10" customWidth="1"/>
    <col min="3" max="3" width="12.2909090909091" style="10" customWidth="1"/>
    <col min="4" max="4" width="13.0454545454545" style="10" customWidth="1"/>
    <col min="5" max="5" width="13.3636363636364" style="10" customWidth="1"/>
    <col min="6" max="6" width="13.9" style="10" customWidth="1"/>
    <col min="7" max="7" width="22.4909090909091" style="10" customWidth="1"/>
    <col min="8" max="16382" width="8.85454545454546" style="10"/>
  </cols>
  <sheetData>
    <row r="1" s="10" customFormat="1" ht="28.5" customHeight="1" spans="1:16384">
      <c r="A1" s="1" t="s">
        <v>0</v>
      </c>
      <c r="B1" s="1"/>
      <c r="C1" s="1"/>
      <c r="D1" s="1"/>
      <c r="E1" s="1"/>
      <c r="F1" s="1"/>
      <c r="XFC1"/>
      <c r="XFD1"/>
    </row>
    <row r="2" s="20" customFormat="1" ht="28.5" customHeight="1" spans="1:6">
      <c r="A2" s="2" t="s">
        <v>1</v>
      </c>
      <c r="B2" s="3"/>
      <c r="C2" s="3"/>
      <c r="D2" s="3"/>
      <c r="E2" s="3"/>
      <c r="F2" s="4"/>
    </row>
    <row r="3" s="11" customFormat="1" ht="39" customHeight="1" spans="1:6">
      <c r="A3" s="5" t="s">
        <v>2</v>
      </c>
      <c r="B3" s="5" t="s">
        <v>3</v>
      </c>
      <c r="C3" s="5" t="s">
        <v>4</v>
      </c>
      <c r="D3" s="5" t="s">
        <v>5</v>
      </c>
      <c r="E3" s="5" t="s">
        <v>6</v>
      </c>
      <c r="F3" s="5" t="s">
        <v>7</v>
      </c>
    </row>
    <row r="4" s="11" customFormat="1" ht="60" customHeight="1" spans="1:6">
      <c r="A4" s="6" t="str">
        <f>_xlfn.DISPIMG("ID_922FA23B95F74CFD915A4B92C86082EA",1)</f>
        <v>=DISPIMG("ID_922FA23B95F74CFD915A4B92C86082EA",1)</v>
      </c>
      <c r="B4" s="7" t="s">
        <v>29</v>
      </c>
      <c r="C4" s="8">
        <v>1</v>
      </c>
      <c r="D4" s="8">
        <v>1.25</v>
      </c>
      <c r="E4" s="8">
        <f>1011+77+46+23+23</f>
        <v>1180</v>
      </c>
      <c r="F4" s="9">
        <f t="shared" ref="F4:F8" si="0">PRODUCT(C4,E4)</f>
        <v>1180</v>
      </c>
    </row>
    <row r="5" s="11" customFormat="1" ht="60" customHeight="1" spans="1:6">
      <c r="A5" s="6" t="str">
        <f>_xlfn.DISPIMG("ID_A8FA6297D17944A6BD71D3E4B082D191",1)</f>
        <v>=DISPIMG("ID_A8FA6297D17944A6BD71D3E4B082D191",1)</v>
      </c>
      <c r="B5" s="7" t="s">
        <v>30</v>
      </c>
      <c r="C5" s="8">
        <v>1</v>
      </c>
      <c r="D5" s="8">
        <v>2</v>
      </c>
      <c r="E5" s="8">
        <f>1072+77+46+23+23</f>
        <v>1241</v>
      </c>
      <c r="F5" s="9">
        <f t="shared" si="0"/>
        <v>1241</v>
      </c>
    </row>
    <row r="6" s="11" customFormat="1" ht="60" customHeight="1" spans="1:6">
      <c r="A6" s="6" t="str">
        <f>_xlfn.DISPIMG("ID_E3EAE569FC0B4DDCB5FFAEC1985796DF",1)</f>
        <v>=DISPIMG("ID_E3EAE569FC0B4DDCB5FFAEC1985796DF",1)</v>
      </c>
      <c r="B6" s="7" t="s">
        <v>31</v>
      </c>
      <c r="C6" s="8">
        <v>1</v>
      </c>
      <c r="D6" s="8">
        <v>2.6</v>
      </c>
      <c r="E6" s="8">
        <f>1215+77+46+23+23</f>
        <v>1384</v>
      </c>
      <c r="F6" s="9">
        <f t="shared" si="0"/>
        <v>1384</v>
      </c>
    </row>
    <row r="7" s="11" customFormat="1" ht="60" customHeight="1" spans="1:6">
      <c r="A7" s="6" t="str">
        <f>_xlfn.DISPIMG("ID_B36210745D8348D694CF8BF78FFD1707",1)</f>
        <v>=DISPIMG("ID_B36210745D8348D694CF8BF78FFD1707",1)</v>
      </c>
      <c r="B7" s="7" t="s">
        <v>32</v>
      </c>
      <c r="C7" s="8">
        <v>1</v>
      </c>
      <c r="D7" s="8">
        <v>4.6</v>
      </c>
      <c r="E7" s="8">
        <f>1272+138+46+23+23</f>
        <v>1502</v>
      </c>
      <c r="F7" s="9">
        <f t="shared" si="0"/>
        <v>1502</v>
      </c>
    </row>
    <row r="8" s="11" customFormat="1" ht="60" customHeight="1" spans="1:6">
      <c r="A8" s="6" t="str">
        <f>_xlfn.DISPIMG("ID_7FBD9739F2AB4F99820C4CBA4EE81662",1)</f>
        <v>=DISPIMG("ID_7FBD9739F2AB4F99820C4CBA4EE81662",1)</v>
      </c>
      <c r="B8" s="7" t="s">
        <v>33</v>
      </c>
      <c r="C8" s="8">
        <v>1</v>
      </c>
      <c r="D8" s="8">
        <v>8.2</v>
      </c>
      <c r="E8" s="8">
        <f>1338+200+46+23+23</f>
        <v>1630</v>
      </c>
      <c r="F8" s="9">
        <f t="shared" si="0"/>
        <v>1630</v>
      </c>
    </row>
    <row r="9" s="11" customFormat="1" ht="30" customHeight="1" spans="1:6">
      <c r="A9" s="6"/>
      <c r="B9" s="12"/>
      <c r="C9" s="12"/>
      <c r="D9" s="12"/>
      <c r="E9" s="23"/>
      <c r="F9" s="22"/>
    </row>
    <row r="10" s="11" customFormat="1" ht="30" customHeight="1" spans="1:6">
      <c r="A10" s="6" t="str">
        <f>_xlfn.DISPIMG("ID_A2E589D82096455190DF7C332474A5FA",1)</f>
        <v>=DISPIMG("ID_A2E589D82096455190DF7C332474A5FA",1)</v>
      </c>
      <c r="B10" s="53" t="s">
        <v>17</v>
      </c>
      <c r="C10" s="53">
        <v>1</v>
      </c>
      <c r="D10" s="53">
        <v>0.2</v>
      </c>
      <c r="E10" s="53">
        <v>35</v>
      </c>
      <c r="F10" s="86">
        <f t="shared" ref="F10:F15" si="1">PRODUCT(C10,E10)</f>
        <v>35</v>
      </c>
    </row>
    <row r="11" s="11" customFormat="1" ht="30" customHeight="1" spans="1:6">
      <c r="A11" s="6" t="str">
        <f>_xlfn.DISPIMG("ID_98D5881DD6FB43E9A01277EE4846B5C3",1)</f>
        <v>=DISPIMG("ID_98D5881DD6FB43E9A01277EE4846B5C3",1)</v>
      </c>
      <c r="B11" s="53" t="s">
        <v>18</v>
      </c>
      <c r="C11" s="53">
        <v>1</v>
      </c>
      <c r="D11" s="53">
        <v>0.2</v>
      </c>
      <c r="E11" s="53">
        <v>66</v>
      </c>
      <c r="F11" s="86">
        <f t="shared" si="1"/>
        <v>66</v>
      </c>
    </row>
    <row r="12" s="11" customFormat="1" ht="30" customHeight="1" spans="1:6">
      <c r="A12" s="6" t="str">
        <f>_xlfn.DISPIMG("ID_46EF893864114D5FA94050500B425FB6",1)</f>
        <v>=DISPIMG("ID_46EF893864114D5FA94050500B425FB6",1)</v>
      </c>
      <c r="B12" s="53" t="s">
        <v>19</v>
      </c>
      <c r="C12" s="53">
        <v>1</v>
      </c>
      <c r="D12" s="53">
        <v>0.165</v>
      </c>
      <c r="E12" s="53">
        <v>118</v>
      </c>
      <c r="F12" s="86">
        <f t="shared" si="1"/>
        <v>118</v>
      </c>
    </row>
    <row r="13" s="11" customFormat="1" ht="30" customHeight="1" spans="1:6">
      <c r="A13" s="6" t="str">
        <f>_xlfn.DISPIMG("ID_8B4CE9338A99486D85CED34906B952AD",1)</f>
        <v>=DISPIMG("ID_8B4CE9338A99486D85CED34906B952AD",1)</v>
      </c>
      <c r="B13" s="12" t="s">
        <v>20</v>
      </c>
      <c r="C13" s="53">
        <v>1</v>
      </c>
      <c r="D13" s="53">
        <v>4.7</v>
      </c>
      <c r="E13" s="53">
        <v>266</v>
      </c>
      <c r="F13" s="86">
        <f t="shared" si="1"/>
        <v>266</v>
      </c>
    </row>
    <row r="14" s="11" customFormat="1" ht="30" customHeight="1" spans="1:6">
      <c r="A14" s="6" t="str">
        <f>_xlfn.DISPIMG("ID_B9B6FC4ACF5F40B3AF9774CA431611FF",1)</f>
        <v>=DISPIMG("ID_B9B6FC4ACF5F40B3AF9774CA431611FF",1)</v>
      </c>
      <c r="B14" s="12" t="s">
        <v>21</v>
      </c>
      <c r="C14" s="53">
        <v>1</v>
      </c>
      <c r="D14" s="53">
        <v>5.9</v>
      </c>
      <c r="E14" s="53">
        <v>320</v>
      </c>
      <c r="F14" s="86">
        <f t="shared" si="1"/>
        <v>320</v>
      </c>
    </row>
    <row r="15" s="11" customFormat="1" ht="30" customHeight="1" spans="1:6">
      <c r="A15" s="6" t="str">
        <f>_xlfn.DISPIMG("ID_9B28611F64174E37BC9BD7C7F5B527FD",1)</f>
        <v>=DISPIMG("ID_9B28611F64174E37BC9BD7C7F5B527FD",1)</v>
      </c>
      <c r="B15" s="12" t="s">
        <v>22</v>
      </c>
      <c r="C15" s="53">
        <v>1</v>
      </c>
      <c r="D15" s="53">
        <v>8.1</v>
      </c>
      <c r="E15" s="53">
        <v>423</v>
      </c>
      <c r="F15" s="86">
        <f t="shared" si="1"/>
        <v>423</v>
      </c>
    </row>
    <row r="16" s="11" customFormat="1" ht="30" customHeight="1" spans="1:6">
      <c r="A16" s="6"/>
      <c r="B16" s="12"/>
      <c r="C16" s="53"/>
      <c r="D16" s="53"/>
      <c r="E16" s="23"/>
      <c r="F16" s="86">
        <f>PRODUCT(B16,E16)</f>
        <v>0</v>
      </c>
    </row>
    <row r="17" s="11" customFormat="1" ht="30" customHeight="1" spans="1:11">
      <c r="A17" t="str">
        <f>_xlfn.DISPIMG("ID_11E2A1A11A5541109C172A9E7EB69B2E",1)</f>
        <v>=DISPIMG("ID_11E2A1A11A5541109C172A9E7EB69B2E",1)</v>
      </c>
      <c r="B17" s="12" t="s">
        <v>34</v>
      </c>
      <c r="C17" s="53">
        <v>1</v>
      </c>
      <c r="D17" s="53">
        <v>0.1</v>
      </c>
      <c r="E17" s="53">
        <v>19</v>
      </c>
      <c r="F17" s="86">
        <f>PRODUCT(B17,E17)</f>
        <v>19</v>
      </c>
      <c r="K17" s="19"/>
    </row>
    <row r="18" s="11" customFormat="1" ht="30" customHeight="1" spans="1:11">
      <c r="A18" s="25"/>
      <c r="B18" s="26"/>
      <c r="C18" s="26"/>
      <c r="D18" s="26"/>
      <c r="E18" s="27"/>
      <c r="F18" s="28"/>
      <c r="K18" s="19"/>
    </row>
    <row r="19" s="11" customFormat="1" ht="25.25" customHeight="1" spans="1:6">
      <c r="A19" s="29"/>
      <c r="B19" s="30" t="s">
        <v>24</v>
      </c>
      <c r="C19" s="30"/>
      <c r="D19" s="30"/>
      <c r="E19" s="24" t="s">
        <v>25</v>
      </c>
      <c r="F19" s="31">
        <v>0</v>
      </c>
    </row>
    <row r="20" s="11" customFormat="1" ht="25.25" customHeight="1" spans="1:6">
      <c r="A20" s="32"/>
      <c r="B20" s="33"/>
      <c r="C20" s="33"/>
      <c r="D20" s="33"/>
      <c r="E20" s="24" t="s">
        <v>26</v>
      </c>
      <c r="F20" s="34">
        <v>0</v>
      </c>
    </row>
    <row r="21" s="11" customFormat="1" ht="25.25" customHeight="1" spans="1:6">
      <c r="A21" s="32"/>
      <c r="B21" s="33"/>
      <c r="C21" s="33"/>
      <c r="D21" s="33"/>
      <c r="E21" s="24" t="s">
        <v>27</v>
      </c>
      <c r="F21" s="35">
        <v>0</v>
      </c>
    </row>
    <row r="22" s="11" customFormat="1" ht="25.25" customHeight="1" spans="1:6">
      <c r="A22" s="32"/>
      <c r="B22" s="33"/>
      <c r="C22" s="33"/>
      <c r="D22" s="33"/>
      <c r="E22" s="36" t="s">
        <v>28</v>
      </c>
      <c r="F22" s="37">
        <f>F19+F21+F20</f>
        <v>0</v>
      </c>
    </row>
    <row r="23" s="11" customFormat="1" ht="25.25" customHeight="1" spans="1:6">
      <c r="A23" s="32"/>
      <c r="B23" s="33"/>
      <c r="C23" s="33"/>
      <c r="D23" s="33"/>
      <c r="E23" s="29"/>
      <c r="F23" s="29"/>
    </row>
    <row r="24" s="11" customFormat="1" ht="28.5" customHeight="1" spans="2:5">
      <c r="B24" s="10"/>
      <c r="C24" s="10"/>
      <c r="D24" s="10"/>
      <c r="E24" s="10"/>
    </row>
    <row r="25" s="11" customFormat="1" ht="28.5" customHeight="1" spans="2:5">
      <c r="B25" s="10"/>
      <c r="C25" s="10"/>
      <c r="D25" s="10"/>
      <c r="E25" s="10"/>
    </row>
    <row r="26" s="11" customFormat="1" ht="28.5" customHeight="1" spans="2:5">
      <c r="B26" s="10"/>
      <c r="C26" s="10"/>
      <c r="D26" s="10"/>
      <c r="E26" s="10"/>
    </row>
    <row r="27" s="11" customFormat="1" ht="28.5" customHeight="1" spans="2:5">
      <c r="B27" s="10"/>
      <c r="C27" s="10"/>
      <c r="D27" s="10"/>
      <c r="E27" s="10"/>
    </row>
    <row r="28" s="11" customFormat="1" ht="28.5" customHeight="1" spans="2:5">
      <c r="B28" s="10"/>
      <c r="C28" s="10"/>
      <c r="D28" s="10"/>
      <c r="E28" s="10"/>
    </row>
    <row r="29" s="11" customFormat="1" ht="28.5" customHeight="1" spans="2:5">
      <c r="B29" s="10"/>
      <c r="C29" s="10"/>
      <c r="D29" s="10"/>
      <c r="E29" s="10"/>
    </row>
    <row r="30" s="11" customFormat="1" ht="28.5" customHeight="1" spans="2:5">
      <c r="B30" s="10"/>
      <c r="C30" s="10"/>
      <c r="D30" s="10"/>
      <c r="E30" s="10"/>
    </row>
    <row r="31" s="11" customFormat="1" ht="25.5" customHeight="1" spans="2:5">
      <c r="B31" s="10"/>
      <c r="C31" s="10"/>
      <c r="D31" s="10"/>
      <c r="E31" s="10"/>
    </row>
    <row r="32" s="11" customFormat="1" ht="25.5" customHeight="1" spans="2:5">
      <c r="B32" s="10"/>
      <c r="C32" s="10"/>
      <c r="D32" s="10"/>
      <c r="E32" s="10"/>
    </row>
    <row r="33" s="11" customFormat="1" ht="25.5" customHeight="1" spans="2:5">
      <c r="B33" s="10"/>
      <c r="C33" s="10"/>
      <c r="D33" s="10"/>
      <c r="E33" s="10"/>
    </row>
    <row r="34" s="11" customFormat="1" ht="25.5" customHeight="1" spans="2:5">
      <c r="B34" s="10"/>
      <c r="C34" s="10"/>
      <c r="D34" s="10"/>
      <c r="E34" s="10"/>
    </row>
    <row r="35" s="10" customFormat="1" ht="25.5" customHeight="1" spans="1:16384">
      <c r="A35" s="11"/>
      <c r="F35" s="11"/>
      <c r="XFC35"/>
      <c r="XFD35"/>
    </row>
    <row r="36" s="11" customFormat="1" spans="1:6">
      <c r="A36" s="10"/>
      <c r="B36" s="10"/>
      <c r="C36" s="10"/>
      <c r="D36" s="10"/>
      <c r="E36" s="10"/>
      <c r="F36" s="10"/>
    </row>
    <row r="37" s="10" customFormat="1" spans="1:16384">
      <c r="A37" s="11"/>
      <c r="F37" s="11"/>
      <c r="XFC37"/>
      <c r="XFD37"/>
    </row>
  </sheetData>
  <mergeCells count="3">
    <mergeCell ref="A1:F1"/>
    <mergeCell ref="A2:F2"/>
    <mergeCell ref="B19:D23"/>
  </mergeCells>
  <pageMargins left="0.75" right="0.75" top="1" bottom="1" header="0.5" footer="0.5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K34"/>
  <sheetViews>
    <sheetView showGridLines="0" zoomScale="130" zoomScaleNormal="130" workbookViewId="0">
      <selection activeCell="H10" sqref="H10"/>
    </sheetView>
  </sheetViews>
  <sheetFormatPr defaultColWidth="8.85454545454546" defaultRowHeight="14.5"/>
  <cols>
    <col min="1" max="1" width="11.3363636363636" style="10" customWidth="1"/>
    <col min="2" max="2" width="32.5090909090909" style="10" customWidth="1"/>
    <col min="3" max="3" width="12.2909090909091" style="10" customWidth="1"/>
    <col min="4" max="4" width="13.0454545454545" style="10" customWidth="1"/>
    <col min="5" max="5" width="13.3636363636364" style="10" customWidth="1"/>
    <col min="6" max="6" width="13.9" style="10" customWidth="1"/>
    <col min="7" max="7" width="22.4909090909091" style="10" customWidth="1"/>
    <col min="8" max="16382" width="8.85454545454546" style="10"/>
  </cols>
  <sheetData>
    <row r="1" ht="28.5" customHeight="1" spans="1:6">
      <c r="A1" s="1" t="s">
        <v>0</v>
      </c>
      <c r="B1" s="1"/>
      <c r="C1" s="1"/>
      <c r="D1" s="1"/>
      <c r="E1" s="1"/>
      <c r="F1" s="1"/>
    </row>
    <row r="2" ht="19" customHeight="1" spans="1:6">
      <c r="A2" s="80" t="s">
        <v>35</v>
      </c>
      <c r="B2" s="80"/>
      <c r="C2" s="90"/>
      <c r="D2" s="91" t="s">
        <v>36</v>
      </c>
      <c r="E2" s="91"/>
      <c r="F2" s="91"/>
    </row>
    <row r="3" ht="18" customHeight="1" spans="1:6">
      <c r="A3" s="80" t="s">
        <v>37</v>
      </c>
      <c r="B3" s="80"/>
      <c r="C3" s="90"/>
      <c r="D3" s="91"/>
      <c r="E3" s="91"/>
      <c r="F3" s="91"/>
    </row>
    <row r="4" ht="36" customHeight="1" spans="1:6">
      <c r="A4" s="105" t="s">
        <v>38</v>
      </c>
      <c r="B4" s="105"/>
      <c r="C4" s="106"/>
      <c r="D4" s="91"/>
      <c r="E4" s="91"/>
      <c r="F4" s="91"/>
    </row>
    <row r="5" ht="18" customHeight="1" spans="1:7">
      <c r="A5" s="80" t="s">
        <v>39</v>
      </c>
      <c r="B5" s="80"/>
      <c r="C5" s="90"/>
      <c r="D5" s="91"/>
      <c r="E5" s="91"/>
      <c r="F5" s="91"/>
      <c r="G5" s="82"/>
    </row>
    <row r="6" ht="15" customHeight="1" spans="1:6">
      <c r="A6" s="80" t="s">
        <v>40</v>
      </c>
      <c r="B6" s="80"/>
      <c r="C6" s="92"/>
      <c r="D6" s="91"/>
      <c r="E6" s="91"/>
      <c r="F6" s="91"/>
    </row>
    <row r="7" s="20" customFormat="1" ht="28.5" customHeight="1" spans="1:6">
      <c r="A7" s="2" t="s">
        <v>1</v>
      </c>
      <c r="B7" s="3"/>
      <c r="C7" s="3"/>
      <c r="D7" s="3"/>
      <c r="E7" s="3"/>
      <c r="F7" s="4"/>
    </row>
    <row r="8" s="11" customFormat="1" ht="39" customHeight="1" spans="1:6">
      <c r="A8" s="5" t="s">
        <v>2</v>
      </c>
      <c r="B8" s="5" t="s">
        <v>41</v>
      </c>
      <c r="C8" s="5" t="s">
        <v>4</v>
      </c>
      <c r="D8" s="5" t="s">
        <v>5</v>
      </c>
      <c r="E8" s="5" t="s">
        <v>6</v>
      </c>
      <c r="F8" s="5" t="s">
        <v>7</v>
      </c>
    </row>
    <row r="9" s="11" customFormat="1" ht="60" customHeight="1" spans="1:6">
      <c r="A9" s="6" t="str">
        <f>_xlfn.DISPIMG("ID_922FA23B95F74CFD915A4B92C86082EA",1)</f>
        <v>=DISPIMG("ID_922FA23B95F74CFD915A4B92C86082EA",1)</v>
      </c>
      <c r="B9" s="51" t="s">
        <v>42</v>
      </c>
      <c r="C9" s="53">
        <v>3</v>
      </c>
      <c r="D9" s="53">
        <v>1.24</v>
      </c>
      <c r="E9" s="53">
        <f>1011+77+46+23+23</f>
        <v>1180</v>
      </c>
      <c r="F9" s="9">
        <f>PRODUCT(C9,E9)</f>
        <v>3540</v>
      </c>
    </row>
    <row r="10" s="11" customFormat="1" ht="60" customHeight="1" spans="1:6">
      <c r="A10" s="6" t="str">
        <f>_xlfn.DISPIMG("ID_A8FA6297D17944A6BD71D3E4B082D191",1)</f>
        <v>=DISPIMG("ID_A8FA6297D17944A6BD71D3E4B082D191",1)</v>
      </c>
      <c r="B10" s="51" t="s">
        <v>43</v>
      </c>
      <c r="C10" s="8">
        <v>3</v>
      </c>
      <c r="D10" s="8">
        <v>1.94</v>
      </c>
      <c r="E10" s="8">
        <f>1072+77+46+23+23</f>
        <v>1241</v>
      </c>
      <c r="F10" s="9">
        <f>PRODUCT(C10,E10)</f>
        <v>3723</v>
      </c>
    </row>
    <row r="11" s="11" customFormat="1" ht="30" customHeight="1" spans="1:6">
      <c r="A11" s="6" t="str">
        <f>_xlfn.DISPIMG("ID_F8709233AA8B4FCA97ECE494243CFDD3",1)</f>
        <v>=DISPIMG("ID_F8709233AA8B4FCA97ECE494243CFDD3",1)</v>
      </c>
      <c r="B11" s="8" t="s">
        <v>44</v>
      </c>
      <c r="C11" s="12">
        <v>1</v>
      </c>
      <c r="D11" s="12">
        <v>0.03</v>
      </c>
      <c r="E11" s="8">
        <v>11</v>
      </c>
      <c r="F11" s="9">
        <f>PRODUCT(C11,E11)</f>
        <v>11</v>
      </c>
    </row>
    <row r="12" s="11" customFormat="1" ht="30" customHeight="1" spans="1:6">
      <c r="A12" s="6" t="str">
        <f>_xlfn.DISPIMG("ID_98D5881DD6FB43E9A01277EE4846B5C3",1)</f>
        <v>=DISPIMG("ID_98D5881DD6FB43E9A01277EE4846B5C3",1)</v>
      </c>
      <c r="B12" s="53" t="s">
        <v>18</v>
      </c>
      <c r="C12" s="53">
        <v>1</v>
      </c>
      <c r="D12" s="53">
        <v>0.2</v>
      </c>
      <c r="E12" s="53">
        <v>66</v>
      </c>
      <c r="F12" s="86">
        <f>PRODUCT(C12,E12)</f>
        <v>66</v>
      </c>
    </row>
    <row r="13" s="11" customFormat="1" ht="30" customHeight="1" spans="1:6">
      <c r="A13" s="6" t="str">
        <f>_xlfn.DISPIMG("ID_8B4CE9338A99486D85CED34906B952AD",1)</f>
        <v>=DISPIMG("ID_8B4CE9338A99486D85CED34906B952AD",1)</v>
      </c>
      <c r="B13" s="12" t="s">
        <v>20</v>
      </c>
      <c r="C13" s="53">
        <v>1</v>
      </c>
      <c r="D13" s="53">
        <v>4.7</v>
      </c>
      <c r="E13" s="53">
        <v>266</v>
      </c>
      <c r="F13" s="86">
        <f>PRODUCT(C13,E13)</f>
        <v>266</v>
      </c>
    </row>
    <row r="14" s="11" customFormat="1" ht="30" customHeight="1" spans="1:11">
      <c r="A14" t="str">
        <f>_xlfn.DISPIMG("ID_CB8AF678BCDE439FB038C1F7003910F7",1)</f>
        <v>=DISPIMG("ID_CB8AF678BCDE439FB038C1F7003910F7",1)</v>
      </c>
      <c r="B14" s="12" t="s">
        <v>34</v>
      </c>
      <c r="C14" s="53">
        <v>1</v>
      </c>
      <c r="D14" s="53">
        <v>0.1</v>
      </c>
      <c r="E14" s="53">
        <v>19</v>
      </c>
      <c r="F14" s="86">
        <f>PRODUCT(B14,E14)</f>
        <v>19</v>
      </c>
      <c r="K14" s="19"/>
    </row>
    <row r="15" s="11" customFormat="1" ht="30" customHeight="1" spans="1:11">
      <c r="A15" s="25" t="s">
        <v>45</v>
      </c>
      <c r="B15" s="51" t="s">
        <v>46</v>
      </c>
      <c r="C15" s="26">
        <v>1</v>
      </c>
      <c r="D15" s="26" t="s">
        <v>45</v>
      </c>
      <c r="E15" s="26" t="s">
        <v>45</v>
      </c>
      <c r="F15" s="26" t="s">
        <v>47</v>
      </c>
      <c r="K15" s="19"/>
    </row>
    <row r="16" s="11" customFormat="1" ht="25.25" customHeight="1" spans="1:6">
      <c r="A16" s="29" t="str">
        <f>_xlfn.DISPIMG("ID_7E9ACC8C938E411C8D85AEFC657DB480",1)</f>
        <v>=DISPIMG("ID_7E9ACC8C938E411C8D85AEFC657DB480",1)</v>
      </c>
      <c r="B16" s="30" t="s">
        <v>48</v>
      </c>
      <c r="C16" s="30"/>
      <c r="D16" s="30"/>
      <c r="E16" s="24" t="s">
        <v>25</v>
      </c>
      <c r="F16" s="28">
        <f>SUM(F9:F15)</f>
        <v>7625</v>
      </c>
    </row>
    <row r="17" s="11" customFormat="1" ht="25.25" customHeight="1" spans="1:6">
      <c r="A17" s="32"/>
      <c r="B17" s="33"/>
      <c r="C17" s="33"/>
      <c r="D17" s="33"/>
      <c r="E17" s="24" t="s">
        <v>26</v>
      </c>
      <c r="F17" s="34">
        <v>0</v>
      </c>
    </row>
    <row r="18" s="11" customFormat="1" ht="25.25" customHeight="1" spans="1:6">
      <c r="A18" s="32"/>
      <c r="B18" s="33"/>
      <c r="C18" s="33"/>
      <c r="D18" s="33"/>
      <c r="E18" s="24" t="s">
        <v>27</v>
      </c>
      <c r="F18" s="35">
        <v>0</v>
      </c>
    </row>
    <row r="19" s="11" customFormat="1" ht="25.25" customHeight="1" spans="1:6">
      <c r="A19" s="32"/>
      <c r="B19" s="33"/>
      <c r="C19" s="33"/>
      <c r="D19" s="33"/>
      <c r="E19" s="36" t="s">
        <v>28</v>
      </c>
      <c r="F19" s="89">
        <f>F16+F18+F17</f>
        <v>7625</v>
      </c>
    </row>
    <row r="20" s="11" customFormat="1" ht="25.25" customHeight="1" spans="1:6">
      <c r="A20" s="32"/>
      <c r="B20" s="33"/>
      <c r="C20" s="33"/>
      <c r="D20" s="33"/>
      <c r="E20" s="29"/>
      <c r="F20" s="29"/>
    </row>
    <row r="21" s="11" customFormat="1" ht="28.5" customHeight="1" spans="2:5">
      <c r="B21" s="10"/>
      <c r="C21" s="10"/>
      <c r="D21" s="10"/>
      <c r="E21" s="10"/>
    </row>
    <row r="22" s="11" customFormat="1" ht="28.5" customHeight="1" spans="2:5">
      <c r="B22" s="10"/>
      <c r="C22" s="10"/>
      <c r="D22" s="10"/>
      <c r="E22" s="10"/>
    </row>
    <row r="23" s="11" customFormat="1" ht="28.5" customHeight="1" spans="2:5">
      <c r="B23" s="10"/>
      <c r="C23" s="10"/>
      <c r="D23" s="10"/>
      <c r="E23" s="10"/>
    </row>
    <row r="24" s="11" customFormat="1" ht="28.5" customHeight="1" spans="2:5">
      <c r="B24" s="10"/>
      <c r="C24" s="10"/>
      <c r="D24" s="10"/>
      <c r="E24" s="10"/>
    </row>
    <row r="25" s="11" customFormat="1" ht="28.5" customHeight="1" spans="2:5">
      <c r="B25" s="10"/>
      <c r="C25" s="10"/>
      <c r="D25" s="10"/>
      <c r="E25" s="10"/>
    </row>
    <row r="26" s="11" customFormat="1" ht="28.5" customHeight="1" spans="2:5">
      <c r="B26" s="10"/>
      <c r="C26" s="10"/>
      <c r="D26" s="10"/>
      <c r="E26" s="10"/>
    </row>
    <row r="27" s="11" customFormat="1" ht="28.5" customHeight="1" spans="2:5">
      <c r="B27" s="10"/>
      <c r="C27" s="10"/>
      <c r="D27" s="10"/>
      <c r="E27" s="10"/>
    </row>
    <row r="28" s="11" customFormat="1" ht="25.5" customHeight="1" spans="2:5">
      <c r="B28" s="10"/>
      <c r="C28" s="10"/>
      <c r="D28" s="10"/>
      <c r="E28" s="10"/>
    </row>
    <row r="29" s="11" customFormat="1" ht="25.5" customHeight="1" spans="2:5">
      <c r="B29" s="10"/>
      <c r="C29" s="10"/>
      <c r="D29" s="10"/>
      <c r="E29" s="10"/>
    </row>
    <row r="30" s="11" customFormat="1" ht="25.5" customHeight="1" spans="2:5">
      <c r="B30" s="10"/>
      <c r="C30" s="10"/>
      <c r="D30" s="10"/>
      <c r="E30" s="10"/>
    </row>
    <row r="31" s="11" customFormat="1" ht="25.5" customHeight="1" spans="2:5">
      <c r="B31" s="10"/>
      <c r="C31" s="10"/>
      <c r="D31" s="10"/>
      <c r="E31" s="10"/>
    </row>
    <row r="32" ht="25.5" customHeight="1" spans="1:6">
      <c r="A32" s="11"/>
      <c r="F32" s="11"/>
    </row>
    <row r="33" s="11" customFormat="1" spans="1:6">
      <c r="A33" s="10"/>
      <c r="B33" s="10"/>
      <c r="C33" s="10"/>
      <c r="D33" s="10"/>
      <c r="E33" s="10"/>
      <c r="F33" s="10"/>
    </row>
    <row r="34" spans="1:6">
      <c r="A34" s="11"/>
      <c r="F34" s="11"/>
    </row>
  </sheetData>
  <mergeCells count="10">
    <mergeCell ref="A1:F1"/>
    <mergeCell ref="A2:B2"/>
    <mergeCell ref="A3:B3"/>
    <mergeCell ref="A4:B4"/>
    <mergeCell ref="A5:B5"/>
    <mergeCell ref="A6:B6"/>
    <mergeCell ref="A7:F7"/>
    <mergeCell ref="A16:A20"/>
    <mergeCell ref="B16:D20"/>
    <mergeCell ref="D2:F6"/>
  </mergeCells>
  <pageMargins left="0.5" right="0.5" top="0.5" bottom="0.5" header="0.5" footer="0.5"/>
  <pageSetup paperSize="9" scale="97"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FB34"/>
  <sheetViews>
    <sheetView zoomScale="127" zoomScaleNormal="127" topLeftCell="A4" workbookViewId="0">
      <selection activeCell="A1" sqref="A1:F11"/>
    </sheetView>
  </sheetViews>
  <sheetFormatPr defaultColWidth="8.85454545454546" defaultRowHeight="14.5"/>
  <cols>
    <col min="1" max="1" width="12.7181818181818" style="10" customWidth="1"/>
    <col min="2" max="2" width="38.2909090909091" style="10" customWidth="1"/>
    <col min="3" max="3" width="12.3" style="10" customWidth="1"/>
    <col min="4" max="4" width="12.9454545454545" style="10" customWidth="1"/>
    <col min="5" max="5" width="13.3636363636364" style="10" customWidth="1"/>
    <col min="6" max="6" width="13.9" style="10" customWidth="1"/>
    <col min="7" max="7" width="22.4909090909091" style="10" customWidth="1"/>
    <col min="8" max="16380" width="8.85454545454546" style="10"/>
  </cols>
  <sheetData>
    <row r="1" s="10" customFormat="1" ht="28.5" customHeight="1" spans="1:16382">
      <c r="A1" s="1" t="s">
        <v>49</v>
      </c>
      <c r="B1" s="1"/>
      <c r="C1" s="1"/>
      <c r="D1" s="1"/>
      <c r="E1" s="1"/>
      <c r="F1" s="1"/>
      <c r="XFA1"/>
      <c r="XFB1"/>
    </row>
    <row r="2" s="10" customFormat="1" ht="22.5" customHeight="1" spans="1:16382">
      <c r="A2" s="1"/>
      <c r="B2" s="1"/>
      <c r="C2" s="1"/>
      <c r="D2" s="1"/>
      <c r="E2" s="1"/>
      <c r="F2" s="1"/>
      <c r="XFA2"/>
      <c r="XFB2"/>
    </row>
    <row r="3" s="10" customFormat="1" ht="19" customHeight="1" spans="1:16382">
      <c r="A3" s="80" t="s">
        <v>50</v>
      </c>
      <c r="B3" s="80"/>
      <c r="C3" s="90"/>
      <c r="D3" s="91" t="s">
        <v>51</v>
      </c>
      <c r="E3" s="91"/>
      <c r="F3" s="91"/>
      <c r="G3" s="90"/>
      <c r="XFA3"/>
      <c r="XFB3"/>
    </row>
    <row r="4" s="10" customFormat="1" ht="18" customHeight="1" spans="1:16382">
      <c r="A4" s="80" t="s">
        <v>52</v>
      </c>
      <c r="B4" s="80"/>
      <c r="C4" s="90"/>
      <c r="D4" s="91"/>
      <c r="E4" s="91"/>
      <c r="F4" s="91"/>
      <c r="G4" s="90"/>
      <c r="XFA4"/>
      <c r="XFB4"/>
    </row>
    <row r="5" s="10" customFormat="1" ht="18" customHeight="1" spans="1:16379">
      <c r="A5" s="80" t="s">
        <v>53</v>
      </c>
      <c r="B5" s="80"/>
      <c r="C5" s="90"/>
      <c r="D5" s="91"/>
      <c r="E5" s="91"/>
      <c r="F5" s="91"/>
      <c r="XEX5"/>
      <c r="XEY5"/>
    </row>
    <row r="6" s="10" customFormat="1" ht="18" customHeight="1" spans="1:16379">
      <c r="A6" s="80" t="s">
        <v>54</v>
      </c>
      <c r="B6" s="80"/>
      <c r="C6" s="90"/>
      <c r="D6" s="91"/>
      <c r="E6" s="91"/>
      <c r="F6" s="91"/>
      <c r="XEX6"/>
      <c r="XEY6"/>
    </row>
    <row r="7" s="10" customFormat="1" ht="15" customHeight="1" spans="1:16379">
      <c r="A7" s="80" t="s">
        <v>55</v>
      </c>
      <c r="B7" s="80"/>
      <c r="C7" s="92"/>
      <c r="D7" s="91"/>
      <c r="E7" s="91"/>
      <c r="F7" s="91"/>
      <c r="XEX7"/>
      <c r="XEY7"/>
    </row>
    <row r="8" s="20" customFormat="1" ht="28.5" customHeight="1" spans="1:6">
      <c r="A8" s="2" t="s">
        <v>1</v>
      </c>
      <c r="B8" s="3"/>
      <c r="C8" s="3"/>
      <c r="D8" s="3"/>
      <c r="E8" s="3"/>
      <c r="F8" s="4"/>
    </row>
    <row r="9" s="11" customFormat="1" ht="39" customHeight="1" spans="1:6">
      <c r="A9" s="93" t="s">
        <v>3</v>
      </c>
      <c r="B9" s="94"/>
      <c r="C9" s="5" t="s">
        <v>4</v>
      </c>
      <c r="D9" s="5" t="s">
        <v>5</v>
      </c>
      <c r="E9" s="5" t="s">
        <v>6</v>
      </c>
      <c r="F9" s="5" t="s">
        <v>7</v>
      </c>
    </row>
    <row r="10" s="11" customFormat="1" ht="60" customHeight="1" spans="1:6">
      <c r="A10" s="95" t="s">
        <v>56</v>
      </c>
      <c r="B10" s="96"/>
      <c r="C10" s="53">
        <v>3</v>
      </c>
      <c r="D10" s="53">
        <v>1.24</v>
      </c>
      <c r="E10" s="53">
        <f>1011+46+77+23</f>
        <v>1157</v>
      </c>
      <c r="F10" s="97">
        <f>PRODUCT(C10*E10)</f>
        <v>3471</v>
      </c>
    </row>
    <row r="11" s="11" customFormat="1" ht="60" customHeight="1" spans="1:6">
      <c r="A11" s="95" t="s">
        <v>57</v>
      </c>
      <c r="B11" s="96"/>
      <c r="C11" s="8">
        <v>3</v>
      </c>
      <c r="D11" s="8">
        <v>4.64</v>
      </c>
      <c r="E11" s="8">
        <f>1272+46+138+23</f>
        <v>1479</v>
      </c>
      <c r="F11" s="54">
        <f t="shared" ref="F10:F15" si="0">C11*E11</f>
        <v>4437</v>
      </c>
    </row>
    <row r="12" s="11" customFormat="1" ht="30" customHeight="1" spans="1:6">
      <c r="A12" s="98" t="s">
        <v>58</v>
      </c>
      <c r="B12" s="99"/>
      <c r="C12" s="12">
        <v>1</v>
      </c>
      <c r="D12" s="12">
        <v>0.03</v>
      </c>
      <c r="E12" s="12">
        <v>11</v>
      </c>
      <c r="F12" s="100">
        <f t="shared" si="0"/>
        <v>11</v>
      </c>
    </row>
    <row r="13" s="11" customFormat="1" ht="30" customHeight="1" spans="1:6">
      <c r="A13" s="101" t="s">
        <v>59</v>
      </c>
      <c r="B13" s="102"/>
      <c r="C13" s="53">
        <v>1</v>
      </c>
      <c r="D13" s="53">
        <v>0.2</v>
      </c>
      <c r="E13" s="53">
        <v>66</v>
      </c>
      <c r="F13" s="97">
        <f t="shared" si="0"/>
        <v>66</v>
      </c>
    </row>
    <row r="14" s="11" customFormat="1" ht="30" customHeight="1" spans="1:6">
      <c r="A14" s="103" t="s">
        <v>60</v>
      </c>
      <c r="B14" s="104"/>
      <c r="C14" s="53">
        <v>1</v>
      </c>
      <c r="D14" s="53">
        <v>5.9</v>
      </c>
      <c r="E14" s="53">
        <v>320</v>
      </c>
      <c r="F14" s="97">
        <f t="shared" si="0"/>
        <v>320</v>
      </c>
    </row>
    <row r="15" s="11" customFormat="1" ht="30" customHeight="1" spans="1:9">
      <c r="A15" s="51" t="s">
        <v>61</v>
      </c>
      <c r="B15" s="51"/>
      <c r="C15" s="26">
        <v>1</v>
      </c>
      <c r="D15" s="26" t="s">
        <v>45</v>
      </c>
      <c r="E15" s="53">
        <v>0</v>
      </c>
      <c r="F15" s="97" t="s">
        <v>62</v>
      </c>
      <c r="I15" s="19"/>
    </row>
    <row r="16" s="11" customFormat="1" ht="25.25" customHeight="1" spans="1:6">
      <c r="A16" s="32" t="str">
        <f>_xlfn.DISPIMG("ID_B82E957A4C4548CAAFC94CC3E2D02E1D",1)</f>
        <v>=DISPIMG("ID_B82E957A4C4548CAAFC94CC3E2D02E1D",1)</v>
      </c>
      <c r="B16" s="33" t="s">
        <v>63</v>
      </c>
      <c r="C16" s="30"/>
      <c r="D16" s="30"/>
      <c r="E16" s="24" t="s">
        <v>25</v>
      </c>
      <c r="F16" s="28">
        <f>SUM(F10:F14)</f>
        <v>8305</v>
      </c>
    </row>
    <row r="17" s="11" customFormat="1" ht="25.25" customHeight="1" spans="1:6">
      <c r="A17" s="32"/>
      <c r="B17" s="33"/>
      <c r="C17" s="33"/>
      <c r="D17" s="33"/>
      <c r="E17" s="24" t="s">
        <v>26</v>
      </c>
      <c r="F17" s="34">
        <f>5150*1.1/6.5</f>
        <v>871.538461538462</v>
      </c>
    </row>
    <row r="18" s="11" customFormat="1" ht="25.25" customHeight="1" spans="1:6">
      <c r="A18" s="32"/>
      <c r="B18" s="33"/>
      <c r="C18" s="33"/>
      <c r="D18" s="33"/>
      <c r="E18" s="24" t="s">
        <v>27</v>
      </c>
      <c r="F18" s="35">
        <v>0</v>
      </c>
    </row>
    <row r="19" s="11" customFormat="1" ht="25.25" customHeight="1" spans="1:6">
      <c r="A19" s="32"/>
      <c r="B19" s="33"/>
      <c r="C19" s="33"/>
      <c r="D19" s="33"/>
      <c r="E19" s="36" t="s">
        <v>28</v>
      </c>
      <c r="F19" s="89">
        <f>F16+F18+F17</f>
        <v>9176.53846153846</v>
      </c>
    </row>
    <row r="20" s="11" customFormat="1" ht="25.25" customHeight="1" spans="1:6">
      <c r="A20" s="32"/>
      <c r="B20" s="33"/>
      <c r="C20" s="33"/>
      <c r="D20" s="33"/>
      <c r="E20" s="29"/>
      <c r="F20" s="29"/>
    </row>
    <row r="21" s="11" customFormat="1" ht="28.5" customHeight="1" spans="2:5">
      <c r="B21" s="10"/>
      <c r="C21" s="10"/>
      <c r="D21" s="10"/>
      <c r="E21" s="10"/>
    </row>
    <row r="22" s="11" customFormat="1" ht="28.5" customHeight="1" spans="2:5">
      <c r="B22" s="10"/>
      <c r="C22" s="10"/>
      <c r="D22" s="10"/>
      <c r="E22" s="10"/>
    </row>
    <row r="23" s="11" customFormat="1" ht="28.5" customHeight="1" spans="2:5">
      <c r="B23" s="10"/>
      <c r="C23" s="10"/>
      <c r="D23" s="10"/>
      <c r="E23" s="10"/>
    </row>
    <row r="24" s="11" customFormat="1" ht="28.5" customHeight="1" spans="2:5">
      <c r="B24" s="10"/>
      <c r="C24" s="10"/>
      <c r="D24" s="10"/>
      <c r="E24" s="10"/>
    </row>
    <row r="25" s="11" customFormat="1" ht="28.5" customHeight="1" spans="2:5">
      <c r="B25" s="10"/>
      <c r="C25" s="10"/>
      <c r="D25" s="10"/>
      <c r="E25" s="10"/>
    </row>
    <row r="26" s="11" customFormat="1" ht="28.5" customHeight="1" spans="2:5">
      <c r="B26" s="10"/>
      <c r="C26" s="10"/>
      <c r="D26" s="10"/>
      <c r="E26" s="10"/>
    </row>
    <row r="27" s="11" customFormat="1" ht="28.5" customHeight="1" spans="2:5">
      <c r="B27" s="10"/>
      <c r="C27" s="10"/>
      <c r="D27" s="10"/>
      <c r="E27" s="10"/>
    </row>
    <row r="28" s="11" customFormat="1" ht="25.5" customHeight="1" spans="2:5">
      <c r="B28" s="10"/>
      <c r="C28" s="10"/>
      <c r="D28" s="10"/>
      <c r="E28" s="10"/>
    </row>
    <row r="29" s="11" customFormat="1" ht="25.5" customHeight="1" spans="2:5">
      <c r="B29" s="10"/>
      <c r="C29" s="10"/>
      <c r="D29" s="10"/>
      <c r="E29" s="10"/>
    </row>
    <row r="30" s="11" customFormat="1" ht="25.5" customHeight="1" spans="2:5">
      <c r="B30" s="10"/>
      <c r="C30" s="10"/>
      <c r="D30" s="10"/>
      <c r="E30" s="10"/>
    </row>
    <row r="31" s="11" customFormat="1" ht="25.5" customHeight="1" spans="2:5">
      <c r="B31" s="10"/>
      <c r="C31" s="10"/>
      <c r="D31" s="10"/>
      <c r="E31" s="10"/>
    </row>
    <row r="32" s="10" customFormat="1" ht="25.5" customHeight="1" spans="1:16382">
      <c r="A32" s="11"/>
      <c r="F32" s="11"/>
      <c r="XFA32"/>
      <c r="XFB32"/>
    </row>
    <row r="33" s="11" customFormat="1" spans="1:6">
      <c r="A33" s="10"/>
      <c r="B33" s="10"/>
      <c r="C33" s="10"/>
      <c r="D33" s="10"/>
      <c r="E33" s="10"/>
      <c r="F33" s="10"/>
    </row>
    <row r="34" s="10" customFormat="1" spans="1:16382">
      <c r="A34" s="11"/>
      <c r="F34" s="11"/>
      <c r="XFA34"/>
      <c r="XFB34"/>
    </row>
  </sheetData>
  <mergeCells count="17">
    <mergeCell ref="A1:F1"/>
    <mergeCell ref="A3:B3"/>
    <mergeCell ref="A4:B4"/>
    <mergeCell ref="A5:B5"/>
    <mergeCell ref="A6:B6"/>
    <mergeCell ref="A7:B7"/>
    <mergeCell ref="A8:F8"/>
    <mergeCell ref="A9:B9"/>
    <mergeCell ref="A10:B10"/>
    <mergeCell ref="A11:B11"/>
    <mergeCell ref="A12:B12"/>
    <mergeCell ref="A13:B13"/>
    <mergeCell ref="A14:B14"/>
    <mergeCell ref="A15:B15"/>
    <mergeCell ref="A16:A20"/>
    <mergeCell ref="D3:F7"/>
    <mergeCell ref="B16:D20"/>
  </mergeCells>
  <pageMargins left="0.751388888888889" right="0.751388888888889" top="1" bottom="1" header="0.5" footer="0.5"/>
  <pageSetup paperSize="9" scale="85" orientation="portrait" horizontalDpi="6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K37"/>
  <sheetViews>
    <sheetView zoomScale="129" zoomScaleNormal="129" topLeftCell="A2" workbookViewId="0">
      <selection activeCell="H11" sqref="H11"/>
    </sheetView>
  </sheetViews>
  <sheetFormatPr defaultColWidth="8.72727272727273" defaultRowHeight="12.5"/>
  <cols>
    <col min="1" max="1" width="12.7181818181818" customWidth="1"/>
    <col min="2" max="2" width="32.5090909090909" customWidth="1"/>
    <col min="3" max="3" width="12.2909090909091" customWidth="1"/>
    <col min="4" max="4" width="13.0454545454545" customWidth="1"/>
    <col min="5" max="5" width="13.3636363636364" customWidth="1"/>
    <col min="6" max="6" width="13.9" customWidth="1"/>
    <col min="7" max="7" width="22.4909090909091" customWidth="1"/>
    <col min="8" max="16382" width="8.85454545454546"/>
  </cols>
  <sheetData>
    <row r="1" customFormat="1" ht="28.5" customHeight="1" spans="1:6">
      <c r="A1" s="1" t="s">
        <v>0</v>
      </c>
      <c r="B1" s="1"/>
      <c r="C1" s="1"/>
      <c r="D1" s="1"/>
      <c r="E1" s="1"/>
      <c r="F1" s="1"/>
    </row>
    <row r="2" customFormat="1" ht="22.5" customHeight="1" spans="1:6">
      <c r="A2" s="1"/>
      <c r="B2" s="1"/>
      <c r="C2" s="1"/>
      <c r="D2" s="1"/>
      <c r="E2" s="1"/>
      <c r="F2" s="1"/>
    </row>
    <row r="3" customFormat="1" ht="19" customHeight="1" spans="1:6">
      <c r="A3" s="87" t="s">
        <v>64</v>
      </c>
      <c r="B3" s="87"/>
      <c r="C3" s="81" t="s">
        <v>65</v>
      </c>
      <c r="D3" s="81"/>
      <c r="E3" s="81"/>
      <c r="F3" s="81"/>
    </row>
    <row r="4" customFormat="1" ht="18" customHeight="1" spans="1:6">
      <c r="A4" s="87"/>
      <c r="B4" s="87"/>
      <c r="C4" s="81" t="s">
        <v>66</v>
      </c>
      <c r="D4" s="81"/>
      <c r="E4" s="81"/>
      <c r="F4" s="81"/>
    </row>
    <row r="5" customFormat="1" ht="18" customHeight="1" spans="1:6">
      <c r="A5" s="87"/>
      <c r="B5" s="87"/>
      <c r="C5" s="81" t="s">
        <v>67</v>
      </c>
      <c r="D5" s="81"/>
      <c r="E5" s="81"/>
      <c r="F5" s="81"/>
    </row>
    <row r="6" customFormat="1" ht="18" customHeight="1" spans="1:7">
      <c r="A6" s="87"/>
      <c r="B6" s="87"/>
      <c r="C6" s="81" t="s">
        <v>68</v>
      </c>
      <c r="D6" s="81"/>
      <c r="E6" s="81"/>
      <c r="F6" s="81"/>
      <c r="G6" s="82"/>
    </row>
    <row r="7" customFormat="1" ht="15" customHeight="1" spans="1:6">
      <c r="A7" s="87"/>
      <c r="B7" s="87"/>
      <c r="C7" s="83" t="s">
        <v>69</v>
      </c>
      <c r="D7" s="83"/>
      <c r="E7" s="83"/>
      <c r="F7" s="83"/>
    </row>
    <row r="8" customFormat="1" ht="15" customHeight="1" spans="1:6">
      <c r="A8" s="88"/>
      <c r="B8" s="88"/>
      <c r="C8" s="85" t="s">
        <v>70</v>
      </c>
      <c r="D8" s="85"/>
      <c r="E8" s="85"/>
      <c r="F8" s="85"/>
    </row>
    <row r="9" s="20" customFormat="1" ht="28.5" customHeight="1" spans="1:6">
      <c r="A9" s="2" t="s">
        <v>1</v>
      </c>
      <c r="B9" s="3"/>
      <c r="C9" s="3"/>
      <c r="D9" s="3"/>
      <c r="E9" s="3"/>
      <c r="F9" s="4"/>
    </row>
    <row r="10" s="11" customFormat="1" ht="39" customHeight="1" spans="1:6">
      <c r="A10" s="5" t="s">
        <v>2</v>
      </c>
      <c r="B10" s="5" t="s">
        <v>3</v>
      </c>
      <c r="C10" s="5" t="s">
        <v>4</v>
      </c>
      <c r="D10" s="5" t="s">
        <v>5</v>
      </c>
      <c r="E10" s="5" t="s">
        <v>6</v>
      </c>
      <c r="F10" s="5" t="s">
        <v>7</v>
      </c>
    </row>
    <row r="11" s="11" customFormat="1" ht="60" customHeight="1" spans="1:6">
      <c r="A11" s="6" t="str">
        <f>_xlfn.DISPIMG("ID_922FA23B95F74CFD915A4B92C86082EA",1)</f>
        <v>=DISPIMG("ID_922FA23B95F74CFD915A4B92C86082EA",1)</v>
      </c>
      <c r="B11" s="51" t="s">
        <v>43</v>
      </c>
      <c r="C11" s="53">
        <v>3</v>
      </c>
      <c r="D11" s="53">
        <v>1.24</v>
      </c>
      <c r="E11" s="53">
        <v>1241</v>
      </c>
      <c r="F11" s="9">
        <v>3723</v>
      </c>
    </row>
    <row r="12" s="11" customFormat="1" ht="60" customHeight="1" spans="1:6">
      <c r="A12" s="6" t="str">
        <f>_xlfn.DISPIMG("ID_B36210745D8348D694CF8BF78FFD1707",1)</f>
        <v>=DISPIMG("ID_B36210745D8348D694CF8BF78FFD1707",1)</v>
      </c>
      <c r="B12" s="51" t="s">
        <v>71</v>
      </c>
      <c r="C12" s="8">
        <v>1</v>
      </c>
      <c r="D12" s="8">
        <v>4.64</v>
      </c>
      <c r="E12" s="8">
        <v>1502</v>
      </c>
      <c r="F12" s="9">
        <v>1502</v>
      </c>
    </row>
    <row r="13" s="11" customFormat="1" ht="63" customHeight="1" spans="1:6">
      <c r="A13" s="6" t="str">
        <f>_xlfn.DISPIMG("ID_7FBD9739F2AB4F99820C4CBA4EE81662",1)</f>
        <v>=DISPIMG("ID_7FBD9739F2AB4F99820C4CBA4EE81662",1)</v>
      </c>
      <c r="B13" s="51" t="s">
        <v>72</v>
      </c>
      <c r="C13" s="12">
        <v>2</v>
      </c>
      <c r="D13" s="12">
        <v>8.22</v>
      </c>
      <c r="E13" s="8">
        <v>1630</v>
      </c>
      <c r="F13" s="9">
        <v>3260</v>
      </c>
    </row>
    <row r="14" s="11" customFormat="1" ht="30" customHeight="1" spans="1:6">
      <c r="A14" s="6" t="str">
        <f>_xlfn.DISPIMG("ID_F8709233AA8B4FCA97ECE494243CFDD3",1)</f>
        <v>=DISPIMG("ID_F8709233AA8B4FCA97ECE494243CFDD3",1)</v>
      </c>
      <c r="B14" s="8" t="s">
        <v>44</v>
      </c>
      <c r="C14" s="12">
        <v>1</v>
      </c>
      <c r="D14" s="12">
        <v>0.03</v>
      </c>
      <c r="E14" s="8">
        <v>11</v>
      </c>
      <c r="F14" s="9">
        <v>11</v>
      </c>
    </row>
    <row r="15" s="11" customFormat="1" ht="30" customHeight="1" spans="1:6">
      <c r="A15" s="6" t="str">
        <f>_xlfn.DISPIMG("ID_98D5881DD6FB43E9A01277EE4846B5C3",1)</f>
        <v>=DISPIMG("ID_98D5881DD6FB43E9A01277EE4846B5C3",1)</v>
      </c>
      <c r="B15" s="53" t="s">
        <v>18</v>
      </c>
      <c r="C15" s="53">
        <v>1</v>
      </c>
      <c r="D15" s="53">
        <v>0.2</v>
      </c>
      <c r="E15" s="53">
        <v>66</v>
      </c>
      <c r="F15" s="86">
        <v>66</v>
      </c>
    </row>
    <row r="16" s="11" customFormat="1" ht="30" customHeight="1" spans="1:6">
      <c r="A16" s="6" t="str">
        <f>_xlfn.DISPIMG("ID_8B4CE9338A99486D85CED34906B952AD",1)</f>
        <v>=DISPIMG("ID_8B4CE9338A99486D85CED34906B952AD",1)</v>
      </c>
      <c r="B16" s="12" t="s">
        <v>22</v>
      </c>
      <c r="C16" s="53">
        <v>1</v>
      </c>
      <c r="D16" s="53">
        <v>8.1</v>
      </c>
      <c r="E16" s="53">
        <v>423</v>
      </c>
      <c r="F16" s="86">
        <v>423</v>
      </c>
    </row>
    <row r="17" s="11" customFormat="1" ht="30" customHeight="1" spans="1:11">
      <c r="A17" t="str">
        <f>_xlfn.DISPIMG("ID_CB8AF678BCDE439FB038C1F7003910F7",1)</f>
        <v>=DISPIMG("ID_CB8AF678BCDE439FB038C1F7003910F7",1)</v>
      </c>
      <c r="B17" s="12" t="s">
        <v>73</v>
      </c>
      <c r="C17" s="53">
        <v>1</v>
      </c>
      <c r="D17" s="53">
        <v>0.02</v>
      </c>
      <c r="E17" s="53">
        <v>19</v>
      </c>
      <c r="F17" s="86">
        <v>19</v>
      </c>
      <c r="K17" s="19"/>
    </row>
    <row r="18" s="11" customFormat="1" ht="30" customHeight="1" spans="1:11">
      <c r="A18" s="25" t="s">
        <v>45</v>
      </c>
      <c r="B18" s="51" t="s">
        <v>74</v>
      </c>
      <c r="C18" s="26">
        <v>1</v>
      </c>
      <c r="D18" s="26" t="s">
        <v>45</v>
      </c>
      <c r="E18" s="26" t="s">
        <v>45</v>
      </c>
      <c r="F18" s="26" t="s">
        <v>47</v>
      </c>
      <c r="K18" s="19"/>
    </row>
    <row r="19" s="11" customFormat="1" ht="25.25" customHeight="1" spans="1:6">
      <c r="A19" s="29" t="str">
        <f>_xlfn.DISPIMG("ID_6D75E55BC2E44332BDE65A747D35A829",1)</f>
        <v>=DISPIMG("ID_6D75E55BC2E44332BDE65A747D35A829",1)</v>
      </c>
      <c r="B19" s="30" t="s">
        <v>48</v>
      </c>
      <c r="C19" s="30"/>
      <c r="D19" s="30"/>
      <c r="E19" s="24" t="s">
        <v>25</v>
      </c>
      <c r="F19" s="28">
        <f>SUM(F11:F17)</f>
        <v>9004</v>
      </c>
    </row>
    <row r="20" s="11" customFormat="1" ht="25.25" customHeight="1" spans="1:6">
      <c r="A20" s="32"/>
      <c r="B20" s="33"/>
      <c r="C20" s="33"/>
      <c r="D20" s="33"/>
      <c r="E20" s="24" t="s">
        <v>26</v>
      </c>
      <c r="F20" s="34">
        <v>0</v>
      </c>
    </row>
    <row r="21" s="11" customFormat="1" ht="25.25" customHeight="1" spans="1:6">
      <c r="A21" s="32"/>
      <c r="B21" s="33"/>
      <c r="C21" s="33"/>
      <c r="D21" s="33"/>
      <c r="E21" s="24" t="s">
        <v>27</v>
      </c>
      <c r="F21" s="35">
        <v>0</v>
      </c>
    </row>
    <row r="22" s="11" customFormat="1" ht="25.25" customHeight="1" spans="1:6">
      <c r="A22" s="32"/>
      <c r="B22" s="33"/>
      <c r="C22" s="33"/>
      <c r="D22" s="33"/>
      <c r="E22" s="36" t="s">
        <v>28</v>
      </c>
      <c r="F22" s="89">
        <f>SUM(F19:F20)</f>
        <v>9004</v>
      </c>
    </row>
    <row r="23" s="11" customFormat="1" ht="25.25" customHeight="1" spans="1:6">
      <c r="A23" s="32"/>
      <c r="B23" s="33"/>
      <c r="C23" s="33"/>
      <c r="D23" s="33"/>
      <c r="E23" s="29"/>
      <c r="F23" s="29"/>
    </row>
    <row r="24" s="11" customFormat="1" ht="28.5" customHeight="1" spans="2:5">
      <c r="B24" s="10"/>
      <c r="C24" s="10"/>
      <c r="D24" s="10"/>
      <c r="E24" s="10"/>
    </row>
    <row r="25" s="11" customFormat="1" ht="28.5" customHeight="1" spans="2:5">
      <c r="B25" s="10"/>
      <c r="C25" s="10"/>
      <c r="D25" s="10"/>
      <c r="E25" s="10"/>
    </row>
    <row r="26" s="11" customFormat="1" ht="28.5" customHeight="1" spans="2:5">
      <c r="B26" s="10"/>
      <c r="C26" s="10"/>
      <c r="D26" s="10"/>
      <c r="E26" s="10"/>
    </row>
    <row r="27" s="11" customFormat="1" ht="28.5" customHeight="1" spans="2:5">
      <c r="B27" s="10"/>
      <c r="C27" s="10"/>
      <c r="D27" s="10"/>
      <c r="E27" s="10"/>
    </row>
    <row r="28" s="11" customFormat="1" ht="28.5" customHeight="1" spans="2:5">
      <c r="B28" s="10"/>
      <c r="C28" s="10"/>
      <c r="D28" s="10"/>
      <c r="E28" s="10"/>
    </row>
    <row r="29" s="11" customFormat="1" ht="28.5" customHeight="1" spans="2:5">
      <c r="B29" s="10"/>
      <c r="C29" s="10"/>
      <c r="D29" s="10"/>
      <c r="E29" s="10"/>
    </row>
    <row r="30" s="11" customFormat="1" ht="28.5" customHeight="1" spans="2:5">
      <c r="B30" s="10"/>
      <c r="C30" s="10"/>
      <c r="D30" s="10"/>
      <c r="E30" s="10"/>
    </row>
    <row r="31" s="11" customFormat="1" ht="25.5" customHeight="1" spans="2:5">
      <c r="B31" s="10"/>
      <c r="C31" s="10"/>
      <c r="D31" s="10"/>
      <c r="E31" s="10"/>
    </row>
    <row r="32" s="11" customFormat="1" ht="25.5" customHeight="1" spans="2:5">
      <c r="B32" s="10"/>
      <c r="C32" s="10"/>
      <c r="D32" s="10"/>
      <c r="E32" s="10"/>
    </row>
    <row r="33" s="11" customFormat="1" ht="25.5" customHeight="1" spans="2:5">
      <c r="B33" s="10"/>
      <c r="C33" s="10"/>
      <c r="D33" s="10"/>
      <c r="E33" s="10"/>
    </row>
    <row r="34" s="11" customFormat="1" ht="25.5" customHeight="1" spans="2:5">
      <c r="B34" s="10"/>
      <c r="C34" s="10"/>
      <c r="D34" s="10"/>
      <c r="E34" s="10"/>
    </row>
    <row r="35" customFormat="1" ht="25.5" customHeight="1" spans="1:6">
      <c r="A35" s="11"/>
      <c r="F35" s="11"/>
    </row>
    <row r="36" s="11" customFormat="1" ht="14.5" spans="1:6">
      <c r="A36" s="10"/>
      <c r="B36" s="10"/>
      <c r="C36" s="10"/>
      <c r="D36" s="10"/>
      <c r="E36" s="10"/>
      <c r="F36" s="10"/>
    </row>
    <row r="37" customFormat="1" ht="14.5" spans="1:6">
      <c r="A37" s="11"/>
      <c r="F37" s="11"/>
    </row>
  </sheetData>
  <mergeCells count="11">
    <mergeCell ref="A1:F1"/>
    <mergeCell ref="C3:F3"/>
    <mergeCell ref="C4:F4"/>
    <mergeCell ref="C5:F5"/>
    <mergeCell ref="C6:F6"/>
    <mergeCell ref="C7:F7"/>
    <mergeCell ref="C8:F8"/>
    <mergeCell ref="A9:F9"/>
    <mergeCell ref="A19:A23"/>
    <mergeCell ref="A3:B8"/>
    <mergeCell ref="B19:D23"/>
  </mergeCells>
  <pageMargins left="0.75" right="0.75" top="1" bottom="1" header="0.5" footer="0.5"/>
  <pageSetup paperSize="9" scale="8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FD35"/>
  <sheetViews>
    <sheetView zoomScale="80" zoomScaleNormal="80" workbookViewId="0">
      <selection activeCell="A1" sqref="A1:F1"/>
    </sheetView>
  </sheetViews>
  <sheetFormatPr defaultColWidth="8.85454545454546" defaultRowHeight="14.5"/>
  <cols>
    <col min="1" max="1" width="12.7181818181818" style="10" customWidth="1"/>
    <col min="2" max="2" width="32.5090909090909" style="10" customWidth="1"/>
    <col min="3" max="3" width="12.2909090909091" style="10" customWidth="1"/>
    <col min="4" max="4" width="13.0454545454545" style="10" customWidth="1"/>
    <col min="5" max="5" width="13.3636363636364" style="10" customWidth="1"/>
    <col min="6" max="6" width="13.9" style="10" customWidth="1"/>
    <col min="7" max="7" width="22.4909090909091" style="10" customWidth="1"/>
    <col min="8" max="16382" width="8.85454545454546" style="10"/>
  </cols>
  <sheetData>
    <row r="1" s="10" customFormat="1" ht="28.5" customHeight="1" spans="1:16384">
      <c r="A1" s="1" t="s">
        <v>0</v>
      </c>
      <c r="B1" s="1"/>
      <c r="C1" s="1"/>
      <c r="D1" s="1"/>
      <c r="E1" s="1"/>
      <c r="F1" s="1"/>
      <c r="XFC1"/>
      <c r="XFD1"/>
    </row>
    <row r="2" s="10" customFormat="1" ht="22.5" customHeight="1" spans="1:16384">
      <c r="A2" s="1"/>
      <c r="B2" s="1"/>
      <c r="C2" s="1"/>
      <c r="D2" s="1"/>
      <c r="E2" s="1"/>
      <c r="F2" s="1"/>
      <c r="XFC2"/>
      <c r="XFD2"/>
    </row>
    <row r="3" s="10" customFormat="1" ht="19" customHeight="1" spans="1:16384">
      <c r="A3" s="80" t="s">
        <v>35</v>
      </c>
      <c r="B3" s="80"/>
      <c r="C3" s="81" t="s">
        <v>65</v>
      </c>
      <c r="D3" s="81"/>
      <c r="E3" s="81"/>
      <c r="F3" s="81"/>
      <c r="XFC3"/>
      <c r="XFD3"/>
    </row>
    <row r="4" s="10" customFormat="1" ht="18" customHeight="1" spans="1:16384">
      <c r="A4" s="80" t="s">
        <v>37</v>
      </c>
      <c r="B4" s="80"/>
      <c r="C4" s="81" t="s">
        <v>66</v>
      </c>
      <c r="D4" s="81"/>
      <c r="E4" s="81"/>
      <c r="F4" s="81"/>
      <c r="XFC4"/>
      <c r="XFD4"/>
    </row>
    <row r="5" s="10" customFormat="1" ht="18" customHeight="1" spans="1:16384">
      <c r="A5" s="80" t="s">
        <v>75</v>
      </c>
      <c r="B5" s="80"/>
      <c r="C5" s="81" t="s">
        <v>67</v>
      </c>
      <c r="D5" s="81"/>
      <c r="E5" s="81"/>
      <c r="F5" s="81"/>
      <c r="XFC5"/>
      <c r="XFD5"/>
    </row>
    <row r="6" s="10" customFormat="1" ht="18" customHeight="1" spans="1:16384">
      <c r="A6" s="80" t="s">
        <v>39</v>
      </c>
      <c r="B6" s="80"/>
      <c r="C6" s="81" t="s">
        <v>68</v>
      </c>
      <c r="D6" s="81"/>
      <c r="E6" s="81"/>
      <c r="F6" s="81"/>
      <c r="G6" s="82"/>
      <c r="XFC6"/>
      <c r="XFD6"/>
    </row>
    <row r="7" s="10" customFormat="1" ht="15" customHeight="1" spans="1:16384">
      <c r="A7" s="80" t="s">
        <v>40</v>
      </c>
      <c r="B7" s="80"/>
      <c r="C7" s="83" t="s">
        <v>69</v>
      </c>
      <c r="D7" s="83"/>
      <c r="E7" s="83"/>
      <c r="F7" s="83"/>
      <c r="XFC7"/>
      <c r="XFD7"/>
    </row>
    <row r="8" s="10" customFormat="1" ht="15" customHeight="1" spans="1:16384">
      <c r="A8" s="84"/>
      <c r="B8" s="84"/>
      <c r="C8" s="85" t="s">
        <v>70</v>
      </c>
      <c r="D8" s="85"/>
      <c r="E8" s="85"/>
      <c r="F8" s="85"/>
      <c r="XFC8"/>
      <c r="XFD8"/>
    </row>
    <row r="9" s="20" customFormat="1" ht="28.5" customHeight="1" spans="1:6">
      <c r="A9" s="2" t="s">
        <v>1</v>
      </c>
      <c r="B9" s="3"/>
      <c r="C9" s="3"/>
      <c r="D9" s="3"/>
      <c r="E9" s="3"/>
      <c r="F9" s="4"/>
    </row>
    <row r="10" s="11" customFormat="1" ht="39" customHeight="1" spans="1:6">
      <c r="A10" s="5" t="s">
        <v>2</v>
      </c>
      <c r="B10" s="5" t="s">
        <v>3</v>
      </c>
      <c r="C10" s="5" t="s">
        <v>4</v>
      </c>
      <c r="D10" s="5" t="s">
        <v>5</v>
      </c>
      <c r="E10" s="5" t="s">
        <v>6</v>
      </c>
      <c r="F10" s="5" t="s">
        <v>7</v>
      </c>
    </row>
    <row r="11" s="11" customFormat="1" ht="60" customHeight="1" spans="1:6">
      <c r="A11" s="6" t="str">
        <f>_xlfn.DISPIMG("ID_BECB8E922C1F4EE9B4C0257A1A74009E",1)</f>
        <v>=DISPIMG("ID_BECB8E922C1F4EE9B4C0257A1A74009E",1)</v>
      </c>
      <c r="B11" s="51" t="s">
        <v>76</v>
      </c>
      <c r="C11" s="53">
        <v>3</v>
      </c>
      <c r="D11" s="53">
        <v>1.87</v>
      </c>
      <c r="E11" s="53">
        <f>1215+46+23+23</f>
        <v>1307</v>
      </c>
      <c r="F11" s="9">
        <f t="shared" ref="F11:F13" si="0">PRODUCT(C11,E11)</f>
        <v>3921</v>
      </c>
    </row>
    <row r="12" s="11" customFormat="1" ht="60" customHeight="1" spans="1:6">
      <c r="A12" s="6" t="str">
        <f>_xlfn.DISPIMG("ID_573CBA33E81441ACB521CFD244D1012E",1)</f>
        <v>=DISPIMG("ID_573CBA33E81441ACB521CFD244D1012E",1)</v>
      </c>
      <c r="B12" s="51" t="s">
        <v>77</v>
      </c>
      <c r="C12" s="8">
        <v>1</v>
      </c>
      <c r="D12" s="8">
        <v>6.7</v>
      </c>
      <c r="E12" s="8">
        <f>1338+46+23+23</f>
        <v>1430</v>
      </c>
      <c r="F12" s="9">
        <f t="shared" si="0"/>
        <v>1430</v>
      </c>
    </row>
    <row r="13" s="11" customFormat="1" ht="63" customHeight="1" spans="1:6">
      <c r="A13" s="6" t="str">
        <f>_xlfn.DISPIMG("ID_9265ED64DEEB4432B9531C2BF8EBFD68",1)</f>
        <v>=DISPIMG("ID_9265ED64DEEB4432B9531C2BF8EBFD68",1)</v>
      </c>
      <c r="B13" s="51" t="s">
        <v>78</v>
      </c>
      <c r="C13" s="8">
        <v>2</v>
      </c>
      <c r="D13" s="8">
        <v>9.5</v>
      </c>
      <c r="E13" s="8">
        <f>2008+46+23+23</f>
        <v>2100</v>
      </c>
      <c r="F13" s="9">
        <f t="shared" si="0"/>
        <v>4200</v>
      </c>
    </row>
    <row r="14" s="11" customFormat="1" ht="25.25" customHeight="1" spans="1:6">
      <c r="A14" s="6" t="str">
        <f>_xlfn.DISPIMG("ID_8B4CE9338A99486D85CED34906B952AD",1)</f>
        <v>=DISPIMG("ID_8B4CE9338A99486D85CED34906B952AD",1)</v>
      </c>
      <c r="B14" s="12" t="s">
        <v>22</v>
      </c>
      <c r="C14" s="53">
        <v>1</v>
      </c>
      <c r="D14" s="53">
        <v>8.1</v>
      </c>
      <c r="E14" s="53">
        <v>423</v>
      </c>
      <c r="F14" s="86">
        <v>423</v>
      </c>
    </row>
    <row r="15" s="11" customFormat="1" ht="25.25" customHeight="1" spans="1:6">
      <c r="A15" s="6" t="str">
        <f>_xlfn.DISPIMG("ID_F8709233AA8B4FCA97ECE494243CFDD3",1)</f>
        <v>=DISPIMG("ID_F8709233AA8B4FCA97ECE494243CFDD3",1)</v>
      </c>
      <c r="B15" s="8" t="s">
        <v>44</v>
      </c>
      <c r="C15" s="12">
        <v>1</v>
      </c>
      <c r="D15" s="12">
        <v>0.03</v>
      </c>
      <c r="E15" s="8">
        <v>11</v>
      </c>
      <c r="F15" s="9">
        <v>11</v>
      </c>
    </row>
    <row r="16" s="11" customFormat="1" ht="25.25" customHeight="1" spans="1:6">
      <c r="A16" s="6" t="str">
        <f>_xlfn.DISPIMG("ID_98D5881DD6FB43E9A01277EE4846B5C3",1)</f>
        <v>=DISPIMG("ID_98D5881DD6FB43E9A01277EE4846B5C3",1)</v>
      </c>
      <c r="B16" s="53" t="s">
        <v>18</v>
      </c>
      <c r="C16" s="53">
        <v>1</v>
      </c>
      <c r="D16" s="53">
        <v>0.2</v>
      </c>
      <c r="E16" s="53">
        <v>66</v>
      </c>
      <c r="F16" s="86">
        <v>66</v>
      </c>
    </row>
    <row r="17" s="11" customFormat="1" ht="25.25" customHeight="1" spans="1:6">
      <c r="A17" s="29" t="str">
        <f>_xlfn.DISPIMG("ID_E0408735BC6F4936B3C3AC94AD29E28C",1)</f>
        <v>=DISPIMG("ID_E0408735BC6F4936B3C3AC94AD29E28C",1)</v>
      </c>
      <c r="B17" s="30" t="s">
        <v>48</v>
      </c>
      <c r="C17" s="30"/>
      <c r="D17" s="30"/>
      <c r="E17" s="24" t="s">
        <v>25</v>
      </c>
      <c r="F17" s="28">
        <f>SUM(F11:F16)</f>
        <v>10051</v>
      </c>
    </row>
    <row r="18" s="11" customFormat="1" ht="25.25" customHeight="1" spans="1:6">
      <c r="A18" s="32"/>
      <c r="B18" s="33"/>
      <c r="C18" s="33"/>
      <c r="D18" s="33"/>
      <c r="E18" s="24" t="s">
        <v>26</v>
      </c>
      <c r="F18" s="34">
        <v>0</v>
      </c>
    </row>
    <row r="19" s="11" customFormat="1" ht="25.25" customHeight="1" spans="1:6">
      <c r="A19" s="32"/>
      <c r="B19" s="33"/>
      <c r="C19" s="33"/>
      <c r="D19" s="33"/>
      <c r="E19" s="24" t="s">
        <v>27</v>
      </c>
      <c r="F19" s="35">
        <v>0</v>
      </c>
    </row>
    <row r="20" s="11" customFormat="1" ht="25.25" customHeight="1" spans="1:6">
      <c r="A20" s="32"/>
      <c r="B20" s="33"/>
      <c r="C20" s="33"/>
      <c r="D20" s="33"/>
      <c r="E20" s="36" t="s">
        <v>28</v>
      </c>
      <c r="F20" s="28">
        <f>SUM(F14:F19)</f>
        <v>10551</v>
      </c>
    </row>
    <row r="21" s="11" customFormat="1" ht="25.25" customHeight="1" spans="1:6">
      <c r="A21" s="32"/>
      <c r="B21" s="33"/>
      <c r="C21" s="33"/>
      <c r="D21" s="33"/>
      <c r="E21" s="29"/>
      <c r="F21" s="29"/>
    </row>
    <row r="22" s="11" customFormat="1" ht="28.5" customHeight="1" spans="2:5">
      <c r="B22" s="10"/>
      <c r="C22" s="10"/>
      <c r="D22" s="10"/>
      <c r="E22" s="10"/>
    </row>
    <row r="23" s="11" customFormat="1" ht="28.5" customHeight="1" spans="2:5">
      <c r="B23" s="10"/>
      <c r="C23" s="10"/>
      <c r="D23" s="10"/>
      <c r="E23" s="10"/>
    </row>
    <row r="24" s="11" customFormat="1" ht="28.5" customHeight="1" spans="2:5">
      <c r="B24" s="10"/>
      <c r="C24" s="10"/>
      <c r="D24" s="10"/>
      <c r="E24" s="10"/>
    </row>
    <row r="25" s="11" customFormat="1" ht="28.5" customHeight="1" spans="2:5">
      <c r="B25" s="10"/>
      <c r="C25" s="10"/>
      <c r="D25" s="10"/>
      <c r="E25" s="10"/>
    </row>
    <row r="26" s="11" customFormat="1" ht="28.5" customHeight="1" spans="2:5">
      <c r="B26" s="10"/>
      <c r="C26" s="10"/>
      <c r="D26" s="10"/>
      <c r="E26" s="10"/>
    </row>
    <row r="27" s="11" customFormat="1" ht="28.5" customHeight="1" spans="2:5">
      <c r="B27" s="10"/>
      <c r="C27" s="10"/>
      <c r="D27" s="10"/>
      <c r="E27" s="10"/>
    </row>
    <row r="28" s="11" customFormat="1" ht="28.5" customHeight="1" spans="2:5">
      <c r="B28" s="10"/>
      <c r="C28" s="10"/>
      <c r="D28" s="10"/>
      <c r="E28" s="10"/>
    </row>
    <row r="29" s="11" customFormat="1" ht="25.5" customHeight="1" spans="2:5">
      <c r="B29" s="10"/>
      <c r="C29" s="10"/>
      <c r="D29" s="10"/>
      <c r="E29" s="10"/>
    </row>
    <row r="30" s="11" customFormat="1" ht="25.5" customHeight="1" spans="2:5">
      <c r="B30" s="10"/>
      <c r="C30" s="10"/>
      <c r="D30" s="10"/>
      <c r="E30" s="10"/>
    </row>
    <row r="31" s="11" customFormat="1" ht="25.5" customHeight="1" spans="2:5">
      <c r="B31" s="10"/>
      <c r="C31" s="10"/>
      <c r="D31" s="10"/>
      <c r="E31" s="10"/>
    </row>
    <row r="32" s="11" customFormat="1" ht="25.5" customHeight="1" spans="2:5">
      <c r="B32" s="10"/>
      <c r="C32" s="10"/>
      <c r="D32" s="10"/>
      <c r="E32" s="10"/>
    </row>
    <row r="33" s="10" customFormat="1" ht="25.5" customHeight="1" spans="1:16384">
      <c r="A33" s="11"/>
      <c r="F33" s="11"/>
      <c r="XFC33"/>
      <c r="XFD33"/>
    </row>
    <row r="34" s="11" customFormat="1" spans="1:6">
      <c r="A34" s="10"/>
      <c r="B34" s="10"/>
      <c r="C34" s="10"/>
      <c r="D34" s="10"/>
      <c r="E34" s="10"/>
      <c r="F34" s="10"/>
    </row>
    <row r="35" s="10" customFormat="1" spans="1:16384">
      <c r="A35" s="11"/>
      <c r="F35" s="11"/>
      <c r="XFC35"/>
      <c r="XFD35"/>
    </row>
  </sheetData>
  <mergeCells count="15">
    <mergeCell ref="A1:F1"/>
    <mergeCell ref="A3:B3"/>
    <mergeCell ref="C3:F3"/>
    <mergeCell ref="A4:B4"/>
    <mergeCell ref="C4:F4"/>
    <mergeCell ref="A5:B5"/>
    <mergeCell ref="C5:F5"/>
    <mergeCell ref="A6:B6"/>
    <mergeCell ref="C6:F6"/>
    <mergeCell ref="A7:B7"/>
    <mergeCell ref="C7:F7"/>
    <mergeCell ref="C8:F8"/>
    <mergeCell ref="A9:F9"/>
    <mergeCell ref="A17:A21"/>
    <mergeCell ref="B17:D21"/>
  </mergeCells>
  <pageMargins left="0.75" right="0.75" top="1" bottom="1" header="0.5" footer="0.5"/>
  <pageSetup paperSize="9" scale="8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G41"/>
  <sheetViews>
    <sheetView zoomScale="118" zoomScaleNormal="118" workbookViewId="0">
      <selection activeCell="B1" sqref="B1:G1"/>
    </sheetView>
  </sheetViews>
  <sheetFormatPr defaultColWidth="8.85454545454546" defaultRowHeight="14.5" outlineLevelCol="6"/>
  <cols>
    <col min="1" max="1" width="2.42727272727273" style="10" customWidth="1"/>
    <col min="2" max="2" width="21.7090909090909" style="10" customWidth="1"/>
    <col min="3" max="3" width="34.3272727272727" style="10" customWidth="1"/>
    <col min="4" max="4" width="26.2818181818182" style="10" customWidth="1"/>
    <col min="5" max="6" width="15.5727272727273" style="10" customWidth="1"/>
    <col min="7" max="7" width="18.5727272727273" style="10" customWidth="1"/>
    <col min="8" max="16384" width="8.85454545454546" style="10"/>
  </cols>
  <sheetData>
    <row r="1" s="10" customFormat="1" ht="30.75" customHeight="1" spans="1:7">
      <c r="A1" s="38"/>
      <c r="B1" s="57" t="s">
        <v>0</v>
      </c>
      <c r="C1" s="57"/>
      <c r="D1" s="57"/>
      <c r="E1" s="58"/>
      <c r="F1" s="58"/>
      <c r="G1" s="58"/>
    </row>
    <row r="2" s="10" customFormat="1" ht="16.5" spans="1:7">
      <c r="A2" s="59"/>
      <c r="B2" s="59"/>
      <c r="C2" s="59"/>
      <c r="D2" s="38"/>
      <c r="E2" s="60"/>
      <c r="F2" s="60"/>
      <c r="G2" s="60"/>
    </row>
    <row r="3" s="10" customFormat="1" ht="36.5" spans="1:7">
      <c r="A3" s="38"/>
      <c r="B3" s="47" t="s">
        <v>1</v>
      </c>
      <c r="C3" s="47"/>
      <c r="D3" s="47"/>
      <c r="E3" s="47"/>
      <c r="F3" s="47"/>
      <c r="G3" s="47"/>
    </row>
    <row r="4" s="20" customFormat="1" ht="67.5" customHeight="1" spans="2:7">
      <c r="B4" s="61" t="s">
        <v>2</v>
      </c>
      <c r="C4" s="61" t="s">
        <v>3</v>
      </c>
      <c r="D4" s="62" t="s">
        <v>4</v>
      </c>
      <c r="E4" s="62" t="s">
        <v>5</v>
      </c>
      <c r="F4" s="62" t="s">
        <v>6</v>
      </c>
      <c r="G4" s="62" t="s">
        <v>7</v>
      </c>
    </row>
    <row r="5" s="11" customFormat="1" ht="28.5" customHeight="1" spans="2:7">
      <c r="B5" s="63" t="str">
        <f>_xlfn.DISPIMG("ID_983A33C869D942C6AC5CF47A604AC3A8",1)</f>
        <v>=DISPIMG("ID_983A33C869D942C6AC5CF47A604AC3A8",1)</v>
      </c>
      <c r="C5" s="64" t="s">
        <v>79</v>
      </c>
      <c r="D5" s="65">
        <v>5</v>
      </c>
      <c r="E5" s="66" t="s">
        <v>45</v>
      </c>
      <c r="F5" s="53">
        <v>36</v>
      </c>
      <c r="G5" s="9">
        <f t="shared" ref="G5:G19" si="0">PRODUCT(D5,F5)</f>
        <v>180</v>
      </c>
    </row>
    <row r="6" s="11" customFormat="1" ht="28.5" customHeight="1" spans="2:7">
      <c r="B6" s="67"/>
      <c r="C6" s="64" t="s">
        <v>80</v>
      </c>
      <c r="D6" s="66">
        <v>5</v>
      </c>
      <c r="E6" s="66" t="s">
        <v>45</v>
      </c>
      <c r="F6" s="8">
        <v>45</v>
      </c>
      <c r="G6" s="9">
        <f t="shared" si="0"/>
        <v>225</v>
      </c>
    </row>
    <row r="7" s="11" customFormat="1" ht="28.5" customHeight="1" spans="2:7">
      <c r="B7" s="63" t="str">
        <f>_xlfn.DISPIMG("ID_F7601E4B67F443A986A3DE70E880C179",1)</f>
        <v>=DISPIMG("ID_F7601E4B67F443A986A3DE70E880C179",1)</v>
      </c>
      <c r="C7" s="64" t="s">
        <v>81</v>
      </c>
      <c r="D7" s="65">
        <v>5</v>
      </c>
      <c r="E7" s="66" t="s">
        <v>45</v>
      </c>
      <c r="F7" s="8">
        <v>69</v>
      </c>
      <c r="G7" s="9">
        <f t="shared" si="0"/>
        <v>345</v>
      </c>
    </row>
    <row r="8" s="11" customFormat="1" ht="33" customHeight="1" spans="2:7">
      <c r="B8" s="67"/>
      <c r="C8" s="64" t="s">
        <v>82</v>
      </c>
      <c r="D8" s="66">
        <v>5</v>
      </c>
      <c r="E8" s="66" t="s">
        <v>45</v>
      </c>
      <c r="F8" s="8">
        <v>77</v>
      </c>
      <c r="G8" s="9">
        <f t="shared" si="0"/>
        <v>385</v>
      </c>
    </row>
    <row r="9" s="11" customFormat="1" ht="28.5" customHeight="1" spans="2:7">
      <c r="B9" s="63" t="str">
        <f>_xlfn.DISPIMG("ID_DA29DB4BBC48488EB5063E6D6D750D6B",1)</f>
        <v>=DISPIMG("ID_DA29DB4BBC48488EB5063E6D6D750D6B",1)</v>
      </c>
      <c r="C9" s="64" t="s">
        <v>83</v>
      </c>
      <c r="D9" s="65">
        <v>5</v>
      </c>
      <c r="E9" s="66" t="s">
        <v>45</v>
      </c>
      <c r="F9" s="8">
        <v>69</v>
      </c>
      <c r="G9" s="9">
        <f t="shared" si="0"/>
        <v>345</v>
      </c>
    </row>
    <row r="10" s="11" customFormat="1" ht="28" customHeight="1" spans="2:7">
      <c r="B10" s="67"/>
      <c r="C10" s="64" t="s">
        <v>84</v>
      </c>
      <c r="D10" s="66">
        <v>5</v>
      </c>
      <c r="E10" s="66" t="s">
        <v>45</v>
      </c>
      <c r="F10" s="8">
        <v>77</v>
      </c>
      <c r="G10" s="9">
        <f t="shared" si="0"/>
        <v>385</v>
      </c>
    </row>
    <row r="11" s="11" customFormat="1" ht="28.5" customHeight="1" spans="2:7">
      <c r="B11" s="63" t="str">
        <f>_xlfn.DISPIMG("ID_CE7300631BDA4DED9F9729D3485CD471",1)</f>
        <v>=DISPIMG("ID_CE7300631BDA4DED9F9729D3485CD471",1)</v>
      </c>
      <c r="C11" s="64" t="s">
        <v>85</v>
      </c>
      <c r="D11" s="65">
        <v>5</v>
      </c>
      <c r="E11" s="66" t="s">
        <v>45</v>
      </c>
      <c r="F11" s="8">
        <v>87</v>
      </c>
      <c r="G11" s="9">
        <f t="shared" si="0"/>
        <v>435</v>
      </c>
    </row>
    <row r="12" s="11" customFormat="1" ht="28.5" customHeight="1" spans="2:7">
      <c r="B12" s="67"/>
      <c r="C12" s="64" t="s">
        <v>86</v>
      </c>
      <c r="D12" s="66">
        <v>5</v>
      </c>
      <c r="E12" s="66" t="s">
        <v>45</v>
      </c>
      <c r="F12" s="53">
        <v>98</v>
      </c>
      <c r="G12" s="9">
        <f t="shared" si="0"/>
        <v>490</v>
      </c>
    </row>
    <row r="13" s="11" customFormat="1" ht="28.5" customHeight="1" spans="2:7">
      <c r="B13" s="63" t="str">
        <f>_xlfn.DISPIMG("ID_730B997001A94DEB928CF9B43BEBAF50",1)</f>
        <v>=DISPIMG("ID_730B997001A94DEB928CF9B43BEBAF50",1)</v>
      </c>
      <c r="C13" s="64" t="s">
        <v>87</v>
      </c>
      <c r="D13" s="65">
        <v>5</v>
      </c>
      <c r="E13" s="66" t="s">
        <v>45</v>
      </c>
      <c r="F13" s="8">
        <v>179</v>
      </c>
      <c r="G13" s="9">
        <f t="shared" si="0"/>
        <v>895</v>
      </c>
    </row>
    <row r="14" s="11" customFormat="1" ht="28.5" customHeight="1" spans="2:7">
      <c r="B14" s="67"/>
      <c r="C14" s="64" t="s">
        <v>88</v>
      </c>
      <c r="D14" s="66">
        <v>5</v>
      </c>
      <c r="E14" s="66" t="s">
        <v>45</v>
      </c>
      <c r="F14" s="8">
        <v>189</v>
      </c>
      <c r="G14" s="9">
        <f t="shared" si="0"/>
        <v>945</v>
      </c>
    </row>
    <row r="15" s="11" customFormat="1" ht="28.5" customHeight="1" spans="2:7">
      <c r="B15" s="63" t="str">
        <f>_xlfn.DISPIMG("ID_BE58B2B473B2485384F879433FDD2EFB",1)</f>
        <v>=DISPIMG("ID_BE58B2B473B2485384F879433FDD2EFB",1)</v>
      </c>
      <c r="C15" s="64" t="s">
        <v>89</v>
      </c>
      <c r="D15" s="65">
        <v>5</v>
      </c>
      <c r="E15" s="66" t="s">
        <v>45</v>
      </c>
      <c r="F15" s="8">
        <v>102</v>
      </c>
      <c r="G15" s="9">
        <f t="shared" si="0"/>
        <v>510</v>
      </c>
    </row>
    <row r="16" s="11" customFormat="1" ht="28.5" customHeight="1" spans="2:7">
      <c r="B16" s="67"/>
      <c r="C16" s="64" t="s">
        <v>90</v>
      </c>
      <c r="D16" s="66">
        <v>5</v>
      </c>
      <c r="E16" s="66" t="s">
        <v>45</v>
      </c>
      <c r="F16" s="8">
        <v>110</v>
      </c>
      <c r="G16" s="9">
        <f t="shared" si="0"/>
        <v>550</v>
      </c>
    </row>
    <row r="17" s="11" customFormat="1" ht="28.5" customHeight="1" spans="2:7">
      <c r="B17" s="63" t="str">
        <f>_xlfn.DISPIMG("ID_746AA5DC73E24163B158E005CC1CE8C3",1)</f>
        <v>=DISPIMG("ID_746AA5DC73E24163B158E005CC1CE8C3",1)</v>
      </c>
      <c r="C17" s="64" t="s">
        <v>91</v>
      </c>
      <c r="D17" s="65">
        <v>5</v>
      </c>
      <c r="E17" s="66" t="s">
        <v>45</v>
      </c>
      <c r="F17" s="8">
        <v>131</v>
      </c>
      <c r="G17" s="9">
        <f t="shared" si="0"/>
        <v>655</v>
      </c>
    </row>
    <row r="18" s="11" customFormat="1" ht="28.5" customHeight="1" spans="2:7">
      <c r="B18" s="67"/>
      <c r="C18" s="64" t="s">
        <v>92</v>
      </c>
      <c r="D18" s="66">
        <v>5</v>
      </c>
      <c r="E18" s="66" t="s">
        <v>45</v>
      </c>
      <c r="F18" s="8">
        <v>150</v>
      </c>
      <c r="G18" s="9">
        <f t="shared" si="0"/>
        <v>750</v>
      </c>
    </row>
    <row r="19" s="11" customFormat="1" ht="28.5" customHeight="1" spans="2:7">
      <c r="B19" s="12" t="str">
        <f>_xlfn.DISPIMG("ID_255A621416D3473890AF51C745116004",1)</f>
        <v>=DISPIMG("ID_255A621416D3473890AF51C745116004",1)</v>
      </c>
      <c r="C19" s="12" t="s">
        <v>93</v>
      </c>
      <c r="D19" s="12">
        <v>1</v>
      </c>
      <c r="E19" s="12">
        <v>0.02</v>
      </c>
      <c r="F19" s="8">
        <v>54</v>
      </c>
      <c r="G19" s="9">
        <f t="shared" si="0"/>
        <v>54</v>
      </c>
    </row>
    <row r="20" s="11" customFormat="1" ht="28.5" customHeight="1" spans="2:7">
      <c r="B20" s="12"/>
      <c r="C20" s="12"/>
      <c r="D20" s="12"/>
      <c r="E20" s="12"/>
      <c r="F20" s="68"/>
      <c r="G20" s="69"/>
    </row>
    <row r="21" s="11" customFormat="1" ht="28.5" customHeight="1" spans="2:7">
      <c r="B21" s="12"/>
      <c r="C21" s="12"/>
      <c r="D21" s="12"/>
      <c r="E21" s="12"/>
      <c r="F21" s="68"/>
      <c r="G21" s="69"/>
    </row>
    <row r="22" s="11" customFormat="1" ht="28.5" customHeight="1" spans="2:7">
      <c r="B22" s="70" t="s">
        <v>94</v>
      </c>
      <c r="C22" s="70"/>
      <c r="D22" s="70"/>
      <c r="E22" s="70"/>
      <c r="F22" s="71" t="s">
        <v>25</v>
      </c>
      <c r="G22" s="72">
        <v>0</v>
      </c>
    </row>
    <row r="23" s="11" customFormat="1" ht="28.5" customHeight="1" spans="2:7">
      <c r="B23" s="70"/>
      <c r="C23" s="70"/>
      <c r="D23" s="70"/>
      <c r="E23" s="70"/>
      <c r="F23" s="71" t="s">
        <v>26</v>
      </c>
      <c r="G23" s="73">
        <v>0</v>
      </c>
    </row>
    <row r="24" s="11" customFormat="1" ht="28.5" customHeight="1" spans="2:7">
      <c r="B24" s="70"/>
      <c r="C24" s="70"/>
      <c r="D24" s="70"/>
      <c r="E24" s="70"/>
      <c r="F24" s="71" t="s">
        <v>27</v>
      </c>
      <c r="G24" s="74">
        <v>0</v>
      </c>
    </row>
    <row r="25" s="11" customFormat="1" ht="28.5" customHeight="1" spans="2:7">
      <c r="B25" s="70"/>
      <c r="C25" s="70"/>
      <c r="D25" s="70"/>
      <c r="E25" s="70"/>
      <c r="F25" s="75" t="s">
        <v>28</v>
      </c>
      <c r="G25" s="76">
        <f>G22+G24+G23</f>
        <v>0</v>
      </c>
    </row>
    <row r="26" s="11" customFormat="1" ht="28.5" customHeight="1" spans="2:7">
      <c r="B26" s="70"/>
      <c r="C26" s="70"/>
      <c r="D26" s="70"/>
      <c r="E26" s="70"/>
      <c r="F26" s="77"/>
      <c r="G26" s="78"/>
    </row>
    <row r="27" s="11" customFormat="1" ht="28.5" customHeight="1" spans="2:7">
      <c r="B27" s="70"/>
      <c r="C27" s="70"/>
      <c r="D27" s="70"/>
      <c r="E27" s="70"/>
      <c r="F27" s="79"/>
      <c r="G27" s="79"/>
    </row>
    <row r="28" s="11" customFormat="1" ht="28.5" customHeight="1" spans="2:7">
      <c r="B28" s="10"/>
      <c r="C28" s="10"/>
      <c r="D28" s="10"/>
      <c r="E28" s="10"/>
      <c r="F28" s="10"/>
      <c r="G28" s="10"/>
    </row>
    <row r="29" s="11" customFormat="1" ht="28.5" customHeight="1" spans="2:7">
      <c r="B29" s="10"/>
      <c r="C29" s="10"/>
      <c r="D29" s="10"/>
      <c r="E29" s="10"/>
      <c r="F29" s="10"/>
      <c r="G29" s="10"/>
    </row>
    <row r="30" s="11" customFormat="1" ht="28.5" customHeight="1" spans="2:7">
      <c r="B30" s="10"/>
      <c r="C30" s="10"/>
      <c r="D30" s="10"/>
      <c r="E30" s="10"/>
      <c r="F30" s="10"/>
      <c r="G30" s="10"/>
    </row>
    <row r="31" s="11" customFormat="1" ht="28.5" customHeight="1" spans="2:7">
      <c r="B31" s="10"/>
      <c r="C31" s="10"/>
      <c r="D31" s="10"/>
      <c r="E31" s="10"/>
      <c r="F31" s="10"/>
      <c r="G31" s="10"/>
    </row>
    <row r="32" s="11" customFormat="1" ht="28.5" customHeight="1" spans="2:7">
      <c r="B32" s="10"/>
      <c r="C32" s="10"/>
      <c r="D32" s="10"/>
      <c r="E32" s="10"/>
      <c r="F32" s="10"/>
      <c r="G32" s="10"/>
    </row>
    <row r="33" s="11" customFormat="1" ht="28.5" customHeight="1" spans="2:7">
      <c r="B33" s="10"/>
      <c r="C33" s="10"/>
      <c r="D33" s="10"/>
      <c r="E33" s="10"/>
      <c r="F33" s="10"/>
      <c r="G33" s="10"/>
    </row>
    <row r="34" s="11" customFormat="1" ht="28.5" customHeight="1" spans="2:7">
      <c r="B34" s="10"/>
      <c r="C34" s="10"/>
      <c r="D34" s="10"/>
      <c r="E34" s="10"/>
      <c r="F34" s="10"/>
      <c r="G34" s="10"/>
    </row>
    <row r="35" s="11" customFormat="1" ht="28.5" customHeight="1" spans="2:7">
      <c r="B35" s="10"/>
      <c r="C35" s="10"/>
      <c r="D35" s="10"/>
      <c r="E35" s="10"/>
      <c r="F35" s="10"/>
      <c r="G35" s="10"/>
    </row>
    <row r="36" s="11" customFormat="1" ht="25.5" customHeight="1" spans="2:7">
      <c r="B36" s="10"/>
      <c r="C36" s="10"/>
      <c r="D36" s="10"/>
      <c r="E36" s="10"/>
      <c r="F36" s="10"/>
      <c r="G36" s="10"/>
    </row>
    <row r="37" s="11" customFormat="1" ht="25.5" customHeight="1" spans="2:7">
      <c r="B37" s="10"/>
      <c r="C37" s="10"/>
      <c r="D37" s="10"/>
      <c r="E37" s="10"/>
      <c r="F37" s="10"/>
      <c r="G37" s="10"/>
    </row>
    <row r="38" s="11" customFormat="1" ht="25.5" customHeight="1" spans="2:7">
      <c r="B38" s="10"/>
      <c r="C38" s="10"/>
      <c r="D38" s="10"/>
      <c r="E38" s="10"/>
      <c r="F38" s="10"/>
      <c r="G38" s="10"/>
    </row>
    <row r="39" s="11" customFormat="1" ht="25.5" customHeight="1" spans="2:7">
      <c r="B39" s="10"/>
      <c r="C39" s="10"/>
      <c r="D39" s="10"/>
      <c r="E39" s="10"/>
      <c r="F39" s="10"/>
      <c r="G39" s="10"/>
    </row>
    <row r="40" s="10" customFormat="1" ht="25.5" customHeight="1"/>
    <row r="41" s="11" customFormat="1" spans="2:7">
      <c r="B41" s="10"/>
      <c r="C41" s="10"/>
      <c r="D41" s="10"/>
      <c r="E41" s="10"/>
      <c r="F41" s="10"/>
      <c r="G41" s="10"/>
    </row>
  </sheetData>
  <mergeCells count="10">
    <mergeCell ref="B1:G1"/>
    <mergeCell ref="B3:G3"/>
    <mergeCell ref="B5:B6"/>
    <mergeCell ref="B7:B8"/>
    <mergeCell ref="B9:B10"/>
    <mergeCell ref="B11:B12"/>
    <mergeCell ref="B13:B14"/>
    <mergeCell ref="B15:B16"/>
    <mergeCell ref="B17:B18"/>
    <mergeCell ref="B22:E27"/>
  </mergeCells>
  <pageMargins left="0.75" right="0.75" top="1" bottom="1" header="0.5" footer="0.5"/>
  <pageSetup paperSize="9" scale="65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H27"/>
  <sheetViews>
    <sheetView zoomScale="60" zoomScaleNormal="60" workbookViewId="0">
      <selection activeCell="B1" sqref="B1:H1"/>
    </sheetView>
  </sheetViews>
  <sheetFormatPr defaultColWidth="8.85454545454546" defaultRowHeight="14.5" outlineLevelCol="7"/>
  <cols>
    <col min="1" max="1" width="2.42727272727273" style="10" customWidth="1"/>
    <col min="2" max="2" width="22.4636363636364" style="10" customWidth="1"/>
    <col min="3" max="3" width="33.9" style="10" customWidth="1"/>
    <col min="4" max="4" width="14.8" style="10" customWidth="1"/>
    <col min="5" max="7" width="15.5727272727273" style="10" customWidth="1"/>
    <col min="8" max="8" width="18.5727272727273" style="10" customWidth="1"/>
    <col min="9" max="16384" width="8.85454545454546" style="10"/>
  </cols>
  <sheetData>
    <row r="1" s="10" customFormat="1" ht="30.75" customHeight="1" spans="1:8">
      <c r="A1" s="38"/>
      <c r="B1" s="39" t="s">
        <v>0</v>
      </c>
      <c r="C1" s="39"/>
      <c r="D1" s="40"/>
      <c r="E1" s="40"/>
      <c r="F1" s="40"/>
      <c r="G1" s="40"/>
      <c r="H1" s="40"/>
    </row>
    <row r="2" s="10" customFormat="1" ht="15" customHeight="1" spans="1:8">
      <c r="A2" s="38"/>
      <c r="B2" s="41"/>
      <c r="C2" s="42"/>
      <c r="D2" s="43"/>
      <c r="E2" s="43"/>
      <c r="F2" s="43"/>
      <c r="G2" s="44"/>
      <c r="H2" s="44"/>
    </row>
    <row r="3" s="10" customFormat="1" ht="12.75" customHeight="1" spans="1:8">
      <c r="A3" s="38"/>
      <c r="B3" s="45" t="s">
        <v>95</v>
      </c>
      <c r="C3" s="46"/>
      <c r="D3" s="46"/>
      <c r="E3" s="46"/>
      <c r="F3" s="46"/>
      <c r="G3" s="46"/>
      <c r="H3" s="46"/>
    </row>
    <row r="4" s="10" customFormat="1" ht="16" customHeight="1" spans="1:8">
      <c r="A4" s="38"/>
      <c r="B4" s="46"/>
      <c r="C4" s="46"/>
      <c r="D4" s="46"/>
      <c r="E4" s="46"/>
      <c r="F4" s="46"/>
      <c r="G4" s="46"/>
      <c r="H4" s="46"/>
    </row>
    <row r="5" s="10" customFormat="1" ht="36.5" spans="1:8">
      <c r="A5" s="38"/>
      <c r="B5" s="47" t="s">
        <v>1</v>
      </c>
      <c r="C5" s="47"/>
      <c r="D5" s="47"/>
      <c r="E5" s="47"/>
      <c r="F5" s="47"/>
      <c r="G5" s="47"/>
      <c r="H5" s="47"/>
    </row>
    <row r="6" s="20" customFormat="1" ht="67.5" customHeight="1" spans="2:8">
      <c r="B6" s="48" t="s">
        <v>2</v>
      </c>
      <c r="C6" s="48" t="s">
        <v>96</v>
      </c>
      <c r="D6" s="49" t="s">
        <v>97</v>
      </c>
      <c r="E6" s="49" t="s">
        <v>98</v>
      </c>
      <c r="F6" s="49" t="s">
        <v>99</v>
      </c>
      <c r="G6" s="49" t="s">
        <v>5</v>
      </c>
      <c r="H6" s="49" t="s">
        <v>6</v>
      </c>
    </row>
    <row r="7" s="20" customFormat="1" ht="91" customHeight="1" spans="2:8">
      <c r="B7" s="50" t="str">
        <f>_xlfn.DISPIMG("ID_909194ECF80D418BA170E7B100970760",1)</f>
        <v>=DISPIMG("ID_909194ECF80D418BA170E7B100970760",1)</v>
      </c>
      <c r="C7" s="51" t="s">
        <v>100</v>
      </c>
      <c r="D7" s="52" t="s">
        <v>101</v>
      </c>
      <c r="E7" s="53">
        <v>60</v>
      </c>
      <c r="F7" s="53" t="s">
        <v>102</v>
      </c>
      <c r="G7" s="52" t="s">
        <v>103</v>
      </c>
      <c r="H7" s="54">
        <f>1032+23+23-15</f>
        <v>1063</v>
      </c>
    </row>
    <row r="8" s="11" customFormat="1" ht="90" customHeight="1" spans="2:8">
      <c r="B8" s="51" t="str">
        <f>_xlfn.DISPIMG("ID_CA2445E8C4EB4D44895E4DFAEC7E5C7E",1)</f>
        <v>=DISPIMG("ID_CA2445E8C4EB4D44895E4DFAEC7E5C7E",1)</v>
      </c>
      <c r="C8" s="51" t="s">
        <v>104</v>
      </c>
      <c r="D8" s="52" t="s">
        <v>105</v>
      </c>
      <c r="E8" s="53">
        <v>60</v>
      </c>
      <c r="F8" s="53" t="s">
        <v>106</v>
      </c>
      <c r="G8" s="52" t="s">
        <v>107</v>
      </c>
      <c r="H8" s="54">
        <f>1011+46+23+23</f>
        <v>1103</v>
      </c>
    </row>
    <row r="9" s="11" customFormat="1" ht="90" customHeight="1" spans="2:8">
      <c r="B9" s="51" t="str">
        <f>_xlfn.DISPIMG("ID_4CE4DBE6579D4DD6A101B5CA9D2CC8C9",1)</f>
        <v>=DISPIMG("ID_4CE4DBE6579D4DD6A101B5CA9D2CC8C9",1)</v>
      </c>
      <c r="C9" s="51" t="s">
        <v>108</v>
      </c>
      <c r="D9" s="55" t="s">
        <v>109</v>
      </c>
      <c r="E9" s="8">
        <v>60</v>
      </c>
      <c r="F9" s="8" t="s">
        <v>110</v>
      </c>
      <c r="G9" s="55" t="s">
        <v>111</v>
      </c>
      <c r="H9" s="54">
        <f>1072+46+23</f>
        <v>1141</v>
      </c>
    </row>
    <row r="10" s="11" customFormat="1" ht="91" customHeight="1" spans="2:8">
      <c r="B10" s="8" t="str">
        <f>_xlfn.DISPIMG("ID_52BA0FC8F5FA48EF9EC66B235BC8B230",1)</f>
        <v>=DISPIMG("ID_52BA0FC8F5FA48EF9EC66B235BC8B230",1)</v>
      </c>
      <c r="C10" s="56" t="s">
        <v>112</v>
      </c>
      <c r="D10" s="55" t="s">
        <v>113</v>
      </c>
      <c r="E10" s="8">
        <v>60</v>
      </c>
      <c r="F10" s="8" t="s">
        <v>114</v>
      </c>
      <c r="G10" s="55" t="s">
        <v>115</v>
      </c>
      <c r="H10" s="54">
        <f>1272+46+23+23+92</f>
        <v>1456</v>
      </c>
    </row>
    <row r="11" s="11" customFormat="1" ht="91" customHeight="1" spans="2:8">
      <c r="B11" s="8" t="str">
        <f>_xlfn.DISPIMG("ID_79DE6334DBE1443D82A8BE568E422A2A",1)</f>
        <v>=DISPIMG("ID_79DE6334DBE1443D82A8BE568E422A2A",1)</v>
      </c>
      <c r="C11" s="51" t="s">
        <v>116</v>
      </c>
      <c r="D11" s="55" t="s">
        <v>117</v>
      </c>
      <c r="E11" s="8">
        <v>60</v>
      </c>
      <c r="F11" s="8" t="s">
        <v>118</v>
      </c>
      <c r="G11" s="55" t="s">
        <v>119</v>
      </c>
      <c r="H11" s="54">
        <f>1272+46+23+23+138</f>
        <v>1502</v>
      </c>
    </row>
    <row r="12" s="11" customFormat="1" ht="90" customHeight="1" spans="2:8">
      <c r="B12" s="8" t="str">
        <f>_xlfn.DISPIMG("ID_C7B9F6337E5B41DE8096809849FCE22C",1)</f>
        <v>=DISPIMG("ID_C7B9F6337E5B41DE8096809849FCE22C",1)</v>
      </c>
      <c r="C12" s="51" t="s">
        <v>120</v>
      </c>
      <c r="D12" s="55" t="s">
        <v>121</v>
      </c>
      <c r="E12" s="8">
        <v>40</v>
      </c>
      <c r="F12" s="8" t="s">
        <v>122</v>
      </c>
      <c r="G12" s="55" t="s">
        <v>123</v>
      </c>
      <c r="H12" s="54">
        <f>1338+46+23+200</f>
        <v>1607</v>
      </c>
    </row>
    <row r="13" s="11" customFormat="1" ht="28.5" customHeight="1" spans="2:8">
      <c r="B13" s="18" t="str">
        <f>_xlfn.DISPIMG("ID_D7B8A9EEC50D4C2D981BA71F7CCA8BF9",1)</f>
        <v>=DISPIMG("ID_D7B8A9EEC50D4C2D981BA71F7CCA8BF9",1)</v>
      </c>
      <c r="C13" s="18"/>
      <c r="D13" s="18"/>
      <c r="E13" s="18"/>
      <c r="F13" s="18"/>
      <c r="G13" s="18"/>
      <c r="H13" s="18"/>
    </row>
    <row r="14" s="11" customFormat="1" ht="28.5" customHeight="1" spans="2:8">
      <c r="B14" s="18"/>
      <c r="C14" s="18"/>
      <c r="D14" s="18"/>
      <c r="E14" s="18"/>
      <c r="F14" s="18"/>
      <c r="G14" s="18"/>
      <c r="H14" s="18"/>
    </row>
    <row r="15" s="11" customFormat="1" ht="28.5" customHeight="1" spans="2:8">
      <c r="B15" s="18"/>
      <c r="C15" s="18"/>
      <c r="D15" s="18"/>
      <c r="E15" s="18"/>
      <c r="F15" s="18"/>
      <c r="G15" s="18"/>
      <c r="H15" s="18"/>
    </row>
    <row r="16" s="11" customFormat="1" ht="28.5" customHeight="1" spans="2:8">
      <c r="B16" s="18"/>
      <c r="C16" s="18"/>
      <c r="D16" s="18"/>
      <c r="E16" s="18"/>
      <c r="F16" s="18"/>
      <c r="G16" s="18"/>
      <c r="H16" s="18"/>
    </row>
    <row r="17" s="11" customFormat="1" ht="28.5" customHeight="1" spans="2:8">
      <c r="B17" s="18"/>
      <c r="C17" s="18"/>
      <c r="D17" s="18"/>
      <c r="E17" s="18"/>
      <c r="F17" s="18"/>
      <c r="G17" s="18"/>
      <c r="H17" s="18"/>
    </row>
    <row r="18" s="11" customFormat="1" ht="28.5" customHeight="1" spans="2:8">
      <c r="B18" s="18"/>
      <c r="C18" s="18"/>
      <c r="D18" s="18"/>
      <c r="E18" s="18"/>
      <c r="F18" s="18"/>
      <c r="G18" s="18"/>
      <c r="H18" s="18"/>
    </row>
    <row r="19" s="11" customFormat="1" ht="28.5" customHeight="1" spans="2:8">
      <c r="B19" s="18"/>
      <c r="C19" s="18"/>
      <c r="D19" s="18"/>
      <c r="E19" s="18"/>
      <c r="F19" s="18"/>
      <c r="G19" s="18"/>
      <c r="H19" s="18"/>
    </row>
    <row r="20" s="11" customFormat="1" ht="28.5" customHeight="1" spans="2:8">
      <c r="B20" s="18"/>
      <c r="C20" s="18"/>
      <c r="D20" s="18"/>
      <c r="E20" s="18"/>
      <c r="F20" s="18"/>
      <c r="G20" s="18"/>
      <c r="H20" s="18"/>
    </row>
    <row r="21" s="11" customFormat="1" ht="25.5" customHeight="1" spans="2:8">
      <c r="B21" s="18"/>
      <c r="C21" s="18"/>
      <c r="D21" s="18"/>
      <c r="E21" s="18"/>
      <c r="F21" s="18"/>
      <c r="G21" s="18"/>
      <c r="H21" s="18"/>
    </row>
    <row r="22" s="11" customFormat="1" ht="29" customHeight="1" spans="2:8">
      <c r="B22" s="18"/>
      <c r="C22" s="18"/>
      <c r="D22" s="18"/>
      <c r="E22" s="18"/>
      <c r="F22" s="18"/>
      <c r="G22" s="18"/>
      <c r="H22" s="18"/>
    </row>
    <row r="23" s="11" customFormat="1" ht="25.5" customHeight="1" spans="2:8">
      <c r="B23" s="18"/>
      <c r="C23" s="18"/>
      <c r="D23" s="18"/>
      <c r="E23" s="18"/>
      <c r="F23" s="18"/>
      <c r="G23" s="18"/>
      <c r="H23" s="18"/>
    </row>
    <row r="24" s="11" customFormat="1" ht="25.5" customHeight="1" spans="2:8">
      <c r="B24" s="18"/>
      <c r="C24" s="18"/>
      <c r="D24" s="18"/>
      <c r="E24" s="18"/>
      <c r="F24" s="18"/>
      <c r="G24" s="18"/>
      <c r="H24" s="18"/>
    </row>
    <row r="25" s="10" customFormat="1" ht="25.5" hidden="1" customHeight="1" spans="2:8">
      <c r="B25" s="18"/>
      <c r="C25" s="18"/>
      <c r="D25" s="18"/>
      <c r="E25" s="18"/>
      <c r="F25" s="18"/>
      <c r="G25" s="18"/>
      <c r="H25" s="18"/>
    </row>
    <row r="26" s="10" customFormat="1" hidden="1" spans="2:8">
      <c r="B26" s="18"/>
      <c r="C26" s="18"/>
      <c r="D26" s="18"/>
      <c r="E26" s="18"/>
      <c r="F26" s="18"/>
      <c r="G26" s="18"/>
      <c r="H26" s="18"/>
    </row>
    <row r="27" s="10" customFormat="1" hidden="1" spans="2:8">
      <c r="B27" s="18"/>
      <c r="C27" s="18"/>
      <c r="D27" s="18"/>
      <c r="E27" s="18"/>
      <c r="F27" s="18"/>
      <c r="G27" s="18"/>
      <c r="H27" s="18"/>
    </row>
  </sheetData>
  <mergeCells count="5">
    <mergeCell ref="B1:H1"/>
    <mergeCell ref="G2:H2"/>
    <mergeCell ref="B5:H5"/>
    <mergeCell ref="B3:H4"/>
    <mergeCell ref="B13:H27"/>
  </mergeCells>
  <pageMargins left="0.75" right="0.75" top="1" bottom="1" header="0.5" footer="0.5"/>
  <pageSetup paperSize="9" scale="63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1"/>
  <sheetViews>
    <sheetView tabSelected="1" zoomScale="113" zoomScaleNormal="113" topLeftCell="A2" workbookViewId="0">
      <selection activeCell="B5" sqref="B5"/>
    </sheetView>
  </sheetViews>
  <sheetFormatPr defaultColWidth="8.85454545454546" defaultRowHeight="14.5"/>
  <cols>
    <col min="1" max="1" width="12.7181818181818" style="10" customWidth="1"/>
    <col min="2" max="2" width="32.5090909090909" style="10" customWidth="1"/>
    <col min="3" max="3" width="12.2909090909091" style="10" customWidth="1"/>
    <col min="4" max="4" width="13.0454545454545" style="10" customWidth="1"/>
    <col min="5" max="5" width="13.3636363636364" style="10" customWidth="1"/>
    <col min="6" max="6" width="13.9" style="10" customWidth="1"/>
    <col min="7" max="7" width="22.4909090909091" style="10" customWidth="1"/>
    <col min="8" max="16382" width="8.85454545454546" style="10"/>
  </cols>
  <sheetData>
    <row r="1" s="10" customFormat="1" ht="32" customHeight="1" spans="1:16384">
      <c r="A1" s="1" t="s">
        <v>0</v>
      </c>
      <c r="B1" s="1"/>
      <c r="C1" s="1"/>
      <c r="D1" s="1"/>
      <c r="E1" s="1"/>
      <c r="F1" s="1"/>
      <c r="XFC1"/>
      <c r="XFD1"/>
    </row>
    <row r="2" s="20" customFormat="1" ht="28.5" customHeight="1" spans="1:6">
      <c r="A2" s="2" t="s">
        <v>1</v>
      </c>
      <c r="B2" s="3"/>
      <c r="C2" s="3"/>
      <c r="D2" s="3"/>
      <c r="E2" s="3"/>
      <c r="F2" s="4"/>
    </row>
    <row r="3" s="11" customFormat="1" ht="39" customHeight="1" spans="1:6">
      <c r="A3" s="5" t="s">
        <v>2</v>
      </c>
      <c r="B3" s="5" t="s">
        <v>3</v>
      </c>
      <c r="C3" s="5" t="s">
        <v>4</v>
      </c>
      <c r="D3" s="5" t="s">
        <v>5</v>
      </c>
      <c r="E3" s="5" t="s">
        <v>6</v>
      </c>
      <c r="F3" s="5" t="s">
        <v>7</v>
      </c>
    </row>
    <row r="4" s="11" customFormat="1" ht="60" customHeight="1" spans="1:6">
      <c r="A4" s="6" t="str">
        <f>_xlfn.DISPIMG("ID_B15EBD9FE32B4AE09363BC6C055180AA",1)</f>
        <v>=DISPIMG("ID_B15EBD9FE32B4AE09363BC6C055180AA",1)</v>
      </c>
      <c r="B4" s="21" t="s">
        <v>8</v>
      </c>
      <c r="C4" s="6">
        <v>1</v>
      </c>
      <c r="D4" s="6">
        <v>0.77</v>
      </c>
      <c r="E4" s="6">
        <f>1032+46+23+23</f>
        <v>1124</v>
      </c>
      <c r="F4" s="22">
        <f t="shared" ref="F4:F12" si="0">PRODUCT(C4,E4)</f>
        <v>1124</v>
      </c>
    </row>
    <row r="5" s="11" customFormat="1" ht="60" customHeight="1" spans="1:6">
      <c r="A5" s="6" t="str">
        <f>_xlfn.DISPIMG("ID_5FE522EE6C33488F996FF2412A3A9A97",1)</f>
        <v>=DISPIMG("ID_5FE522EE6C33488F996FF2412A3A9A97",1)</v>
      </c>
      <c r="B5" s="21" t="s">
        <v>9</v>
      </c>
      <c r="C5" s="6">
        <v>1</v>
      </c>
      <c r="D5" s="6">
        <v>0.88</v>
      </c>
      <c r="E5" s="6">
        <f>1011+46+23+23</f>
        <v>1103</v>
      </c>
      <c r="F5" s="22">
        <f t="shared" si="0"/>
        <v>1103</v>
      </c>
    </row>
    <row r="6" s="11" customFormat="1" ht="60" customHeight="1" spans="1:6">
      <c r="A6" s="6" t="str">
        <f>_xlfn.DISPIMG("ID_C7F020FDE64B4B969B5BE22E4C1DB889",1)</f>
        <v>=DISPIMG("ID_C7F020FDE64B4B969B5BE22E4C1DB889",1)</v>
      </c>
      <c r="B6" s="21" t="s">
        <v>10</v>
      </c>
      <c r="C6" s="6">
        <v>1</v>
      </c>
      <c r="D6" s="6">
        <v>1.25</v>
      </c>
      <c r="E6" s="6">
        <f>1072+46+23+23</f>
        <v>1164</v>
      </c>
      <c r="F6" s="22">
        <f t="shared" si="0"/>
        <v>1164</v>
      </c>
    </row>
    <row r="7" s="11" customFormat="1" ht="60" customHeight="1" spans="1:6">
      <c r="A7" s="6" t="str">
        <f>_xlfn.DISPIMG("ID_C004F17782744D88A68B2D406AD95193",1)</f>
        <v>=DISPIMG("ID_C004F17782744D88A68B2D406AD95193",1)</v>
      </c>
      <c r="B7" s="21" t="s">
        <v>11</v>
      </c>
      <c r="C7" s="6">
        <v>1</v>
      </c>
      <c r="D7" s="6">
        <v>1.03</v>
      </c>
      <c r="E7" s="6">
        <f>1072+46+23+23+78</f>
        <v>1242</v>
      </c>
      <c r="F7" s="22">
        <f t="shared" si="0"/>
        <v>1242</v>
      </c>
    </row>
    <row r="8" s="11" customFormat="1" ht="60" customHeight="1" spans="1:6">
      <c r="A8" s="6" t="str">
        <f>_xlfn.DISPIMG("ID_BECB8E922C1F4EE9B4C0257A1A74009E",1)</f>
        <v>=DISPIMG("ID_BECB8E922C1F4EE9B4C0257A1A74009E",1)</v>
      </c>
      <c r="B8" s="21" t="s">
        <v>12</v>
      </c>
      <c r="C8" s="6">
        <v>1</v>
      </c>
      <c r="D8" s="6">
        <v>1.87</v>
      </c>
      <c r="E8" s="6">
        <f>1215+46+23+23</f>
        <v>1307</v>
      </c>
      <c r="F8" s="22">
        <f t="shared" si="0"/>
        <v>1307</v>
      </c>
    </row>
    <row r="9" s="11" customFormat="1" ht="60" customHeight="1" spans="1:6">
      <c r="A9" s="6" t="str">
        <f>_xlfn.DISPIMG("ID_641E5935135B41AE87DF463C9570F06A",1)</f>
        <v>=DISPIMG("ID_641E5935135B41AE87DF463C9570F06A",1)</v>
      </c>
      <c r="B9" s="21" t="s">
        <v>13</v>
      </c>
      <c r="C9" s="6">
        <v>1</v>
      </c>
      <c r="D9" s="6">
        <v>3.06</v>
      </c>
      <c r="E9" s="6">
        <f>1272+46+23+23</f>
        <v>1364</v>
      </c>
      <c r="F9" s="22">
        <f t="shared" si="0"/>
        <v>1364</v>
      </c>
    </row>
    <row r="10" s="11" customFormat="1" ht="60" customHeight="1" spans="1:6">
      <c r="A10" s="6" t="str">
        <f>_xlfn.DISPIMG("ID_7B1E0C7B5C53469CB0A42E2E1ED2308A",1)</f>
        <v>=DISPIMG("ID_7B1E0C7B5C53469CB0A42E2E1ED2308A",1)</v>
      </c>
      <c r="B10" s="21" t="s">
        <v>14</v>
      </c>
      <c r="C10" s="6">
        <v>1</v>
      </c>
      <c r="D10" s="6">
        <v>2.68</v>
      </c>
      <c r="E10" s="6">
        <f>1272+46+23+23+92</f>
        <v>1456</v>
      </c>
      <c r="F10" s="22">
        <f t="shared" si="0"/>
        <v>1456</v>
      </c>
    </row>
    <row r="11" s="11" customFormat="1" ht="60" customHeight="1" spans="1:6">
      <c r="A11" s="6" t="str">
        <f>_xlfn.DISPIMG("ID_573CBA33E81441ACB521CFD244D1012E",1)</f>
        <v>=DISPIMG("ID_573CBA33E81441ACB521CFD244D1012E",1)</v>
      </c>
      <c r="B11" s="21" t="s">
        <v>15</v>
      </c>
      <c r="C11" s="6">
        <v>1</v>
      </c>
      <c r="D11" s="6">
        <v>6.7</v>
      </c>
      <c r="E11" s="6">
        <f>1338+46+23+23</f>
        <v>1430</v>
      </c>
      <c r="F11" s="22">
        <f t="shared" si="0"/>
        <v>1430</v>
      </c>
    </row>
    <row r="12" s="11" customFormat="1" ht="60" customHeight="1" spans="1:6">
      <c r="A12" s="6" t="str">
        <f>_xlfn.DISPIMG("ID_9265ED64DEEB4432B9531C2BF8EBFD68",1)</f>
        <v>=DISPIMG("ID_9265ED64DEEB4432B9531C2BF8EBFD68",1)</v>
      </c>
      <c r="B12" s="21" t="s">
        <v>16</v>
      </c>
      <c r="C12" s="6">
        <v>1</v>
      </c>
      <c r="D12" s="6">
        <v>9.5</v>
      </c>
      <c r="E12" s="6">
        <f>2008+46+23+23</f>
        <v>2100</v>
      </c>
      <c r="F12" s="22">
        <f t="shared" si="0"/>
        <v>2100</v>
      </c>
    </row>
    <row r="13" s="11" customFormat="1" ht="30" customHeight="1" spans="1:6">
      <c r="A13" s="6"/>
      <c r="B13" s="12"/>
      <c r="C13" s="12"/>
      <c r="D13" s="12"/>
      <c r="E13" s="23"/>
      <c r="F13" s="22"/>
    </row>
    <row r="14" s="11" customFormat="1" ht="30" customHeight="1" spans="1:6">
      <c r="A14" s="6" t="str">
        <f>_xlfn.DISPIMG("ID_A2E589D82096455190DF7C332474A5FA",1)</f>
        <v>=DISPIMG("ID_A2E589D82096455190DF7C332474A5FA",1)</v>
      </c>
      <c r="B14" s="6" t="s">
        <v>17</v>
      </c>
      <c r="C14" s="6">
        <v>1</v>
      </c>
      <c r="D14" s="6">
        <v>0.2</v>
      </c>
      <c r="E14" s="6">
        <v>35</v>
      </c>
      <c r="F14" s="22">
        <f t="shared" ref="F14:F19" si="1">PRODUCT(C14,E14)</f>
        <v>35</v>
      </c>
    </row>
    <row r="15" s="11" customFormat="1" ht="30" customHeight="1" spans="1:6">
      <c r="A15" s="6" t="str">
        <f>_xlfn.DISPIMG("ID_98D5881DD6FB43E9A01277EE4846B5C3",1)</f>
        <v>=DISPIMG("ID_98D5881DD6FB43E9A01277EE4846B5C3",1)</v>
      </c>
      <c r="B15" s="6" t="s">
        <v>18</v>
      </c>
      <c r="C15" s="6">
        <v>1</v>
      </c>
      <c r="D15" s="6">
        <v>0.2</v>
      </c>
      <c r="E15" s="6">
        <v>66</v>
      </c>
      <c r="F15" s="22">
        <f t="shared" si="1"/>
        <v>66</v>
      </c>
    </row>
    <row r="16" s="11" customFormat="1" ht="30" customHeight="1" spans="1:6">
      <c r="A16" s="6" t="str">
        <f>_xlfn.DISPIMG("ID_46EF893864114D5FA94050500B425FB6",1)</f>
        <v>=DISPIMG("ID_46EF893864114D5FA94050500B425FB6",1)</v>
      </c>
      <c r="B16" s="6" t="s">
        <v>19</v>
      </c>
      <c r="C16" s="6">
        <v>1</v>
      </c>
      <c r="D16" s="6">
        <v>0.2</v>
      </c>
      <c r="E16" s="6">
        <v>118</v>
      </c>
      <c r="F16" s="22">
        <f t="shared" si="1"/>
        <v>118</v>
      </c>
    </row>
    <row r="17" s="11" customFormat="1" ht="30" customHeight="1" spans="1:6">
      <c r="A17" s="6" t="str">
        <f>_xlfn.DISPIMG("ID_8B4CE9338A99486D85CED34906B952AD",1)</f>
        <v>=DISPIMG("ID_8B4CE9338A99486D85CED34906B952AD",1)</v>
      </c>
      <c r="B17" s="14" t="s">
        <v>20</v>
      </c>
      <c r="C17" s="6">
        <v>1</v>
      </c>
      <c r="D17" s="6">
        <v>4.7</v>
      </c>
      <c r="E17" s="6">
        <v>266</v>
      </c>
      <c r="F17" s="22">
        <f t="shared" si="1"/>
        <v>266</v>
      </c>
    </row>
    <row r="18" s="11" customFormat="1" ht="30" customHeight="1" spans="1:6">
      <c r="A18" s="6" t="str">
        <f>_xlfn.DISPIMG("ID_B9B6FC4ACF5F40B3AF9774CA431611FF",1)</f>
        <v>=DISPIMG("ID_B9B6FC4ACF5F40B3AF9774CA431611FF",1)</v>
      </c>
      <c r="B18" s="14" t="s">
        <v>21</v>
      </c>
      <c r="C18" s="6">
        <v>1</v>
      </c>
      <c r="D18" s="6">
        <v>5.9</v>
      </c>
      <c r="E18" s="6">
        <v>320</v>
      </c>
      <c r="F18" s="22">
        <f t="shared" si="1"/>
        <v>320</v>
      </c>
    </row>
    <row r="19" s="11" customFormat="1" ht="30" customHeight="1" spans="1:6">
      <c r="A19" s="6" t="str">
        <f>_xlfn.DISPIMG("ID_9B28611F64174E37BC9BD7C7F5B527FD",1)</f>
        <v>=DISPIMG("ID_9B28611F64174E37BC9BD7C7F5B527FD",1)</v>
      </c>
      <c r="B19" s="14" t="s">
        <v>22</v>
      </c>
      <c r="C19" s="6">
        <v>1</v>
      </c>
      <c r="D19" s="6">
        <v>8.1</v>
      </c>
      <c r="E19" s="6">
        <v>423</v>
      </c>
      <c r="F19" s="22">
        <f t="shared" si="1"/>
        <v>423</v>
      </c>
    </row>
    <row r="20" s="11" customFormat="1" ht="30" customHeight="1" spans="1:6">
      <c r="A20" s="6"/>
      <c r="B20" s="14"/>
      <c r="C20" s="6"/>
      <c r="D20" s="6"/>
      <c r="E20" s="24"/>
      <c r="F20" s="22">
        <f>PRODUCT(B20,E20)</f>
        <v>0</v>
      </c>
    </row>
    <row r="21" s="11" customFormat="1" ht="30" customHeight="1" spans="1:11">
      <c r="A21" s="6" t="str">
        <f>_xlfn.DISPIMG("ID_619192B959454A67B6081C7AE155BF7F",1)</f>
        <v>=DISPIMG("ID_619192B959454A67B6081C7AE155BF7F",1)</v>
      </c>
      <c r="B21" s="14" t="s">
        <v>23</v>
      </c>
      <c r="C21" s="6">
        <v>1</v>
      </c>
      <c r="D21" s="6">
        <v>0.02</v>
      </c>
      <c r="E21" s="6">
        <v>19</v>
      </c>
      <c r="F21" s="22">
        <f>PRODUCT(B21,E21)</f>
        <v>19</v>
      </c>
      <c r="K21" s="19"/>
    </row>
    <row r="22" s="11" customFormat="1" ht="30" customHeight="1" spans="1:11">
      <c r="A22" s="25"/>
      <c r="B22" s="26"/>
      <c r="C22" s="26"/>
      <c r="D22" s="26"/>
      <c r="E22" s="27"/>
      <c r="F22" s="28"/>
      <c r="K22" s="19"/>
    </row>
    <row r="23" s="11" customFormat="1" ht="25.25" customHeight="1" spans="1:6">
      <c r="A23" s="29"/>
      <c r="B23" s="30" t="s">
        <v>24</v>
      </c>
      <c r="C23" s="30"/>
      <c r="D23" s="30"/>
      <c r="E23" s="24" t="s">
        <v>25</v>
      </c>
      <c r="F23" s="31">
        <v>0</v>
      </c>
    </row>
    <row r="24" s="11" customFormat="1" ht="25.25" customHeight="1" spans="1:6">
      <c r="A24" s="32"/>
      <c r="B24" s="33"/>
      <c r="C24" s="33"/>
      <c r="D24" s="33"/>
      <c r="E24" s="24" t="s">
        <v>26</v>
      </c>
      <c r="F24" s="34">
        <v>0</v>
      </c>
    </row>
    <row r="25" s="11" customFormat="1" ht="25.25" customHeight="1" spans="1:6">
      <c r="A25" s="32"/>
      <c r="B25" s="33"/>
      <c r="C25" s="33"/>
      <c r="D25" s="33"/>
      <c r="E25" s="24" t="s">
        <v>27</v>
      </c>
      <c r="F25" s="35">
        <v>0</v>
      </c>
    </row>
    <row r="26" s="11" customFormat="1" ht="25.25" customHeight="1" spans="1:6">
      <c r="A26" s="32"/>
      <c r="B26" s="33"/>
      <c r="C26" s="33"/>
      <c r="D26" s="33"/>
      <c r="E26" s="36" t="s">
        <v>28</v>
      </c>
      <c r="F26" s="37">
        <f>F23+F25+F24</f>
        <v>0</v>
      </c>
    </row>
    <row r="27" s="11" customFormat="1" ht="25.25" customHeight="1" spans="1:6">
      <c r="A27" s="32"/>
      <c r="B27" s="33"/>
      <c r="C27" s="33"/>
      <c r="D27" s="33"/>
      <c r="E27" s="29"/>
      <c r="F27" s="29"/>
    </row>
    <row r="28" s="11" customFormat="1" ht="28.5" customHeight="1" spans="2:5">
      <c r="B28" s="10"/>
      <c r="C28" s="10"/>
      <c r="D28" s="10"/>
      <c r="E28" s="10"/>
    </row>
    <row r="29" s="11" customFormat="1" ht="28.5" customHeight="1" spans="1:6">
      <c r="A29" s="18"/>
      <c r="B29" s="18"/>
      <c r="C29" s="18"/>
      <c r="D29" s="18"/>
      <c r="E29" s="18"/>
      <c r="F29" s="18"/>
    </row>
    <row r="30" s="11" customFormat="1" ht="28.5" customHeight="1" spans="2:5">
      <c r="B30" s="10"/>
      <c r="C30" s="10"/>
      <c r="D30" s="10"/>
      <c r="E30" s="10"/>
    </row>
    <row r="31" s="11" customFormat="1" ht="28.5" customHeight="1" spans="2:5">
      <c r="B31" s="10"/>
      <c r="C31" s="10"/>
      <c r="D31" s="10"/>
      <c r="E31" s="10"/>
    </row>
    <row r="32" s="11" customFormat="1" ht="28.5" customHeight="1" spans="2:5">
      <c r="B32" s="10"/>
      <c r="C32" s="10"/>
      <c r="D32" s="10"/>
      <c r="E32" s="10"/>
    </row>
    <row r="33" s="11" customFormat="1" ht="28.5" customHeight="1" spans="2:5">
      <c r="B33" s="10"/>
      <c r="C33" s="10"/>
      <c r="D33" s="10"/>
      <c r="E33" s="10"/>
    </row>
    <row r="34" s="11" customFormat="1" ht="28.5" customHeight="1" spans="2:5">
      <c r="B34" s="10"/>
      <c r="C34" s="10"/>
      <c r="D34" s="10"/>
      <c r="E34" s="10"/>
    </row>
    <row r="35" s="11" customFormat="1" ht="25.5" customHeight="1" spans="2:5">
      <c r="B35" s="10"/>
      <c r="C35" s="10"/>
      <c r="D35" s="10"/>
      <c r="E35" s="10"/>
    </row>
    <row r="36" s="11" customFormat="1" ht="25.5" customHeight="1" spans="2:5">
      <c r="B36" s="10"/>
      <c r="C36" s="10"/>
      <c r="D36" s="10"/>
      <c r="E36" s="10"/>
    </row>
    <row r="37" s="11" customFormat="1" ht="25.5" customHeight="1" spans="2:5">
      <c r="B37" s="10"/>
      <c r="C37" s="10"/>
      <c r="D37" s="10"/>
      <c r="E37" s="10"/>
    </row>
    <row r="38" s="11" customFormat="1" ht="25.5" customHeight="1" spans="2:5">
      <c r="B38" s="10"/>
      <c r="C38" s="10"/>
      <c r="D38" s="10"/>
      <c r="E38" s="10"/>
    </row>
    <row r="39" s="10" customFormat="1" ht="25.5" customHeight="1" spans="1:16384">
      <c r="A39" s="11"/>
      <c r="F39" s="11"/>
      <c r="XFC39"/>
      <c r="XFD39"/>
    </row>
    <row r="40" s="11" customFormat="1" spans="1:6">
      <c r="A40" s="10"/>
      <c r="B40" s="10"/>
      <c r="C40" s="10"/>
      <c r="D40" s="10"/>
      <c r="E40" s="10"/>
      <c r="F40" s="10"/>
    </row>
    <row r="41" s="10" customFormat="1" spans="1:16384">
      <c r="A41" s="11"/>
      <c r="F41" s="11"/>
      <c r="XFC41"/>
      <c r="XFD41"/>
    </row>
  </sheetData>
  <mergeCells count="4">
    <mergeCell ref="A1:F1"/>
    <mergeCell ref="A2:F2"/>
    <mergeCell ref="A29:F29"/>
    <mergeCell ref="B23:D27"/>
  </mergeCells>
  <pageMargins left="0.75" right="0.75" top="1" bottom="1" header="0.5" footer="0.5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0"/>
  <sheetViews>
    <sheetView zoomScale="70" zoomScaleNormal="70" workbookViewId="0">
      <selection activeCell="A1" sqref="A1:F1"/>
    </sheetView>
  </sheetViews>
  <sheetFormatPr defaultColWidth="8.85454545454546" defaultRowHeight="60" customHeight="1"/>
  <cols>
    <col min="1" max="1" width="19.9909090909091" style="10" customWidth="1"/>
    <col min="2" max="2" width="27.5909090909091" style="10" customWidth="1"/>
    <col min="3" max="3" width="12.2909090909091" style="10" customWidth="1"/>
    <col min="4" max="4" width="13.0454545454545" style="10" customWidth="1"/>
    <col min="5" max="5" width="12.3" style="10" customWidth="1"/>
    <col min="6" max="6" width="39.7818181818182" style="10" customWidth="1"/>
    <col min="7" max="7" width="22.4909090909091" style="10" customWidth="1"/>
    <col min="8" max="16382" width="8.85454545454546" style="10"/>
  </cols>
  <sheetData>
    <row r="1" s="10" customFormat="1" ht="20" customHeight="1" spans="1:16384">
      <c r="A1" s="1" t="s">
        <v>0</v>
      </c>
      <c r="B1" s="1"/>
      <c r="C1" s="1"/>
      <c r="D1" s="1"/>
      <c r="E1" s="1"/>
      <c r="F1" s="1"/>
      <c r="XFC1"/>
      <c r="XFD1"/>
    </row>
    <row r="2" s="10" customFormat="1" ht="20" customHeight="1" spans="1:16384">
      <c r="A2" s="1"/>
      <c r="B2" s="1"/>
      <c r="C2" s="1"/>
      <c r="D2" s="1"/>
      <c r="E2" s="1"/>
      <c r="F2" s="1"/>
      <c r="XFC2"/>
      <c r="XFD2"/>
    </row>
    <row r="3" s="11" customFormat="1" customHeight="1" spans="1:6">
      <c r="A3" s="5" t="s">
        <v>2</v>
      </c>
      <c r="B3" s="5" t="s">
        <v>3</v>
      </c>
      <c r="C3" s="5" t="s">
        <v>4</v>
      </c>
      <c r="D3" s="5" t="s">
        <v>5</v>
      </c>
      <c r="E3" s="5" t="s">
        <v>6</v>
      </c>
      <c r="F3" s="5" t="s">
        <v>124</v>
      </c>
    </row>
    <row r="4" s="11" customFormat="1" customHeight="1" spans="1:6">
      <c r="A4" s="6" t="str">
        <f>_xlfn.DISPIMG("ID_D26ADEF4961B46EEA9BB20908B9D36A3",1)</f>
        <v>=DISPIMG("ID_D26ADEF4961B46EEA9BB20908B9D36A3",1)</v>
      </c>
      <c r="B4" s="12" t="s">
        <v>18</v>
      </c>
      <c r="C4" s="6">
        <v>1</v>
      </c>
      <c r="D4" s="6">
        <v>0.2</v>
      </c>
      <c r="E4" s="13">
        <v>66</v>
      </c>
      <c r="F4" s="14"/>
    </row>
    <row r="5" s="11" customFormat="1" ht="59" customHeight="1" spans="1:6">
      <c r="A5" s="6" t="str">
        <f>_xlfn.DISPIMG("ID_28B75E50B2B84F87A2275800465934F0",1)</f>
        <v>=DISPIMG("ID_28B75E50B2B84F87A2275800465934F0",1)</v>
      </c>
      <c r="B5" s="12" t="s">
        <v>125</v>
      </c>
      <c r="C5" s="6">
        <v>1</v>
      </c>
      <c r="D5" s="6">
        <v>0.2</v>
      </c>
      <c r="E5" s="13">
        <v>54</v>
      </c>
      <c r="F5" s="15"/>
    </row>
    <row r="6" s="11" customFormat="1" ht="105" customHeight="1" spans="1:6">
      <c r="A6" s="6" t="str">
        <f>_xlfn.DISPIMG("ID_4B06A761089E47DAB11BB14D2A77F696",1)</f>
        <v>=DISPIMG("ID_4B06A761089E47DAB11BB14D2A77F696",1)</v>
      </c>
      <c r="B6" s="12" t="s">
        <v>19</v>
      </c>
      <c r="C6" s="6">
        <v>1</v>
      </c>
      <c r="D6" s="6">
        <v>0.165</v>
      </c>
      <c r="E6" s="13">
        <v>118</v>
      </c>
      <c r="F6" s="15" t="s">
        <v>126</v>
      </c>
    </row>
    <row r="7" s="11" customFormat="1" ht="50" customHeight="1" spans="1:6">
      <c r="A7" s="6" t="str">
        <f>_xlfn.DISPIMG("ID_F8765EF4EDD740D0BBC6925475792560",1)</f>
        <v>=DISPIMG("ID_F8765EF4EDD740D0BBC6925475792560",1)</v>
      </c>
      <c r="B7" s="12" t="s">
        <v>20</v>
      </c>
      <c r="C7" s="6">
        <v>1</v>
      </c>
      <c r="D7" s="6">
        <v>4.7</v>
      </c>
      <c r="E7" s="13">
        <v>266</v>
      </c>
      <c r="F7" s="15" t="s">
        <v>127</v>
      </c>
    </row>
    <row r="8" s="11" customFormat="1" ht="50" customHeight="1" spans="1:6">
      <c r="A8" s="6" t="str">
        <f>_xlfn.DISPIMG("ID_6D772FA5E4594D77B3D0AA9C80578CD5",1)</f>
        <v>=DISPIMG("ID_6D772FA5E4594D77B3D0AA9C80578CD5",1)</v>
      </c>
      <c r="B8" s="12" t="s">
        <v>21</v>
      </c>
      <c r="C8" s="6">
        <v>1</v>
      </c>
      <c r="D8" s="6">
        <v>5.9</v>
      </c>
      <c r="E8" s="13">
        <v>320</v>
      </c>
      <c r="F8" s="15"/>
    </row>
    <row r="9" s="11" customFormat="1" ht="50" customHeight="1" spans="1:6">
      <c r="A9" s="6" t="str">
        <f>_xlfn.DISPIMG("ID_AF9233B080EB49F4AC28FE780E4721D8",1)</f>
        <v>=DISPIMG("ID_AF9233B080EB49F4AC28FE780E4721D8",1)</v>
      </c>
      <c r="B9" s="12" t="s">
        <v>22</v>
      </c>
      <c r="C9" s="6">
        <v>1</v>
      </c>
      <c r="D9" s="6">
        <v>8.1</v>
      </c>
      <c r="E9" s="13">
        <v>423</v>
      </c>
      <c r="F9" s="15"/>
    </row>
    <row r="10" s="11" customFormat="1" ht="81" customHeight="1" spans="1:6">
      <c r="A10" s="6" t="str">
        <f>_xlfn.DISPIMG("ID_8FA20F3E71274FD48261B17DBD293F89",1)</f>
        <v>=DISPIMG("ID_8FA20F3E71274FD48261B17DBD293F89",1)</v>
      </c>
      <c r="B10" s="12" t="s">
        <v>128</v>
      </c>
      <c r="C10" s="6">
        <v>1</v>
      </c>
      <c r="D10" s="6">
        <v>0.2</v>
      </c>
      <c r="E10" s="13">
        <v>19</v>
      </c>
      <c r="F10" s="15" t="s">
        <v>129</v>
      </c>
    </row>
    <row r="11" s="11" customFormat="1" customHeight="1" spans="1:11">
      <c r="A11" s="6" t="str">
        <f>_xlfn.DISPIMG("ID_DEDE9342F223478A863D7F7C9AD82F85",1)</f>
        <v>=DISPIMG("ID_DEDE9342F223478A863D7F7C9AD82F85",1)</v>
      </c>
      <c r="B11" s="12" t="s">
        <v>130</v>
      </c>
      <c r="C11" s="6">
        <v>1</v>
      </c>
      <c r="D11" s="6">
        <v>0.03</v>
      </c>
      <c r="E11" s="13">
        <v>11</v>
      </c>
      <c r="F11" s="14"/>
      <c r="K11" s="19"/>
    </row>
    <row r="12" s="11" customFormat="1" ht="101" customHeight="1" spans="1:11">
      <c r="A12" s="6" t="str">
        <f>_xlfn.DISPIMG("ID_59A27E26F4DF40F89E5ECCB46382B531",1)</f>
        <v>=DISPIMG("ID_59A27E26F4DF40F89E5ECCB46382B531",1)</v>
      </c>
      <c r="B12" s="12" t="s">
        <v>131</v>
      </c>
      <c r="C12" s="12">
        <v>1</v>
      </c>
      <c r="D12" s="12" t="s">
        <v>132</v>
      </c>
      <c r="E12" s="13">
        <v>17</v>
      </c>
      <c r="F12" s="14"/>
      <c r="K12" s="19"/>
    </row>
    <row r="13" s="11" customFormat="1" ht="38" customHeight="1" spans="1:6">
      <c r="A13" s="16"/>
      <c r="B13" s="12" t="s">
        <v>133</v>
      </c>
      <c r="C13" s="12">
        <v>1</v>
      </c>
      <c r="D13" s="12" t="s">
        <v>132</v>
      </c>
      <c r="E13" s="13">
        <v>69</v>
      </c>
      <c r="F13" s="17"/>
    </row>
    <row r="14" s="11" customFormat="1" ht="38" customHeight="1" spans="1:6">
      <c r="A14" s="16"/>
      <c r="B14" s="12" t="s">
        <v>134</v>
      </c>
      <c r="C14" s="12">
        <v>1</v>
      </c>
      <c r="D14" s="12" t="s">
        <v>132</v>
      </c>
      <c r="E14" s="13">
        <v>51</v>
      </c>
      <c r="F14" s="17"/>
    </row>
    <row r="15" s="11" customFormat="1" ht="42" customHeight="1" spans="1:6">
      <c r="A15" s="16"/>
      <c r="B15" s="12" t="s">
        <v>135</v>
      </c>
      <c r="C15" s="12">
        <v>1</v>
      </c>
      <c r="D15" s="12" t="s">
        <v>132</v>
      </c>
      <c r="E15" s="13">
        <v>80</v>
      </c>
      <c r="F15" s="17"/>
    </row>
    <row r="16" s="11" customFormat="1" ht="105" customHeight="1" spans="1:6">
      <c r="A16" s="16" t="str">
        <f>_xlfn.DISPIMG("ID_5C8E3ADA8E454F27B5E62498DBDE40EE",1)</f>
        <v>=DISPIMG("ID_5C8E3ADA8E454F27B5E62498DBDE40EE",1)</v>
      </c>
      <c r="B16" s="12" t="s">
        <v>136</v>
      </c>
      <c r="C16" s="12">
        <v>1</v>
      </c>
      <c r="D16" s="12" t="s">
        <v>132</v>
      </c>
      <c r="E16" s="13">
        <v>10</v>
      </c>
      <c r="F16" s="17" t="s">
        <v>137</v>
      </c>
    </row>
    <row r="17" s="11" customFormat="1" customHeight="1" spans="2:5">
      <c r="B17" s="10"/>
      <c r="C17" s="10"/>
      <c r="D17" s="10"/>
      <c r="E17" s="10"/>
    </row>
    <row r="18" s="11" customFormat="1" customHeight="1" spans="1:6">
      <c r="A18" s="18"/>
      <c r="B18" s="18"/>
      <c r="C18" s="18"/>
      <c r="D18" s="18"/>
      <c r="E18" s="18"/>
      <c r="F18" s="18"/>
    </row>
    <row r="19" s="11" customFormat="1" customHeight="1" spans="2:5">
      <c r="B19" s="10"/>
      <c r="C19" s="10"/>
      <c r="D19" s="10"/>
      <c r="E19" s="10"/>
    </row>
    <row r="20" s="11" customFormat="1" customHeight="1" spans="2:5">
      <c r="B20" s="10"/>
      <c r="C20" s="10"/>
      <c r="D20" s="10"/>
      <c r="E20" s="10"/>
    </row>
    <row r="21" s="11" customFormat="1" customHeight="1" spans="2:5">
      <c r="B21" s="10"/>
      <c r="C21" s="10"/>
      <c r="D21" s="10"/>
      <c r="E21" s="10"/>
    </row>
    <row r="22" s="11" customFormat="1" customHeight="1" spans="2:5">
      <c r="B22" s="10"/>
      <c r="C22" s="10"/>
      <c r="D22" s="10"/>
      <c r="E22" s="10"/>
    </row>
    <row r="23" s="11" customFormat="1" customHeight="1" spans="2:5">
      <c r="B23" s="10"/>
      <c r="C23" s="10"/>
      <c r="D23" s="10"/>
      <c r="E23" s="10"/>
    </row>
    <row r="24" s="11" customFormat="1" customHeight="1" spans="2:5">
      <c r="B24" s="10"/>
      <c r="C24" s="10"/>
      <c r="D24" s="10"/>
      <c r="E24" s="10"/>
    </row>
    <row r="25" s="11" customFormat="1" customHeight="1" spans="2:5">
      <c r="B25" s="10"/>
      <c r="C25" s="10"/>
      <c r="D25" s="10"/>
      <c r="E25" s="10"/>
    </row>
    <row r="26" s="11" customFormat="1" customHeight="1" spans="2:5">
      <c r="B26" s="10"/>
      <c r="C26" s="10"/>
      <c r="D26" s="10"/>
      <c r="E26" s="10"/>
    </row>
    <row r="27" s="11" customFormat="1" customHeight="1" spans="2:5">
      <c r="B27" s="10"/>
      <c r="C27" s="10"/>
      <c r="D27" s="10"/>
      <c r="E27" s="10"/>
    </row>
    <row r="28" s="10" customFormat="1" customHeight="1" spans="1:16384">
      <c r="A28" s="11"/>
      <c r="F28" s="11"/>
      <c r="XFC28"/>
      <c r="XFD28"/>
    </row>
    <row r="29" s="11" customFormat="1" customHeight="1" spans="1:6">
      <c r="A29" s="10"/>
      <c r="B29" s="10"/>
      <c r="C29" s="10"/>
      <c r="D29" s="10"/>
      <c r="E29" s="10"/>
      <c r="F29" s="10"/>
    </row>
    <row r="30" s="10" customFormat="1" customHeight="1" spans="1:16384">
      <c r="A30" s="11"/>
      <c r="F30" s="11"/>
      <c r="XFC30"/>
      <c r="XFD30"/>
    </row>
  </sheetData>
  <mergeCells count="3">
    <mergeCell ref="A1:F1"/>
    <mergeCell ref="A18:F18"/>
    <mergeCell ref="F7:F9"/>
  </mergeCells>
  <pageMargins left="0.75" right="0.75" top="1" bottom="1" header="0.5" footer="0.5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"/>
  <sheetViews>
    <sheetView workbookViewId="0">
      <selection activeCell="A1" sqref="A1:F4"/>
    </sheetView>
  </sheetViews>
  <sheetFormatPr defaultColWidth="8.72727272727273" defaultRowHeight="12.5" outlineLevelRow="3" outlineLevelCol="5"/>
  <cols>
    <col min="2" max="2" width="34.8181818181818" customWidth="1"/>
    <col min="3" max="3" width="23.9090909090909" customWidth="1"/>
    <col min="4" max="4" width="15.3636363636364" customWidth="1"/>
    <col min="5" max="5" width="17.1818181818182" customWidth="1"/>
    <col min="6" max="6" width="34.9090909090909" customWidth="1"/>
  </cols>
  <sheetData>
    <row r="1" ht="22.5" spans="1:6">
      <c r="A1" s="1" t="s">
        <v>0</v>
      </c>
      <c r="B1" s="1"/>
      <c r="C1" s="1"/>
      <c r="D1" s="1"/>
      <c r="E1" s="1"/>
      <c r="F1" s="1"/>
    </row>
    <row r="2" ht="22.5" spans="1:6">
      <c r="A2" s="2" t="s">
        <v>1</v>
      </c>
      <c r="B2" s="3"/>
      <c r="C2" s="3"/>
      <c r="D2" s="3"/>
      <c r="E2" s="3"/>
      <c r="F2" s="4"/>
    </row>
    <row r="3" ht="33" spans="1:6">
      <c r="A3" s="5" t="s">
        <v>2</v>
      </c>
      <c r="B3" s="5" t="s">
        <v>3</v>
      </c>
      <c r="C3" s="5" t="s">
        <v>4</v>
      </c>
      <c r="D3" s="5" t="s">
        <v>5</v>
      </c>
      <c r="E3" s="5" t="s">
        <v>6</v>
      </c>
      <c r="F3" s="5" t="s">
        <v>7</v>
      </c>
    </row>
    <row r="4" ht="45.95" spans="1:6">
      <c r="A4" s="6" t="str">
        <f>_xlfn.DISPIMG("ID_922FA23B95F74CFD915A4B92C86082EA",1)</f>
        <v>=DISPIMG("ID_922FA23B95F74CFD915A4B92C86082EA",1)</v>
      </c>
      <c r="B4" s="7" t="s">
        <v>29</v>
      </c>
      <c r="C4" s="8">
        <v>1</v>
      </c>
      <c r="D4" s="8">
        <v>1.25</v>
      </c>
      <c r="E4" s="8">
        <f>1011+77+46+23+23</f>
        <v>1180</v>
      </c>
      <c r="F4" s="9">
        <f>PRODUCT(C4,E4)</f>
        <v>1180</v>
      </c>
    </row>
  </sheetData>
  <mergeCells count="2">
    <mergeCell ref="A1:F1"/>
    <mergeCell ref="A2:F2"/>
  </mergeCells>
  <pageMargins left="0.75" right="0.75" top="1" bottom="1" header="0.5" footer="0.5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C34" sqref="C34"/>
    </sheetView>
  </sheetViews>
  <sheetFormatPr defaultColWidth="8.72727272727273" defaultRowHeight="12.5" outlineLevelCol="1"/>
  <sheetData>
    <row r="1" spans="1:2">
      <c r="A1" t="s">
        <v>138</v>
      </c>
      <c r="B1" t="s">
        <v>139</v>
      </c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F1C0EF-A58E-4F08-9EB5-E2D6A940892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I型</vt:lpstr>
      <vt:lpstr>T型</vt:lpstr>
      <vt:lpstr>3kg</vt:lpstr>
      <vt:lpstr>5kg</vt:lpstr>
      <vt:lpstr>10kg</vt:lpstr>
      <vt:lpstr>20kg</vt:lpstr>
      <vt:lpstr>Encoders</vt:lpstr>
      <vt:lpstr>Popular</vt:lpstr>
      <vt:lpstr>Pricing</vt:lpstr>
      <vt:lpstr>Acce</vt:lpstr>
      <vt:lpstr>Sheet1</vt:lpstr>
      <vt:lpstr>Input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Invoice with tax calculation</dc:title>
  <dc:creator>Administrator</dc:creator>
  <cp:lastModifiedBy>Zero-APD</cp:lastModifiedBy>
  <dcterms:created xsi:type="dcterms:W3CDTF">2014-10-11T04:01:00Z</dcterms:created>
  <cp:lastPrinted>2020-05-15T01:44:00Z</cp:lastPrinted>
  <dcterms:modified xsi:type="dcterms:W3CDTF">2025-02-25T15:44:06Z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TemplateID">
    <vt:lpwstr>TC010184701033</vt:lpwstr>
  </property>
  <property fmtid="{D5CDD505-2E9C-101B-9397-08002B2CF9AE}" pid="3" name="KSOProductBuildVer">
    <vt:lpwstr>2052-12.1.0.20305</vt:lpwstr>
  </property>
  <property fmtid="{D5CDD505-2E9C-101B-9397-08002B2CF9AE}" pid="4" name="ICV">
    <vt:lpwstr>88DD9083E041C59BE8BFC762BCAFA2E2</vt:lpwstr>
  </property>
</Properties>
</file>