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updateLinks="always"/>
  <mc:AlternateContent xmlns:mc="http://schemas.openxmlformats.org/markup-compatibility/2006">
    <mc:Choice Requires="x15">
      <x15ac:absPath xmlns:x15ac="http://schemas.microsoft.com/office/spreadsheetml/2010/11/ac" url="P:\OSEA\Projects and Tasks\Projects\GTFS\Data\"/>
    </mc:Choice>
  </mc:AlternateContent>
  <xr:revisionPtr revIDLastSave="0" documentId="13_ncr:1_{75025A20-DEB5-4BFC-A37A-DF977350B660}" xr6:coauthVersionLast="47" xr6:coauthVersionMax="47" xr10:uidLastSave="{00000000-0000-0000-0000-000000000000}"/>
  <bookViews>
    <workbookView xWindow="-108" yWindow="-108" windowWidth="23256" windowHeight="12576" tabRatio="930" xr2:uid="{ED23F9CA-EB2C-417A-90EA-3EC2FF6A8E6B}"/>
  </bookViews>
  <sheets>
    <sheet name="Data Dictionary" sheetId="83" r:id="rId1"/>
    <sheet name="C-2021 Comp" sheetId="43" state="hidden" r:id="rId2"/>
    <sheet name="G-TS Pivot" sheetId="72" state="hidden" r:id="rId3"/>
    <sheet name="G-Fed TS Chart" sheetId="73" state="hidden" r:id="rId4"/>
    <sheet name="Historic Data" sheetId="10" state="hidden" r:id="rId5"/>
    <sheet name="# of sources" sheetId="25" state="hidden" r:id="rId6"/>
  </sheets>
  <calcPr calcId="191028"/>
  <pivotCaches>
    <pivotCache cacheId="0"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9" i="72" l="1"/>
  <c r="I39" i="72"/>
  <c r="H46" i="72" l="1"/>
  <c r="H49" i="72"/>
  <c r="H52" i="72"/>
  <c r="H55" i="72"/>
  <c r="H58" i="72"/>
  <c r="H61" i="72"/>
  <c r="H64" i="72"/>
  <c r="H43" i="72"/>
  <c r="F73" i="72"/>
  <c r="F70" i="72"/>
  <c r="F67" i="72"/>
  <c r="F64" i="72"/>
  <c r="F61" i="72"/>
  <c r="F58" i="72"/>
  <c r="F55" i="72"/>
  <c r="F52" i="72"/>
  <c r="F49" i="72"/>
  <c r="F43" i="72"/>
  <c r="H78" i="72"/>
  <c r="G78" i="72"/>
  <c r="H79" i="72"/>
  <c r="F79" i="72"/>
  <c r="I28" i="72"/>
  <c r="H45" i="72" s="1"/>
  <c r="I29" i="72"/>
  <c r="I30" i="72"/>
  <c r="I31" i="72"/>
  <c r="H54" i="72" s="1"/>
  <c r="I32" i="72"/>
  <c r="H57" i="72" s="1"/>
  <c r="I33" i="72"/>
  <c r="H60" i="72" s="1"/>
  <c r="I34" i="72"/>
  <c r="H63" i="72" s="1"/>
  <c r="I35" i="72"/>
  <c r="H66" i="72" s="1"/>
  <c r="I36" i="72"/>
  <c r="H69" i="72" s="1"/>
  <c r="I37" i="72"/>
  <c r="H72" i="72" s="1"/>
  <c r="I38" i="72"/>
  <c r="I27" i="72"/>
  <c r="H28" i="72"/>
  <c r="G45" i="72" s="1"/>
  <c r="H29" i="72"/>
  <c r="G48" i="72" s="1"/>
  <c r="H30" i="72"/>
  <c r="G51" i="72" s="1"/>
  <c r="H31" i="72"/>
  <c r="G54" i="72" s="1"/>
  <c r="H32" i="72"/>
  <c r="G57" i="72" s="1"/>
  <c r="H33" i="72"/>
  <c r="G60" i="72" s="1"/>
  <c r="H34" i="72"/>
  <c r="H35" i="72"/>
  <c r="G66" i="72" s="1"/>
  <c r="H36" i="72"/>
  <c r="G69" i="72" s="1"/>
  <c r="H37" i="72"/>
  <c r="G72" i="72" s="1"/>
  <c r="H38" i="72"/>
  <c r="G75" i="72" s="1"/>
  <c r="H27" i="72"/>
  <c r="G42" i="72" s="1"/>
  <c r="D39" i="72"/>
  <c r="F78" i="72" s="1"/>
  <c r="D28" i="72"/>
  <c r="D29" i="72"/>
  <c r="F48" i="72" s="1"/>
  <c r="D30" i="72"/>
  <c r="F51" i="72" s="1"/>
  <c r="D31" i="72"/>
  <c r="F54" i="72" s="1"/>
  <c r="D32" i="72"/>
  <c r="F57" i="72" s="1"/>
  <c r="D33" i="72"/>
  <c r="F60" i="72" s="1"/>
  <c r="D34" i="72"/>
  <c r="F63" i="72" s="1"/>
  <c r="D35" i="72"/>
  <c r="F66" i="72" s="1"/>
  <c r="D36" i="72"/>
  <c r="F69" i="72" s="1"/>
  <c r="D37" i="72"/>
  <c r="F72" i="72" s="1"/>
  <c r="D38" i="72"/>
  <c r="F75" i="72" s="1"/>
  <c r="D27" i="72"/>
  <c r="F42" i="72" s="1"/>
  <c r="H76" i="72"/>
  <c r="F76" i="72"/>
  <c r="H73" i="72"/>
  <c r="H70" i="72"/>
  <c r="H67" i="72"/>
  <c r="F46" i="72"/>
  <c r="F45" i="72"/>
  <c r="H75" i="72"/>
  <c r="G63" i="72"/>
  <c r="H51" i="72"/>
  <c r="H48" i="72"/>
  <c r="B29" i="72"/>
  <c r="B30" i="72" s="1"/>
  <c r="B31" i="72" s="1"/>
  <c r="B32" i="72" s="1"/>
  <c r="B33" i="72" s="1"/>
  <c r="B34" i="72" s="1"/>
  <c r="B35" i="72" s="1"/>
  <c r="B36" i="72" s="1"/>
  <c r="B37" i="72" s="1"/>
  <c r="B38" i="72" s="1"/>
  <c r="B39" i="72" s="1"/>
  <c r="H42" i="72"/>
  <c r="F6" i="43" l="1"/>
  <c r="J6" i="43"/>
  <c r="J7" i="43" l="1"/>
  <c r="J9" i="43" s="1"/>
  <c r="D4" i="43" l="1"/>
  <c r="F4" i="43" s="1"/>
  <c r="F8" i="43" s="1"/>
  <c r="I4" i="43"/>
  <c r="J4" i="43" s="1"/>
  <c r="J8" i="43" s="1"/>
  <c r="G50" i="25" l="1"/>
  <c r="E50" i="25"/>
  <c r="C50" i="25"/>
  <c r="J54" i="25"/>
  <c r="G46" i="25"/>
  <c r="E46" i="25"/>
  <c r="F54" i="25" s="1"/>
  <c r="C46" i="25"/>
  <c r="D54" i="25" s="1"/>
  <c r="J53" i="25"/>
  <c r="E27" i="25"/>
  <c r="G27" i="25"/>
  <c r="D27" i="25"/>
  <c r="C27" i="25"/>
  <c r="J39" i="25"/>
  <c r="J38" i="25"/>
  <c r="J35" i="25"/>
  <c r="J34" i="25"/>
  <c r="J46" i="25" l="1"/>
  <c r="K54" i="25" s="1"/>
  <c r="J50" i="25"/>
  <c r="H54" i="25"/>
  <c r="J27" i="25"/>
  <c r="M27" i="25" s="1"/>
  <c r="G31" i="25"/>
  <c r="G30" i="25"/>
  <c r="E31" i="25"/>
  <c r="F35" i="25" s="1"/>
  <c r="E30" i="25"/>
  <c r="F34" i="25" s="1"/>
  <c r="C31" i="25"/>
  <c r="D35" i="25" s="1"/>
  <c r="C30" i="25"/>
  <c r="D34" i="25" s="1"/>
  <c r="B23" i="25"/>
  <c r="C18" i="25"/>
  <c r="C16" i="25"/>
  <c r="C15" i="25"/>
  <c r="C17" i="25"/>
  <c r="C19" i="25"/>
  <c r="C20" i="25"/>
  <c r="C21" i="25"/>
  <c r="C22" i="25"/>
  <c r="C23" i="25"/>
  <c r="C24" i="25"/>
  <c r="C25" i="25"/>
  <c r="K50" i="25" l="1"/>
  <c r="O27" i="25"/>
  <c r="C8" i="25"/>
  <c r="J8" i="25" s="1"/>
  <c r="C7" i="25"/>
  <c r="J7" i="25" s="1"/>
  <c r="H34" i="25"/>
  <c r="J30" i="25"/>
  <c r="H35" i="25"/>
  <c r="J31" i="25"/>
  <c r="D38" i="25"/>
  <c r="D39" i="25"/>
  <c r="F38" i="25"/>
  <c r="F39" i="25"/>
  <c r="H38" i="25"/>
  <c r="H39" i="25"/>
  <c r="C9" i="25" l="1"/>
  <c r="J9" i="25" s="1"/>
  <c r="K9" i="25" s="1"/>
  <c r="K38" i="25"/>
  <c r="K34" i="25"/>
  <c r="K27" i="25"/>
  <c r="K35" i="25"/>
  <c r="K39" i="25"/>
  <c r="K8" i="2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tc={5058BED8-3401-48BE-8CC6-FEE77E74CFC8}</author>
    <author>tc={138D1997-9E14-4CAA-9FA2-BD3EBAF4225B}</author>
    <author>tc={550E4982-B169-43DD-B51C-5B9793ED123C}</author>
    <author>tc={81CD006F-DF89-431D-9003-AC30FB23BF7E}</author>
    <author>tc={764580B3-CA87-4266-997D-4E8CE271377B}</author>
    <author>tc={09A63CDC-2A53-4C42-A0A7-3B5B1B112530}</author>
    <author>tc={F9C95E0B-58DC-4488-B80B-33BA572916AD}</author>
  </authors>
  <commentList>
    <comment ref="B18" authorId="0" shapeId="0" xr:uid="{5058BED8-3401-48BE-8CC6-FEE77E74CFC8}">
      <text>
        <t xml:space="preserve">[Threaded comment]
Your version of Excel allows you to read this threaded comment; however, any edits to it will get removed if the file is opened in a newer version of Excel. Learn more: https://go.microsoft.com/fwlink/?linkid=870924
Comment:
    file name appears to be outdated. confirm with Julie she uses State &amp; Local Government/ US Summary &amp; Alabama-Mississippi </t>
      </text>
    </comment>
    <comment ref="B31" authorId="1" shapeId="0" xr:uid="{138D1997-9E14-4CAA-9FA2-BD3EBAF4225B}">
      <text>
        <t xml:space="preserve">[Threaded comment]
Your version of Excel allows you to read this threaded comment; however, any edits to it will get removed if the file is opened in a newer version of Excel. Learn more: https://go.microsoft.com/fwlink/?linkid=870924
Comment:
    file name appears to be outdated. confirm with Julie she uses State &amp; Local Government/ US Summary &amp; Alabama-Mississippi </t>
      </text>
    </comment>
    <comment ref="B35" authorId="2" shapeId="0" xr:uid="{550E4982-B169-43DD-B51C-5B9793ED123C}">
      <text>
        <t xml:space="preserve">[Threaded comment]
Your version of Excel allows you to read this threaded comment; however, any edits to it will get removed if the file is opened in a newer version of Excel. Learn more: https://go.microsoft.com/fwlink/?linkid=870924
Comment:
    file name appears to be outdated. confirm with Julie she uses State &amp; Local Government/ US Summary &amp; Alabama-Mississippi </t>
      </text>
    </comment>
    <comment ref="B39" authorId="3" shapeId="0" xr:uid="{81CD006F-DF89-431D-9003-AC30FB23BF7E}">
      <text>
        <t xml:space="preserve">[Threaded comment]
Your version of Excel allows you to read this threaded comment; however, any edits to it will get removed if the file is opened in a newer version of Excel. Learn more: https://go.microsoft.com/fwlink/?linkid=870924
Comment:
    file name appears to be outdated. confirm with Julie she uses State &amp; Local Government/ US Summary &amp; Alabama-Mississippi </t>
      </text>
    </comment>
    <comment ref="B46" authorId="4" shapeId="0" xr:uid="{764580B3-CA87-4266-997D-4E8CE271377B}">
      <text>
        <t xml:space="preserve">[Threaded comment]
Your version of Excel allows you to read this threaded comment; however, any edits to it will get removed if the file is opened in a newer version of Excel. Learn more: https://go.microsoft.com/fwlink/?linkid=870924
Comment:
    file name appears to be outdated. confirm with Julie she uses State &amp; Local Government/ US Summary &amp; Alabama-Mississippi </t>
      </text>
    </comment>
    <comment ref="B50" authorId="5" shapeId="0" xr:uid="{09A63CDC-2A53-4C42-A0A7-3B5B1B112530}">
      <text>
        <t xml:space="preserve">[Threaded comment]
Your version of Excel allows you to read this threaded comment; however, any edits to it will get removed if the file is opened in a newer version of Excel. Learn more: https://go.microsoft.com/fwlink/?linkid=870924
Comment:
    file name appears to be outdated. confirm with Julie she uses State &amp; Local Government/ US Summary &amp; Alabama-Mississippi </t>
      </text>
    </comment>
    <comment ref="B54" authorId="6" shapeId="0" xr:uid="{F9C95E0B-58DC-4488-B80B-33BA572916AD}">
      <text>
        <t xml:space="preserve">[Threaded comment]
Your version of Excel allows you to read this threaded comment; however, any edits to it will get removed if the file is opened in a newer version of Excel. Learn more: https://go.microsoft.com/fwlink/?linkid=870924
Comment:
    file name appears to be outdated. confirm with Julie she uses State &amp; Local Government/ US Summary &amp; Alabama-Mississippi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8B27033-C5A8-49F5-B1EF-97D403B55524}" keepAlive="1" name="Query - Air Long" description="Connection to the 'Air Long' query in the workbook." type="5" refreshedVersion="8" background="1" saveData="1">
    <dbPr connection="Provider=Microsoft.Mashup.OleDb.1;Data Source=$Workbook$;Location=&quot;Air Long&quot;;Extended Properties=&quot;&quot;" command="SELECT * FROM [Air Long]"/>
  </connection>
  <connection id="2" xr16:uid="{68F5CBA9-CED3-4752-87AE-F729C3FCDBD9}" keepAlive="1" name="Query - A-Long" description="Connection to the 'A-Long' query in the workbook." type="5" refreshedVersion="0" background="1">
    <dbPr connection="Provider=Microsoft.Mashup.OleDb.1;Data Source=$Workbook$;Location=A-Long;Extended Properties=&quot;&quot;" command="SELECT * FROM [A-Long]"/>
  </connection>
  <connection id="3" xr16:uid="{E7D396FD-880E-4811-82DF-BCFEEBAACFB3}" keepAlive="1" name="Query - A-Long (2)" description="Connection to the 'A-Long (2)' query in the workbook." type="5" refreshedVersion="0" background="1">
    <dbPr connection="Provider=Microsoft.Mashup.OleDb.1;Data Source=$Workbook$;Location=&quot;A-Long (2)&quot;;Extended Properties=&quot;&quot;" command="SELECT * FROM [A-Long (2)]"/>
  </connection>
  <connection id="4" xr16:uid="{924F5EC2-80D2-4C13-93A4-A5D4C6B650C1}" keepAlive="1" name="Query - Final" description="Connection to the 'Final' query in the workbook." type="5" refreshedVersion="8" background="1" saveData="1">
    <dbPr connection="Provider=Microsoft.Mashup.OleDb.1;Data Source=$Workbook$;Location=Final;Extended Properties=&quot;&quot;" command="SELECT * FROM [Final]"/>
  </connection>
  <connection id="5" xr16:uid="{751E2C29-301B-4DA4-B120-A03754BE7BED}" keepAlive="1" name="Query - Final-Long" description="Connection to the 'Final-Long' query in the workbook." type="5" refreshedVersion="8" background="1" saveData="1">
    <dbPr connection="Provider=Microsoft.Mashup.OleDb.1;Data Source=$Workbook$;Location=Final-Long;Extended Properties=&quot;&quot;" command="SELECT * FROM [Final-Long]"/>
  </connection>
  <connection id="6" xr16:uid="{4B3F30D1-A179-4F7F-BC2F-B04480C248A5}" keepAlive="1" name="Query - Final-Long (2)" description="Connection to the 'Final-Long (2)' query in the workbook." type="5" refreshedVersion="8" background="1" saveData="1">
    <dbPr connection="Provider=Microsoft.Mashup.OleDb.1;Data Source=$Workbook$;Location=&quot;Final-Long (2)&quot;;Extended Properties=&quot;&quot;" command="SELECT * FROM [Final-Long (2)]"/>
  </connection>
  <connection id="7" xr16:uid="{523830F1-85D7-440F-BAAE-F6405A3EFAFA}" keepAlive="1" name="Query - General Long" description="Connection to the 'General Long' query in the workbook." type="5" refreshedVersion="8" background="1" saveData="1">
    <dbPr connection="Provider=Microsoft.Mashup.OleDb.1;Data Source=$Workbook$;Location=&quot;General Long&quot;;Extended Properties=&quot;&quot;" command="SELECT * FROM [General Long]"/>
  </connection>
  <connection id="8" xr16:uid="{8FC90322-473E-457D-A1AA-4ECC10A8CE38}" keepAlive="1" name="Query - G-Long" description="Connection to the 'G-Long' query in the workbook." type="5" refreshedVersion="0" background="1">
    <dbPr connection="Provider=Microsoft.Mashup.OleDb.1;Data Source=$Workbook$;Location=G-Long;Extended Properties=&quot;&quot;" command="SELECT * FROM [G-Long]"/>
  </connection>
  <connection id="9" xr16:uid="{97ED1BE5-E282-4684-AE5A-7A218FB95EBD}" keepAlive="1" name="Query - G-Long (2)" description="Connection to the 'G-Long (2)' query in the workbook." type="5" refreshedVersion="0" background="1">
    <dbPr connection="Provider=Microsoft.Mashup.OleDb.1;Data Source=$Workbook$;Location=&quot;G-Long (2)&quot;;Extended Properties=&quot;&quot;" command="SELECT * FROM [G-Long (2)]"/>
  </connection>
  <connection id="10" xr16:uid="{A3565946-18A3-4F88-95D2-7A5C7D13F2BC}" keepAlive="1" name="Query - Highways Long" description="Connection to the 'Highways Long' query in the workbook." type="5" refreshedVersion="8" background="1" saveData="1">
    <dbPr connection="Provider=Microsoft.Mashup.OleDb.1;Data Source=$Workbook$;Location=&quot;Highways Long&quot;;Extended Properties=&quot;&quot;" command="SELECT * FROM [Highways Long]"/>
  </connection>
  <connection id="11" xr16:uid="{857714BC-E5A8-4801-8A96-C2C9727F6EE4}" keepAlive="1" name="Query - Highways-A Long" description="Connection to the 'Highways-A Long' query in the workbook." type="5" refreshedVersion="0" background="1">
    <dbPr connection="Provider=Microsoft.Mashup.OleDb.1;Data Source=$Workbook$;Location=&quot;Highways-A Long&quot;;Extended Properties=&quot;&quot;" command="SELECT * FROM [Highways-A Long]"/>
  </connection>
  <connection id="12" xr16:uid="{7BFE32D3-72E1-4704-841C-A7382D1AF35D}" keepAlive="1" name="Query - Highways-A Long (2)" description="Connection to the 'Highways-A Long (2)' query in the workbook." type="5" refreshedVersion="0" background="1">
    <dbPr connection="Provider=Microsoft.Mashup.OleDb.1;Data Source=$Workbook$;Location=&quot;Highways-A Long (2)&quot;;Extended Properties=&quot;&quot;" command="SELECT * FROM [Highways-A Long (2)]"/>
  </connection>
  <connection id="13" xr16:uid="{E0D873FB-2A4F-441B-B7A1-A2EE4E56B5FE}" keepAlive="1" name="Query - Highways-E-Long" description="Connection to the 'Highways-E-Long' query in the workbook." type="5" refreshedVersion="0" background="1">
    <dbPr connection="Provider=Microsoft.Mashup.OleDb.1;Data Source=$Workbook$;Location=Highways-E-Long;Extended Properties=&quot;&quot;" command="SELECT * FROM [Highways-E-Long]"/>
  </connection>
  <connection id="14" xr16:uid="{31B0A179-88D6-4178-BE58-EA4E99E8B3FB}" keepAlive="1" name="Query - H-Long" description="Connection to the 'H-Long' query in the workbook." type="5" refreshedVersion="0" background="1">
    <dbPr connection="Provider=Microsoft.Mashup.OleDb.1;Data Source=$Workbook$;Location=H-Long;Extended Properties=&quot;&quot;" command="SELECT * FROM [H-Long]"/>
  </connection>
  <connection id="15" xr16:uid="{D716C8D6-CD4A-4A04-9C4B-BC8128185AD0}" keepAlive="1" name="Query - Pipeline Long" description="Connection to the 'Pipeline Long' query in the workbook." type="5" refreshedVersion="8" background="1" saveData="1">
    <dbPr connection="Provider=Microsoft.Mashup.OleDb.1;Data Source=$Workbook$;Location=&quot;Pipeline Long&quot;;Extended Properties=&quot;&quot;" command="SELECT * FROM [Pipeline Long]"/>
  </connection>
  <connection id="16" xr16:uid="{26D6D0C7-0BFE-4766-BC43-E294146F8013}" keepAlive="1" name="Query - P-Long" description="Connection to the 'P-Long' query in the workbook." type="5" refreshedVersion="0" background="1">
    <dbPr connection="Provider=Microsoft.Mashup.OleDb.1;Data Source=$Workbook$;Location=P-Long;Extended Properties=&quot;&quot;" command="SELECT * FROM [P-Long]"/>
  </connection>
  <connection id="17" xr16:uid="{CADC72B0-4092-4BE4-B4B8-5A48D247C619}" keepAlive="1" name="Query - P-Long (2)" description="Connection to the 'P-Long (2)' query in the workbook." type="5" refreshedVersion="0" background="1">
    <dbPr connection="Provider=Microsoft.Mashup.OleDb.1;Data Source=$Workbook$;Location=&quot;P-Long (2)&quot;;Extended Properties=&quot;&quot;" command="SELECT * FROM [P-Long (2)]"/>
  </connection>
  <connection id="18" xr16:uid="{C46CA97E-A4B0-4C05-A2DB-7F65A742CB7E}" keepAlive="1" name="Query - Railroads Long" description="Connection to the 'Railroads Long' query in the workbook." type="5" refreshedVersion="8" background="1" saveData="1">
    <dbPr connection="Provider=Microsoft.Mashup.OleDb.1;Data Source=$Workbook$;Location=&quot;Railroads Long&quot;;Extended Properties=&quot;&quot;" command="SELECT * FROM [Railroads Long]"/>
  </connection>
  <connection id="19" xr16:uid="{8C1EC1B1-C8E8-4F7E-9687-AA70CAF8555B}" keepAlive="1" name="Query - R-Long" description="Connection to the 'R-Long' query in the workbook." type="5" refreshedVersion="0" background="1">
    <dbPr connection="Provider=Microsoft.Mashup.OleDb.1;Data Source=$Workbook$;Location=R-Long;Extended Properties=&quot;&quot;" command="SELECT * FROM [R-Long]"/>
  </connection>
  <connection id="20" xr16:uid="{DB9CDBC0-E4ED-4807-8EDB-616487B85F91}" keepAlive="1" name="Query - R-Long (2)" description="Connection to the 'R-Long (2)' query in the workbook." type="5" refreshedVersion="0" background="1">
    <dbPr connection="Provider=Microsoft.Mashup.OleDb.1;Data Source=$Workbook$;Location=&quot;R-Long (2)&quot;;Extended Properties=&quot;&quot;" command="SELECT * FROM [R-Long (2)]"/>
  </connection>
  <connection id="21" xr16:uid="{89FB451C-9F0A-4FF8-B853-EE538D558E27}" keepAlive="1" name="Query - T-Long" description="Connection to the 'T-Long' query in the workbook." type="5" refreshedVersion="0" background="1">
    <dbPr connection="Provider=Microsoft.Mashup.OleDb.1;Data Source=$Workbook$;Location=T-Long;Extended Properties=&quot;&quot;" command="SELECT * FROM [T-Long]"/>
  </connection>
  <connection id="22" xr16:uid="{0FC80691-A3CE-408B-8223-BD2406746286}" keepAlive="1" name="Query - T-Long (2)" description="Connection to the 'T-Long (2)' query in the workbook." type="5" refreshedVersion="0" background="1">
    <dbPr connection="Provider=Microsoft.Mashup.OleDb.1;Data Source=$Workbook$;Location=&quot;T-Long (2)&quot;;Extended Properties=&quot;&quot;" command="SELECT * FROM [T-Long (2)]"/>
  </connection>
  <connection id="23" xr16:uid="{A7315FB1-DFF2-464E-8976-80EF716A88A1}" keepAlive="1" name="Query - Transit Long" description="Connection to the 'Transit Long' query in the workbook." type="5" refreshedVersion="8" background="1" saveData="1">
    <dbPr connection="Provider=Microsoft.Mashup.OleDb.1;Data Source=$Workbook$;Location=&quot;Transit Long&quot;;Extended Properties=&quot;&quot;" command="SELECT * FROM [Transit Long]"/>
  </connection>
  <connection id="24" xr16:uid="{451D0D3A-E6BE-4D29-A3CA-DD80DC588857}" keepAlive="1" name="Query - Water Long" description="Connection to the 'Water Long' query in the workbook." type="5" refreshedVersion="8" background="1" saveData="1">
    <dbPr connection="Provider=Microsoft.Mashup.OleDb.1;Data Source=$Workbook$;Location=&quot;Water Long&quot;;Extended Properties=&quot;&quot;" command="SELECT * FROM [Water Long]"/>
  </connection>
  <connection id="25" xr16:uid="{389795F3-A31F-44A2-8DD2-2A0BD2C9C171}" keepAlive="1" name="Query - W-Long" description="Connection to the 'W-Long' query in the workbook." type="5" refreshedVersion="0" background="1">
    <dbPr connection="Provider=Microsoft.Mashup.OleDb.1;Data Source=$Workbook$;Location=W-Long;Extended Properties=&quot;&quot;" command="SELECT * FROM [W-Long]"/>
  </connection>
  <connection id="26" xr16:uid="{6D29C860-8C82-4004-AFE0-6253E7E9E700}" keepAlive="1" name="Query - W-Long (2)" description="Connection to the 'W-Long (2)' query in the workbook." type="5" refreshedVersion="0" background="1">
    <dbPr connection="Provider=Microsoft.Mashup.OleDb.1;Data Source=$Workbook$;Location=&quot;W-Long (2)&quot;;Extended Properties=&quot;&quot;" command="SELECT * FROM [W-Long (2)]"/>
  </connection>
</connections>
</file>

<file path=xl/sharedStrings.xml><?xml version="1.0" encoding="utf-8"?>
<sst xmlns="http://schemas.openxmlformats.org/spreadsheetml/2006/main" count="351" uniqueCount="168">
  <si>
    <t>Description</t>
  </si>
  <si>
    <t>General</t>
  </si>
  <si>
    <t>Transfers</t>
  </si>
  <si>
    <t>General Support</t>
  </si>
  <si>
    <t>Revenues</t>
  </si>
  <si>
    <t>Expenditures</t>
  </si>
  <si>
    <t>Other</t>
  </si>
  <si>
    <t>Railroads</t>
  </si>
  <si>
    <t>Highways</t>
  </si>
  <si>
    <t>Water</t>
  </si>
  <si>
    <t>Transit</t>
  </si>
  <si>
    <t>Air</t>
  </si>
  <si>
    <t>cash_flow</t>
  </si>
  <si>
    <t>own_supporting</t>
  </si>
  <si>
    <t>user_other</t>
  </si>
  <si>
    <t>trust_fund</t>
  </si>
  <si>
    <t>exp_type</t>
  </si>
  <si>
    <t>gov_level</t>
  </si>
  <si>
    <t>year</t>
  </si>
  <si>
    <t>value</t>
  </si>
  <si>
    <t>mode</t>
  </si>
  <si>
    <t>Revenue</t>
  </si>
  <si>
    <t>Supporting</t>
  </si>
  <si>
    <t>-</t>
  </si>
  <si>
    <t>Federal</t>
  </si>
  <si>
    <t>OMB</t>
  </si>
  <si>
    <t>Expenditure</t>
  </si>
  <si>
    <t>O&amp;M</t>
  </si>
  <si>
    <t>Capital</t>
  </si>
  <si>
    <t>FE-10</t>
  </si>
  <si>
    <t>LDF</t>
  </si>
  <si>
    <t>Census</t>
  </si>
  <si>
    <t>statetypepu</t>
  </si>
  <si>
    <t>FA-5</t>
  </si>
  <si>
    <t>SF-1</t>
  </si>
  <si>
    <t>LGF-21</t>
  </si>
  <si>
    <t>SF-2</t>
  </si>
  <si>
    <t>LGF-2</t>
  </si>
  <si>
    <t>NTD Data</t>
  </si>
  <si>
    <t>Pipeline</t>
  </si>
  <si>
    <t>Original Name</t>
  </si>
  <si>
    <t>New Name</t>
  </si>
  <si>
    <t>Possible Values</t>
  </si>
  <si>
    <t>Cash Flow Type</t>
  </si>
  <si>
    <t>The type of cash flow</t>
  </si>
  <si>
    <t>Revenue, Expenditure, Transfer</t>
  </si>
  <si>
    <t>Own/ Supporting</t>
  </si>
  <si>
    <t>User-Based/ Other</t>
  </si>
  <si>
    <t>Federal Trust Fund</t>
  </si>
  <si>
    <t>Expenditure Type</t>
  </si>
  <si>
    <t>Federal / S&amp;L</t>
  </si>
  <si>
    <t>Level of government</t>
  </si>
  <si>
    <t>Various</t>
  </si>
  <si>
    <t>Short description of the data item</t>
  </si>
  <si>
    <t>Year</t>
  </si>
  <si>
    <t>Year of data</t>
  </si>
  <si>
    <t>2010-2022</t>
  </si>
  <si>
    <t>Value</t>
  </si>
  <si>
    <t>Mode</t>
  </si>
  <si>
    <t>Mode associated with value</t>
  </si>
  <si>
    <t>Sum of 2021</t>
  </si>
  <si>
    <t>TPFS</t>
  </si>
  <si>
    <t>GTFS</t>
  </si>
  <si>
    <t>Supporting Total</t>
  </si>
  <si>
    <t>Revenue Total</t>
  </si>
  <si>
    <t>- Total</t>
  </si>
  <si>
    <t>Expenditure Total</t>
  </si>
  <si>
    <t>Grand Total</t>
  </si>
  <si>
    <t>Total</t>
  </si>
  <si>
    <t>State and Local</t>
  </si>
  <si>
    <t>Difference (TPFS-GTFS)</t>
  </si>
  <si>
    <t>a</t>
  </si>
  <si>
    <t>b</t>
  </si>
  <si>
    <t>c</t>
  </si>
  <si>
    <t>FEDERAL</t>
  </si>
  <si>
    <t>Column Labels</t>
  </si>
  <si>
    <t>Values</t>
  </si>
  <si>
    <t>Sum of 2010</t>
  </si>
  <si>
    <t>Sum of 2011</t>
  </si>
  <si>
    <t>Sum of 2012</t>
  </si>
  <si>
    <t>Sum of 2013</t>
  </si>
  <si>
    <t>Sum of 2014</t>
  </si>
  <si>
    <t>Sum of 2015</t>
  </si>
  <si>
    <t>Sum of 2016</t>
  </si>
  <si>
    <t>Sum of 2017</t>
  </si>
  <si>
    <t>Sum of 2018</t>
  </si>
  <si>
    <t>Sum of 2019</t>
  </si>
  <si>
    <t>Sum of 2020</t>
  </si>
  <si>
    <t>TPFS: Own | User-Based</t>
  </si>
  <si>
    <t>TPFS: Supporting</t>
  </si>
  <si>
    <t>GTFS: Own</t>
  </si>
  <si>
    <t>GTFS: Supporting</t>
  </si>
  <si>
    <t>TPFS: Capital</t>
  </si>
  <si>
    <t>TPFS: O&amp;M</t>
  </si>
  <si>
    <t>TPFS: Transfer</t>
  </si>
  <si>
    <t>GTFS: Expenditures</t>
  </si>
  <si>
    <t>GTFS: Transfers</t>
  </si>
  <si>
    <t>Own Source | Other</t>
  </si>
  <si>
    <t>Own Source | User Based</t>
  </si>
  <si>
    <t>Sum of 2022</t>
  </si>
  <si>
    <t>Rail</t>
  </si>
  <si>
    <t>O&amp;M Total</t>
  </si>
  <si>
    <t>Capital Total</t>
  </si>
  <si>
    <t>1A Transportation Revenue and Expenditure by Mode</t>
  </si>
  <si>
    <t>P:\Knotis\GTFS 2020\[Historical government-transportation-financial-statistics-workbook_Updated.xlsx]</t>
  </si>
  <si>
    <t>P:\Knotis\GTFS JE questions\Data 2016 and Earlier\[2016 Summary Tables_v02.xlsx]</t>
  </si>
  <si>
    <t>Highway</t>
  </si>
  <si>
    <t>2A Transportation Revenue by Level of Government, Type and Mode</t>
  </si>
  <si>
    <t>Total Supporting</t>
  </si>
  <si>
    <t>Own Source</t>
  </si>
  <si>
    <t>Total Own</t>
  </si>
  <si>
    <t>3A Transportation Expenditures by Level of Government and Mode</t>
  </si>
  <si>
    <t>Total Federal</t>
  </si>
  <si>
    <t>General support</t>
  </si>
  <si>
    <t>Total State and Local</t>
  </si>
  <si>
    <t>4A Federal Transportation Expenditure by Mode</t>
  </si>
  <si>
    <t>Railroad</t>
  </si>
  <si>
    <t>Direct Expenditures</t>
  </si>
  <si>
    <t>Transfers to S&amp;L</t>
  </si>
  <si>
    <t>Total # of sources</t>
  </si>
  <si>
    <t>12-17 months</t>
  </si>
  <si>
    <t>&gt;17</t>
  </si>
  <si>
    <t>FAA Performance and Accountability Reports</t>
  </si>
  <si>
    <t>CAta</t>
  </si>
  <si>
    <t>Cesnus</t>
  </si>
  <si>
    <t>MV-3</t>
  </si>
  <si>
    <t>Local GF/all local</t>
  </si>
  <si>
    <t>Local GF/highway revenes</t>
  </si>
  <si>
    <t>Lagging Sources</t>
  </si>
  <si>
    <t>Total Highways</t>
  </si>
  <si>
    <t>Total All</t>
  </si>
  <si>
    <t>Source</t>
  </si>
  <si>
    <t>BTS Table A1</t>
  </si>
  <si>
    <t>Aviation Lagging</t>
  </si>
  <si>
    <t>Total Aviation</t>
  </si>
  <si>
    <t>Estimate/Actual</t>
  </si>
  <si>
    <t>estimate_actual</t>
  </si>
  <si>
    <t>Whether the values are for the preliminary estimate or actuals publications</t>
  </si>
  <si>
    <t>Actual, Estimate</t>
  </si>
  <si>
    <t>chained_value</t>
  </si>
  <si>
    <t>Own-Source, Supporting, -, Total</t>
  </si>
  <si>
    <t>Whether the revenue is earned or directly generated by a transportation agency (own-source), comes from other sources (supporting), is not a revenue (-), or is a total for the category</t>
  </si>
  <si>
    <t>Whether revenue is generated from charges on users of the mode related to their transportation activity (user-based) or not (other). User-based-transit is a marker for user-based revenue earned by the highway mode but transferred to transit; it should be excluded when calculating totals but included when summing highway only. Total is the sum of this category, and - indicates it is not a revenue.</t>
  </si>
  <si>
    <t>Other, User-Based, User-Based-Transit, -, Total</t>
  </si>
  <si>
    <t>Whether the funds flow through a federal trust fund (trust fund), or not (non-trust fund), or is a total for this category.</t>
  </si>
  <si>
    <t>Trust Fund, Non-Trust Fund, Total</t>
  </si>
  <si>
    <t>Capital, Non-Capital, -, Total</t>
  </si>
  <si>
    <t>Expenditure purpose, outlays for new equipment and structures and for improving or enhancing the capacity and quality of the existing equipment and structures (capital),  operation and maintenance costs, as well as research, administration, and other costs government agencies incur in managing transportation systems that are not capital investments (non-capital), not an expenditure (-), or the total for the category (total).</t>
  </si>
  <si>
    <t>Highways, Transit, Air, Railroads, Water, Pipeline, General, Total</t>
  </si>
  <si>
    <t>Chained Value</t>
  </si>
  <si>
    <t>Value adjusted for inflation by chaining to 2017</t>
  </si>
  <si>
    <t>Deflator</t>
  </si>
  <si>
    <t>deflator</t>
  </si>
  <si>
    <t>Value from the Bureau of Economic Analysis to calculate the chained value</t>
  </si>
  <si>
    <t>Government Sort Order</t>
  </si>
  <si>
    <t>gov_level_sort_order</t>
  </si>
  <si>
    <t>0, 1, 3, 9999</t>
  </si>
  <si>
    <t>Federal (0), State and Local (1), Amtrak (3), or Total (9999)</t>
  </si>
  <si>
    <t>Mode Sort Order</t>
  </si>
  <si>
    <t>mode_sort_order</t>
  </si>
  <si>
    <t>Highways (0), Transit (1), Air (2), Water (3), Railroads (4), Pipeline (5), General (6), Total (9999)</t>
  </si>
  <si>
    <t>0, 1, 2, 3, 4, 5, 6, 9999</t>
  </si>
  <si>
    <t>User-Based/Other Grouping</t>
  </si>
  <si>
    <t>user_other_grp</t>
  </si>
  <si>
    <t>A grouping where user-based includes user-based-transit</t>
  </si>
  <si>
    <t>Other, User-Based, -, Total</t>
  </si>
  <si>
    <t>Federal, State and Local, Amtrak, Total</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</si>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</sst>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14"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sz val="11"/>
      <color rgb="FF444444"/>
      <name val="Calibri"/>
      <family val="2"/>
    </font>
    <font>
      <sz val="11"/>
      <color rgb="FF000000"/>
      <name val="Franklin Gothic Book"/>
      <family val="2"/>
    </font>
    <font>
      <sz val="11"/>
      <color theme="1"/>
      <name val="Franklin Gothic Book"/>
      <family val="2"/>
    </font>
    <font>
      <b/>
      <sz val="11"/>
      <color theme="1"/>
      <name val="Franklin Gothic Book"/>
      <family val="2"/>
    </font>
    <font>
      <sz val="12"/>
      <color theme="0"/>
      <name val="Franklin Gothic Book"/>
      <family val="2"/>
    </font>
    <font>
      <b/>
      <sz val="12"/>
      <color theme="0"/>
      <name val="Franklin Gothic Book"/>
      <family val="2"/>
    </font>
    <font>
      <vertAlign val="superscript"/>
      <sz val="11"/>
      <color theme="1"/>
      <name val="Calibri"/>
      <family val="2"/>
      <scheme val="minor"/>
    </font>
    <font>
      <b/>
      <vertAlign val="superscript"/>
      <sz val="12"/>
      <color theme="0"/>
      <name val="Franklin Gothic Book"/>
      <family val="2"/>
    </font>
    <font>
      <vertAlign val="superscript"/>
      <sz val="12"/>
      <color theme="0"/>
      <name val="Franklin Gothic Book"/>
      <family val="2"/>
    </font>
    <font>
      <vertAlign val="superscript"/>
      <sz val="11"/>
      <color theme="1"/>
      <name val="Franklin Gothic Book"/>
      <family val="2"/>
    </font>
  </fonts>
  <fills count="10">
    <fill>
      <patternFill patternType="none"/>
    </fill>
    <fill>
      <patternFill patternType="gray125"/>
    </fill>
    <fill>
      <patternFill patternType="solid">
        <fgColor theme="7" tint="0.79998168889431442"/>
        <bgColor indexed="64"/>
      </patternFill>
    </fill>
    <fill>
      <patternFill patternType="solid">
        <fgColor rgb="FFFFF2CC"/>
        <bgColor indexed="64"/>
      </patternFill>
    </fill>
    <fill>
      <patternFill patternType="solid">
        <fgColor rgb="FFFFFF00"/>
        <bgColor indexed="64"/>
      </patternFill>
    </fill>
    <fill>
      <patternFill patternType="solid">
        <fgColor rgb="FF15396C"/>
        <bgColor indexed="64"/>
      </patternFill>
    </fill>
    <fill>
      <patternFill patternType="solid">
        <fgColor rgb="FFCCCED4"/>
        <bgColor indexed="64"/>
      </patternFill>
    </fill>
    <fill>
      <patternFill patternType="solid">
        <fgColor rgb="FFDFE0E5"/>
        <bgColor indexed="64"/>
      </patternFill>
    </fill>
    <fill>
      <patternFill patternType="solid">
        <fgColor theme="9" tint="0.79998168889431442"/>
        <bgColor indexed="64"/>
      </patternFill>
    </fill>
    <fill>
      <patternFill patternType="solid">
        <fgColor theme="8" tint="0.79998168889431442"/>
        <bgColor theme="8" tint="0.79998168889431442"/>
      </patternFill>
    </fill>
  </fills>
  <borders count="14">
    <border>
      <left/>
      <right/>
      <top/>
      <bottom/>
      <diagonal/>
    </border>
    <border>
      <left/>
      <right/>
      <top/>
      <bottom style="thin">
        <color indexed="64"/>
      </bottom>
      <diagonal/>
    </border>
    <border>
      <left/>
      <right style="medium">
        <color rgb="FFFFFFFF"/>
      </right>
      <top style="medium">
        <color rgb="FFFFFFFF"/>
      </top>
      <bottom style="thick">
        <color rgb="FFFFFFFF"/>
      </bottom>
      <diagonal/>
    </border>
    <border>
      <left style="medium">
        <color rgb="FFFFFFFF"/>
      </left>
      <right style="medium">
        <color rgb="FFFFFFFF"/>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thick">
        <color rgb="FFFFFFFF"/>
      </top>
      <bottom/>
      <diagonal/>
    </border>
    <border>
      <left style="medium">
        <color rgb="FFFFFFFF"/>
      </left>
      <right style="medium">
        <color rgb="FFFFFFFF"/>
      </right>
      <top style="medium">
        <color rgb="FFFFFFFF"/>
      </top>
      <bottom/>
      <diagonal/>
    </border>
    <border>
      <left/>
      <right/>
      <top style="medium">
        <color rgb="FFFFFFFF"/>
      </top>
      <bottom/>
      <diagonal/>
    </border>
    <border>
      <left/>
      <right style="medium">
        <color rgb="FFFFFFFF"/>
      </right>
      <top style="medium">
        <color rgb="FFFFFFFF"/>
      </top>
      <bottom/>
      <diagonal/>
    </border>
    <border>
      <left/>
      <right/>
      <top/>
      <bottom style="thick">
        <color rgb="FFFFFFFF"/>
      </bottom>
      <diagonal/>
    </border>
    <border>
      <left/>
      <right style="medium">
        <color rgb="FFFFFFFF"/>
      </right>
      <top/>
      <bottom style="thick">
        <color rgb="FFFFFFFF"/>
      </bottom>
      <diagonal/>
    </border>
    <border>
      <left/>
      <right/>
      <top style="medium">
        <color rgb="FFFFFFFF"/>
      </top>
      <bottom style="thick">
        <color rgb="FFFFFFFF"/>
      </bottom>
      <diagonal/>
    </border>
    <border>
      <left/>
      <right/>
      <top/>
      <bottom style="medium">
        <color rgb="FFFFFFFF"/>
      </bottom>
      <diagonal/>
    </border>
    <border>
      <left/>
      <right style="thin">
        <color theme="8" tint="0.39997558519241921"/>
      </right>
      <top style="thin">
        <color theme="8" tint="0.39997558519241921"/>
      </top>
      <bottom style="thin">
        <color theme="8" tint="0.39997558519241921"/>
      </bottom>
      <diagonal/>
    </border>
  </borders>
  <cellStyleXfs count="3">
    <xf numFmtId="0" fontId="0" fillId="0" borderId="0"/>
    <xf numFmtId="44" fontId="3" fillId="0" borderId="0" applyFont="0" applyFill="0" applyBorder="0" applyAlignment="0" applyProtection="0"/>
    <xf numFmtId="9" fontId="3" fillId="0" borderId="0" applyFont="0" applyFill="0" applyBorder="0" applyAlignment="0" applyProtection="0"/>
  </cellStyleXfs>
  <cellXfs count="48">
    <xf numFmtId="0" fontId="0" fillId="0" borderId="0" xfId="0"/>
    <xf numFmtId="3" fontId="0" fillId="0" borderId="0" xfId="0" applyNumberFormat="1"/>
    <xf numFmtId="0" fontId="1" fillId="0" borderId="0" xfId="0" applyFont="1"/>
    <xf numFmtId="3" fontId="1" fillId="0" borderId="0" xfId="0" applyNumberFormat="1" applyFont="1"/>
    <xf numFmtId="0" fontId="0" fillId="0" borderId="1" xfId="0" applyBorder="1"/>
    <xf numFmtId="3" fontId="0" fillId="0" borderId="1" xfId="0" applyNumberFormat="1" applyBorder="1"/>
    <xf numFmtId="0" fontId="0" fillId="2" borderId="0" xfId="0" applyFill="1"/>
    <xf numFmtId="0" fontId="0" fillId="3" borderId="0" xfId="0" applyFill="1"/>
    <xf numFmtId="0" fontId="0" fillId="4" borderId="0" xfId="0" applyFill="1"/>
    <xf numFmtId="0" fontId="4" fillId="0" borderId="0" xfId="0" applyFont="1"/>
    <xf numFmtId="9" fontId="0" fillId="0" borderId="0" xfId="0" applyNumberFormat="1"/>
    <xf numFmtId="0" fontId="0" fillId="0" borderId="0" xfId="0" applyAlignment="1">
      <alignment horizontal="left" indent="1"/>
    </xf>
    <xf numFmtId="0" fontId="0" fillId="3" borderId="0" xfId="0" applyFill="1" applyAlignment="1">
      <alignment horizontal="left" indent="1"/>
    </xf>
    <xf numFmtId="9" fontId="0" fillId="0" borderId="0" xfId="2" applyFont="1"/>
    <xf numFmtId="164" fontId="0" fillId="0" borderId="0" xfId="1" applyNumberFormat="1" applyFont="1"/>
    <xf numFmtId="0" fontId="0" fillId="0" borderId="0" xfId="0" pivotButton="1"/>
    <xf numFmtId="0" fontId="0" fillId="0" borderId="0" xfId="0" applyAlignment="1">
      <alignment horizontal="left"/>
    </xf>
    <xf numFmtId="37" fontId="6" fillId="6" borderId="4" xfId="0" applyNumberFormat="1" applyFont="1" applyFill="1" applyBorder="1" applyAlignment="1">
      <alignment horizontal="right" vertical="center" wrapText="1"/>
    </xf>
    <xf numFmtId="0" fontId="8" fillId="5" borderId="2" xfId="0" applyFont="1" applyFill="1" applyBorder="1" applyAlignment="1">
      <alignment horizontal="centerContinuous" vertical="center" wrapText="1"/>
    </xf>
    <xf numFmtId="0" fontId="8" fillId="5" borderId="2" xfId="0" applyFont="1" applyFill="1" applyBorder="1" applyAlignment="1">
      <alignment horizontal="center" vertical="center" wrapText="1"/>
    </xf>
    <xf numFmtId="0" fontId="5" fillId="6" borderId="4" xfId="0" applyFont="1" applyFill="1" applyBorder="1" applyAlignment="1">
      <alignment horizontal="left" vertical="center" wrapText="1"/>
    </xf>
    <xf numFmtId="0" fontId="9" fillId="5" borderId="2" xfId="0" applyFont="1" applyFill="1" applyBorder="1" applyAlignment="1">
      <alignment horizontal="centerContinuous" vertical="center" wrapText="1"/>
    </xf>
    <xf numFmtId="0" fontId="5" fillId="7" borderId="4" xfId="0" applyFont="1" applyFill="1" applyBorder="1" applyAlignment="1">
      <alignment horizontal="left" vertical="center" wrapText="1"/>
    </xf>
    <xf numFmtId="37" fontId="6" fillId="7" borderId="4" xfId="0" applyNumberFormat="1" applyFont="1" applyFill="1" applyBorder="1" applyAlignment="1">
      <alignment horizontal="right" vertical="center" wrapText="1"/>
    </xf>
    <xf numFmtId="0" fontId="11" fillId="5" borderId="2" xfId="0" applyFont="1" applyFill="1" applyBorder="1" applyAlignment="1">
      <alignment horizontal="centerContinuous" vertical="center" wrapText="1"/>
    </xf>
    <xf numFmtId="0" fontId="11" fillId="5" borderId="2" xfId="0" applyFont="1" applyFill="1" applyBorder="1" applyAlignment="1">
      <alignment horizontal="center" vertical="center" wrapText="1"/>
    </xf>
    <xf numFmtId="0" fontId="10" fillId="0" borderId="0" xfId="0" applyFont="1" applyAlignment="1">
      <alignment horizontal="center"/>
    </xf>
    <xf numFmtId="0" fontId="8" fillId="5" borderId="11" xfId="0" applyFont="1" applyFill="1" applyBorder="1" applyAlignment="1">
      <alignment horizontal="centerContinuous" vertical="center" wrapText="1"/>
    </xf>
    <xf numFmtId="0" fontId="12" fillId="5" borderId="2" xfId="0" applyFont="1" applyFill="1" applyBorder="1" applyAlignment="1">
      <alignment horizontal="centerContinuous" vertical="center" wrapText="1"/>
    </xf>
    <xf numFmtId="37" fontId="6" fillId="7" borderId="12" xfId="0" applyNumberFormat="1" applyFont="1" applyFill="1" applyBorder="1" applyAlignment="1">
      <alignment horizontal="right" vertical="center" wrapText="1"/>
    </xf>
    <xf numFmtId="37" fontId="13" fillId="7" borderId="4" xfId="0" applyNumberFormat="1" applyFont="1" applyFill="1" applyBorder="1" applyAlignment="1">
      <alignment horizontal="center" vertical="center" wrapText="1"/>
    </xf>
    <xf numFmtId="37" fontId="7" fillId="7" borderId="12" xfId="0" applyNumberFormat="1" applyFont="1" applyFill="1" applyBorder="1" applyAlignment="1">
      <alignment horizontal="right" vertical="center" wrapText="1"/>
    </xf>
    <xf numFmtId="37" fontId="6" fillId="6" borderId="12" xfId="0" applyNumberFormat="1" applyFont="1" applyFill="1" applyBorder="1" applyAlignment="1">
      <alignment horizontal="right" vertical="center" wrapText="1"/>
    </xf>
    <xf numFmtId="37" fontId="13" fillId="6" borderId="4" xfId="0" applyNumberFormat="1" applyFont="1" applyFill="1" applyBorder="1" applyAlignment="1">
      <alignment horizontal="center" vertical="center" wrapText="1"/>
    </xf>
    <xf numFmtId="37" fontId="7" fillId="6" borderId="12" xfId="0" applyNumberFormat="1" applyFont="1" applyFill="1" applyBorder="1" applyAlignment="1">
      <alignment horizontal="right" vertical="center" wrapText="1"/>
    </xf>
    <xf numFmtId="0" fontId="0" fillId="8" borderId="0" xfId="0" applyFill="1"/>
    <xf numFmtId="0" fontId="0" fillId="9" borderId="13" xfId="0" applyFill="1" applyBorder="1"/>
    <xf numFmtId="0" fontId="0" fillId="0" borderId="0" xfId="0" applyNumberFormat="1"/>
    <xf numFmtId="0" fontId="9" fillId="5" borderId="7" xfId="0" applyFont="1" applyFill="1" applyBorder="1" applyAlignment="1">
      <alignment horizontal="left" vertical="center" wrapText="1"/>
    </xf>
    <xf numFmtId="0" fontId="9" fillId="5" borderId="8" xfId="0" applyFont="1" applyFill="1" applyBorder="1" applyAlignment="1">
      <alignment horizontal="left" vertical="center" wrapText="1"/>
    </xf>
    <xf numFmtId="0" fontId="9" fillId="5" borderId="9" xfId="0" applyFont="1" applyFill="1" applyBorder="1" applyAlignment="1">
      <alignment horizontal="left" vertical="center" wrapText="1"/>
    </xf>
    <xf numFmtId="0" fontId="9" fillId="5" borderId="10" xfId="0" applyFont="1" applyFill="1" applyBorder="1" applyAlignment="1">
      <alignment horizontal="left" vertical="center" wrapText="1"/>
    </xf>
    <xf numFmtId="0" fontId="5" fillId="7" borderId="5" xfId="0" applyFont="1" applyFill="1" applyBorder="1" applyAlignment="1">
      <alignment vertical="center" wrapText="1"/>
    </xf>
    <xf numFmtId="0" fontId="5" fillId="7" borderId="3" xfId="0" applyFont="1" applyFill="1" applyBorder="1" applyAlignment="1">
      <alignment vertical="center" wrapText="1"/>
    </xf>
    <xf numFmtId="0" fontId="5" fillId="6" borderId="6" xfId="0" applyFont="1" applyFill="1" applyBorder="1" applyAlignment="1">
      <alignment vertical="center" wrapText="1"/>
    </xf>
    <xf numFmtId="0" fontId="5" fillId="6" borderId="3" xfId="0" applyFont="1" applyFill="1" applyBorder="1" applyAlignment="1">
      <alignment vertical="center" wrapText="1"/>
    </xf>
    <xf numFmtId="0" fontId="5" fillId="7" borderId="6" xfId="0" applyFont="1" applyFill="1" applyBorder="1" applyAlignment="1">
      <alignment vertical="center" wrapText="1"/>
    </xf>
    <xf numFmtId="0" fontId="0" fillId="0" borderId="0" xfId="0" applyAlignment="1">
      <alignment horizontal="center"/>
    </xf>
  </cellXfs>
  <cellStyles count="3">
    <cellStyle name="Currency" xfId="1" builtinId="4"/>
    <cellStyle name="Normal" xfId="0" builtinId="0"/>
    <cellStyle name="Percent" xfId="2" builtinId="5"/>
  </cellStyles>
  <dxfs count="2">
    <dxf>
      <numFmt numFmtId="0" formatCode="General"/>
    </dxf>
    <dxf>
      <numFmt numFmtId="3" formatCode="#,##0"/>
    </dxf>
  </dxfs>
  <tableStyles count="0" defaultTableStyle="TableStyleMedium2" defaultPivotStyle="PivotStyleLight16"/>
  <colors>
    <mruColors>
      <color rgb="FFEACFF9"/>
      <color rgb="FFDFE0E5"/>
      <color rgb="FF15396C"/>
      <color rgb="FFB4A1C3"/>
      <color rgb="FF7B5D91"/>
      <color rgb="FFDFD7E5"/>
      <color rgb="FF343725"/>
      <color rgb="FFA5AB81"/>
      <color rgb="FFE4EDEB"/>
      <color rgb="FFF5FF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18" Type="http://schemas.openxmlformats.org/officeDocument/2006/relationships/customXml" Target="../customXml/item5.xml"/><Relationship Id="rId3" Type="http://schemas.openxmlformats.org/officeDocument/2006/relationships/worksheet" Target="worksheets/sheet3.xml"/><Relationship Id="rId21" Type="http://schemas.openxmlformats.org/officeDocument/2006/relationships/customXml" Target="../customXml/item8.xml"/><Relationship Id="rId7" Type="http://schemas.openxmlformats.org/officeDocument/2006/relationships/pivotCacheDefinition" Target="pivotCache/pivotCacheDefinition1.xml"/><Relationship Id="rId12" Type="http://schemas.microsoft.com/office/2017/10/relationships/person" Target="persons/person.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20"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sharedStrings" Target="sharedStrings.xml"/><Relationship Id="rId5" Type="http://schemas.openxmlformats.org/officeDocument/2006/relationships/worksheet" Target="worksheets/sheet4.xml"/><Relationship Id="rId15" Type="http://schemas.openxmlformats.org/officeDocument/2006/relationships/customXml" Target="../customXml/item2.xml"/><Relationship Id="rId10" Type="http://schemas.openxmlformats.org/officeDocument/2006/relationships/styles" Target="styles.xml"/><Relationship Id="rId19" Type="http://schemas.openxmlformats.org/officeDocument/2006/relationships/customXml" Target="../customXml/item6.xml"/><Relationship Id="rId4" Type="http://schemas.openxmlformats.org/officeDocument/2006/relationships/chartsheet" Target="chartsheets/sheet1.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'G-TS Pivot'!$D$41</c:f>
              <c:strCache>
                <c:ptCount val="1"/>
                <c:pt idx="0">
                  <c:v>Own Source | Other</c:v>
                </c:pt>
              </c:strCache>
            </c:strRef>
          </c:tx>
          <c:spPr>
            <a:solidFill>
              <a:schemeClr val="accent1"/>
            </a:solidFill>
            <a:ln>
              <a:noFill/>
            </a:ln>
            <a:effectLst/>
          </c:spPr>
          <c:invertIfNegative val="0"/>
          <c:cat>
            <c:numRef>
              <c:f>'G-TS Pivot'!$C$42:$C$79</c:f>
              <c:numCache>
                <c:formatCode>General</c:formatCode>
                <c:ptCount val="38"/>
                <c:pt idx="0">
                  <c:v>2010</c:v>
                </c:pt>
                <c:pt idx="3">
                  <c:v>2011</c:v>
                </c:pt>
                <c:pt idx="6">
                  <c:v>2012</c:v>
                </c:pt>
                <c:pt idx="9">
                  <c:v>2013</c:v>
                </c:pt>
                <c:pt idx="12">
                  <c:v>2014</c:v>
                </c:pt>
                <c:pt idx="15">
                  <c:v>2015</c:v>
                </c:pt>
                <c:pt idx="18">
                  <c:v>2016</c:v>
                </c:pt>
                <c:pt idx="21">
                  <c:v>2017</c:v>
                </c:pt>
                <c:pt idx="24">
                  <c:v>2018</c:v>
                </c:pt>
                <c:pt idx="27">
                  <c:v>2019</c:v>
                </c:pt>
                <c:pt idx="30">
                  <c:v>2020</c:v>
                </c:pt>
                <c:pt idx="33">
                  <c:v>2021</c:v>
                </c:pt>
                <c:pt idx="36">
                  <c:v>2022</c:v>
                </c:pt>
              </c:numCache>
            </c:numRef>
          </c:cat>
          <c:val>
            <c:numRef>
              <c:f>'G-TS Pivot'!$D$42:$D$79</c:f>
              <c:numCache>
                <c:formatCode>General</c:formatCode>
                <c:ptCount val="38"/>
              </c:numCache>
            </c:numRef>
          </c:val>
          <c:extLst>
            <c:ext xmlns:c16="http://schemas.microsoft.com/office/drawing/2014/chart" uri="{C3380CC4-5D6E-409C-BE32-E72D297353CC}">
              <c16:uniqueId val="{00000000-F59F-4213-B662-5794C84DEF1C}"/>
            </c:ext>
          </c:extLst>
        </c:ser>
        <c:ser>
          <c:idx val="1"/>
          <c:order val="1"/>
          <c:tx>
            <c:strRef>
              <c:f>'G-TS Pivot'!$E$41</c:f>
              <c:strCache>
                <c:ptCount val="1"/>
                <c:pt idx="0">
                  <c:v>Own Source | User Based</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'G-TS Pivot'!$C$42:$C$79</c:f>
              <c:numCache>
                <c:formatCode>General</c:formatCode>
                <c:ptCount val="38"/>
                <c:pt idx="0">
                  <c:v>2010</c:v>
                </c:pt>
                <c:pt idx="3">
                  <c:v>2011</c:v>
                </c:pt>
                <c:pt idx="6">
                  <c:v>2012</c:v>
                </c:pt>
                <c:pt idx="9">
                  <c:v>2013</c:v>
                </c:pt>
                <c:pt idx="12">
                  <c:v>2014</c:v>
                </c:pt>
                <c:pt idx="15">
                  <c:v>2015</c:v>
                </c:pt>
                <c:pt idx="18">
                  <c:v>2016</c:v>
                </c:pt>
                <c:pt idx="21">
                  <c:v>2017</c:v>
                </c:pt>
                <c:pt idx="24">
                  <c:v>2018</c:v>
                </c:pt>
                <c:pt idx="27">
                  <c:v>2019</c:v>
                </c:pt>
                <c:pt idx="30">
                  <c:v>2020</c:v>
                </c:pt>
                <c:pt idx="33">
                  <c:v>2021</c:v>
                </c:pt>
                <c:pt idx="36">
                  <c:v>2022</c:v>
                </c:pt>
              </c:numCache>
            </c:numRef>
          </c:cat>
          <c:val>
            <c:numRef>
              <c:f>'G-TS Pivot'!$E$42:$E$79</c:f>
              <c:numCache>
                <c:formatCode>General</c:formatCode>
                <c:ptCount val="38"/>
              </c:numCache>
            </c:numRef>
          </c:val>
          <c:extLst>
            <c:ext xmlns:c16="http://schemas.microsoft.com/office/drawing/2014/chart" uri="{C3380CC4-5D6E-409C-BE32-E72D297353CC}">
              <c16:uniqueId val="{00000001-F59F-4213-B662-5794C84DEF1C}"/>
            </c:ext>
          </c:extLst>
        </c:ser>
        <c:ser>
          <c:idx val="2"/>
          <c:order val="2"/>
          <c:tx>
            <c:strRef>
              <c:f>'G-TS Pivot'!$F$41</c:f>
              <c:strCache>
                <c:ptCount val="1"/>
                <c:pt idx="0">
                  <c:v>Supporting</c:v>
                </c:pt>
              </c:strCache>
            </c:strRef>
          </c:tx>
          <c:spPr>
            <a:solidFill>
              <a:schemeClr val="accent3"/>
            </a:solidFill>
            <a:ln>
              <a:noFill/>
            </a:ln>
            <a:effectLst/>
          </c:spPr>
          <c:invertIfNegative val="0"/>
          <c:cat>
            <c:numRef>
              <c:f>'G-TS Pivot'!$C$42:$C$79</c:f>
              <c:numCache>
                <c:formatCode>General</c:formatCode>
                <c:ptCount val="38"/>
                <c:pt idx="0">
                  <c:v>2010</c:v>
                </c:pt>
                <c:pt idx="3">
                  <c:v>2011</c:v>
                </c:pt>
                <c:pt idx="6">
                  <c:v>2012</c:v>
                </c:pt>
                <c:pt idx="9">
                  <c:v>2013</c:v>
                </c:pt>
                <c:pt idx="12">
                  <c:v>2014</c:v>
                </c:pt>
                <c:pt idx="15">
                  <c:v>2015</c:v>
                </c:pt>
                <c:pt idx="18">
                  <c:v>2016</c:v>
                </c:pt>
                <c:pt idx="21">
                  <c:v>2017</c:v>
                </c:pt>
                <c:pt idx="24">
                  <c:v>2018</c:v>
                </c:pt>
                <c:pt idx="27">
                  <c:v>2019</c:v>
                </c:pt>
                <c:pt idx="30">
                  <c:v>2020</c:v>
                </c:pt>
                <c:pt idx="33">
                  <c:v>2021</c:v>
                </c:pt>
                <c:pt idx="36">
                  <c:v>2022</c:v>
                </c:pt>
              </c:numCache>
            </c:numRef>
          </c:cat>
          <c:val>
            <c:numRef>
              <c:f>'G-TS Pivot'!$F$42:$F$79</c:f>
              <c:numCache>
                <c:formatCode>#,##0</c:formatCode>
                <c:ptCount val="38"/>
                <c:pt idx="0">
                  <c:v>373000000</c:v>
                </c:pt>
                <c:pt idx="1">
                  <c:v>1356000000</c:v>
                </c:pt>
                <c:pt idx="3">
                  <c:v>330000000</c:v>
                </c:pt>
                <c:pt idx="4">
                  <c:v>1529000000</c:v>
                </c:pt>
                <c:pt idx="6">
                  <c:v>297000000</c:v>
                </c:pt>
                <c:pt idx="7">
                  <c:v>1512000000</c:v>
                </c:pt>
                <c:pt idx="9">
                  <c:v>373000000</c:v>
                </c:pt>
                <c:pt idx="10">
                  <c:v>1453000000</c:v>
                </c:pt>
                <c:pt idx="12">
                  <c:v>326000000</c:v>
                </c:pt>
                <c:pt idx="13">
                  <c:v>1389000000</c:v>
                </c:pt>
                <c:pt idx="15">
                  <c:v>358000000</c:v>
                </c:pt>
                <c:pt idx="16">
                  <c:v>1395000000</c:v>
                </c:pt>
                <c:pt idx="18">
                  <c:v>359000000</c:v>
                </c:pt>
                <c:pt idx="19">
                  <c:v>1542000000</c:v>
                </c:pt>
                <c:pt idx="21">
                  <c:v>346000000</c:v>
                </c:pt>
                <c:pt idx="22">
                  <c:v>940000000</c:v>
                </c:pt>
                <c:pt idx="24">
                  <c:v>626000000</c:v>
                </c:pt>
                <c:pt idx="25">
                  <c:v>495000000</c:v>
                </c:pt>
                <c:pt idx="27">
                  <c:v>366000000</c:v>
                </c:pt>
                <c:pt idx="28">
                  <c:v>449000000</c:v>
                </c:pt>
                <c:pt idx="30">
                  <c:v>387000000</c:v>
                </c:pt>
                <c:pt idx="31">
                  <c:v>480000000</c:v>
                </c:pt>
                <c:pt idx="33">
                  <c:v>484000000</c:v>
                </c:pt>
                <c:pt idx="34">
                  <c:v>456000000</c:v>
                </c:pt>
                <c:pt idx="36">
                  <c:v>382000000</c:v>
                </c:pt>
                <c:pt idx="37" formatCode="General">
                  <c:v>0</c:v>
                </c:pt>
              </c:numCache>
            </c:numRef>
          </c:val>
          <c:extLst>
            <c:ext xmlns:c16="http://schemas.microsoft.com/office/drawing/2014/chart" uri="{C3380CC4-5D6E-409C-BE32-E72D297353CC}">
              <c16:uniqueId val="{00000002-F59F-4213-B662-5794C84DEF1C}"/>
            </c:ext>
          </c:extLst>
        </c:ser>
        <c:ser>
          <c:idx val="3"/>
          <c:order val="3"/>
          <c:tx>
            <c:strRef>
              <c:f>'G-TS Pivot'!$G$41</c:f>
              <c:strCache>
                <c:ptCount val="1"/>
                <c:pt idx="0">
                  <c:v>Capital</c:v>
                </c:pt>
              </c:strCache>
            </c:strRef>
          </c:tx>
          <c:spPr>
            <a:solidFill>
              <a:schemeClr val="accent3">
                <a:lumMod val="60000"/>
                <a:lumOff val="40000"/>
              </a:schemeClr>
            </a:solidFill>
            <a:ln>
              <a:noFill/>
            </a:ln>
            <a:effectLst/>
          </c:spPr>
          <c:invertIfNegative val="0"/>
          <c:cat>
            <c:numRef>
              <c:f>'G-TS Pivot'!$C$42:$C$79</c:f>
              <c:numCache>
                <c:formatCode>General</c:formatCode>
                <c:ptCount val="38"/>
                <c:pt idx="0">
                  <c:v>2010</c:v>
                </c:pt>
                <c:pt idx="3">
                  <c:v>2011</c:v>
                </c:pt>
                <c:pt idx="6">
                  <c:v>2012</c:v>
                </c:pt>
                <c:pt idx="9">
                  <c:v>2013</c:v>
                </c:pt>
                <c:pt idx="12">
                  <c:v>2014</c:v>
                </c:pt>
                <c:pt idx="15">
                  <c:v>2015</c:v>
                </c:pt>
                <c:pt idx="18">
                  <c:v>2016</c:v>
                </c:pt>
                <c:pt idx="21">
                  <c:v>2017</c:v>
                </c:pt>
                <c:pt idx="24">
                  <c:v>2018</c:v>
                </c:pt>
                <c:pt idx="27">
                  <c:v>2019</c:v>
                </c:pt>
                <c:pt idx="30">
                  <c:v>2020</c:v>
                </c:pt>
                <c:pt idx="33">
                  <c:v>2021</c:v>
                </c:pt>
                <c:pt idx="36">
                  <c:v>2022</c:v>
                </c:pt>
              </c:numCache>
            </c:numRef>
          </c:cat>
          <c:val>
            <c:numRef>
              <c:f>'G-TS Pivot'!$G$42:$G$79</c:f>
              <c:numCache>
                <c:formatCode>General</c:formatCode>
                <c:ptCount val="38"/>
                <c:pt idx="0" formatCode="#,##0">
                  <c:v>0</c:v>
                </c:pt>
                <c:pt idx="3" formatCode="#,##0">
                  <c:v>0</c:v>
                </c:pt>
                <c:pt idx="6" formatCode="#,##0">
                  <c:v>0</c:v>
                </c:pt>
                <c:pt idx="9" formatCode="#,##0">
                  <c:v>0</c:v>
                </c:pt>
                <c:pt idx="12" formatCode="#,##0">
                  <c:v>0</c:v>
                </c:pt>
                <c:pt idx="15" formatCode="#,##0">
                  <c:v>0</c:v>
                </c:pt>
                <c:pt idx="18" formatCode="#,##0">
                  <c:v>0</c:v>
                </c:pt>
                <c:pt idx="21" formatCode="#,##0">
                  <c:v>-3000000</c:v>
                </c:pt>
                <c:pt idx="24" formatCode="#,##0">
                  <c:v>-131000000</c:v>
                </c:pt>
                <c:pt idx="27" formatCode="#,##0">
                  <c:v>0</c:v>
                </c:pt>
                <c:pt idx="30" formatCode="#,##0">
                  <c:v>0</c:v>
                </c:pt>
                <c:pt idx="33" formatCode="#,##0">
                  <c:v>0</c:v>
                </c:pt>
                <c:pt idx="36">
                  <c:v>0</c:v>
                </c:pt>
              </c:numCache>
            </c:numRef>
          </c:val>
          <c:extLst>
            <c:ext xmlns:c16="http://schemas.microsoft.com/office/drawing/2014/chart" uri="{C3380CC4-5D6E-409C-BE32-E72D297353CC}">
              <c16:uniqueId val="{00000003-F59F-4213-B662-5794C84DEF1C}"/>
            </c:ext>
          </c:extLst>
        </c:ser>
        <c:ser>
          <c:idx val="4"/>
          <c:order val="4"/>
          <c:tx>
            <c:strRef>
              <c:f>'G-TS Pivot'!$H$41</c:f>
              <c:strCache>
                <c:ptCount val="1"/>
                <c:pt idx="0">
                  <c:v>O&amp;M</c:v>
                </c:pt>
              </c:strCache>
            </c:strRef>
          </c:tx>
          <c:spPr>
            <a:solidFill>
              <a:schemeClr val="accent1">
                <a:lumMod val="75000"/>
              </a:schemeClr>
            </a:solidFill>
            <a:ln>
              <a:noFill/>
            </a:ln>
            <a:effectLst/>
          </c:spPr>
          <c:invertIfNegative val="0"/>
          <c:cat>
            <c:numRef>
              <c:f>'G-TS Pivot'!$C$42:$C$79</c:f>
              <c:numCache>
                <c:formatCode>General</c:formatCode>
                <c:ptCount val="38"/>
                <c:pt idx="0">
                  <c:v>2010</c:v>
                </c:pt>
                <c:pt idx="3">
                  <c:v>2011</c:v>
                </c:pt>
                <c:pt idx="6">
                  <c:v>2012</c:v>
                </c:pt>
                <c:pt idx="9">
                  <c:v>2013</c:v>
                </c:pt>
                <c:pt idx="12">
                  <c:v>2014</c:v>
                </c:pt>
                <c:pt idx="15">
                  <c:v>2015</c:v>
                </c:pt>
                <c:pt idx="18">
                  <c:v>2016</c:v>
                </c:pt>
                <c:pt idx="21">
                  <c:v>2017</c:v>
                </c:pt>
                <c:pt idx="24">
                  <c:v>2018</c:v>
                </c:pt>
                <c:pt idx="27">
                  <c:v>2019</c:v>
                </c:pt>
                <c:pt idx="30">
                  <c:v>2020</c:v>
                </c:pt>
                <c:pt idx="33">
                  <c:v>2021</c:v>
                </c:pt>
                <c:pt idx="36">
                  <c:v>2022</c:v>
                </c:pt>
              </c:numCache>
            </c:numRef>
          </c:cat>
          <c:val>
            <c:numRef>
              <c:f>'G-TS Pivot'!$H$42:$H$79</c:f>
              <c:numCache>
                <c:formatCode>#,##0</c:formatCode>
                <c:ptCount val="38"/>
                <c:pt idx="0">
                  <c:v>-373000000</c:v>
                </c:pt>
                <c:pt idx="1">
                  <c:v>-1299000000</c:v>
                </c:pt>
                <c:pt idx="3">
                  <c:v>-330000000</c:v>
                </c:pt>
                <c:pt idx="4">
                  <c:v>-1426000000</c:v>
                </c:pt>
                <c:pt idx="6">
                  <c:v>-297000000</c:v>
                </c:pt>
                <c:pt idx="7">
                  <c:v>-1412000000</c:v>
                </c:pt>
                <c:pt idx="9">
                  <c:v>-373000000</c:v>
                </c:pt>
                <c:pt idx="10">
                  <c:v>-1439000000</c:v>
                </c:pt>
                <c:pt idx="12">
                  <c:v>-326000000</c:v>
                </c:pt>
                <c:pt idx="13">
                  <c:v>-1367000000</c:v>
                </c:pt>
                <c:pt idx="15">
                  <c:v>-358000000</c:v>
                </c:pt>
                <c:pt idx="16">
                  <c:v>-1352000000</c:v>
                </c:pt>
                <c:pt idx="18">
                  <c:v>-359000000</c:v>
                </c:pt>
                <c:pt idx="19">
                  <c:v>-1453000000</c:v>
                </c:pt>
                <c:pt idx="21">
                  <c:v>-343000000</c:v>
                </c:pt>
                <c:pt idx="22">
                  <c:v>-850000000</c:v>
                </c:pt>
                <c:pt idx="24">
                  <c:v>-495000000</c:v>
                </c:pt>
                <c:pt idx="25">
                  <c:v>-518000000</c:v>
                </c:pt>
                <c:pt idx="27">
                  <c:v>-366000000</c:v>
                </c:pt>
                <c:pt idx="28">
                  <c:v>-356000000</c:v>
                </c:pt>
                <c:pt idx="30">
                  <c:v>-387000000</c:v>
                </c:pt>
                <c:pt idx="31">
                  <c:v>-400000000</c:v>
                </c:pt>
                <c:pt idx="33">
                  <c:v>-484000000</c:v>
                </c:pt>
                <c:pt idx="34">
                  <c:v>-406000000</c:v>
                </c:pt>
                <c:pt idx="36" formatCode="General">
                  <c:v>-382000000</c:v>
                </c:pt>
                <c:pt idx="37" formatCode="General">
                  <c:v>0</c:v>
                </c:pt>
              </c:numCache>
            </c:numRef>
          </c:val>
          <c:extLst>
            <c:ext xmlns:c16="http://schemas.microsoft.com/office/drawing/2014/chart" uri="{C3380CC4-5D6E-409C-BE32-E72D297353CC}">
              <c16:uniqueId val="{00000004-F59F-4213-B662-5794C84DEF1C}"/>
            </c:ext>
          </c:extLst>
        </c:ser>
        <c:ser>
          <c:idx val="5"/>
          <c:order val="5"/>
          <c:tx>
            <c:strRef>
              <c:f>'G-TS Pivot'!$I$41</c:f>
              <c:strCache>
                <c:ptCount val="1"/>
                <c:pt idx="0">
                  <c:v>Transfers</c:v>
                </c:pt>
              </c:strCache>
            </c:strRef>
          </c:tx>
          <c:spPr>
            <a:solidFill>
              <a:schemeClr val="accent1"/>
            </a:solidFill>
            <a:ln>
              <a:noFill/>
            </a:ln>
            <a:effectLst/>
          </c:spPr>
          <c:invertIfNegative val="0"/>
          <c:cat>
            <c:numRef>
              <c:f>'G-TS Pivot'!$C$42:$C$79</c:f>
              <c:numCache>
                <c:formatCode>General</c:formatCode>
                <c:ptCount val="38"/>
                <c:pt idx="0">
                  <c:v>2010</c:v>
                </c:pt>
                <c:pt idx="3">
                  <c:v>2011</c:v>
                </c:pt>
                <c:pt idx="6">
                  <c:v>2012</c:v>
                </c:pt>
                <c:pt idx="9">
                  <c:v>2013</c:v>
                </c:pt>
                <c:pt idx="12">
                  <c:v>2014</c:v>
                </c:pt>
                <c:pt idx="15">
                  <c:v>2015</c:v>
                </c:pt>
                <c:pt idx="18">
                  <c:v>2016</c:v>
                </c:pt>
                <c:pt idx="21">
                  <c:v>2017</c:v>
                </c:pt>
                <c:pt idx="24">
                  <c:v>2018</c:v>
                </c:pt>
                <c:pt idx="27">
                  <c:v>2019</c:v>
                </c:pt>
                <c:pt idx="30">
                  <c:v>2020</c:v>
                </c:pt>
                <c:pt idx="33">
                  <c:v>2021</c:v>
                </c:pt>
                <c:pt idx="36">
                  <c:v>2022</c:v>
                </c:pt>
              </c:numCache>
            </c:numRef>
          </c:cat>
          <c:val>
            <c:numRef>
              <c:f>'G-TS Pivot'!$I$42:$I$79</c:f>
              <c:numCache>
                <c:formatCode>#,##0</c:formatCode>
                <c:ptCount val="38"/>
              </c:numCache>
            </c:numRef>
          </c:val>
          <c:extLst>
            <c:ext xmlns:c16="http://schemas.microsoft.com/office/drawing/2014/chart" uri="{C3380CC4-5D6E-409C-BE32-E72D297353CC}">
              <c16:uniqueId val="{00000005-F59F-4213-B662-5794C84DEF1C}"/>
            </c:ext>
          </c:extLst>
        </c:ser>
        <c:dLbls>
          <c:showLegendKey val="0"/>
          <c:showVal val="0"/>
          <c:showCatName val="0"/>
          <c:showSerName val="0"/>
          <c:showPercent val="0"/>
          <c:showBubbleSize val="0"/>
        </c:dLbls>
        <c:gapWidth val="25"/>
        <c:overlap val="100"/>
        <c:axId val="1806083775"/>
        <c:axId val="1647138127"/>
        <c:extLst/>
      </c:barChart>
      <c:catAx>
        <c:axId val="1806083775"/>
        <c:scaling>
          <c:orientation val="minMax"/>
        </c:scaling>
        <c:delete val="0"/>
        <c:axPos val="b"/>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647138127"/>
        <c:crosses val="autoZero"/>
        <c:auto val="1"/>
        <c:lblAlgn val="ctr"/>
        <c:lblOffset val="100"/>
        <c:tickLblSkip val="1"/>
        <c:noMultiLvlLbl val="1"/>
      </c:catAx>
      <c:valAx>
        <c:axId val="1647138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806083775"/>
        <c:crossesAt val="1"/>
        <c:crossBetween val="between"/>
        <c:dispUnits>
          <c:builtInUnit val="billions"/>
          <c:dispUnitsLbl>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 </a:t>
                  </a:r>
                </a:p>
                <a:p>
                  <a:pPr>
                    <a:defRPr/>
                  </a:pPr>
                  <a:r>
                    <a:rPr lang="en-US"/>
                    <a:t>Billions</a:t>
                  </a:r>
                </a:p>
              </c:rich>
            </c:tx>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b"/>
      <c:legendEntry>
        <c:idx val="0"/>
        <c:delete val="1"/>
      </c:legendEntry>
      <c:legendEntry>
        <c:idx val="1"/>
        <c:delete val="1"/>
      </c:legendEntry>
      <c:legendEntry>
        <c:idx val="3"/>
        <c:delete val="1"/>
      </c:legendEntry>
      <c:legendEntry>
        <c:idx val="5"/>
        <c:delete val="1"/>
      </c:legendEntry>
      <c:layout>
        <c:manualLayout>
          <c:xMode val="edge"/>
          <c:yMode val="edge"/>
          <c:x val="8.9274212465810271E-2"/>
          <c:y val="7.1789489577288895E-2"/>
          <c:w val="0.3947981894889131"/>
          <c:h val="9.0562978338039321E-2"/>
        </c:manualLayout>
      </c:layout>
      <c:overlay val="1"/>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667494-6847-4E1B-BE15-C06534300EB6}">
  <sheetPr/>
  <sheetViews>
    <sheetView zoomScale="98" workbookViewId="0" zoomToFit="1"/>
  </sheetViews>
  <pageMargins left="0.7" right="0.7" top="0.75" bottom="0.75" header="0.3" footer="0.3"/>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38100</xdr:colOff>
      <xdr:row>2</xdr:row>
      <xdr:rowOff>209550</xdr:rowOff>
    </xdr:from>
    <xdr:to>
      <xdr:col>20</xdr:col>
      <xdr:colOff>581025</xdr:colOff>
      <xdr:row>10</xdr:row>
      <xdr:rowOff>95250</xdr:rowOff>
    </xdr:to>
    <xdr:sp macro="" textlink="">
      <xdr:nvSpPr>
        <xdr:cNvPr id="2" name="TextBox 1">
          <a:extLst>
            <a:ext uri="{FF2B5EF4-FFF2-40B4-BE49-F238E27FC236}">
              <a16:creationId xmlns:a16="http://schemas.microsoft.com/office/drawing/2014/main" id="{2720870B-5710-4F29-B0A4-CF9652F30192}"/>
            </a:ext>
          </a:extLst>
        </xdr:cNvPr>
        <xdr:cNvSpPr txBox="1"/>
      </xdr:nvSpPr>
      <xdr:spPr>
        <a:xfrm>
          <a:off x="12201525" y="695325"/>
          <a:ext cx="5419725" cy="198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 TPFS includes additional OMB Budget Database accounts from OST, PHMSA, and TSA, increasing total federal revenues compared to GTFS.</a:t>
          </a:r>
        </a:p>
        <a:p>
          <a:r>
            <a:rPr lang="en-US" sz="1100">
              <a:solidFill>
                <a:schemeClr val="dk1"/>
              </a:solidFill>
              <a:effectLst/>
              <a:latin typeface="+mn-lt"/>
              <a:ea typeface="+mn-ea"/>
              <a:cs typeface="+mn-cs"/>
            </a:rPr>
            <a:t>b. GTFS includes fewer expenditure than revenue accounts from OMB Budget Database.</a:t>
          </a:r>
        </a:p>
        <a:p>
          <a:r>
            <a:rPr lang="en-US" sz="1100">
              <a:solidFill>
                <a:schemeClr val="dk1"/>
              </a:solidFill>
              <a:effectLst/>
              <a:latin typeface="+mn-lt"/>
              <a:ea typeface="+mn-ea"/>
              <a:cs typeface="+mn-cs"/>
            </a:rPr>
            <a:t>c. GTFS reports PHMSA grants as state and local expenditures.</a:t>
          </a:r>
        </a:p>
      </xdr:txBody>
    </xdr:sp>
    <xdr:clientData/>
  </xdr:twoCellAnchor>
</xdr:wsDr>
</file>

<file path=xl/drawings/drawing2.xml><?xml version="1.0" encoding="utf-8"?>
<xdr:wsDr xmlns:xdr="http://schemas.openxmlformats.org/drawingml/2006/spreadsheetDrawing" xmlns:a="http://schemas.openxmlformats.org/drawingml/2006/main">
  <xdr:absoluteAnchor>
    <xdr:pos x="0" y="0"/>
    <xdr:ext cx="10817679" cy="7853265"/>
    <xdr:graphicFrame macro="">
      <xdr:nvGraphicFramePr>
        <xdr:cNvPr id="2" name="Chart 1">
          <a:extLst>
            <a:ext uri="{FF2B5EF4-FFF2-40B4-BE49-F238E27FC236}">
              <a16:creationId xmlns:a16="http://schemas.microsoft.com/office/drawing/2014/main" id="{F8850DC4-8113-87E6-64DD-1280162DAC3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c:userShapes xmlns:c="http://schemas.openxmlformats.org/drawingml/2006/chart">
  <cdr:relSizeAnchor xmlns:cdr="http://schemas.openxmlformats.org/drawingml/2006/chartDrawing">
    <cdr:from>
      <cdr:x>0.5756</cdr:x>
      <cdr:y>0.18782</cdr:y>
    </cdr:from>
    <cdr:to>
      <cdr:x>0.59908</cdr:x>
      <cdr:y>0.62508</cdr:y>
    </cdr:to>
    <cdr:sp macro="" textlink="">
      <cdr:nvSpPr>
        <cdr:cNvPr id="2" name="Rectangle 1">
          <a:extLst xmlns:a="http://schemas.openxmlformats.org/drawingml/2006/main">
            <a:ext uri="{FF2B5EF4-FFF2-40B4-BE49-F238E27FC236}">
              <a16:creationId xmlns:a16="http://schemas.microsoft.com/office/drawing/2014/main" id="{11E9532B-297D-6912-72C0-2D2A66F337D6}"/>
            </a:ext>
          </a:extLst>
        </cdr:cNvPr>
        <cdr:cNvSpPr/>
      </cdr:nvSpPr>
      <cdr:spPr>
        <a:xfrm xmlns:a="http://schemas.openxmlformats.org/drawingml/2006/main">
          <a:off x="4981148" y="1174306"/>
          <a:ext cx="203194" cy="2733884"/>
        </a:xfrm>
        <a:prstGeom xmlns:a="http://schemas.openxmlformats.org/drawingml/2006/main" prst="rect">
          <a:avLst/>
        </a:prstGeom>
        <a:solidFill xmlns:a="http://schemas.openxmlformats.org/drawingml/2006/main">
          <a:schemeClr val="bg1">
            <a:alpha val="50000"/>
          </a:schemeClr>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0.65258</cdr:x>
      <cdr:y>0.21388</cdr:y>
    </cdr:from>
    <cdr:to>
      <cdr:x>0.67324</cdr:x>
      <cdr:y>0.65632</cdr:y>
    </cdr:to>
    <cdr:sp macro="" textlink="">
      <cdr:nvSpPr>
        <cdr:cNvPr id="3" name="Rectangle 2">
          <a:extLst xmlns:a="http://schemas.openxmlformats.org/drawingml/2006/main">
            <a:ext uri="{FF2B5EF4-FFF2-40B4-BE49-F238E27FC236}">
              <a16:creationId xmlns:a16="http://schemas.microsoft.com/office/drawing/2014/main" id="{3B00DCAD-AF61-BD8D-09F0-6DB0FB424FB2}"/>
            </a:ext>
          </a:extLst>
        </cdr:cNvPr>
        <cdr:cNvSpPr/>
      </cdr:nvSpPr>
      <cdr:spPr>
        <a:xfrm xmlns:a="http://schemas.openxmlformats.org/drawingml/2006/main">
          <a:off x="5647394" y="1337215"/>
          <a:ext cx="178790" cy="2766271"/>
        </a:xfrm>
        <a:prstGeom xmlns:a="http://schemas.openxmlformats.org/drawingml/2006/main" prst="rect">
          <a:avLst/>
        </a:prstGeom>
        <a:solidFill xmlns:a="http://schemas.openxmlformats.org/drawingml/2006/main">
          <a:schemeClr val="bg1">
            <a:alpha val="50000"/>
          </a:schemeClr>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0.72981</cdr:x>
      <cdr:y>0.24001</cdr:y>
    </cdr:from>
    <cdr:to>
      <cdr:x>0.75257</cdr:x>
      <cdr:y>0.70314</cdr:y>
    </cdr:to>
    <cdr:sp macro="" textlink="">
      <cdr:nvSpPr>
        <cdr:cNvPr id="4" name="Rectangle 3">
          <a:extLst xmlns:a="http://schemas.openxmlformats.org/drawingml/2006/main">
            <a:ext uri="{FF2B5EF4-FFF2-40B4-BE49-F238E27FC236}">
              <a16:creationId xmlns:a16="http://schemas.microsoft.com/office/drawing/2014/main" id="{9468E64F-4048-FF88-0AA2-374B83977449}"/>
            </a:ext>
          </a:extLst>
        </cdr:cNvPr>
        <cdr:cNvSpPr/>
      </cdr:nvSpPr>
      <cdr:spPr>
        <a:xfrm xmlns:a="http://schemas.openxmlformats.org/drawingml/2006/main">
          <a:off x="6315748" y="1500617"/>
          <a:ext cx="196963" cy="2895632"/>
        </a:xfrm>
        <a:prstGeom xmlns:a="http://schemas.openxmlformats.org/drawingml/2006/main" prst="rect">
          <a:avLst/>
        </a:prstGeom>
        <a:solidFill xmlns:a="http://schemas.openxmlformats.org/drawingml/2006/main">
          <a:schemeClr val="bg1">
            <a:alpha val="50000"/>
          </a:schemeClr>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0.80587</cdr:x>
      <cdr:y>0.21692</cdr:y>
    </cdr:from>
    <cdr:to>
      <cdr:x>0.82863</cdr:x>
      <cdr:y>0.69009</cdr:y>
    </cdr:to>
    <cdr:sp macro="" textlink="">
      <cdr:nvSpPr>
        <cdr:cNvPr id="5" name="Rectangle 4">
          <a:extLst xmlns:a="http://schemas.openxmlformats.org/drawingml/2006/main">
            <a:ext uri="{FF2B5EF4-FFF2-40B4-BE49-F238E27FC236}">
              <a16:creationId xmlns:a16="http://schemas.microsoft.com/office/drawing/2014/main" id="{22E303AC-702A-3B7F-1BC1-DE660578CDDA}"/>
            </a:ext>
          </a:extLst>
        </cdr:cNvPr>
        <cdr:cNvSpPr/>
      </cdr:nvSpPr>
      <cdr:spPr>
        <a:xfrm xmlns:a="http://schemas.openxmlformats.org/drawingml/2006/main">
          <a:off x="6973945" y="1356256"/>
          <a:ext cx="196963" cy="2958405"/>
        </a:xfrm>
        <a:prstGeom xmlns:a="http://schemas.openxmlformats.org/drawingml/2006/main" prst="rect">
          <a:avLst/>
        </a:prstGeom>
        <a:solidFill xmlns:a="http://schemas.openxmlformats.org/drawingml/2006/main">
          <a:schemeClr val="bg1">
            <a:alpha val="50000"/>
          </a:schemeClr>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0.88004</cdr:x>
      <cdr:y>0.21654</cdr:y>
    </cdr:from>
    <cdr:to>
      <cdr:x>0.9028</cdr:x>
      <cdr:y>0.68842</cdr:y>
    </cdr:to>
    <cdr:sp macro="" textlink="">
      <cdr:nvSpPr>
        <cdr:cNvPr id="6" name="Rectangle 5">
          <a:extLst xmlns:a="http://schemas.openxmlformats.org/drawingml/2006/main">
            <a:ext uri="{FF2B5EF4-FFF2-40B4-BE49-F238E27FC236}">
              <a16:creationId xmlns:a16="http://schemas.microsoft.com/office/drawing/2014/main" id="{F01C47AC-8A03-8C8F-8A8F-7DA6FC2CBAC7}"/>
            </a:ext>
          </a:extLst>
        </cdr:cNvPr>
        <cdr:cNvSpPr/>
      </cdr:nvSpPr>
      <cdr:spPr>
        <a:xfrm xmlns:a="http://schemas.openxmlformats.org/drawingml/2006/main">
          <a:off x="7615787" y="1353844"/>
          <a:ext cx="196963" cy="2950339"/>
        </a:xfrm>
        <a:prstGeom xmlns:a="http://schemas.openxmlformats.org/drawingml/2006/main" prst="rect">
          <a:avLst/>
        </a:prstGeom>
        <a:solidFill xmlns:a="http://schemas.openxmlformats.org/drawingml/2006/main">
          <a:schemeClr val="bg1">
            <a:alpha val="50000"/>
          </a:schemeClr>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0.95798</cdr:x>
      <cdr:y>0.17706</cdr:y>
    </cdr:from>
    <cdr:to>
      <cdr:x>0.98074</cdr:x>
      <cdr:y>0.66219</cdr:y>
    </cdr:to>
    <cdr:sp macro="" textlink="">
      <cdr:nvSpPr>
        <cdr:cNvPr id="7" name="Rectangle 6">
          <a:extLst xmlns:a="http://schemas.openxmlformats.org/drawingml/2006/main">
            <a:ext uri="{FF2B5EF4-FFF2-40B4-BE49-F238E27FC236}">
              <a16:creationId xmlns:a16="http://schemas.microsoft.com/office/drawing/2014/main" id="{484FCBBA-C8CC-4792-73C7-81769D0E567C}"/>
            </a:ext>
          </a:extLst>
        </cdr:cNvPr>
        <cdr:cNvSpPr/>
      </cdr:nvSpPr>
      <cdr:spPr>
        <a:xfrm xmlns:a="http://schemas.openxmlformats.org/drawingml/2006/main">
          <a:off x="8290279" y="1107018"/>
          <a:ext cx="196963" cy="3033182"/>
        </a:xfrm>
        <a:prstGeom xmlns:a="http://schemas.openxmlformats.org/drawingml/2006/main" prst="rect">
          <a:avLst/>
        </a:prstGeom>
        <a:solidFill xmlns:a="http://schemas.openxmlformats.org/drawingml/2006/main">
          <a:schemeClr val="bg1">
            <a:alpha val="50000"/>
          </a:schemeClr>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persons/person.xml><?xml version="1.0" encoding="utf-8"?>
<personList xmlns="http://schemas.microsoft.com/office/spreadsheetml/2018/threadedcomments" xmlns:x="http://schemas.openxmlformats.org/spreadsheetml/2006/main">
  <person displayName="creddick@mercatoradvisors.com" id="{CE5BC814-5B1D-48BD-94B1-457C7EA35308}" userId="S::urn:spo:guest#creddick@mercatoradvisors.com::"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therine Reddick" refreshedDate="45374.917346296294" createdVersion="8" refreshedVersion="8" minRefreshableVersion="3" recordCount="7" xr:uid="{2564F186-5502-47F8-BFDA-73A3370DED05}">
  <cacheSource type="worksheet">
    <worksheetSource name="General"/>
  </cacheSource>
  <cacheFields count="26">
    <cacheField name="Data Item" numFmtId="0">
      <sharedItems containsSemiMixedTypes="0" containsString="0" containsNumber="1" containsInteger="1" minValue="1" maxValue="7"/>
    </cacheField>
    <cacheField name="Cash Flow Type" numFmtId="0">
      <sharedItems count="2">
        <s v="Revenue"/>
        <s v="Expenditure"/>
      </sharedItems>
    </cacheField>
    <cacheField name="Own/ Supporting" numFmtId="0">
      <sharedItems count="2">
        <s v="Supporting"/>
        <s v="-"/>
      </sharedItems>
    </cacheField>
    <cacheField name="User-Based/ Other" numFmtId="0">
      <sharedItems count="2">
        <s v="Other"/>
        <s v="-"/>
      </sharedItems>
    </cacheField>
    <cacheField name="Federal Trust Fund" numFmtId="0">
      <sharedItems/>
    </cacheField>
    <cacheField name="Expenditure Type" numFmtId="0">
      <sharedItems count="3">
        <s v="-"/>
        <s v="O&amp;M"/>
        <s v="Capital"/>
      </sharedItems>
    </cacheField>
    <cacheField name="Federal / S&amp;L" numFmtId="0">
      <sharedItems count="1">
        <s v="Federal"/>
      </sharedItems>
    </cacheField>
    <cacheField name="Link" numFmtId="0">
      <sharedItems/>
    </cacheField>
    <cacheField name="Publication" numFmtId="0">
      <sharedItems/>
    </cacheField>
    <cacheField name="Table" numFmtId="0">
      <sharedItems/>
    </cacheField>
    <cacheField name="Statistic/ Calculation" numFmtId="0">
      <sharedItems/>
    </cacheField>
    <cacheField name="Description" numFmtId="0">
      <sharedItems/>
    </cacheField>
    <cacheField name=" " numFmtId="0">
      <sharedItems containsNonDate="0" containsString="0" containsBlank="1"/>
    </cacheField>
    <cacheField name="2010" numFmtId="3">
      <sharedItems containsSemiMixedTypes="0" containsString="0" containsNumber="1" containsInteger="1" minValue="0" maxValue="190000000"/>
    </cacheField>
    <cacheField name="2011" numFmtId="3">
      <sharedItems containsSemiMixedTypes="0" containsString="0" containsNumber="1" containsInteger="1" minValue="0" maxValue="129000000"/>
    </cacheField>
    <cacheField name="2012" numFmtId="3">
      <sharedItems containsSemiMixedTypes="0" containsString="0" containsNumber="1" containsInteger="1" minValue="0" maxValue="101000000"/>
    </cacheField>
    <cacheField name="2013" numFmtId="3">
      <sharedItems containsSemiMixedTypes="0" containsString="0" containsNumber="1" containsInteger="1" minValue="0" maxValue="168000000"/>
    </cacheField>
    <cacheField name="2014" numFmtId="3">
      <sharedItems containsSemiMixedTypes="0" containsString="0" containsNumber="1" containsInteger="1" minValue="0" maxValue="158000000"/>
    </cacheField>
    <cacheField name="2015" numFmtId="3">
      <sharedItems containsSemiMixedTypes="0" containsString="0" containsNumber="1" containsInteger="1" minValue="0" maxValue="141000000"/>
    </cacheField>
    <cacheField name="2016" numFmtId="3">
      <sharedItems containsSemiMixedTypes="0" containsString="0" containsNumber="1" containsInteger="1" minValue="0" maxValue="148000000"/>
    </cacheField>
    <cacheField name="2017" numFmtId="3">
      <sharedItems containsSemiMixedTypes="0" containsString="0" containsNumber="1" containsInteger="1" minValue="3000000" maxValue="122000000"/>
    </cacheField>
    <cacheField name="2018" numFmtId="3">
      <sharedItems containsSemiMixedTypes="0" containsString="0" containsNumber="1" containsInteger="1" minValue="103000000" maxValue="282000000"/>
    </cacheField>
    <cacheField name="2019" numFmtId="3">
      <sharedItems containsSemiMixedTypes="0" containsString="0" containsNumber="1" containsInteger="1" minValue="0" maxValue="132000000"/>
    </cacheField>
    <cacheField name="2020" numFmtId="3">
      <sharedItems containsSemiMixedTypes="0" containsString="0" containsNumber="1" containsInteger="1" minValue="0" maxValue="140000000"/>
    </cacheField>
    <cacheField name="2021" numFmtId="3">
      <sharedItems containsSemiMixedTypes="0" containsString="0" containsNumber="1" containsInteger="1" minValue="0" maxValue="190000000"/>
    </cacheField>
    <cacheField name="2022" numFmtId="3">
      <sharedItems containsSemiMixedTypes="0" containsString="0" containsNumber="1" containsInteger="1" minValue="0" maxValue="167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n v="1"/>
    <x v="0"/>
    <x v="0"/>
    <x v="0"/>
    <s v="Non Trust Fund"/>
    <x v="0"/>
    <x v="0"/>
    <s v="https://www.whitehouse.gov/omb/supplemental-materials/ "/>
    <s v="OMB"/>
    <s v="Outlays"/>
    <s v="Bureau: Office of the Secretary, Subfunction: Other Transportation, sum all accounts"/>
    <s v="General funds used for OST nonmodal outlays"/>
    <m/>
    <n v="190000000"/>
    <n v="105000000"/>
    <n v="99000000"/>
    <n v="168000000"/>
    <n v="158000000"/>
    <n v="141000000"/>
    <n v="148000000"/>
    <n v="122000000"/>
    <n v="241000000"/>
    <n v="132000000"/>
    <n v="136000000"/>
    <n v="183000000"/>
    <n v="93000000"/>
  </r>
  <r>
    <n v="2"/>
    <x v="0"/>
    <x v="0"/>
    <x v="0"/>
    <s v="Non Trust Fund"/>
    <x v="0"/>
    <x v="0"/>
    <s v="https://www.whitehouse.gov/omb/supplemental-materials/ "/>
    <s v="OMB"/>
    <s v="Outlays"/>
    <s v="Bureau: National Transportation Safety Board, sum all accounts"/>
    <s v="General funds used for NTSB outlays"/>
    <m/>
    <n v="86000000"/>
    <n v="96000000"/>
    <n v="97000000"/>
    <n v="101000000"/>
    <n v="97000000"/>
    <n v="99000000"/>
    <n v="104000000"/>
    <n v="106000000"/>
    <n v="103000000"/>
    <n v="105000000"/>
    <n v="111000000"/>
    <n v="111000000"/>
    <n v="122000000"/>
  </r>
  <r>
    <n v="3"/>
    <x v="0"/>
    <x v="0"/>
    <x v="0"/>
    <s v="Non Trust Fund"/>
    <x v="0"/>
    <x v="0"/>
    <s v="https://www.whitehouse.gov/omb/supplemental-materials/ "/>
    <s v="OMB"/>
    <s v="Outlays"/>
    <s v="Bureau: Transportation Security Administration, Subfunction: Ground Transportation, sum all accounts"/>
    <s v="General funds used for TSA ground transportation outlays"/>
    <m/>
    <n v="97000000"/>
    <n v="129000000"/>
    <n v="101000000"/>
    <n v="104000000"/>
    <n v="71000000"/>
    <n v="118000000"/>
    <n v="107000000"/>
    <n v="118000000"/>
    <n v="282000000"/>
    <n v="129000000"/>
    <n v="140000000"/>
    <n v="190000000"/>
    <n v="167000000"/>
  </r>
  <r>
    <n v="4"/>
    <x v="1"/>
    <x v="1"/>
    <x v="1"/>
    <s v="Non Trust Fund"/>
    <x v="1"/>
    <x v="0"/>
    <s v="https://www.whitehouse.gov/omb/supplemental-materials/ "/>
    <s v="OMB"/>
    <s v="Outlays"/>
    <s v="Bureau: Office of the Secretary, Subfunction: Other Transportation, sum all accounts"/>
    <s v="OST nonmodal outlays"/>
    <m/>
    <n v="190000000"/>
    <n v="105000000"/>
    <n v="99000000"/>
    <n v="168000000"/>
    <n v="158000000"/>
    <n v="141000000"/>
    <n v="148000000"/>
    <n v="122000000"/>
    <n v="241000000"/>
    <n v="132000000"/>
    <n v="136000000"/>
    <n v="183000000"/>
    <n v="93000000"/>
  </r>
  <r>
    <n v="5"/>
    <x v="1"/>
    <x v="1"/>
    <x v="1"/>
    <s v="Non Trust Fund"/>
    <x v="1"/>
    <x v="0"/>
    <s v="https://www.whitehouse.gov/omb/supplemental-materials/ "/>
    <s v="OMB"/>
    <s v="Outlays"/>
    <s v="Bureau: National Transportation Safety Board, sum all accounts"/>
    <s v="NTSB outlays"/>
    <m/>
    <n v="86000000"/>
    <n v="96000000"/>
    <n v="97000000"/>
    <n v="101000000"/>
    <n v="97000000"/>
    <n v="99000000"/>
    <n v="104000000"/>
    <n v="106000000"/>
    <n v="103000000"/>
    <n v="105000000"/>
    <n v="111000000"/>
    <n v="111000000"/>
    <n v="122000000"/>
  </r>
  <r>
    <n v="6"/>
    <x v="1"/>
    <x v="1"/>
    <x v="1"/>
    <s v="Non Trust Fund"/>
    <x v="2"/>
    <x v="0"/>
    <s v="https://www.whitehouse.gov/omb/supplemental-materials/ "/>
    <s v="OMB"/>
    <s v="Outlays"/>
    <s v="Bureau: Transportation Security Administration, Subfunction: Ground Transportation, Account: Procurement, Construction, and Improvements"/>
    <s v="TSA ground transportation capital outlays"/>
    <m/>
    <n v="0"/>
    <n v="0"/>
    <n v="0"/>
    <n v="0"/>
    <n v="0"/>
    <n v="0"/>
    <n v="0"/>
    <n v="3000000"/>
    <n v="131000000"/>
    <n v="0"/>
    <n v="0"/>
    <n v="0"/>
    <n v="0"/>
  </r>
  <r>
    <n v="7"/>
    <x v="1"/>
    <x v="1"/>
    <x v="1"/>
    <s v="Non Trust Fund"/>
    <x v="1"/>
    <x v="0"/>
    <s v="https://www.whitehouse.gov/omb/supplemental-materials/ "/>
    <s v="OMB"/>
    <s v="Outlays"/>
    <s v="Bureau: Transportation Security Administration, Subfunction: Ground Transportation, sum all accounts excluding Procurement, Construction, and Improvements"/>
    <s v="TSA ground transportation non-capital outlays"/>
    <m/>
    <n v="97000000"/>
    <n v="129000000"/>
    <n v="101000000"/>
    <n v="104000000"/>
    <n v="71000000"/>
    <n v="118000000"/>
    <n v="107000000"/>
    <n v="115000000"/>
    <n v="151000000"/>
    <n v="129000000"/>
    <n v="140000000"/>
    <n v="190000000"/>
    <n v="167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867518-BE4D-4684-8153-3249AB7E98B8}" name="PivotTable2"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M23" firstHeaderRow="1" firstDataRow="5" firstDataCol="1" rowPageCount="1" colPageCount="1"/>
  <pivotFields count="26">
    <pivotField showAll="0"/>
    <pivotField axis="axisCol" showAll="0">
      <items count="3">
        <item x="0"/>
        <item x="1"/>
        <item t="default"/>
      </items>
    </pivotField>
    <pivotField axis="axisCol" showAll="0">
      <items count="3">
        <item x="1"/>
        <item x="0"/>
        <item t="default"/>
      </items>
    </pivotField>
    <pivotField axis="axisCol" showAll="0">
      <items count="3">
        <item x="1"/>
        <item x="0"/>
        <item t="default"/>
      </items>
    </pivotField>
    <pivotField showAll="0"/>
    <pivotField axis="axisCol" showAll="0">
      <items count="4">
        <item x="0"/>
        <item x="2"/>
        <item x="1"/>
        <item t="default"/>
      </items>
    </pivotField>
    <pivotField axis="axisPage" showAll="0">
      <items count="2">
        <item x="0"/>
        <item t="default"/>
      </items>
    </pivotField>
    <pivotField showAll="0"/>
    <pivotField showAll="0"/>
    <pivotField showAll="0"/>
    <pivotField showAll="0"/>
    <pivotField showAll="0"/>
    <pivotField showAll="0"/>
    <pivotField dataField="1"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showAll="0"/>
  </pivotFields>
  <rowFields count="1">
    <field x="-2"/>
  </rowFields>
  <rowItems count="13">
    <i>
      <x/>
    </i>
    <i i="1">
      <x v="1"/>
    </i>
    <i i="2">
      <x v="2"/>
    </i>
    <i i="3">
      <x v="3"/>
    </i>
    <i i="4">
      <x v="4"/>
    </i>
    <i i="5">
      <x v="5"/>
    </i>
    <i i="6">
      <x v="6"/>
    </i>
    <i i="7">
      <x v="7"/>
    </i>
    <i i="8">
      <x v="8"/>
    </i>
    <i i="9">
      <x v="9"/>
    </i>
    <i i="10">
      <x v="10"/>
    </i>
    <i i="11">
      <x v="11"/>
    </i>
    <i i="12">
      <x v="12"/>
    </i>
  </rowItems>
  <colFields count="4">
    <field x="1"/>
    <field x="5"/>
    <field x="2"/>
    <field x="3"/>
  </colFields>
  <colItems count="12">
    <i>
      <x/>
      <x/>
      <x v="1"/>
      <x v="1"/>
    </i>
    <i t="default" r="2">
      <x v="1"/>
    </i>
    <i t="default" r="1">
      <x/>
    </i>
    <i t="default">
      <x/>
    </i>
    <i>
      <x v="1"/>
      <x v="1"/>
      <x/>
      <x/>
    </i>
    <i t="default" r="2">
      <x/>
    </i>
    <i t="default" r="1">
      <x v="1"/>
    </i>
    <i r="1">
      <x v="2"/>
      <x/>
      <x/>
    </i>
    <i t="default" r="2">
      <x/>
    </i>
    <i t="default" r="1">
      <x v="2"/>
    </i>
    <i t="default">
      <x v="1"/>
    </i>
    <i t="grand">
      <x/>
    </i>
  </colItems>
  <pageFields count="1">
    <pageField fld="6" item="0" hier="-1"/>
  </pageFields>
  <dataFields count="13">
    <dataField name="Sum of 2010" fld="13" baseField="25" baseItem="0"/>
    <dataField name="Sum of 2011" fld="14" baseField="0" baseItem="0"/>
    <dataField name="Sum of 2012" fld="15" baseField="0" baseItem="0"/>
    <dataField name="Sum of 2013" fld="16" baseField="0" baseItem="0"/>
    <dataField name="Sum of 2014" fld="17" baseField="0" baseItem="0"/>
    <dataField name="Sum of 2015" fld="18" baseField="0" baseItem="0"/>
    <dataField name="Sum of 2016" fld="19" baseField="0" baseItem="0"/>
    <dataField name="Sum of 2017" fld="20" baseField="0" baseItem="0"/>
    <dataField name="Sum of 2018" fld="21" baseField="0" baseItem="0"/>
    <dataField name="Sum of 2019" fld="22" baseField="0" baseItem="0"/>
    <dataField name="Sum of 2020" fld="23" baseField="0" baseItem="0"/>
    <dataField name="Sum of 2021" fld="24" baseField="0" baseItem="0"/>
    <dataField name="Sum of 2022" fld="25" baseField="3" baseItem="1"/>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E295CFD-DB4A-4B4A-A856-37DAFBF7E63D}" name="Table16" displayName="Table16" ref="A1:D17" totalsRowShown="0">
  <autoFilter ref="A1:D17" xr:uid="{FE295CFD-DB4A-4B4A-A856-37DAFBF7E63D}"/>
  <tableColumns count="4">
    <tableColumn id="1" xr3:uid="{F1C2C083-3065-4916-ACCA-4162B1F01F06}" name="Original Name"/>
    <tableColumn id="4" xr3:uid="{5A8C8F31-A9C5-43B7-BB5B-28C514284A73}" name="New Name"/>
    <tableColumn id="2" xr3:uid="{0A75FA26-E811-4688-81F3-7EC029497160}" name="Description"/>
    <tableColumn id="3" xr3:uid="{89481F11-1A33-46A6-92BE-78AACA6254A7}" name="Possible Values" dataDxfId="0">
      <calculatedColumnFormula array="1">_xlfn.UNIQUE(#REF!)</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22-12-22T21:37:37.70" personId="{CE5BC814-5B1D-48BD-94B1-457C7EA35308}" id="{5058BED8-3401-48BE-8CC6-FEE77E74CFC8}">
    <text xml:space="preserve">file name appears to be outdated. confirm with Julie she uses State &amp; Local Government/ US Summary &amp; Alabama-Mississippi </text>
  </threadedComment>
  <threadedComment ref="B31" dT="2022-12-22T21:37:37.70" personId="{CE5BC814-5B1D-48BD-94B1-457C7EA35308}" id="{138D1997-9E14-4CAA-9FA2-BD3EBAF4225B}">
    <text xml:space="preserve">file name appears to be outdated. confirm with Julie she uses State &amp; Local Government/ US Summary &amp; Alabama-Mississippi </text>
  </threadedComment>
  <threadedComment ref="B35" dT="2022-12-22T21:37:37.70" personId="{CE5BC814-5B1D-48BD-94B1-457C7EA35308}" id="{550E4982-B169-43DD-B51C-5B9793ED123C}">
    <text xml:space="preserve">file name appears to be outdated. confirm with Julie she uses State &amp; Local Government/ US Summary &amp; Alabama-Mississippi </text>
  </threadedComment>
  <threadedComment ref="B39" dT="2022-12-22T21:37:37.70" personId="{CE5BC814-5B1D-48BD-94B1-457C7EA35308}" id="{81CD006F-DF89-431D-9003-AC30FB23BF7E}">
    <text xml:space="preserve">file name appears to be outdated. confirm with Julie she uses State &amp; Local Government/ US Summary &amp; Alabama-Mississippi </text>
  </threadedComment>
  <threadedComment ref="B46" dT="2022-12-22T21:37:37.70" personId="{CE5BC814-5B1D-48BD-94B1-457C7EA35308}" id="{764580B3-CA87-4266-997D-4E8CE271377B}">
    <text xml:space="preserve">file name appears to be outdated. confirm with Julie she uses State &amp; Local Government/ US Summary &amp; Alabama-Mississippi </text>
  </threadedComment>
  <threadedComment ref="B50" dT="2022-12-22T21:37:37.70" personId="{CE5BC814-5B1D-48BD-94B1-457C7EA35308}" id="{09A63CDC-2A53-4C42-A0A7-3B5B1B112530}">
    <text xml:space="preserve">file name appears to be outdated. confirm with Julie she uses State &amp; Local Government/ US Summary &amp; Alabama-Mississippi </text>
  </threadedComment>
  <threadedComment ref="B54" dT="2022-12-22T21:37:37.70" personId="{CE5BC814-5B1D-48BD-94B1-457C7EA35308}" id="{F9C95E0B-58DC-4488-B80B-33BA572916AD}">
    <text xml:space="preserve">file name appears to be outdated. confirm with Julie she uses State &amp; Local Government/ US Summary &amp; Alabama-Mississippi </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4DDC2-FA4F-4CEC-9436-FF91681BE779}">
  <dimension ref="A1:D17"/>
  <sheetViews>
    <sheetView tabSelected="1" workbookViewId="0"/>
  </sheetViews>
  <sheetFormatPr defaultRowHeight="14.4" x14ac:dyDescent="0.3"/>
  <cols>
    <col min="1" max="2" width="22.5546875" customWidth="1"/>
    <col min="3" max="3" width="87.33203125" customWidth="1"/>
    <col min="4" max="4" width="53.33203125" bestFit="1" customWidth="1"/>
  </cols>
  <sheetData>
    <row r="1" spans="1:4" x14ac:dyDescent="0.3">
      <c r="A1" t="s">
        <v>40</v>
      </c>
      <c r="B1" t="s">
        <v>41</v>
      </c>
      <c r="C1" t="s">
        <v>0</v>
      </c>
      <c r="D1" t="s">
        <v>42</v>
      </c>
    </row>
    <row r="2" spans="1:4" x14ac:dyDescent="0.3">
      <c r="A2" t="s">
        <v>43</v>
      </c>
      <c r="B2" t="s">
        <v>12</v>
      </c>
      <c r="C2" t="s">
        <v>44</v>
      </c>
      <c r="D2" s="36" t="s">
        <v>45</v>
      </c>
    </row>
    <row r="3" spans="1:4" x14ac:dyDescent="0.3">
      <c r="A3" t="s">
        <v>46</v>
      </c>
      <c r="B3" t="s">
        <v>13</v>
      </c>
      <c r="C3" t="s">
        <v>141</v>
      </c>
      <c r="D3" t="s">
        <v>140</v>
      </c>
    </row>
    <row r="4" spans="1:4" x14ac:dyDescent="0.3">
      <c r="A4" t="s">
        <v>47</v>
      </c>
      <c r="B4" t="s">
        <v>14</v>
      </c>
      <c r="C4" t="s">
        <v>142</v>
      </c>
      <c r="D4" t="s">
        <v>143</v>
      </c>
    </row>
    <row r="5" spans="1:4" x14ac:dyDescent="0.3">
      <c r="A5" t="s">
        <v>48</v>
      </c>
      <c r="B5" t="s">
        <v>15</v>
      </c>
      <c r="C5" t="s">
        <v>144</v>
      </c>
      <c r="D5" t="s">
        <v>145</v>
      </c>
    </row>
    <row r="6" spans="1:4" x14ac:dyDescent="0.3">
      <c r="A6" t="s">
        <v>49</v>
      </c>
      <c r="B6" t="s">
        <v>16</v>
      </c>
      <c r="C6" t="s">
        <v>147</v>
      </c>
      <c r="D6" t="s">
        <v>146</v>
      </c>
    </row>
    <row r="7" spans="1:4" x14ac:dyDescent="0.3">
      <c r="A7" t="s">
        <v>50</v>
      </c>
      <c r="B7" t="s">
        <v>17</v>
      </c>
      <c r="C7" t="s">
        <v>51</v>
      </c>
      <c r="D7" t="s">
        <v>166</v>
      </c>
    </row>
    <row r="8" spans="1:4" x14ac:dyDescent="0.3">
      <c r="A8" t="s">
        <v>0</v>
      </c>
      <c r="B8" t="s">
        <v>167</v>
      </c>
      <c r="C8" t="s">
        <v>53</v>
      </c>
      <c r="D8" t="s">
        <v>52</v>
      </c>
    </row>
    <row r="9" spans="1:4" x14ac:dyDescent="0.3">
      <c r="A9" t="s">
        <v>54</v>
      </c>
      <c r="B9" t="s">
        <v>18</v>
      </c>
      <c r="C9" t="s">
        <v>55</v>
      </c>
      <c r="D9" t="s">
        <v>56</v>
      </c>
    </row>
    <row r="10" spans="1:4" x14ac:dyDescent="0.3">
      <c r="A10" t="s">
        <v>57</v>
      </c>
      <c r="B10" t="s">
        <v>19</v>
      </c>
      <c r="C10" t="s">
        <v>57</v>
      </c>
      <c r="D10" t="s">
        <v>52</v>
      </c>
    </row>
    <row r="11" spans="1:4" x14ac:dyDescent="0.3">
      <c r="A11" t="s">
        <v>149</v>
      </c>
      <c r="B11" t="s">
        <v>139</v>
      </c>
      <c r="C11" t="s">
        <v>150</v>
      </c>
      <c r="D11" s="37" t="s">
        <v>52</v>
      </c>
    </row>
    <row r="12" spans="1:4" x14ac:dyDescent="0.3">
      <c r="A12" t="s">
        <v>58</v>
      </c>
      <c r="B12" t="s">
        <v>20</v>
      </c>
      <c r="C12" t="s">
        <v>59</v>
      </c>
      <c r="D12" t="s">
        <v>148</v>
      </c>
    </row>
    <row r="13" spans="1:4" x14ac:dyDescent="0.3">
      <c r="A13" t="s">
        <v>135</v>
      </c>
      <c r="B13" t="s">
        <v>136</v>
      </c>
      <c r="C13" t="s">
        <v>137</v>
      </c>
      <c r="D13" t="s">
        <v>138</v>
      </c>
    </row>
    <row r="14" spans="1:4" x14ac:dyDescent="0.3">
      <c r="A14" t="s">
        <v>151</v>
      </c>
      <c r="B14" t="s">
        <v>152</v>
      </c>
      <c r="C14" t="s">
        <v>153</v>
      </c>
      <c r="D14" s="37" t="s">
        <v>52</v>
      </c>
    </row>
    <row r="15" spans="1:4" x14ac:dyDescent="0.3">
      <c r="A15" t="s">
        <v>154</v>
      </c>
      <c r="B15" t="s">
        <v>155</v>
      </c>
      <c r="C15" t="s">
        <v>157</v>
      </c>
      <c r="D15" s="37" t="s">
        <v>156</v>
      </c>
    </row>
    <row r="16" spans="1:4" x14ac:dyDescent="0.3">
      <c r="A16" t="s">
        <v>158</v>
      </c>
      <c r="B16" t="s">
        <v>159</v>
      </c>
      <c r="C16" t="s">
        <v>160</v>
      </c>
      <c r="D16" s="37" t="s">
        <v>161</v>
      </c>
    </row>
    <row r="17" spans="1:4" x14ac:dyDescent="0.3">
      <c r="A17" t="s">
        <v>162</v>
      </c>
      <c r="B17" t="s">
        <v>163</v>
      </c>
      <c r="C17" t="s">
        <v>164</v>
      </c>
      <c r="D17" s="37" t="s">
        <v>165</v>
      </c>
    </row>
  </sheetData>
  <phoneticPr fontId="2" type="noConversion"/>
  <pageMargins left="0.7" right="0.7" top="0.75" bottom="0.75" header="0.3" footer="0.3"/>
  <ignoredErrors>
    <ignoredError sqref="D2 D8 D13 D10" calculatedColumn="1"/>
  </ignoredErrors>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321B7-E11B-47C5-A5D7-AE119C81F7FA}">
  <dimension ref="B1:K9"/>
  <sheetViews>
    <sheetView workbookViewId="0"/>
  </sheetViews>
  <sheetFormatPr defaultRowHeight="16.2" x14ac:dyDescent="0.3"/>
  <cols>
    <col min="2" max="2" width="14.33203125" customWidth="1"/>
    <col min="3" max="3" width="19.88671875" customWidth="1"/>
    <col min="4" max="4" width="14" customWidth="1"/>
    <col min="5" max="5" width="3" style="26" customWidth="1"/>
    <col min="6" max="6" width="14" customWidth="1"/>
    <col min="7" max="7" width="3" style="26" customWidth="1"/>
    <col min="8" max="10" width="14" customWidth="1"/>
    <col min="11" max="11" width="3" style="26" customWidth="1"/>
  </cols>
  <sheetData>
    <row r="1" spans="2:11" ht="16.8" thickBot="1" x14ac:dyDescent="0.35"/>
    <row r="2" spans="2:11" ht="19.2" thickBot="1" x14ac:dyDescent="0.35">
      <c r="B2" s="38" t="s">
        <v>3</v>
      </c>
      <c r="C2" s="39"/>
      <c r="D2" s="27" t="s">
        <v>21</v>
      </c>
      <c r="E2" s="24"/>
      <c r="F2" s="27"/>
      <c r="G2" s="25"/>
      <c r="H2" s="21" t="s">
        <v>26</v>
      </c>
      <c r="I2" s="18"/>
      <c r="J2" s="27"/>
      <c r="K2" s="25"/>
    </row>
    <row r="3" spans="2:11" ht="19.8" thickTop="1" thickBot="1" x14ac:dyDescent="0.35">
      <c r="B3" s="40"/>
      <c r="C3" s="41"/>
      <c r="D3" s="27" t="s">
        <v>22</v>
      </c>
      <c r="E3" s="28"/>
      <c r="F3" s="27" t="s">
        <v>68</v>
      </c>
      <c r="G3" s="28"/>
      <c r="H3" s="19" t="s">
        <v>28</v>
      </c>
      <c r="I3" s="19" t="s">
        <v>27</v>
      </c>
      <c r="J3" s="27" t="s">
        <v>68</v>
      </c>
      <c r="K3" s="28"/>
    </row>
    <row r="4" spans="2:11" ht="18.600000000000001" thickTop="1" thickBot="1" x14ac:dyDescent="0.35">
      <c r="B4" s="42" t="s">
        <v>61</v>
      </c>
      <c r="C4" s="22" t="s">
        <v>24</v>
      </c>
      <c r="D4" s="29" t="e">
        <f>#REF!/1000000</f>
        <v>#REF!</v>
      </c>
      <c r="E4" s="30"/>
      <c r="F4" s="31" t="e">
        <f>SUM(D4:E4)</f>
        <v>#REF!</v>
      </c>
      <c r="G4" s="30"/>
      <c r="H4" s="23" t="s">
        <v>23</v>
      </c>
      <c r="I4" s="23" t="e">
        <f>#REF!/-1000000</f>
        <v>#REF!</v>
      </c>
      <c r="J4" s="31" t="e">
        <f>SUM(H4:I4)</f>
        <v>#REF!</v>
      </c>
      <c r="K4" s="30"/>
    </row>
    <row r="5" spans="2:11" ht="18" thickBot="1" x14ac:dyDescent="0.35">
      <c r="B5" s="43"/>
      <c r="C5" s="22" t="s">
        <v>69</v>
      </c>
      <c r="D5" s="29"/>
      <c r="E5" s="30"/>
      <c r="F5" s="31"/>
      <c r="G5" s="30"/>
      <c r="H5" s="23"/>
      <c r="I5" s="23"/>
      <c r="J5" s="31"/>
      <c r="K5" s="30"/>
    </row>
    <row r="6" spans="2:11" ht="18" thickBot="1" x14ac:dyDescent="0.35">
      <c r="B6" s="44" t="s">
        <v>62</v>
      </c>
      <c r="C6" s="20" t="s">
        <v>24</v>
      </c>
      <c r="D6" s="32"/>
      <c r="E6" s="33"/>
      <c r="F6" s="34" t="e">
        <f>#REF!/1000000</f>
        <v>#REF!</v>
      </c>
      <c r="G6" s="33"/>
      <c r="H6" s="17" t="s">
        <v>23</v>
      </c>
      <c r="I6" s="17" t="s">
        <v>23</v>
      </c>
      <c r="J6" s="34" t="e">
        <f>#REF!/-1000000</f>
        <v>#REF!</v>
      </c>
      <c r="K6" s="33"/>
    </row>
    <row r="7" spans="2:11" ht="18" thickBot="1" x14ac:dyDescent="0.35">
      <c r="B7" s="45"/>
      <c r="C7" s="20" t="s">
        <v>69</v>
      </c>
      <c r="D7" s="32"/>
      <c r="E7" s="33"/>
      <c r="F7" s="34"/>
      <c r="G7" s="33"/>
      <c r="H7" s="17" t="s">
        <v>23</v>
      </c>
      <c r="I7" s="17" t="s">
        <v>23</v>
      </c>
      <c r="J7" s="34" t="e">
        <f>#REF!/-1000000</f>
        <v>#REF!</v>
      </c>
      <c r="K7" s="33"/>
    </row>
    <row r="8" spans="2:11" ht="18" thickBot="1" x14ac:dyDescent="0.35">
      <c r="B8" s="46" t="s">
        <v>70</v>
      </c>
      <c r="C8" s="22" t="s">
        <v>24</v>
      </c>
      <c r="D8" s="29"/>
      <c r="E8" s="30"/>
      <c r="F8" s="29" t="e">
        <f>F4-F6</f>
        <v>#REF!</v>
      </c>
      <c r="G8" s="30" t="s">
        <v>71</v>
      </c>
      <c r="H8" s="23"/>
      <c r="I8" s="23"/>
      <c r="J8" s="29" t="e">
        <f>J4-J6</f>
        <v>#REF!</v>
      </c>
      <c r="K8" s="30" t="s">
        <v>72</v>
      </c>
    </row>
    <row r="9" spans="2:11" ht="18" thickBot="1" x14ac:dyDescent="0.35">
      <c r="B9" s="43"/>
      <c r="C9" s="22" t="s">
        <v>69</v>
      </c>
      <c r="D9" s="29"/>
      <c r="E9" s="30"/>
      <c r="F9" s="29"/>
      <c r="G9" s="30"/>
      <c r="H9" s="23"/>
      <c r="I9" s="23"/>
      <c r="J9" s="29" t="e">
        <f>J5-J7</f>
        <v>#REF!</v>
      </c>
      <c r="K9" s="30" t="s">
        <v>73</v>
      </c>
    </row>
  </sheetData>
  <mergeCells count="4">
    <mergeCell ref="B2:C3"/>
    <mergeCell ref="B4:B5"/>
    <mergeCell ref="B6:B7"/>
    <mergeCell ref="B8:B9"/>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63CB8-9AAE-410D-953D-C4BDDFE89E2D}">
  <dimension ref="A2:M79"/>
  <sheetViews>
    <sheetView workbookViewId="0"/>
  </sheetViews>
  <sheetFormatPr defaultRowHeight="14.4" x14ac:dyDescent="0.3"/>
  <cols>
    <col min="1" max="1" width="12.6640625" bestFit="1" customWidth="1"/>
    <col min="2" max="2" width="16.33203125" bestFit="1" customWidth="1"/>
    <col min="3" max="3" width="15.6640625" bestFit="1" customWidth="1"/>
    <col min="4" max="4" width="11.109375" bestFit="1" customWidth="1"/>
    <col min="5" max="5" width="13.88671875" bestFit="1" customWidth="1"/>
    <col min="6" max="6" width="13.6640625" bestFit="1" customWidth="1"/>
    <col min="7" max="7" width="11.109375" bestFit="1" customWidth="1"/>
    <col min="8" max="8" width="12" bestFit="1" customWidth="1"/>
    <col min="9" max="11" width="11.109375" bestFit="1" customWidth="1"/>
    <col min="12" max="12" width="16.88671875" bestFit="1" customWidth="1"/>
    <col min="13" max="13" width="12.6640625" bestFit="1" customWidth="1"/>
    <col min="14" max="26" width="22.109375" bestFit="1" customWidth="1"/>
    <col min="27" max="39" width="12.6640625" bestFit="1" customWidth="1"/>
    <col min="40" max="52" width="20.109375" bestFit="1" customWidth="1"/>
    <col min="53" max="65" width="13.6640625" bestFit="1" customWidth="1"/>
    <col min="66" max="78" width="12.6640625" bestFit="1" customWidth="1"/>
    <col min="79" max="91" width="18.44140625" bestFit="1" customWidth="1"/>
    <col min="92" max="104" width="11.5546875" bestFit="1" customWidth="1"/>
    <col min="105" max="117" width="12.6640625" bestFit="1" customWidth="1"/>
    <col min="118" max="130" width="17" bestFit="1" customWidth="1"/>
    <col min="131" max="143" width="23.33203125" bestFit="1" customWidth="1"/>
    <col min="144" max="156" width="16.5546875" bestFit="1" customWidth="1"/>
  </cols>
  <sheetData>
    <row r="2" spans="1:13" s="35" customFormat="1" x14ac:dyDescent="0.3">
      <c r="A2" s="35" t="s">
        <v>74</v>
      </c>
    </row>
    <row r="4" spans="1:13" x14ac:dyDescent="0.3">
      <c r="A4" s="15" t="s">
        <v>50</v>
      </c>
      <c r="B4" t="s">
        <v>24</v>
      </c>
    </row>
    <row r="6" spans="1:13" x14ac:dyDescent="0.3">
      <c r="B6" s="15" t="s">
        <v>75</v>
      </c>
    </row>
    <row r="7" spans="1:13" x14ac:dyDescent="0.3">
      <c r="B7" t="s">
        <v>21</v>
      </c>
      <c r="E7" t="s">
        <v>64</v>
      </c>
      <c r="F7" t="s">
        <v>26</v>
      </c>
      <c r="L7" t="s">
        <v>66</v>
      </c>
      <c r="M7" t="s">
        <v>67</v>
      </c>
    </row>
    <row r="8" spans="1:13" x14ac:dyDescent="0.3">
      <c r="B8" t="s">
        <v>23</v>
      </c>
      <c r="D8" t="s">
        <v>65</v>
      </c>
      <c r="F8" t="s">
        <v>28</v>
      </c>
      <c r="H8" t="s">
        <v>102</v>
      </c>
      <c r="I8" t="s">
        <v>27</v>
      </c>
      <c r="K8" t="s">
        <v>101</v>
      </c>
    </row>
    <row r="9" spans="1:13" x14ac:dyDescent="0.3">
      <c r="B9" t="s">
        <v>22</v>
      </c>
      <c r="C9" t="s">
        <v>63</v>
      </c>
      <c r="F9" t="s">
        <v>23</v>
      </c>
      <c r="G9" t="s">
        <v>65</v>
      </c>
      <c r="I9" t="s">
        <v>23</v>
      </c>
      <c r="J9" t="s">
        <v>65</v>
      </c>
    </row>
    <row r="10" spans="1:13" x14ac:dyDescent="0.3">
      <c r="A10" s="15" t="s">
        <v>76</v>
      </c>
      <c r="B10" t="s">
        <v>6</v>
      </c>
      <c r="F10" t="s">
        <v>23</v>
      </c>
      <c r="I10" t="s">
        <v>23</v>
      </c>
    </row>
    <row r="11" spans="1:13" x14ac:dyDescent="0.3">
      <c r="A11" s="16" t="s">
        <v>77</v>
      </c>
      <c r="B11" s="1">
        <v>373000000</v>
      </c>
      <c r="C11" s="1">
        <v>373000000</v>
      </c>
      <c r="D11" s="1">
        <v>373000000</v>
      </c>
      <c r="E11" s="1">
        <v>373000000</v>
      </c>
      <c r="F11" s="1">
        <v>0</v>
      </c>
      <c r="G11" s="1">
        <v>0</v>
      </c>
      <c r="H11" s="1">
        <v>0</v>
      </c>
      <c r="I11" s="1">
        <v>373000000</v>
      </c>
      <c r="J11" s="1">
        <v>373000000</v>
      </c>
      <c r="K11" s="1">
        <v>373000000</v>
      </c>
      <c r="L11" s="1">
        <v>373000000</v>
      </c>
      <c r="M11" s="1">
        <v>746000000</v>
      </c>
    </row>
    <row r="12" spans="1:13" x14ac:dyDescent="0.3">
      <c r="A12" s="16" t="s">
        <v>78</v>
      </c>
      <c r="B12" s="1">
        <v>330000000</v>
      </c>
      <c r="C12" s="1">
        <v>330000000</v>
      </c>
      <c r="D12" s="1">
        <v>330000000</v>
      </c>
      <c r="E12" s="1">
        <v>330000000</v>
      </c>
      <c r="F12" s="1">
        <v>0</v>
      </c>
      <c r="G12" s="1">
        <v>0</v>
      </c>
      <c r="H12" s="1">
        <v>0</v>
      </c>
      <c r="I12" s="1">
        <v>330000000</v>
      </c>
      <c r="J12" s="1">
        <v>330000000</v>
      </c>
      <c r="K12" s="1">
        <v>330000000</v>
      </c>
      <c r="L12" s="1">
        <v>330000000</v>
      </c>
      <c r="M12" s="1">
        <v>660000000</v>
      </c>
    </row>
    <row r="13" spans="1:13" x14ac:dyDescent="0.3">
      <c r="A13" s="16" t="s">
        <v>79</v>
      </c>
      <c r="B13" s="1">
        <v>297000000</v>
      </c>
      <c r="C13" s="1">
        <v>297000000</v>
      </c>
      <c r="D13" s="1">
        <v>297000000</v>
      </c>
      <c r="E13" s="1">
        <v>297000000</v>
      </c>
      <c r="F13" s="1">
        <v>0</v>
      </c>
      <c r="G13" s="1">
        <v>0</v>
      </c>
      <c r="H13" s="1">
        <v>0</v>
      </c>
      <c r="I13" s="1">
        <v>297000000</v>
      </c>
      <c r="J13" s="1">
        <v>297000000</v>
      </c>
      <c r="K13" s="1">
        <v>297000000</v>
      </c>
      <c r="L13" s="1">
        <v>297000000</v>
      </c>
      <c r="M13" s="1">
        <v>594000000</v>
      </c>
    </row>
    <row r="14" spans="1:13" x14ac:dyDescent="0.3">
      <c r="A14" s="16" t="s">
        <v>80</v>
      </c>
      <c r="B14" s="1">
        <v>373000000</v>
      </c>
      <c r="C14" s="1">
        <v>373000000</v>
      </c>
      <c r="D14" s="1">
        <v>373000000</v>
      </c>
      <c r="E14" s="1">
        <v>373000000</v>
      </c>
      <c r="F14" s="1">
        <v>0</v>
      </c>
      <c r="G14" s="1">
        <v>0</v>
      </c>
      <c r="H14" s="1">
        <v>0</v>
      </c>
      <c r="I14" s="1">
        <v>373000000</v>
      </c>
      <c r="J14" s="1">
        <v>373000000</v>
      </c>
      <c r="K14" s="1">
        <v>373000000</v>
      </c>
      <c r="L14" s="1">
        <v>373000000</v>
      </c>
      <c r="M14" s="1">
        <v>746000000</v>
      </c>
    </row>
    <row r="15" spans="1:13" x14ac:dyDescent="0.3">
      <c r="A15" s="16" t="s">
        <v>81</v>
      </c>
      <c r="B15" s="1">
        <v>326000000</v>
      </c>
      <c r="C15" s="1">
        <v>326000000</v>
      </c>
      <c r="D15" s="1">
        <v>326000000</v>
      </c>
      <c r="E15" s="1">
        <v>326000000</v>
      </c>
      <c r="F15" s="1">
        <v>0</v>
      </c>
      <c r="G15" s="1">
        <v>0</v>
      </c>
      <c r="H15" s="1">
        <v>0</v>
      </c>
      <c r="I15" s="1">
        <v>326000000</v>
      </c>
      <c r="J15" s="1">
        <v>326000000</v>
      </c>
      <c r="K15" s="1">
        <v>326000000</v>
      </c>
      <c r="L15" s="1">
        <v>326000000</v>
      </c>
      <c r="M15" s="1">
        <v>652000000</v>
      </c>
    </row>
    <row r="16" spans="1:13" x14ac:dyDescent="0.3">
      <c r="A16" s="16" t="s">
        <v>82</v>
      </c>
      <c r="B16" s="1">
        <v>358000000</v>
      </c>
      <c r="C16" s="1">
        <v>358000000</v>
      </c>
      <c r="D16" s="1">
        <v>358000000</v>
      </c>
      <c r="E16" s="1">
        <v>358000000</v>
      </c>
      <c r="F16" s="1">
        <v>0</v>
      </c>
      <c r="G16" s="1">
        <v>0</v>
      </c>
      <c r="H16" s="1">
        <v>0</v>
      </c>
      <c r="I16" s="1">
        <v>358000000</v>
      </c>
      <c r="J16" s="1">
        <v>358000000</v>
      </c>
      <c r="K16" s="1">
        <v>358000000</v>
      </c>
      <c r="L16" s="1">
        <v>358000000</v>
      </c>
      <c r="M16" s="1">
        <v>716000000</v>
      </c>
    </row>
    <row r="17" spans="1:13" x14ac:dyDescent="0.3">
      <c r="A17" s="16" t="s">
        <v>83</v>
      </c>
      <c r="B17" s="1">
        <v>359000000</v>
      </c>
      <c r="C17" s="1">
        <v>359000000</v>
      </c>
      <c r="D17" s="1">
        <v>359000000</v>
      </c>
      <c r="E17" s="1">
        <v>359000000</v>
      </c>
      <c r="F17" s="1">
        <v>0</v>
      </c>
      <c r="G17" s="1">
        <v>0</v>
      </c>
      <c r="H17" s="1">
        <v>0</v>
      </c>
      <c r="I17" s="1">
        <v>359000000</v>
      </c>
      <c r="J17" s="1">
        <v>359000000</v>
      </c>
      <c r="K17" s="1">
        <v>359000000</v>
      </c>
      <c r="L17" s="1">
        <v>359000000</v>
      </c>
      <c r="M17" s="1">
        <v>718000000</v>
      </c>
    </row>
    <row r="18" spans="1:13" x14ac:dyDescent="0.3">
      <c r="A18" s="16" t="s">
        <v>84</v>
      </c>
      <c r="B18" s="1">
        <v>346000000</v>
      </c>
      <c r="C18" s="1">
        <v>346000000</v>
      </c>
      <c r="D18" s="1">
        <v>346000000</v>
      </c>
      <c r="E18" s="1">
        <v>346000000</v>
      </c>
      <c r="F18" s="1">
        <v>3000000</v>
      </c>
      <c r="G18" s="1">
        <v>3000000</v>
      </c>
      <c r="H18" s="1">
        <v>3000000</v>
      </c>
      <c r="I18" s="1">
        <v>343000000</v>
      </c>
      <c r="J18" s="1">
        <v>343000000</v>
      </c>
      <c r="K18" s="1">
        <v>343000000</v>
      </c>
      <c r="L18" s="1">
        <v>346000000</v>
      </c>
      <c r="M18" s="1">
        <v>692000000</v>
      </c>
    </row>
    <row r="19" spans="1:13" x14ac:dyDescent="0.3">
      <c r="A19" s="16" t="s">
        <v>85</v>
      </c>
      <c r="B19" s="1">
        <v>626000000</v>
      </c>
      <c r="C19" s="1">
        <v>626000000</v>
      </c>
      <c r="D19" s="1">
        <v>626000000</v>
      </c>
      <c r="E19" s="1">
        <v>626000000</v>
      </c>
      <c r="F19" s="1">
        <v>131000000</v>
      </c>
      <c r="G19" s="1">
        <v>131000000</v>
      </c>
      <c r="H19" s="1">
        <v>131000000</v>
      </c>
      <c r="I19" s="1">
        <v>495000000</v>
      </c>
      <c r="J19" s="1">
        <v>495000000</v>
      </c>
      <c r="K19" s="1">
        <v>495000000</v>
      </c>
      <c r="L19" s="1">
        <v>626000000</v>
      </c>
      <c r="M19" s="1">
        <v>1252000000</v>
      </c>
    </row>
    <row r="20" spans="1:13" x14ac:dyDescent="0.3">
      <c r="A20" s="16" t="s">
        <v>86</v>
      </c>
      <c r="B20" s="1">
        <v>366000000</v>
      </c>
      <c r="C20" s="1">
        <v>366000000</v>
      </c>
      <c r="D20" s="1">
        <v>366000000</v>
      </c>
      <c r="E20" s="1">
        <v>366000000</v>
      </c>
      <c r="F20" s="1">
        <v>0</v>
      </c>
      <c r="G20" s="1">
        <v>0</v>
      </c>
      <c r="H20" s="1">
        <v>0</v>
      </c>
      <c r="I20" s="1">
        <v>366000000</v>
      </c>
      <c r="J20" s="1">
        <v>366000000</v>
      </c>
      <c r="K20" s="1">
        <v>366000000</v>
      </c>
      <c r="L20" s="1">
        <v>366000000</v>
      </c>
      <c r="M20" s="1">
        <v>732000000</v>
      </c>
    </row>
    <row r="21" spans="1:13" x14ac:dyDescent="0.3">
      <c r="A21" s="16" t="s">
        <v>87</v>
      </c>
      <c r="B21" s="1">
        <v>387000000</v>
      </c>
      <c r="C21" s="1">
        <v>387000000</v>
      </c>
      <c r="D21" s="1">
        <v>387000000</v>
      </c>
      <c r="E21" s="1">
        <v>387000000</v>
      </c>
      <c r="F21" s="1">
        <v>0</v>
      </c>
      <c r="G21" s="1">
        <v>0</v>
      </c>
      <c r="H21" s="1">
        <v>0</v>
      </c>
      <c r="I21" s="1">
        <v>387000000</v>
      </c>
      <c r="J21" s="1">
        <v>387000000</v>
      </c>
      <c r="K21" s="1">
        <v>387000000</v>
      </c>
      <c r="L21" s="1">
        <v>387000000</v>
      </c>
      <c r="M21" s="1">
        <v>774000000</v>
      </c>
    </row>
    <row r="22" spans="1:13" x14ac:dyDescent="0.3">
      <c r="A22" s="16" t="s">
        <v>60</v>
      </c>
      <c r="B22" s="1">
        <v>484000000</v>
      </c>
      <c r="C22" s="1">
        <v>484000000</v>
      </c>
      <c r="D22" s="1">
        <v>484000000</v>
      </c>
      <c r="E22" s="1">
        <v>484000000</v>
      </c>
      <c r="F22" s="1">
        <v>0</v>
      </c>
      <c r="G22" s="1">
        <v>0</v>
      </c>
      <c r="H22" s="1">
        <v>0</v>
      </c>
      <c r="I22" s="1">
        <v>484000000</v>
      </c>
      <c r="J22" s="1">
        <v>484000000</v>
      </c>
      <c r="K22" s="1">
        <v>484000000</v>
      </c>
      <c r="L22" s="1">
        <v>484000000</v>
      </c>
      <c r="M22" s="1">
        <v>968000000</v>
      </c>
    </row>
    <row r="23" spans="1:13" x14ac:dyDescent="0.3">
      <c r="A23" s="16" t="s">
        <v>99</v>
      </c>
      <c r="B23" s="1">
        <v>382000000</v>
      </c>
      <c r="C23" s="1">
        <v>382000000</v>
      </c>
      <c r="D23" s="1">
        <v>382000000</v>
      </c>
      <c r="E23" s="1">
        <v>382000000</v>
      </c>
      <c r="F23" s="1">
        <v>0</v>
      </c>
      <c r="G23" s="1">
        <v>0</v>
      </c>
      <c r="H23" s="1">
        <v>0</v>
      </c>
      <c r="I23" s="1">
        <v>382000000</v>
      </c>
      <c r="J23" s="1">
        <v>382000000</v>
      </c>
      <c r="K23" s="1">
        <v>382000000</v>
      </c>
      <c r="L23" s="1">
        <v>382000000</v>
      </c>
      <c r="M23" s="1">
        <v>764000000</v>
      </c>
    </row>
    <row r="26" spans="1:13" x14ac:dyDescent="0.3">
      <c r="C26" t="s">
        <v>88</v>
      </c>
      <c r="D26" t="s">
        <v>89</v>
      </c>
      <c r="E26" t="s">
        <v>90</v>
      </c>
      <c r="F26" t="s">
        <v>91</v>
      </c>
      <c r="H26" t="s">
        <v>92</v>
      </c>
      <c r="I26" t="s">
        <v>93</v>
      </c>
      <c r="J26" t="s">
        <v>94</v>
      </c>
      <c r="K26" t="s">
        <v>95</v>
      </c>
      <c r="L26" t="s">
        <v>96</v>
      </c>
    </row>
    <row r="27" spans="1:13" x14ac:dyDescent="0.3">
      <c r="B27">
        <v>2010</v>
      </c>
      <c r="C27" s="1"/>
      <c r="D27" s="1">
        <f>D11</f>
        <v>373000000</v>
      </c>
      <c r="E27" s="1"/>
      <c r="F27" s="1">
        <v>1356000000</v>
      </c>
      <c r="H27" s="1">
        <f>-H11</f>
        <v>0</v>
      </c>
      <c r="I27" s="1">
        <f>-I11</f>
        <v>-373000000</v>
      </c>
      <c r="J27" s="1"/>
      <c r="K27" s="1">
        <v>-1299000000</v>
      </c>
      <c r="L27" s="1"/>
    </row>
    <row r="28" spans="1:13" x14ac:dyDescent="0.3">
      <c r="B28">
        <v>2011</v>
      </c>
      <c r="C28" s="1"/>
      <c r="D28" s="1">
        <f t="shared" ref="D28:D39" si="0">D12</f>
        <v>330000000</v>
      </c>
      <c r="E28" s="1"/>
      <c r="F28" s="1">
        <v>1529000000</v>
      </c>
      <c r="H28" s="1">
        <f t="shared" ref="H28:I39" si="1">-H12</f>
        <v>0</v>
      </c>
      <c r="I28" s="1">
        <f t="shared" si="1"/>
        <v>-330000000</v>
      </c>
      <c r="J28" s="1"/>
      <c r="K28" s="1">
        <v>-1426000000</v>
      </c>
      <c r="L28" s="1"/>
    </row>
    <row r="29" spans="1:13" x14ac:dyDescent="0.3">
      <c r="B29">
        <f>B28+1</f>
        <v>2012</v>
      </c>
      <c r="C29" s="1"/>
      <c r="D29" s="1">
        <f t="shared" si="0"/>
        <v>297000000</v>
      </c>
      <c r="E29" s="1"/>
      <c r="F29" s="1">
        <v>1512000000</v>
      </c>
      <c r="H29" s="1">
        <f t="shared" si="1"/>
        <v>0</v>
      </c>
      <c r="I29" s="1">
        <f t="shared" si="1"/>
        <v>-297000000</v>
      </c>
      <c r="J29" s="1"/>
      <c r="K29" s="1">
        <v>-1412000000</v>
      </c>
      <c r="L29" s="1"/>
    </row>
    <row r="30" spans="1:13" x14ac:dyDescent="0.3">
      <c r="B30">
        <f t="shared" ref="B30:B37" si="2">B29+1</f>
        <v>2013</v>
      </c>
      <c r="C30" s="1"/>
      <c r="D30" s="1">
        <f t="shared" si="0"/>
        <v>373000000</v>
      </c>
      <c r="E30" s="1"/>
      <c r="F30" s="1">
        <v>1453000000</v>
      </c>
      <c r="H30" s="1">
        <f t="shared" si="1"/>
        <v>0</v>
      </c>
      <c r="I30" s="1">
        <f t="shared" si="1"/>
        <v>-373000000</v>
      </c>
      <c r="J30" s="1"/>
      <c r="K30" s="1">
        <v>-1439000000</v>
      </c>
      <c r="L30" s="1"/>
    </row>
    <row r="31" spans="1:13" x14ac:dyDescent="0.3">
      <c r="B31">
        <f t="shared" si="2"/>
        <v>2014</v>
      </c>
      <c r="C31" s="1"/>
      <c r="D31" s="1">
        <f t="shared" si="0"/>
        <v>326000000</v>
      </c>
      <c r="E31" s="1"/>
      <c r="F31" s="1">
        <v>1389000000</v>
      </c>
      <c r="H31" s="1">
        <f t="shared" si="1"/>
        <v>0</v>
      </c>
      <c r="I31" s="1">
        <f t="shared" si="1"/>
        <v>-326000000</v>
      </c>
      <c r="J31" s="1"/>
      <c r="K31" s="1">
        <v>-1367000000</v>
      </c>
      <c r="L31" s="1"/>
    </row>
    <row r="32" spans="1:13" x14ac:dyDescent="0.3">
      <c r="B32">
        <f t="shared" si="2"/>
        <v>2015</v>
      </c>
      <c r="C32" s="1"/>
      <c r="D32" s="1">
        <f t="shared" si="0"/>
        <v>358000000</v>
      </c>
      <c r="E32" s="1"/>
      <c r="F32" s="1">
        <v>1395000000</v>
      </c>
      <c r="H32" s="1">
        <f t="shared" si="1"/>
        <v>0</v>
      </c>
      <c r="I32" s="1">
        <f t="shared" si="1"/>
        <v>-358000000</v>
      </c>
      <c r="J32" s="1"/>
      <c r="K32" s="1">
        <v>-1352000000</v>
      </c>
      <c r="L32" s="1"/>
    </row>
    <row r="33" spans="2:12" x14ac:dyDescent="0.3">
      <c r="B33">
        <f t="shared" si="2"/>
        <v>2016</v>
      </c>
      <c r="C33" s="1"/>
      <c r="D33" s="1">
        <f t="shared" si="0"/>
        <v>359000000</v>
      </c>
      <c r="E33" s="1"/>
      <c r="F33" s="1">
        <v>1542000000</v>
      </c>
      <c r="G33" s="1"/>
      <c r="H33" s="1">
        <f t="shared" si="1"/>
        <v>0</v>
      </c>
      <c r="I33" s="1">
        <f t="shared" si="1"/>
        <v>-359000000</v>
      </c>
      <c r="J33" s="1"/>
      <c r="K33" s="1">
        <v>-1453000000</v>
      </c>
      <c r="L33" s="1"/>
    </row>
    <row r="34" spans="2:12" x14ac:dyDescent="0.3">
      <c r="B34">
        <f t="shared" si="2"/>
        <v>2017</v>
      </c>
      <c r="C34" s="1"/>
      <c r="D34" s="1">
        <f t="shared" si="0"/>
        <v>346000000</v>
      </c>
      <c r="E34" s="1"/>
      <c r="F34" s="1">
        <v>940000000</v>
      </c>
      <c r="G34" s="1"/>
      <c r="H34" s="1">
        <f t="shared" si="1"/>
        <v>-3000000</v>
      </c>
      <c r="I34" s="1">
        <f t="shared" si="1"/>
        <v>-343000000</v>
      </c>
      <c r="J34" s="1"/>
      <c r="K34" s="1">
        <v>-850000000</v>
      </c>
      <c r="L34" s="1"/>
    </row>
    <row r="35" spans="2:12" x14ac:dyDescent="0.3">
      <c r="B35">
        <f t="shared" si="2"/>
        <v>2018</v>
      </c>
      <c r="C35" s="1"/>
      <c r="D35" s="1">
        <f t="shared" si="0"/>
        <v>626000000</v>
      </c>
      <c r="E35" s="1"/>
      <c r="F35" s="1">
        <v>495000000</v>
      </c>
      <c r="G35" s="1"/>
      <c r="H35" s="1">
        <f t="shared" si="1"/>
        <v>-131000000</v>
      </c>
      <c r="I35" s="1">
        <f t="shared" si="1"/>
        <v>-495000000</v>
      </c>
      <c r="J35" s="1"/>
      <c r="K35" s="1">
        <v>-518000000</v>
      </c>
      <c r="L35" s="1"/>
    </row>
    <row r="36" spans="2:12" x14ac:dyDescent="0.3">
      <c r="B36">
        <f t="shared" si="2"/>
        <v>2019</v>
      </c>
      <c r="C36" s="1"/>
      <c r="D36" s="1">
        <f t="shared" si="0"/>
        <v>366000000</v>
      </c>
      <c r="E36" s="1"/>
      <c r="F36" s="1">
        <v>449000000</v>
      </c>
      <c r="G36" s="1"/>
      <c r="H36" s="1">
        <f t="shared" si="1"/>
        <v>0</v>
      </c>
      <c r="I36" s="1">
        <f t="shared" si="1"/>
        <v>-366000000</v>
      </c>
      <c r="J36" s="1"/>
      <c r="K36" s="1">
        <v>-356000000</v>
      </c>
      <c r="L36" s="1"/>
    </row>
    <row r="37" spans="2:12" x14ac:dyDescent="0.3">
      <c r="B37">
        <f t="shared" si="2"/>
        <v>2020</v>
      </c>
      <c r="C37" s="1"/>
      <c r="D37" s="1">
        <f t="shared" si="0"/>
        <v>387000000</v>
      </c>
      <c r="E37" s="1"/>
      <c r="F37" s="1">
        <v>480000000</v>
      </c>
      <c r="G37" s="1"/>
      <c r="H37" s="1">
        <f t="shared" si="1"/>
        <v>0</v>
      </c>
      <c r="I37" s="1">
        <f t="shared" si="1"/>
        <v>-387000000</v>
      </c>
      <c r="J37" s="1"/>
      <c r="K37" s="1">
        <v>-400000000</v>
      </c>
      <c r="L37" s="1"/>
    </row>
    <row r="38" spans="2:12" x14ac:dyDescent="0.3">
      <c r="B38">
        <f>B37+1</f>
        <v>2021</v>
      </c>
      <c r="C38" s="1"/>
      <c r="D38" s="1">
        <f t="shared" si="0"/>
        <v>484000000</v>
      </c>
      <c r="E38" s="1"/>
      <c r="F38" s="1">
        <v>456000000</v>
      </c>
      <c r="G38" s="1"/>
      <c r="H38" s="1">
        <f t="shared" si="1"/>
        <v>0</v>
      </c>
      <c r="I38" s="1">
        <f t="shared" si="1"/>
        <v>-484000000</v>
      </c>
      <c r="J38" s="1"/>
      <c r="K38" s="1">
        <v>-406000000</v>
      </c>
      <c r="L38" s="1"/>
    </row>
    <row r="39" spans="2:12" x14ac:dyDescent="0.3">
      <c r="B39">
        <f>B38+1</f>
        <v>2022</v>
      </c>
      <c r="D39" s="1">
        <f t="shared" si="0"/>
        <v>382000000</v>
      </c>
      <c r="F39" s="1"/>
      <c r="H39" s="1">
        <f t="shared" si="1"/>
        <v>0</v>
      </c>
      <c r="I39" s="1">
        <f t="shared" si="1"/>
        <v>-382000000</v>
      </c>
    </row>
    <row r="41" spans="2:12" x14ac:dyDescent="0.3">
      <c r="D41" t="s">
        <v>97</v>
      </c>
      <c r="E41" t="s">
        <v>98</v>
      </c>
      <c r="F41" t="s">
        <v>22</v>
      </c>
      <c r="G41" t="s">
        <v>28</v>
      </c>
      <c r="H41" t="s">
        <v>27</v>
      </c>
      <c r="I41" t="s">
        <v>2</v>
      </c>
    </row>
    <row r="42" spans="2:12" x14ac:dyDescent="0.3">
      <c r="B42" t="s">
        <v>61</v>
      </c>
      <c r="C42">
        <v>2010</v>
      </c>
      <c r="E42" s="1"/>
      <c r="F42" s="1">
        <f>D27</f>
        <v>373000000</v>
      </c>
      <c r="G42" s="1">
        <f>H27</f>
        <v>0</v>
      </c>
      <c r="H42" s="1">
        <f>I27</f>
        <v>-373000000</v>
      </c>
      <c r="I42" s="1"/>
    </row>
    <row r="43" spans="2:12" x14ac:dyDescent="0.3">
      <c r="B43" t="s">
        <v>62</v>
      </c>
      <c r="F43" s="1">
        <f>$F27</f>
        <v>1356000000</v>
      </c>
      <c r="H43" s="1">
        <f>$K27</f>
        <v>-1299000000</v>
      </c>
      <c r="I43" s="1"/>
      <c r="J43" s="1"/>
      <c r="K43" s="1"/>
      <c r="L43" s="1"/>
    </row>
    <row r="44" spans="2:12" x14ac:dyDescent="0.3">
      <c r="K44" s="1"/>
    </row>
    <row r="45" spans="2:12" x14ac:dyDescent="0.3">
      <c r="B45" t="s">
        <v>61</v>
      </c>
      <c r="C45">
        <v>2011</v>
      </c>
      <c r="E45" s="1"/>
      <c r="F45" s="1">
        <f>D28</f>
        <v>330000000</v>
      </c>
      <c r="G45" s="1">
        <f>H28</f>
        <v>0</v>
      </c>
      <c r="H45" s="1">
        <f>I28</f>
        <v>-330000000</v>
      </c>
      <c r="I45" s="1"/>
      <c r="K45" s="1"/>
    </row>
    <row r="46" spans="2:12" x14ac:dyDescent="0.3">
      <c r="B46" t="s">
        <v>62</v>
      </c>
      <c r="F46" s="1">
        <f>$F28</f>
        <v>1529000000</v>
      </c>
      <c r="H46" s="1">
        <f>$K28</f>
        <v>-1426000000</v>
      </c>
      <c r="I46" s="1"/>
      <c r="K46" s="1"/>
    </row>
    <row r="47" spans="2:12" x14ac:dyDescent="0.3">
      <c r="K47" s="1"/>
    </row>
    <row r="48" spans="2:12" x14ac:dyDescent="0.3">
      <c r="B48" t="s">
        <v>61</v>
      </c>
      <c r="C48">
        <v>2012</v>
      </c>
      <c r="E48" s="1"/>
      <c r="F48" s="1">
        <f>D29</f>
        <v>297000000</v>
      </c>
      <c r="G48" s="1">
        <f>H29</f>
        <v>0</v>
      </c>
      <c r="H48" s="1">
        <f>I29</f>
        <v>-297000000</v>
      </c>
      <c r="I48" s="1"/>
      <c r="K48" s="1"/>
      <c r="L48" s="1"/>
    </row>
    <row r="49" spans="2:12" x14ac:dyDescent="0.3">
      <c r="B49" t="s">
        <v>62</v>
      </c>
      <c r="F49" s="1">
        <f>$F29</f>
        <v>1512000000</v>
      </c>
      <c r="H49" s="1">
        <f>$K29</f>
        <v>-1412000000</v>
      </c>
      <c r="I49" s="1"/>
      <c r="K49" s="1"/>
      <c r="L49" s="1"/>
    </row>
    <row r="50" spans="2:12" x14ac:dyDescent="0.3">
      <c r="K50" s="1"/>
    </row>
    <row r="51" spans="2:12" x14ac:dyDescent="0.3">
      <c r="B51" t="s">
        <v>61</v>
      </c>
      <c r="C51">
        <v>2013</v>
      </c>
      <c r="E51" s="1"/>
      <c r="F51" s="1">
        <f>D30</f>
        <v>373000000</v>
      </c>
      <c r="G51" s="1">
        <f>H30</f>
        <v>0</v>
      </c>
      <c r="H51" s="1">
        <f>I30</f>
        <v>-373000000</v>
      </c>
      <c r="I51" s="1"/>
      <c r="J51" s="1"/>
      <c r="K51" s="1"/>
    </row>
    <row r="52" spans="2:12" x14ac:dyDescent="0.3">
      <c r="B52" t="s">
        <v>62</v>
      </c>
      <c r="F52" s="1">
        <f>$F30</f>
        <v>1453000000</v>
      </c>
      <c r="H52" s="1">
        <f>$K30</f>
        <v>-1439000000</v>
      </c>
      <c r="I52" s="1"/>
      <c r="J52" s="1"/>
      <c r="K52" s="1"/>
    </row>
    <row r="53" spans="2:12" x14ac:dyDescent="0.3">
      <c r="J53" s="1"/>
      <c r="K53" s="1"/>
    </row>
    <row r="54" spans="2:12" x14ac:dyDescent="0.3">
      <c r="B54" t="s">
        <v>61</v>
      </c>
      <c r="C54">
        <v>2014</v>
      </c>
      <c r="E54" s="1"/>
      <c r="F54" s="1">
        <f>D31</f>
        <v>326000000</v>
      </c>
      <c r="G54" s="1">
        <f>H31</f>
        <v>0</v>
      </c>
      <c r="H54" s="1">
        <f>I31</f>
        <v>-326000000</v>
      </c>
      <c r="I54" s="1"/>
      <c r="J54" s="1"/>
      <c r="K54" s="1"/>
    </row>
    <row r="55" spans="2:12" x14ac:dyDescent="0.3">
      <c r="B55" t="s">
        <v>62</v>
      </c>
      <c r="F55" s="1">
        <f>$F31</f>
        <v>1389000000</v>
      </c>
      <c r="H55" s="1">
        <f>$K31</f>
        <v>-1367000000</v>
      </c>
      <c r="I55" s="1"/>
      <c r="J55" s="1"/>
      <c r="K55" s="1"/>
      <c r="L55" s="1"/>
    </row>
    <row r="56" spans="2:12" x14ac:dyDescent="0.3">
      <c r="J56" s="1"/>
      <c r="K56" s="1"/>
      <c r="L56" s="1"/>
    </row>
    <row r="57" spans="2:12" x14ac:dyDescent="0.3">
      <c r="B57" t="s">
        <v>61</v>
      </c>
      <c r="C57">
        <v>2015</v>
      </c>
      <c r="E57" s="1"/>
      <c r="F57" s="1">
        <f>D32</f>
        <v>358000000</v>
      </c>
      <c r="G57" s="1">
        <f>H32</f>
        <v>0</v>
      </c>
      <c r="H57" s="1">
        <f>I32</f>
        <v>-358000000</v>
      </c>
      <c r="I57" s="1"/>
      <c r="J57" s="1"/>
      <c r="K57" s="1"/>
      <c r="L57" s="1"/>
    </row>
    <row r="58" spans="2:12" x14ac:dyDescent="0.3">
      <c r="B58" t="s">
        <v>62</v>
      </c>
      <c r="F58" s="1">
        <f>$F32</f>
        <v>1395000000</v>
      </c>
      <c r="H58" s="1">
        <f>$K32</f>
        <v>-1352000000</v>
      </c>
      <c r="I58" s="1"/>
      <c r="J58" s="1"/>
      <c r="K58" s="1"/>
      <c r="L58" s="1"/>
    </row>
    <row r="59" spans="2:12" x14ac:dyDescent="0.3">
      <c r="J59" s="1"/>
      <c r="K59" s="1"/>
      <c r="L59" s="1"/>
    </row>
    <row r="60" spans="2:12" x14ac:dyDescent="0.3">
      <c r="B60" t="s">
        <v>61</v>
      </c>
      <c r="C60">
        <v>2016</v>
      </c>
      <c r="E60" s="1"/>
      <c r="F60" s="1">
        <f>D33</f>
        <v>359000000</v>
      </c>
      <c r="G60" s="1">
        <f>H33</f>
        <v>0</v>
      </c>
      <c r="H60" s="1">
        <f>I33</f>
        <v>-359000000</v>
      </c>
      <c r="I60" s="1"/>
      <c r="J60" s="1"/>
    </row>
    <row r="61" spans="2:12" x14ac:dyDescent="0.3">
      <c r="B61" t="s">
        <v>62</v>
      </c>
      <c r="F61" s="1">
        <f>$F33</f>
        <v>1542000000</v>
      </c>
      <c r="H61" s="1">
        <f>$K33</f>
        <v>-1453000000</v>
      </c>
      <c r="I61" s="1"/>
      <c r="J61" s="1"/>
      <c r="K61" s="1"/>
      <c r="L61" s="1"/>
    </row>
    <row r="62" spans="2:12" x14ac:dyDescent="0.3">
      <c r="J62" s="1"/>
    </row>
    <row r="63" spans="2:12" x14ac:dyDescent="0.3">
      <c r="B63" t="s">
        <v>61</v>
      </c>
      <c r="C63">
        <v>2017</v>
      </c>
      <c r="E63" s="1"/>
      <c r="F63" s="1">
        <f>D34</f>
        <v>346000000</v>
      </c>
      <c r="G63" s="1">
        <f>H34</f>
        <v>-3000000</v>
      </c>
      <c r="H63" s="1">
        <f>I34</f>
        <v>-343000000</v>
      </c>
      <c r="I63" s="1"/>
      <c r="J63" s="1"/>
    </row>
    <row r="64" spans="2:12" x14ac:dyDescent="0.3">
      <c r="B64" t="s">
        <v>62</v>
      </c>
      <c r="F64" s="1">
        <f>$F34</f>
        <v>940000000</v>
      </c>
      <c r="H64" s="1">
        <f>$K34</f>
        <v>-850000000</v>
      </c>
      <c r="I64" s="1"/>
      <c r="J64" s="1"/>
    </row>
    <row r="66" spans="2:9" x14ac:dyDescent="0.3">
      <c r="B66" t="s">
        <v>61</v>
      </c>
      <c r="C66">
        <v>2018</v>
      </c>
      <c r="E66" s="1"/>
      <c r="F66" s="1">
        <f>D35</f>
        <v>626000000</v>
      </c>
      <c r="G66" s="1">
        <f>H35</f>
        <v>-131000000</v>
      </c>
      <c r="H66" s="1">
        <f>I35</f>
        <v>-495000000</v>
      </c>
      <c r="I66" s="1"/>
    </row>
    <row r="67" spans="2:9" x14ac:dyDescent="0.3">
      <c r="B67" t="s">
        <v>62</v>
      </c>
      <c r="F67" s="1">
        <f>F35</f>
        <v>495000000</v>
      </c>
      <c r="H67" s="1">
        <f>K35</f>
        <v>-518000000</v>
      </c>
      <c r="I67" s="1"/>
    </row>
    <row r="69" spans="2:9" x14ac:dyDescent="0.3">
      <c r="B69" t="s">
        <v>61</v>
      </c>
      <c r="C69">
        <v>2019</v>
      </c>
      <c r="E69" s="1"/>
      <c r="F69" s="1">
        <f>D36</f>
        <v>366000000</v>
      </c>
      <c r="G69" s="1">
        <f>H36</f>
        <v>0</v>
      </c>
      <c r="H69" s="1">
        <f>I36</f>
        <v>-366000000</v>
      </c>
      <c r="I69" s="1"/>
    </row>
    <row r="70" spans="2:9" x14ac:dyDescent="0.3">
      <c r="B70" t="s">
        <v>62</v>
      </c>
      <c r="E70" s="1"/>
      <c r="F70" s="1">
        <f>F36</f>
        <v>449000000</v>
      </c>
      <c r="H70" s="1">
        <f>K36</f>
        <v>-356000000</v>
      </c>
      <c r="I70" s="1"/>
    </row>
    <row r="72" spans="2:9" x14ac:dyDescent="0.3">
      <c r="B72" t="s">
        <v>61</v>
      </c>
      <c r="C72">
        <v>2020</v>
      </c>
      <c r="E72" s="1"/>
      <c r="F72" s="1">
        <f>D37</f>
        <v>387000000</v>
      </c>
      <c r="G72" s="1">
        <f>H37</f>
        <v>0</v>
      </c>
      <c r="H72" s="1">
        <f>I37</f>
        <v>-387000000</v>
      </c>
      <c r="I72" s="1"/>
    </row>
    <row r="73" spans="2:9" x14ac:dyDescent="0.3">
      <c r="B73" t="s">
        <v>62</v>
      </c>
      <c r="E73" s="1"/>
      <c r="F73" s="1">
        <f>F37</f>
        <v>480000000</v>
      </c>
      <c r="H73" s="1">
        <f>K37</f>
        <v>-400000000</v>
      </c>
      <c r="I73" s="1"/>
    </row>
    <row r="75" spans="2:9" x14ac:dyDescent="0.3">
      <c r="B75" t="s">
        <v>61</v>
      </c>
      <c r="C75">
        <v>2021</v>
      </c>
      <c r="E75" s="1"/>
      <c r="F75" s="1">
        <f>D38</f>
        <v>484000000</v>
      </c>
      <c r="G75" s="1">
        <f>H38</f>
        <v>0</v>
      </c>
      <c r="H75" s="1">
        <f>I38</f>
        <v>-484000000</v>
      </c>
      <c r="I75" s="1"/>
    </row>
    <row r="76" spans="2:9" x14ac:dyDescent="0.3">
      <c r="B76" t="s">
        <v>62</v>
      </c>
      <c r="E76" s="1"/>
      <c r="F76" s="1">
        <f>F38</f>
        <v>456000000</v>
      </c>
      <c r="H76" s="1">
        <f>K38</f>
        <v>-406000000</v>
      </c>
      <c r="I76" s="1"/>
    </row>
    <row r="78" spans="2:9" x14ac:dyDescent="0.3">
      <c r="B78" t="s">
        <v>61</v>
      </c>
      <c r="C78">
        <v>2022</v>
      </c>
      <c r="F78" s="1">
        <f>D39</f>
        <v>382000000</v>
      </c>
      <c r="G78">
        <f>H39</f>
        <v>0</v>
      </c>
      <c r="H78">
        <f>I39</f>
        <v>-382000000</v>
      </c>
    </row>
    <row r="79" spans="2:9" x14ac:dyDescent="0.3">
      <c r="B79" t="s">
        <v>62</v>
      </c>
      <c r="F79">
        <f>F39</f>
        <v>0</v>
      </c>
      <c r="H79">
        <f>K39</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499984740745262"/>
  </sheetPr>
  <dimension ref="A1:P91"/>
  <sheetViews>
    <sheetView workbookViewId="0"/>
  </sheetViews>
  <sheetFormatPr defaultColWidth="8.88671875" defaultRowHeight="14.4" x14ac:dyDescent="0.3"/>
  <cols>
    <col min="1" max="1" width="15.88671875" customWidth="1"/>
    <col min="2" max="2" width="18.33203125" bestFit="1" customWidth="1"/>
    <col min="3" max="10" width="14.6640625" customWidth="1"/>
    <col min="11" max="16" width="14.88671875" customWidth="1"/>
  </cols>
  <sheetData>
    <row r="1" spans="1:16" x14ac:dyDescent="0.3">
      <c r="A1" s="2" t="s">
        <v>103</v>
      </c>
      <c r="D1" t="s">
        <v>104</v>
      </c>
      <c r="E1" t="s">
        <v>105</v>
      </c>
    </row>
    <row r="2" spans="1:16" x14ac:dyDescent="0.3">
      <c r="A2" s="4"/>
      <c r="B2" s="4"/>
      <c r="C2" s="4"/>
      <c r="D2" s="4">
        <v>2007</v>
      </c>
      <c r="E2" s="4">
        <v>2008</v>
      </c>
      <c r="F2" s="4">
        <v>2009</v>
      </c>
      <c r="G2" s="4">
        <v>2010</v>
      </c>
      <c r="H2" s="4">
        <v>2011</v>
      </c>
      <c r="I2" s="4">
        <v>2012</v>
      </c>
      <c r="J2" s="4">
        <v>2013</v>
      </c>
      <c r="K2" s="4">
        <v>2014</v>
      </c>
      <c r="L2" s="4">
        <v>2015</v>
      </c>
      <c r="M2" s="4">
        <v>2016</v>
      </c>
      <c r="N2" s="4">
        <v>2017</v>
      </c>
      <c r="O2" s="4">
        <v>2018</v>
      </c>
      <c r="P2" s="4">
        <v>2019</v>
      </c>
    </row>
    <row r="3" spans="1:16" x14ac:dyDescent="0.3">
      <c r="B3" s="2" t="s">
        <v>21</v>
      </c>
      <c r="C3" s="2" t="s">
        <v>68</v>
      </c>
      <c r="D3" s="3">
        <v>279898215.66982996</v>
      </c>
      <c r="E3" s="3">
        <v>290769354.53263998</v>
      </c>
      <c r="F3" s="3">
        <v>286713884.55185997</v>
      </c>
      <c r="G3" s="3">
        <v>320174258.87177002</v>
      </c>
      <c r="H3" s="3">
        <v>319852044.08412999</v>
      </c>
      <c r="I3" s="3">
        <v>324165594.69496828</v>
      </c>
      <c r="J3" s="3">
        <v>340512440.14385998</v>
      </c>
      <c r="K3" s="3">
        <v>362471130.04348999</v>
      </c>
      <c r="L3" s="3">
        <v>337702215.27247</v>
      </c>
      <c r="M3" s="3">
        <v>404586546.28720999</v>
      </c>
      <c r="N3" s="3">
        <v>356902946.48651999</v>
      </c>
      <c r="O3" s="3">
        <v>367292588.00670999</v>
      </c>
      <c r="P3" s="3">
        <v>394985009.75449002</v>
      </c>
    </row>
    <row r="4" spans="1:16" x14ac:dyDescent="0.3">
      <c r="C4" t="s">
        <v>106</v>
      </c>
      <c r="D4" s="1">
        <v>185079928.19983</v>
      </c>
      <c r="E4" s="1">
        <v>190634446.76664001</v>
      </c>
      <c r="F4" s="1">
        <v>183924631.44485998</v>
      </c>
      <c r="G4" s="1">
        <v>211889821.33077002</v>
      </c>
      <c r="H4" s="1">
        <v>207437903.67313001</v>
      </c>
      <c r="I4" s="1">
        <v>208417782.70355135</v>
      </c>
      <c r="J4" s="1">
        <v>222450678.28885999</v>
      </c>
      <c r="K4" s="1">
        <v>241207097.83648998</v>
      </c>
      <c r="L4" s="1">
        <v>215267843.77247</v>
      </c>
      <c r="M4" s="1">
        <v>275630255.85920995</v>
      </c>
      <c r="N4" s="1">
        <v>225307234.14951998</v>
      </c>
      <c r="O4" s="1">
        <v>239388962.31271002</v>
      </c>
      <c r="P4" s="1">
        <v>260452328.43748999</v>
      </c>
    </row>
    <row r="5" spans="1:16" x14ac:dyDescent="0.3">
      <c r="C5" t="s">
        <v>10</v>
      </c>
      <c r="D5" s="1">
        <v>42909911.247000001</v>
      </c>
      <c r="E5" s="1">
        <v>45656963.505000003</v>
      </c>
      <c r="F5" s="1">
        <v>47898226.969999999</v>
      </c>
      <c r="G5" s="1">
        <v>50137810.233999997</v>
      </c>
      <c r="H5" s="1">
        <v>52191549.822999999</v>
      </c>
      <c r="I5" s="1">
        <v>54963059.439999998</v>
      </c>
      <c r="J5" s="1">
        <v>57396532.855000004</v>
      </c>
      <c r="K5" s="1">
        <v>59524179.263999999</v>
      </c>
      <c r="L5" s="1">
        <v>60965842.324000001</v>
      </c>
      <c r="M5" s="1">
        <v>64480054.273000002</v>
      </c>
      <c r="N5" s="1">
        <v>64884523.027999997</v>
      </c>
      <c r="O5" s="1">
        <v>61237131.104000002</v>
      </c>
      <c r="P5" s="1">
        <v>62548289.909000002</v>
      </c>
    </row>
    <row r="6" spans="1:16" x14ac:dyDescent="0.3">
      <c r="C6" t="s">
        <v>7</v>
      </c>
      <c r="D6" s="1">
        <v>1472000</v>
      </c>
      <c r="E6" s="1">
        <v>1477000</v>
      </c>
      <c r="F6" s="1">
        <v>1820000</v>
      </c>
      <c r="G6" s="1">
        <v>2669000</v>
      </c>
      <c r="H6" s="1">
        <v>2429000</v>
      </c>
      <c r="I6" s="1">
        <v>2295000</v>
      </c>
      <c r="J6" s="1">
        <v>2467000</v>
      </c>
      <c r="K6" s="1">
        <v>2813000</v>
      </c>
      <c r="L6" s="1">
        <v>2723000</v>
      </c>
      <c r="M6" s="1">
        <v>3765000</v>
      </c>
      <c r="N6" s="1">
        <v>4601000</v>
      </c>
      <c r="O6" s="1">
        <v>2446000</v>
      </c>
      <c r="P6" s="1">
        <v>2262000</v>
      </c>
    </row>
    <row r="7" spans="1:16" x14ac:dyDescent="0.3">
      <c r="C7" t="s">
        <v>11</v>
      </c>
      <c r="D7" s="1">
        <v>37637240.222999997</v>
      </c>
      <c r="E7" s="1">
        <v>39672738.261000007</v>
      </c>
      <c r="F7" s="1">
        <v>38763748.137000002</v>
      </c>
      <c r="G7" s="1">
        <v>40599943.307000004</v>
      </c>
      <c r="H7" s="1">
        <v>41718680.588</v>
      </c>
      <c r="I7" s="1">
        <v>42909363.210000001</v>
      </c>
      <c r="J7" s="1">
        <v>42307417</v>
      </c>
      <c r="K7" s="1">
        <v>42785897.943000004</v>
      </c>
      <c r="L7" s="1">
        <v>41985459.175999999</v>
      </c>
      <c r="M7" s="1">
        <v>43971629.155000001</v>
      </c>
      <c r="N7" s="1">
        <v>45110609.309</v>
      </c>
      <c r="O7" s="1">
        <v>47941071.590000004</v>
      </c>
      <c r="P7" s="1">
        <v>50834573.408</v>
      </c>
    </row>
    <row r="8" spans="1:16" x14ac:dyDescent="0.3">
      <c r="C8" t="s">
        <v>9</v>
      </c>
      <c r="D8" s="1">
        <v>11767136</v>
      </c>
      <c r="E8" s="1">
        <v>12448206</v>
      </c>
      <c r="F8" s="1">
        <v>13083278</v>
      </c>
      <c r="G8" s="1">
        <v>13379684</v>
      </c>
      <c r="H8" s="1">
        <v>14404910</v>
      </c>
      <c r="I8" s="1">
        <v>13926389.341416936</v>
      </c>
      <c r="J8" s="1">
        <v>14292812</v>
      </c>
      <c r="K8" s="1">
        <v>14602955</v>
      </c>
      <c r="L8" s="1">
        <v>15202070</v>
      </c>
      <c r="M8" s="1">
        <v>15043607</v>
      </c>
      <c r="N8" s="1">
        <v>15913580</v>
      </c>
      <c r="O8" s="1">
        <v>15644423</v>
      </c>
      <c r="P8" s="1">
        <v>18285818</v>
      </c>
    </row>
    <row r="9" spans="1:16" x14ac:dyDescent="0.3">
      <c r="C9" t="s">
        <v>39</v>
      </c>
      <c r="D9" s="1">
        <v>89000</v>
      </c>
      <c r="E9" s="1">
        <v>91000</v>
      </c>
      <c r="F9" s="1">
        <v>99000</v>
      </c>
      <c r="G9" s="1">
        <v>113000</v>
      </c>
      <c r="H9" s="1">
        <v>116000</v>
      </c>
      <c r="I9" s="1">
        <v>111000</v>
      </c>
      <c r="J9" s="1">
        <v>121000</v>
      </c>
      <c r="K9" s="1">
        <v>127000</v>
      </c>
      <c r="L9" s="1">
        <v>140000</v>
      </c>
      <c r="M9" s="1">
        <v>154000</v>
      </c>
      <c r="N9" s="1">
        <v>146000</v>
      </c>
      <c r="O9" s="1">
        <v>140000</v>
      </c>
      <c r="P9" s="1">
        <v>153000</v>
      </c>
    </row>
    <row r="10" spans="1:16" x14ac:dyDescent="0.3">
      <c r="B10" s="4"/>
      <c r="C10" s="4" t="s">
        <v>3</v>
      </c>
      <c r="D10" s="5">
        <v>943000</v>
      </c>
      <c r="E10" s="5">
        <v>789000</v>
      </c>
      <c r="F10" s="5">
        <v>1125000</v>
      </c>
      <c r="G10" s="5">
        <v>1385000</v>
      </c>
      <c r="H10" s="5">
        <v>1554000</v>
      </c>
      <c r="I10" s="5">
        <v>1543000</v>
      </c>
      <c r="J10" s="5">
        <v>1477000</v>
      </c>
      <c r="K10" s="5">
        <v>1411000</v>
      </c>
      <c r="L10" s="5">
        <v>1418000</v>
      </c>
      <c r="M10" s="5">
        <v>1542000</v>
      </c>
      <c r="N10" s="5">
        <v>940000</v>
      </c>
      <c r="O10" s="5">
        <v>495000</v>
      </c>
      <c r="P10" s="5">
        <v>449000</v>
      </c>
    </row>
    <row r="11" spans="1:16" x14ac:dyDescent="0.3">
      <c r="B11" s="2" t="s">
        <v>26</v>
      </c>
      <c r="C11" s="2" t="s">
        <v>68</v>
      </c>
      <c r="D11" s="3">
        <v>268842817</v>
      </c>
      <c r="E11" s="3">
        <v>284342749</v>
      </c>
      <c r="F11" s="3">
        <v>300267171</v>
      </c>
      <c r="G11" s="3">
        <v>303515929</v>
      </c>
      <c r="H11" s="3">
        <v>303784120</v>
      </c>
      <c r="I11" s="3">
        <v>314024213</v>
      </c>
      <c r="J11" s="3">
        <v>309275981.995</v>
      </c>
      <c r="K11" s="3">
        <v>323999836.55199999</v>
      </c>
      <c r="L11" s="3">
        <v>329551018.68099999</v>
      </c>
      <c r="M11" s="3">
        <v>339439015.30199999</v>
      </c>
      <c r="N11" s="3">
        <v>355374221.26700002</v>
      </c>
      <c r="O11" s="3">
        <v>370883834.36900002</v>
      </c>
      <c r="P11" s="3">
        <v>384211380.509</v>
      </c>
    </row>
    <row r="12" spans="1:16" x14ac:dyDescent="0.3">
      <c r="C12" t="s">
        <v>106</v>
      </c>
      <c r="D12" s="1">
        <v>174807800</v>
      </c>
      <c r="E12" s="1">
        <v>181528300</v>
      </c>
      <c r="F12" s="1">
        <v>189790700</v>
      </c>
      <c r="G12" s="1">
        <v>191350900</v>
      </c>
      <c r="H12" s="1">
        <v>193649100</v>
      </c>
      <c r="I12" s="1">
        <v>203313519</v>
      </c>
      <c r="J12" s="1">
        <v>196538648</v>
      </c>
      <c r="K12" s="1">
        <v>207117747</v>
      </c>
      <c r="L12" s="1">
        <v>206906787</v>
      </c>
      <c r="M12" s="1">
        <v>213092162</v>
      </c>
      <c r="N12" s="1">
        <v>224143863</v>
      </c>
      <c r="O12" s="1">
        <v>235482524</v>
      </c>
      <c r="P12" s="1">
        <v>239587121</v>
      </c>
    </row>
    <row r="13" spans="1:16" x14ac:dyDescent="0.3">
      <c r="C13" t="s">
        <v>10</v>
      </c>
      <c r="D13" s="1">
        <v>46183000</v>
      </c>
      <c r="E13" s="1">
        <v>51811000</v>
      </c>
      <c r="F13" s="1">
        <v>54897000</v>
      </c>
      <c r="G13" s="1">
        <v>54245000</v>
      </c>
      <c r="H13" s="1">
        <v>53042000</v>
      </c>
      <c r="I13" s="1">
        <v>55205000</v>
      </c>
      <c r="J13" s="1">
        <v>57352783.994999997</v>
      </c>
      <c r="K13" s="1">
        <v>59699311.552000001</v>
      </c>
      <c r="L13" s="1">
        <v>64261239.681000002</v>
      </c>
      <c r="M13" s="1">
        <v>66530071.302000001</v>
      </c>
      <c r="N13" s="1">
        <v>66861324.266999997</v>
      </c>
      <c r="O13" s="1">
        <v>70151190.369000003</v>
      </c>
      <c r="P13" s="1">
        <v>75407882.509000003</v>
      </c>
    </row>
    <row r="14" spans="1:16" x14ac:dyDescent="0.3">
      <c r="C14" t="s">
        <v>7</v>
      </c>
      <c r="D14" s="1">
        <v>1477000</v>
      </c>
      <c r="E14" s="1">
        <v>1478000</v>
      </c>
      <c r="F14" s="1">
        <v>1820000</v>
      </c>
      <c r="G14" s="1">
        <v>2661000</v>
      </c>
      <c r="H14" s="1">
        <v>2426000</v>
      </c>
      <c r="I14" s="1">
        <v>2291000</v>
      </c>
      <c r="J14" s="1">
        <v>2465000</v>
      </c>
      <c r="K14" s="1">
        <v>2812000</v>
      </c>
      <c r="L14" s="1">
        <v>2723000</v>
      </c>
      <c r="M14" s="1">
        <v>3765000</v>
      </c>
      <c r="N14" s="1">
        <v>4601000</v>
      </c>
      <c r="O14" s="1">
        <v>2446000</v>
      </c>
      <c r="P14" s="1">
        <v>2262000</v>
      </c>
    </row>
    <row r="15" spans="1:16" x14ac:dyDescent="0.3">
      <c r="C15" t="s">
        <v>11</v>
      </c>
      <c r="D15" s="1">
        <v>34107017</v>
      </c>
      <c r="E15" s="1">
        <v>36828449</v>
      </c>
      <c r="F15" s="1">
        <v>39022471</v>
      </c>
      <c r="G15" s="1">
        <v>40478029</v>
      </c>
      <c r="H15" s="1">
        <v>39200020</v>
      </c>
      <c r="I15" s="1">
        <v>38104694</v>
      </c>
      <c r="J15" s="1">
        <v>37647226</v>
      </c>
      <c r="K15" s="1">
        <v>38575695</v>
      </c>
      <c r="L15" s="1">
        <v>39329941</v>
      </c>
      <c r="M15" s="1">
        <v>40369493</v>
      </c>
      <c r="N15" s="1">
        <v>43911491</v>
      </c>
      <c r="O15" s="1">
        <v>46952878</v>
      </c>
      <c r="P15" s="1">
        <v>50320087</v>
      </c>
    </row>
    <row r="16" spans="1:16" x14ac:dyDescent="0.3">
      <c r="C16" t="s">
        <v>9</v>
      </c>
      <c r="D16" s="1">
        <v>11301000</v>
      </c>
      <c r="E16" s="1">
        <v>11933000</v>
      </c>
      <c r="F16" s="1">
        <v>13655000</v>
      </c>
      <c r="G16" s="1">
        <v>13365000</v>
      </c>
      <c r="H16" s="1">
        <v>13919000</v>
      </c>
      <c r="I16" s="1">
        <v>13585000</v>
      </c>
      <c r="J16" s="1">
        <v>13707324</v>
      </c>
      <c r="K16" s="1">
        <v>14296083</v>
      </c>
      <c r="L16" s="1">
        <v>14855051</v>
      </c>
      <c r="M16" s="1">
        <v>14090289</v>
      </c>
      <c r="N16" s="1">
        <v>14894543</v>
      </c>
      <c r="O16" s="1">
        <v>15225242</v>
      </c>
      <c r="P16" s="1">
        <v>16155290</v>
      </c>
    </row>
    <row r="17" spans="1:16" x14ac:dyDescent="0.3">
      <c r="C17" t="s">
        <v>39</v>
      </c>
      <c r="D17" s="1">
        <v>76000</v>
      </c>
      <c r="E17" s="1">
        <v>73000</v>
      </c>
      <c r="F17" s="1">
        <v>82000</v>
      </c>
      <c r="G17" s="1">
        <v>95000</v>
      </c>
      <c r="H17" s="1">
        <v>101000</v>
      </c>
      <c r="I17" s="1">
        <v>91000</v>
      </c>
      <c r="J17" s="1">
        <v>102000</v>
      </c>
      <c r="K17" s="1">
        <v>110000</v>
      </c>
      <c r="L17" s="1">
        <v>100000</v>
      </c>
      <c r="M17" s="1">
        <v>112000</v>
      </c>
      <c r="N17" s="1">
        <v>89000</v>
      </c>
      <c r="O17" s="1">
        <v>87000</v>
      </c>
      <c r="P17" s="1">
        <v>101000</v>
      </c>
    </row>
    <row r="18" spans="1:16" x14ac:dyDescent="0.3">
      <c r="A18" s="4"/>
      <c r="B18" s="4"/>
      <c r="C18" s="4" t="s">
        <v>3</v>
      </c>
      <c r="D18" s="5">
        <v>891000</v>
      </c>
      <c r="E18" s="5">
        <v>691000</v>
      </c>
      <c r="F18" s="5">
        <v>1000000</v>
      </c>
      <c r="G18" s="5">
        <v>1321000</v>
      </c>
      <c r="H18" s="5">
        <v>1447000</v>
      </c>
      <c r="I18" s="5">
        <v>1434000</v>
      </c>
      <c r="J18" s="5">
        <v>1463000</v>
      </c>
      <c r="K18" s="5">
        <v>1389000</v>
      </c>
      <c r="L18" s="5">
        <v>1375000</v>
      </c>
      <c r="M18" s="5">
        <v>1480000</v>
      </c>
      <c r="N18" s="5">
        <v>873000</v>
      </c>
      <c r="O18" s="5">
        <v>539000</v>
      </c>
      <c r="P18" s="5">
        <v>378000</v>
      </c>
    </row>
    <row r="20" spans="1:16" x14ac:dyDescent="0.3">
      <c r="A20" s="2" t="s">
        <v>107</v>
      </c>
    </row>
    <row r="21" spans="1:16" x14ac:dyDescent="0.3">
      <c r="A21" s="4"/>
      <c r="B21" s="4"/>
      <c r="C21" s="4"/>
      <c r="D21" s="4">
        <v>2007</v>
      </c>
      <c r="E21" s="4">
        <v>2008</v>
      </c>
      <c r="F21" s="4">
        <v>2009</v>
      </c>
      <c r="G21" s="4">
        <v>2010</v>
      </c>
      <c r="H21" s="4">
        <v>2011</v>
      </c>
      <c r="I21" s="4">
        <v>2012</v>
      </c>
      <c r="J21" s="4">
        <v>2013</v>
      </c>
      <c r="K21" s="4">
        <v>2014</v>
      </c>
      <c r="L21" s="4">
        <v>2015</v>
      </c>
      <c r="M21" s="4">
        <v>2016</v>
      </c>
      <c r="N21" s="4">
        <v>2017</v>
      </c>
      <c r="O21" s="4">
        <v>2018</v>
      </c>
      <c r="P21" s="4">
        <v>2019</v>
      </c>
    </row>
    <row r="22" spans="1:16" x14ac:dyDescent="0.3">
      <c r="A22" s="2" t="s">
        <v>24</v>
      </c>
      <c r="B22" s="2" t="s">
        <v>22</v>
      </c>
      <c r="C22" s="2" t="s">
        <v>108</v>
      </c>
      <c r="D22" s="3">
        <v>26806300</v>
      </c>
      <c r="E22" s="3">
        <v>37416500</v>
      </c>
      <c r="F22" s="3">
        <v>43272480</v>
      </c>
      <c r="G22" s="3">
        <v>65680350</v>
      </c>
      <c r="H22" s="3">
        <v>45576930</v>
      </c>
      <c r="I22" s="3">
        <v>40791110</v>
      </c>
      <c r="J22" s="3">
        <v>43295000</v>
      </c>
      <c r="K22" s="3">
        <v>53683510</v>
      </c>
      <c r="L22" s="3">
        <v>39047570</v>
      </c>
      <c r="M22" s="3">
        <v>88695300</v>
      </c>
      <c r="N22" s="3">
        <v>35375900</v>
      </c>
      <c r="O22" s="3">
        <v>34969150</v>
      </c>
      <c r="P22" s="3">
        <v>38797000</v>
      </c>
    </row>
    <row r="23" spans="1:16" x14ac:dyDescent="0.3">
      <c r="B23" t="s">
        <v>22</v>
      </c>
      <c r="C23" t="s">
        <v>106</v>
      </c>
      <c r="D23" s="1">
        <v>2213300</v>
      </c>
      <c r="E23" s="1">
        <v>11049500</v>
      </c>
      <c r="F23" s="1">
        <v>12143480</v>
      </c>
      <c r="G23" s="1">
        <v>30177350</v>
      </c>
      <c r="H23" s="1">
        <v>11009930.000000002</v>
      </c>
      <c r="I23" s="1">
        <v>6463110</v>
      </c>
      <c r="J23" s="1">
        <v>10218000</v>
      </c>
      <c r="K23" s="1">
        <v>21041510</v>
      </c>
      <c r="L23" s="1">
        <v>8904570</v>
      </c>
      <c r="M23" s="1">
        <v>56570300</v>
      </c>
      <c r="N23" s="1">
        <v>3325900</v>
      </c>
      <c r="O23" s="1">
        <v>4556150</v>
      </c>
      <c r="P23" s="1">
        <v>7250000</v>
      </c>
    </row>
    <row r="24" spans="1:16" x14ac:dyDescent="0.3">
      <c r="B24" t="s">
        <v>22</v>
      </c>
      <c r="C24" t="s">
        <v>10</v>
      </c>
      <c r="D24" s="1">
        <v>9187000</v>
      </c>
      <c r="E24" s="1">
        <v>9985000</v>
      </c>
      <c r="F24" s="1">
        <v>11334000</v>
      </c>
      <c r="G24" s="1">
        <v>13070000</v>
      </c>
      <c r="H24" s="1">
        <v>11907000</v>
      </c>
      <c r="I24" s="1">
        <v>12269000</v>
      </c>
      <c r="J24" s="1">
        <v>11655000</v>
      </c>
      <c r="K24" s="1">
        <v>12278000</v>
      </c>
      <c r="L24" s="1">
        <v>11909000</v>
      </c>
      <c r="M24" s="1">
        <v>12421000</v>
      </c>
      <c r="N24" s="1">
        <v>12262000</v>
      </c>
      <c r="O24" s="1">
        <v>12782000</v>
      </c>
      <c r="P24" s="1">
        <v>13271000</v>
      </c>
    </row>
    <row r="25" spans="1:16" x14ac:dyDescent="0.3">
      <c r="B25" t="s">
        <v>22</v>
      </c>
      <c r="C25" t="s">
        <v>7</v>
      </c>
      <c r="D25" s="1">
        <v>1472000</v>
      </c>
      <c r="E25" s="1">
        <v>1477000</v>
      </c>
      <c r="F25" s="1">
        <v>1820000</v>
      </c>
      <c r="G25" s="1">
        <v>2669000</v>
      </c>
      <c r="H25" s="1">
        <v>2429000</v>
      </c>
      <c r="I25" s="1">
        <v>2295000</v>
      </c>
      <c r="J25" s="1">
        <v>2467000</v>
      </c>
      <c r="K25" s="1">
        <v>2813000</v>
      </c>
      <c r="L25" s="1">
        <v>2723000</v>
      </c>
      <c r="M25" s="1">
        <v>3765000</v>
      </c>
      <c r="N25" s="1">
        <v>4601000</v>
      </c>
      <c r="O25" s="1">
        <v>2446000</v>
      </c>
      <c r="P25" s="1">
        <v>2262000</v>
      </c>
    </row>
    <row r="26" spans="1:16" x14ac:dyDescent="0.3">
      <c r="B26" t="s">
        <v>22</v>
      </c>
      <c r="C26" t="s">
        <v>11</v>
      </c>
      <c r="D26" s="1">
        <v>6127000</v>
      </c>
      <c r="E26" s="1">
        <v>6682000</v>
      </c>
      <c r="F26" s="1">
        <v>8734000</v>
      </c>
      <c r="G26" s="1">
        <v>9988000</v>
      </c>
      <c r="H26" s="1">
        <v>9681000</v>
      </c>
      <c r="I26" s="1">
        <v>9620000</v>
      </c>
      <c r="J26" s="1">
        <v>8786000</v>
      </c>
      <c r="K26" s="1">
        <v>7474000</v>
      </c>
      <c r="L26" s="1">
        <v>5232000</v>
      </c>
      <c r="M26" s="1">
        <v>5704000</v>
      </c>
      <c r="N26" s="1">
        <v>5231000</v>
      </c>
      <c r="O26" s="1">
        <v>5482000</v>
      </c>
      <c r="P26" s="1">
        <v>5829000</v>
      </c>
    </row>
    <row r="27" spans="1:16" x14ac:dyDescent="0.3">
      <c r="B27" t="s">
        <v>22</v>
      </c>
      <c r="C27" t="s">
        <v>9</v>
      </c>
      <c r="D27" s="1">
        <v>6804000</v>
      </c>
      <c r="E27" s="1">
        <v>7375000</v>
      </c>
      <c r="F27" s="1">
        <v>8054000</v>
      </c>
      <c r="G27" s="1">
        <v>8325000</v>
      </c>
      <c r="H27" s="1">
        <v>8920000</v>
      </c>
      <c r="I27" s="1">
        <v>8541000</v>
      </c>
      <c r="J27" s="1">
        <v>8614000</v>
      </c>
      <c r="K27" s="1">
        <v>8578000</v>
      </c>
      <c r="L27" s="1">
        <v>8767000</v>
      </c>
      <c r="M27" s="1">
        <v>8557000</v>
      </c>
      <c r="N27" s="1">
        <v>8886000</v>
      </c>
      <c r="O27" s="1">
        <v>9088000</v>
      </c>
      <c r="P27" s="1">
        <v>9615000</v>
      </c>
    </row>
    <row r="28" spans="1:16" x14ac:dyDescent="0.3">
      <c r="B28" t="s">
        <v>22</v>
      </c>
      <c r="C28" t="s">
        <v>39</v>
      </c>
      <c r="D28" s="1">
        <v>76000</v>
      </c>
      <c r="E28" s="1">
        <v>73000</v>
      </c>
      <c r="F28" s="1">
        <v>82000</v>
      </c>
      <c r="G28" s="1">
        <v>95000</v>
      </c>
      <c r="H28" s="1">
        <v>101000</v>
      </c>
      <c r="I28" s="1">
        <v>91000</v>
      </c>
      <c r="J28" s="1">
        <v>102000</v>
      </c>
      <c r="K28" s="1">
        <v>110000</v>
      </c>
      <c r="L28" s="1">
        <v>117000</v>
      </c>
      <c r="M28" s="1">
        <v>136000</v>
      </c>
      <c r="N28" s="1">
        <v>130000</v>
      </c>
      <c r="O28" s="1">
        <v>120000</v>
      </c>
      <c r="P28" s="1">
        <v>121000</v>
      </c>
    </row>
    <row r="29" spans="1:16" x14ac:dyDescent="0.3">
      <c r="B29" t="s">
        <v>22</v>
      </c>
      <c r="C29" t="s">
        <v>3</v>
      </c>
      <c r="D29" s="1">
        <v>927000</v>
      </c>
      <c r="E29" s="1">
        <v>775000</v>
      </c>
      <c r="F29" s="1">
        <v>1105000</v>
      </c>
      <c r="G29" s="1">
        <v>1356000</v>
      </c>
      <c r="H29" s="1">
        <v>1529000</v>
      </c>
      <c r="I29" s="1">
        <v>1512000</v>
      </c>
      <c r="J29" s="1">
        <v>1453000</v>
      </c>
      <c r="K29" s="1">
        <v>1389000</v>
      </c>
      <c r="L29" s="1">
        <v>1395000</v>
      </c>
      <c r="M29" s="1">
        <v>1542000</v>
      </c>
      <c r="N29" s="1">
        <v>940000</v>
      </c>
      <c r="O29" s="1">
        <v>495000</v>
      </c>
      <c r="P29" s="1">
        <v>449000</v>
      </c>
    </row>
    <row r="30" spans="1:16" x14ac:dyDescent="0.3">
      <c r="B30" s="2" t="s">
        <v>109</v>
      </c>
      <c r="C30" s="2" t="s">
        <v>110</v>
      </c>
      <c r="D30" s="3">
        <v>53966700.606830001</v>
      </c>
      <c r="E30" s="3">
        <v>52102089.76664</v>
      </c>
      <c r="F30" s="3">
        <v>47287180.444859996</v>
      </c>
      <c r="G30" s="3">
        <v>47244228.330770001</v>
      </c>
      <c r="H30" s="3">
        <v>50310248.673129998</v>
      </c>
      <c r="I30" s="3">
        <v>54473481.162150003</v>
      </c>
      <c r="J30" s="3">
        <v>50686395.288859993</v>
      </c>
      <c r="K30" s="3">
        <v>54161011.838489994</v>
      </c>
      <c r="L30" s="3">
        <v>56713599.220469996</v>
      </c>
      <c r="M30" s="3">
        <v>57278982.859209999</v>
      </c>
      <c r="N30" s="3">
        <v>57627816.149519995</v>
      </c>
      <c r="O30" s="3">
        <v>60035335.31271001</v>
      </c>
      <c r="P30" s="3">
        <v>62142055.437490009</v>
      </c>
    </row>
    <row r="31" spans="1:16" x14ac:dyDescent="0.3">
      <c r="B31" t="s">
        <v>109</v>
      </c>
      <c r="C31" t="s">
        <v>106</v>
      </c>
      <c r="D31" s="1">
        <v>40651700.606830001</v>
      </c>
      <c r="E31" s="1">
        <v>38458089.76664</v>
      </c>
      <c r="F31" s="1">
        <v>35144180.444859996</v>
      </c>
      <c r="G31" s="1">
        <v>35026228.330770001</v>
      </c>
      <c r="H31" s="1">
        <v>36955248.673129998</v>
      </c>
      <c r="I31" s="1">
        <v>40265481.162150003</v>
      </c>
      <c r="J31" s="1">
        <v>36447805.288859993</v>
      </c>
      <c r="K31" s="1">
        <v>39030624.838489994</v>
      </c>
      <c r="L31" s="1">
        <v>40788787.220469996</v>
      </c>
      <c r="M31" s="1">
        <v>41224100.859209999</v>
      </c>
      <c r="N31" s="1">
        <v>40984158.149519995</v>
      </c>
      <c r="O31" s="1">
        <v>42586931.31271001</v>
      </c>
      <c r="P31" s="1">
        <v>43574144.437490009</v>
      </c>
    </row>
    <row r="32" spans="1:16" x14ac:dyDescent="0.3">
      <c r="B32" t="s">
        <v>109</v>
      </c>
      <c r="C32" t="s">
        <v>7</v>
      </c>
      <c r="D32" s="1">
        <v>0</v>
      </c>
      <c r="E32" s="1">
        <v>0</v>
      </c>
      <c r="F32" s="1">
        <v>0</v>
      </c>
      <c r="G32" s="1">
        <v>0</v>
      </c>
      <c r="H32" s="1">
        <v>0</v>
      </c>
      <c r="I32" s="1">
        <v>0</v>
      </c>
      <c r="J32" s="1">
        <v>0</v>
      </c>
      <c r="K32" s="1">
        <v>0</v>
      </c>
      <c r="L32" s="1">
        <v>0</v>
      </c>
      <c r="M32" s="1">
        <v>0</v>
      </c>
      <c r="N32" s="1">
        <v>0</v>
      </c>
      <c r="O32" s="1">
        <v>0</v>
      </c>
      <c r="P32" s="1">
        <v>0</v>
      </c>
    </row>
    <row r="33" spans="1:16" x14ac:dyDescent="0.3">
      <c r="B33" t="s">
        <v>109</v>
      </c>
      <c r="C33" t="s">
        <v>11</v>
      </c>
      <c r="D33" s="1">
        <v>12187000</v>
      </c>
      <c r="E33" s="1">
        <v>12672000</v>
      </c>
      <c r="F33" s="1">
        <v>11109000</v>
      </c>
      <c r="G33" s="1">
        <v>10995000</v>
      </c>
      <c r="H33" s="1">
        <v>12003000</v>
      </c>
      <c r="I33" s="1">
        <v>12796000</v>
      </c>
      <c r="J33" s="1">
        <v>13121590</v>
      </c>
      <c r="K33" s="1">
        <v>13805387</v>
      </c>
      <c r="L33" s="1">
        <v>14553812</v>
      </c>
      <c r="M33" s="1">
        <v>14693882</v>
      </c>
      <c r="N33" s="1">
        <v>15362658</v>
      </c>
      <c r="O33" s="1">
        <v>16129404</v>
      </c>
      <c r="P33" s="1">
        <v>16345911</v>
      </c>
    </row>
    <row r="34" spans="1:16" x14ac:dyDescent="0.3">
      <c r="B34" t="s">
        <v>109</v>
      </c>
      <c r="C34" t="s">
        <v>9</v>
      </c>
      <c r="D34" s="1">
        <v>1099000</v>
      </c>
      <c r="E34" s="1">
        <v>940000</v>
      </c>
      <c r="F34" s="1">
        <v>997000</v>
      </c>
      <c r="G34" s="1">
        <v>1176000</v>
      </c>
      <c r="H34" s="1">
        <v>1312000</v>
      </c>
      <c r="I34" s="1">
        <v>1361000</v>
      </c>
      <c r="J34" s="1">
        <v>1074000</v>
      </c>
      <c r="K34" s="1">
        <v>1286000</v>
      </c>
      <c r="L34" s="1">
        <v>1325000</v>
      </c>
      <c r="M34" s="1">
        <v>1343000</v>
      </c>
      <c r="N34" s="1">
        <v>1265000</v>
      </c>
      <c r="O34" s="1">
        <v>1299000</v>
      </c>
      <c r="P34" s="1">
        <v>2190000</v>
      </c>
    </row>
    <row r="35" spans="1:16" x14ac:dyDescent="0.3">
      <c r="B35" t="s">
        <v>109</v>
      </c>
      <c r="C35" t="s">
        <v>39</v>
      </c>
      <c r="D35" s="1">
        <v>13000</v>
      </c>
      <c r="E35" s="1">
        <v>18000</v>
      </c>
      <c r="F35" s="1">
        <v>17000</v>
      </c>
      <c r="G35" s="1">
        <v>18000</v>
      </c>
      <c r="H35" s="1">
        <v>15000</v>
      </c>
      <c r="I35" s="1">
        <v>20000</v>
      </c>
      <c r="J35" s="1">
        <v>19000</v>
      </c>
      <c r="K35" s="1">
        <v>17000</v>
      </c>
      <c r="L35" s="1">
        <v>23000</v>
      </c>
      <c r="M35" s="1">
        <v>18000</v>
      </c>
      <c r="N35" s="1">
        <v>16000</v>
      </c>
      <c r="O35" s="1">
        <v>20000</v>
      </c>
      <c r="P35" s="1">
        <v>32000</v>
      </c>
    </row>
    <row r="36" spans="1:16" x14ac:dyDescent="0.3">
      <c r="A36" s="4"/>
      <c r="B36" s="4" t="s">
        <v>109</v>
      </c>
      <c r="C36" s="4" t="s">
        <v>3</v>
      </c>
      <c r="D36" s="5">
        <v>16000</v>
      </c>
      <c r="E36" s="5">
        <v>14000</v>
      </c>
      <c r="F36" s="5">
        <v>20000</v>
      </c>
      <c r="G36" s="5">
        <v>29000</v>
      </c>
      <c r="H36" s="5">
        <v>25000</v>
      </c>
      <c r="I36" s="5">
        <v>31000</v>
      </c>
      <c r="J36" s="5">
        <v>24000</v>
      </c>
      <c r="K36" s="5">
        <v>22000</v>
      </c>
      <c r="L36" s="5">
        <v>23000</v>
      </c>
      <c r="M36" s="5">
        <v>0</v>
      </c>
      <c r="N36" s="5">
        <v>0</v>
      </c>
      <c r="O36" s="5">
        <v>0</v>
      </c>
      <c r="P36" s="5">
        <v>0</v>
      </c>
    </row>
    <row r="37" spans="1:16" x14ac:dyDescent="0.3">
      <c r="A37" s="2" t="s">
        <v>69</v>
      </c>
      <c r="B37" s="2" t="s">
        <v>22</v>
      </c>
      <c r="C37" s="2" t="s">
        <v>108</v>
      </c>
      <c r="D37" s="3">
        <v>89208382.134000003</v>
      </c>
      <c r="E37" s="3">
        <v>90130408.459999993</v>
      </c>
      <c r="F37" s="3">
        <v>85757611.726999998</v>
      </c>
      <c r="G37" s="3">
        <v>94022392.825000003</v>
      </c>
      <c r="H37" s="3">
        <v>102950940.557</v>
      </c>
      <c r="I37" s="3">
        <v>104201705.95199999</v>
      </c>
      <c r="J37" s="3">
        <v>122690293.851</v>
      </c>
      <c r="K37" s="3">
        <v>125250983.038</v>
      </c>
      <c r="L37" s="3">
        <v>104460140.274</v>
      </c>
      <c r="M37" s="3">
        <v>121471110.63699999</v>
      </c>
      <c r="N37" s="3">
        <v>117999044.779</v>
      </c>
      <c r="O37" s="3">
        <v>118949965.802</v>
      </c>
      <c r="P37" s="3">
        <v>127895462.831</v>
      </c>
    </row>
    <row r="38" spans="1:16" x14ac:dyDescent="0.3">
      <c r="B38" t="s">
        <v>22</v>
      </c>
      <c r="C38" t="s">
        <v>106</v>
      </c>
      <c r="D38" s="1">
        <v>67423821.592999995</v>
      </c>
      <c r="E38" s="1">
        <v>66948144</v>
      </c>
      <c r="F38" s="1">
        <v>62382737</v>
      </c>
      <c r="G38" s="1">
        <v>70098065</v>
      </c>
      <c r="H38" s="1">
        <v>77830353</v>
      </c>
      <c r="I38" s="1">
        <v>76928209</v>
      </c>
      <c r="J38" s="1">
        <v>93053410</v>
      </c>
      <c r="K38" s="1">
        <v>94456942</v>
      </c>
      <c r="L38" s="1">
        <v>72597629</v>
      </c>
      <c r="M38" s="1">
        <v>86694733</v>
      </c>
      <c r="N38" s="1">
        <v>83221252</v>
      </c>
      <c r="O38" s="1">
        <v>88737162</v>
      </c>
      <c r="P38" s="1">
        <v>94980195</v>
      </c>
    </row>
    <row r="39" spans="1:16" x14ac:dyDescent="0.3">
      <c r="B39" t="s">
        <v>22</v>
      </c>
      <c r="C39" t="s">
        <v>10</v>
      </c>
      <c r="D39" s="1">
        <v>19854668.339000002</v>
      </c>
      <c r="E39" s="1">
        <v>21086146.651000001</v>
      </c>
      <c r="F39" s="1">
        <v>21276543.074999999</v>
      </c>
      <c r="G39" s="1">
        <v>21739327.747000001</v>
      </c>
      <c r="H39" s="1">
        <v>23050538.006000001</v>
      </c>
      <c r="I39" s="1">
        <v>25087015.381999999</v>
      </c>
      <c r="J39" s="1">
        <v>27391585.851</v>
      </c>
      <c r="K39" s="1">
        <v>28411144.094999999</v>
      </c>
      <c r="L39" s="1">
        <v>29433864.098000001</v>
      </c>
      <c r="M39" s="1">
        <v>32050465.658</v>
      </c>
      <c r="N39" s="1">
        <v>31986023.537999999</v>
      </c>
      <c r="O39" s="1">
        <v>27227408.304000001</v>
      </c>
      <c r="P39" s="1">
        <v>29757721.249000002</v>
      </c>
    </row>
    <row r="40" spans="1:16" x14ac:dyDescent="0.3">
      <c r="B40" t="s">
        <v>22</v>
      </c>
      <c r="C40" t="s">
        <v>11</v>
      </c>
      <c r="D40" s="1">
        <v>1929892.202</v>
      </c>
      <c r="E40" s="1">
        <v>2096117.8090000001</v>
      </c>
      <c r="F40" s="1">
        <v>2098331.6519999998</v>
      </c>
      <c r="G40" s="1">
        <v>2185000.0779999997</v>
      </c>
      <c r="H40" s="1">
        <v>2070049.551</v>
      </c>
      <c r="I40" s="1">
        <v>2186481.5699999998</v>
      </c>
      <c r="J40" s="1">
        <v>2245298</v>
      </c>
      <c r="K40" s="1">
        <v>2382896.943</v>
      </c>
      <c r="L40" s="1">
        <v>2428647.176</v>
      </c>
      <c r="M40" s="1">
        <v>2725911.9789999998</v>
      </c>
      <c r="N40" s="1">
        <v>2791769.2409999999</v>
      </c>
      <c r="O40" s="1">
        <v>2985395.4980000001</v>
      </c>
      <c r="P40" s="1">
        <v>3157546.5819999999</v>
      </c>
    </row>
    <row r="41" spans="1:16" x14ac:dyDescent="0.3">
      <c r="B41" s="2" t="s">
        <v>109</v>
      </c>
      <c r="C41" s="2" t="s">
        <v>110</v>
      </c>
      <c r="D41" s="3">
        <v>109916832.92900001</v>
      </c>
      <c r="E41" s="3">
        <v>111120356.30600001</v>
      </c>
      <c r="F41" s="3">
        <v>110396612.38</v>
      </c>
      <c r="G41" s="3">
        <v>113227287.71600001</v>
      </c>
      <c r="H41" s="3">
        <v>121013924.854</v>
      </c>
      <c r="I41" s="3">
        <v>124699297.5808183</v>
      </c>
      <c r="J41" s="3">
        <v>123840751.00400001</v>
      </c>
      <c r="K41" s="3">
        <v>129375625.167</v>
      </c>
      <c r="L41" s="3">
        <v>137480905.778</v>
      </c>
      <c r="M41" s="3">
        <v>137141152.79100001</v>
      </c>
      <c r="N41" s="3">
        <v>145900185.558</v>
      </c>
      <c r="O41" s="3">
        <v>153338136.89199999</v>
      </c>
      <c r="P41" s="3">
        <v>166150491.486</v>
      </c>
    </row>
    <row r="42" spans="1:16" x14ac:dyDescent="0.3">
      <c r="B42" t="s">
        <v>109</v>
      </c>
      <c r="C42" t="s">
        <v>106</v>
      </c>
      <c r="D42" s="1">
        <v>74791106</v>
      </c>
      <c r="E42" s="1">
        <v>74178713</v>
      </c>
      <c r="F42" s="1">
        <v>74254234</v>
      </c>
      <c r="G42" s="1">
        <v>76588178</v>
      </c>
      <c r="H42" s="1">
        <v>81642372</v>
      </c>
      <c r="I42" s="1">
        <v>84760982.541401356</v>
      </c>
      <c r="J42" s="1">
        <v>82731463</v>
      </c>
      <c r="K42" s="1">
        <v>86678020.997999996</v>
      </c>
      <c r="L42" s="1">
        <v>92976857.552000001</v>
      </c>
      <c r="M42" s="1">
        <v>91141122</v>
      </c>
      <c r="N42" s="1">
        <v>97775924</v>
      </c>
      <c r="O42" s="1">
        <v>103508719</v>
      </c>
      <c r="P42" s="1">
        <v>114647989</v>
      </c>
    </row>
    <row r="43" spans="1:16" x14ac:dyDescent="0.3">
      <c r="B43" t="s">
        <v>109</v>
      </c>
      <c r="C43" t="s">
        <v>10</v>
      </c>
      <c r="D43" s="1">
        <v>13868242.908000002</v>
      </c>
      <c r="E43" s="1">
        <v>14585816.854</v>
      </c>
      <c r="F43" s="1">
        <v>15287683.895</v>
      </c>
      <c r="G43" s="1">
        <v>15328482.487</v>
      </c>
      <c r="H43" s="1">
        <v>17234011.816999998</v>
      </c>
      <c r="I43" s="1">
        <v>17607044.057999998</v>
      </c>
      <c r="J43" s="1">
        <v>18349947.004000001</v>
      </c>
      <c r="K43" s="1">
        <v>18835035.169</v>
      </c>
      <c r="L43" s="1">
        <v>19622978.226</v>
      </c>
      <c r="M43" s="1">
        <v>20008588.614999998</v>
      </c>
      <c r="N43" s="1">
        <v>20636499.489999998</v>
      </c>
      <c r="O43" s="1">
        <v>21227722.800000001</v>
      </c>
      <c r="P43" s="1">
        <v>19519568.66</v>
      </c>
    </row>
    <row r="44" spans="1:16" x14ac:dyDescent="0.3">
      <c r="B44" t="s">
        <v>109</v>
      </c>
      <c r="C44" t="s">
        <v>11</v>
      </c>
      <c r="D44" s="1">
        <v>17393348.020999998</v>
      </c>
      <c r="E44" s="1">
        <v>18222620.452000003</v>
      </c>
      <c r="F44" s="1">
        <v>16822416.484999999</v>
      </c>
      <c r="G44" s="1">
        <v>17431943.229000002</v>
      </c>
      <c r="H44" s="1">
        <v>17964631.037</v>
      </c>
      <c r="I44" s="1">
        <v>18306881.640000001</v>
      </c>
      <c r="J44" s="1">
        <v>18154529</v>
      </c>
      <c r="K44" s="1">
        <v>19123614</v>
      </c>
      <c r="L44" s="1">
        <v>19771000</v>
      </c>
      <c r="M44" s="1">
        <v>20847835.175999999</v>
      </c>
      <c r="N44" s="1">
        <v>21725182.068</v>
      </c>
      <c r="O44" s="1">
        <v>23344272.092</v>
      </c>
      <c r="P44" s="1">
        <v>25502115.826000001</v>
      </c>
    </row>
    <row r="45" spans="1:16" x14ac:dyDescent="0.3">
      <c r="A45" s="4"/>
      <c r="B45" s="4" t="s">
        <v>109</v>
      </c>
      <c r="C45" s="4" t="s">
        <v>9</v>
      </c>
      <c r="D45" s="5">
        <v>3864136</v>
      </c>
      <c r="E45" s="5">
        <v>4133206</v>
      </c>
      <c r="F45" s="5">
        <v>4032278</v>
      </c>
      <c r="G45" s="5">
        <v>3878684</v>
      </c>
      <c r="H45" s="5">
        <v>4172910</v>
      </c>
      <c r="I45" s="5">
        <v>4024389.3414169368</v>
      </c>
      <c r="J45" s="5">
        <v>4604812</v>
      </c>
      <c r="K45" s="5">
        <v>4738955</v>
      </c>
      <c r="L45" s="5">
        <v>5110070</v>
      </c>
      <c r="M45" s="5">
        <v>5143607</v>
      </c>
      <c r="N45" s="5">
        <v>5762580</v>
      </c>
      <c r="O45" s="5">
        <v>5257423</v>
      </c>
      <c r="P45" s="5">
        <v>6480818</v>
      </c>
    </row>
    <row r="47" spans="1:16" x14ac:dyDescent="0.3">
      <c r="A47" s="2" t="s">
        <v>111</v>
      </c>
    </row>
    <row r="48" spans="1:16" x14ac:dyDescent="0.3">
      <c r="A48" s="4"/>
      <c r="B48" s="4"/>
      <c r="C48" s="4"/>
      <c r="D48" s="4">
        <v>2007</v>
      </c>
      <c r="E48" s="4">
        <v>2008</v>
      </c>
      <c r="F48" s="4">
        <v>2009</v>
      </c>
      <c r="G48" s="4">
        <v>2010</v>
      </c>
      <c r="H48" s="4">
        <v>2011</v>
      </c>
      <c r="I48" s="4">
        <v>2012</v>
      </c>
      <c r="J48" s="4">
        <v>2013</v>
      </c>
      <c r="K48" s="4">
        <v>2014</v>
      </c>
      <c r="L48" s="4">
        <v>2015</v>
      </c>
      <c r="M48" s="4">
        <v>2016</v>
      </c>
      <c r="N48" s="4">
        <v>2017</v>
      </c>
      <c r="O48" s="4">
        <v>2018</v>
      </c>
      <c r="P48" s="4">
        <v>2019</v>
      </c>
    </row>
    <row r="49" spans="1:16" x14ac:dyDescent="0.3">
      <c r="A49" s="2" t="s">
        <v>24</v>
      </c>
      <c r="B49" s="2"/>
      <c r="C49" s="2" t="s">
        <v>112</v>
      </c>
      <c r="D49" s="3">
        <v>25469800</v>
      </c>
      <c r="E49" s="3">
        <v>27841300</v>
      </c>
      <c r="F49" s="3">
        <v>29788700</v>
      </c>
      <c r="G49" s="3">
        <v>32045900</v>
      </c>
      <c r="H49" s="3">
        <v>33182100</v>
      </c>
      <c r="I49" s="3">
        <v>32775900</v>
      </c>
      <c r="J49" s="3">
        <v>32211200</v>
      </c>
      <c r="K49" s="3">
        <v>32759300</v>
      </c>
      <c r="L49" s="3">
        <v>32295900</v>
      </c>
      <c r="M49" s="3">
        <v>35133600</v>
      </c>
      <c r="N49" s="3">
        <v>37143700</v>
      </c>
      <c r="O49" s="3">
        <v>33734000</v>
      </c>
      <c r="P49" s="3">
        <v>35093600</v>
      </c>
    </row>
    <row r="50" spans="1:16" x14ac:dyDescent="0.3">
      <c r="C50" t="s">
        <v>106</v>
      </c>
      <c r="D50" s="1">
        <v>2283800</v>
      </c>
      <c r="E50" s="1">
        <v>2906300</v>
      </c>
      <c r="F50" s="1">
        <v>2860700</v>
      </c>
      <c r="G50" s="1">
        <v>3579900</v>
      </c>
      <c r="H50" s="1">
        <v>3850100.0000000005</v>
      </c>
      <c r="I50" s="1">
        <v>3219900</v>
      </c>
      <c r="J50" s="1">
        <v>3326200</v>
      </c>
      <c r="K50" s="1">
        <v>3172300</v>
      </c>
      <c r="L50" s="1">
        <v>2705899.9999999995</v>
      </c>
      <c r="M50" s="1">
        <v>4979600</v>
      </c>
      <c r="N50" s="1">
        <v>5081700.0000000009</v>
      </c>
      <c r="O50" s="1">
        <v>3328000</v>
      </c>
      <c r="P50" s="1">
        <v>3572600.0000000005</v>
      </c>
    </row>
    <row r="51" spans="1:16" x14ac:dyDescent="0.3">
      <c r="C51" t="s">
        <v>10</v>
      </c>
      <c r="D51" s="1">
        <v>215000</v>
      </c>
      <c r="E51" s="1">
        <v>159000</v>
      </c>
      <c r="F51" s="1">
        <v>168000</v>
      </c>
      <c r="G51" s="1">
        <v>148000</v>
      </c>
      <c r="H51" s="1">
        <v>149000</v>
      </c>
      <c r="I51" s="1">
        <v>153000</v>
      </c>
      <c r="J51" s="1">
        <v>142000</v>
      </c>
      <c r="K51" s="1">
        <v>138000</v>
      </c>
      <c r="L51" s="1">
        <v>125000</v>
      </c>
      <c r="M51" s="1">
        <v>150000</v>
      </c>
      <c r="N51" s="1">
        <v>138000</v>
      </c>
      <c r="O51" s="1">
        <v>174000</v>
      </c>
      <c r="P51" s="1">
        <v>262000</v>
      </c>
    </row>
    <row r="52" spans="1:16" x14ac:dyDescent="0.3">
      <c r="C52" t="s">
        <v>7</v>
      </c>
      <c r="D52" s="1">
        <v>1472000</v>
      </c>
      <c r="E52" s="1">
        <v>1477000</v>
      </c>
      <c r="F52" s="1">
        <v>1820000</v>
      </c>
      <c r="G52" s="1">
        <v>2661000</v>
      </c>
      <c r="H52" s="1">
        <v>2426000</v>
      </c>
      <c r="I52" s="1">
        <v>2291000</v>
      </c>
      <c r="J52" s="1">
        <v>2465000</v>
      </c>
      <c r="K52" s="1">
        <v>2812000</v>
      </c>
      <c r="L52" s="1">
        <v>2723000</v>
      </c>
      <c r="M52" s="1">
        <v>3765000</v>
      </c>
      <c r="N52" s="1">
        <v>4601000</v>
      </c>
      <c r="O52" s="1">
        <v>2446000</v>
      </c>
      <c r="P52" s="1">
        <v>2262000</v>
      </c>
    </row>
    <row r="53" spans="1:16" x14ac:dyDescent="0.3">
      <c r="C53" t="s">
        <v>11</v>
      </c>
      <c r="D53" s="1">
        <v>14021000</v>
      </c>
      <c r="E53" s="1">
        <v>15551000</v>
      </c>
      <c r="F53" s="1">
        <v>16269000</v>
      </c>
      <c r="G53" s="1">
        <v>16269000</v>
      </c>
      <c r="H53" s="1">
        <v>16515000</v>
      </c>
      <c r="I53" s="1">
        <v>17223000</v>
      </c>
      <c r="J53" s="1">
        <v>16508000</v>
      </c>
      <c r="K53" s="1">
        <v>16922000</v>
      </c>
      <c r="L53" s="1">
        <v>16840000</v>
      </c>
      <c r="M53" s="1">
        <v>16610000</v>
      </c>
      <c r="N53" s="1">
        <v>17943000</v>
      </c>
      <c r="O53" s="1">
        <v>18535000</v>
      </c>
      <c r="P53" s="1">
        <v>19329000</v>
      </c>
    </row>
    <row r="54" spans="1:16" x14ac:dyDescent="0.3">
      <c r="C54" t="s">
        <v>9</v>
      </c>
      <c r="D54" s="1">
        <v>6543000</v>
      </c>
      <c r="E54" s="1">
        <v>7019000</v>
      </c>
      <c r="F54" s="1">
        <v>7640000</v>
      </c>
      <c r="G54" s="1">
        <v>8024000</v>
      </c>
      <c r="H54" s="1">
        <v>8750000</v>
      </c>
      <c r="I54" s="1">
        <v>8416000</v>
      </c>
      <c r="J54" s="1">
        <v>8267000</v>
      </c>
      <c r="K54" s="1">
        <v>8286000</v>
      </c>
      <c r="L54" s="1">
        <v>8500000</v>
      </c>
      <c r="M54" s="1">
        <v>8124000</v>
      </c>
      <c r="N54" s="1">
        <v>8490000</v>
      </c>
      <c r="O54" s="1">
        <v>8693000</v>
      </c>
      <c r="P54" s="1">
        <v>9266000</v>
      </c>
    </row>
    <row r="55" spans="1:16" x14ac:dyDescent="0.3">
      <c r="C55" t="s">
        <v>39</v>
      </c>
      <c r="D55" s="1">
        <v>57000</v>
      </c>
      <c r="E55" s="1">
        <v>50000</v>
      </c>
      <c r="F55" s="1">
        <v>47000</v>
      </c>
      <c r="G55" s="1">
        <v>65000</v>
      </c>
      <c r="H55" s="1">
        <v>66000</v>
      </c>
      <c r="I55" s="1">
        <v>61000</v>
      </c>
      <c r="J55" s="1">
        <v>64000</v>
      </c>
      <c r="K55" s="1">
        <v>62000</v>
      </c>
      <c r="L55" s="1">
        <v>50000</v>
      </c>
      <c r="M55" s="1">
        <v>52000</v>
      </c>
      <c r="N55" s="1">
        <v>40000</v>
      </c>
      <c r="O55" s="1">
        <v>40000</v>
      </c>
      <c r="P55" s="1">
        <v>46000</v>
      </c>
    </row>
    <row r="56" spans="1:16" x14ac:dyDescent="0.3">
      <c r="A56" s="4"/>
      <c r="B56" s="4"/>
      <c r="C56" s="4" t="s">
        <v>113</v>
      </c>
      <c r="D56" s="5">
        <v>878000</v>
      </c>
      <c r="E56" s="5">
        <v>679000</v>
      </c>
      <c r="F56" s="5">
        <v>984000</v>
      </c>
      <c r="G56" s="5">
        <v>1299000</v>
      </c>
      <c r="H56" s="5">
        <v>1426000</v>
      </c>
      <c r="I56" s="5">
        <v>1412000</v>
      </c>
      <c r="J56" s="5">
        <v>1439000</v>
      </c>
      <c r="K56" s="5">
        <v>1367000</v>
      </c>
      <c r="L56" s="5">
        <v>1352000</v>
      </c>
      <c r="M56" s="5">
        <v>1453000</v>
      </c>
      <c r="N56" s="5">
        <v>850000</v>
      </c>
      <c r="O56" s="5">
        <v>518000</v>
      </c>
      <c r="P56" s="5">
        <v>356000</v>
      </c>
    </row>
    <row r="57" spans="1:16" x14ac:dyDescent="0.3">
      <c r="A57" s="2" t="s">
        <v>69</v>
      </c>
      <c r="B57" s="2"/>
      <c r="C57" s="2" t="s">
        <v>114</v>
      </c>
      <c r="D57" s="3">
        <v>243373017</v>
      </c>
      <c r="E57" s="3">
        <v>256501449</v>
      </c>
      <c r="F57" s="3">
        <v>270478471</v>
      </c>
      <c r="G57" s="3">
        <v>271470029</v>
      </c>
      <c r="H57" s="3">
        <v>270602020</v>
      </c>
      <c r="I57" s="3">
        <v>281248313</v>
      </c>
      <c r="J57" s="3">
        <v>277064781.995</v>
      </c>
      <c r="K57" s="3">
        <v>291240536.55199999</v>
      </c>
      <c r="L57" s="3">
        <v>297255118.68099999</v>
      </c>
      <c r="M57" s="3">
        <v>304305415.30199999</v>
      </c>
      <c r="N57" s="3">
        <v>318230521.26700002</v>
      </c>
      <c r="O57" s="3">
        <v>337149834.36900002</v>
      </c>
      <c r="P57" s="3">
        <v>349117780.509</v>
      </c>
    </row>
    <row r="58" spans="1:16" x14ac:dyDescent="0.3">
      <c r="C58" t="s">
        <v>106</v>
      </c>
      <c r="D58" s="1">
        <v>172524000</v>
      </c>
      <c r="E58" s="1">
        <v>178622000</v>
      </c>
      <c r="F58" s="1">
        <v>186930000</v>
      </c>
      <c r="G58" s="1">
        <v>187771000</v>
      </c>
      <c r="H58" s="1">
        <v>189799000</v>
      </c>
      <c r="I58" s="1">
        <v>200093619</v>
      </c>
      <c r="J58" s="1">
        <v>193212448</v>
      </c>
      <c r="K58" s="1">
        <v>203945447</v>
      </c>
      <c r="L58" s="1">
        <v>204200887</v>
      </c>
      <c r="M58" s="1">
        <v>208112562</v>
      </c>
      <c r="N58" s="1">
        <v>219062163</v>
      </c>
      <c r="O58" s="1">
        <v>232154524</v>
      </c>
      <c r="P58" s="1">
        <v>236014521</v>
      </c>
    </row>
    <row r="59" spans="1:16" x14ac:dyDescent="0.3">
      <c r="C59" t="s">
        <v>10</v>
      </c>
      <c r="D59" s="1">
        <v>45968000</v>
      </c>
      <c r="E59" s="1">
        <v>51652000</v>
      </c>
      <c r="F59" s="1">
        <v>54729000</v>
      </c>
      <c r="G59" s="1">
        <v>54097000</v>
      </c>
      <c r="H59" s="1">
        <v>52893000</v>
      </c>
      <c r="I59" s="1">
        <v>55052000</v>
      </c>
      <c r="J59" s="1">
        <v>57210783.994999997</v>
      </c>
      <c r="K59" s="1">
        <v>59561311.552000001</v>
      </c>
      <c r="L59" s="1">
        <v>64136239.681000002</v>
      </c>
      <c r="M59" s="1">
        <v>66380071.302000001</v>
      </c>
      <c r="N59" s="1">
        <v>66723324.266999997</v>
      </c>
      <c r="O59" s="1">
        <v>69977190.369000003</v>
      </c>
      <c r="P59" s="1">
        <v>75145882.509000003</v>
      </c>
    </row>
    <row r="60" spans="1:16" x14ac:dyDescent="0.3">
      <c r="C60" t="s">
        <v>7</v>
      </c>
      <c r="D60" s="1">
        <v>5000</v>
      </c>
      <c r="E60" s="1">
        <v>1000</v>
      </c>
      <c r="F60" s="1">
        <v>0</v>
      </c>
      <c r="G60" s="1">
        <v>0</v>
      </c>
      <c r="H60" s="1">
        <v>0</v>
      </c>
      <c r="I60" s="1">
        <v>0</v>
      </c>
      <c r="J60" s="1">
        <v>0</v>
      </c>
      <c r="K60" s="1">
        <v>0</v>
      </c>
      <c r="L60" s="1">
        <v>0</v>
      </c>
      <c r="M60" s="1">
        <v>0</v>
      </c>
      <c r="N60" s="1">
        <v>0</v>
      </c>
      <c r="O60" s="1">
        <v>0</v>
      </c>
      <c r="P60" s="1">
        <v>0</v>
      </c>
    </row>
    <row r="61" spans="1:16" x14ac:dyDescent="0.3">
      <c r="C61" t="s">
        <v>11</v>
      </c>
      <c r="D61" s="1">
        <v>20086017</v>
      </c>
      <c r="E61" s="1">
        <v>21277449</v>
      </c>
      <c r="F61" s="1">
        <v>22753471</v>
      </c>
      <c r="G61" s="1">
        <v>24209029</v>
      </c>
      <c r="H61" s="1">
        <v>22685020</v>
      </c>
      <c r="I61" s="1">
        <v>20881694</v>
      </c>
      <c r="J61" s="1">
        <v>21139226</v>
      </c>
      <c r="K61" s="1">
        <v>21653695</v>
      </c>
      <c r="L61" s="1">
        <v>22489941</v>
      </c>
      <c r="M61" s="1">
        <v>23759493</v>
      </c>
      <c r="N61" s="1">
        <v>25968491</v>
      </c>
      <c r="O61" s="1">
        <v>28417878</v>
      </c>
      <c r="P61" s="1">
        <v>30991087</v>
      </c>
    </row>
    <row r="62" spans="1:16" x14ac:dyDescent="0.3">
      <c r="C62" t="s">
        <v>9</v>
      </c>
      <c r="D62" s="1">
        <v>4758000</v>
      </c>
      <c r="E62" s="1">
        <v>4914000</v>
      </c>
      <c r="F62" s="1">
        <v>6015000</v>
      </c>
      <c r="G62" s="1">
        <v>5341000</v>
      </c>
      <c r="H62" s="1">
        <v>5169000</v>
      </c>
      <c r="I62" s="1">
        <v>5169000</v>
      </c>
      <c r="J62" s="1">
        <v>5440324</v>
      </c>
      <c r="K62" s="1">
        <v>6010083</v>
      </c>
      <c r="L62" s="1">
        <v>6355051</v>
      </c>
      <c r="M62" s="1">
        <v>5966289</v>
      </c>
      <c r="N62" s="1">
        <v>6404543</v>
      </c>
      <c r="O62" s="1">
        <v>6532242</v>
      </c>
      <c r="P62" s="1">
        <v>6889290</v>
      </c>
    </row>
    <row r="63" spans="1:16" x14ac:dyDescent="0.3">
      <c r="C63" t="s">
        <v>39</v>
      </c>
      <c r="D63" s="1">
        <v>19000</v>
      </c>
      <c r="E63" s="1">
        <v>23000</v>
      </c>
      <c r="F63" s="1">
        <v>35000</v>
      </c>
      <c r="G63" s="1">
        <v>30000</v>
      </c>
      <c r="H63" s="1">
        <v>35000</v>
      </c>
      <c r="I63" s="1">
        <v>30000</v>
      </c>
      <c r="J63" s="1">
        <v>38000</v>
      </c>
      <c r="K63" s="1">
        <v>48000</v>
      </c>
      <c r="L63" s="1">
        <v>50000</v>
      </c>
      <c r="M63" s="1">
        <v>60000</v>
      </c>
      <c r="N63" s="1">
        <v>49000</v>
      </c>
      <c r="O63" s="1">
        <v>47000</v>
      </c>
      <c r="P63" s="1">
        <v>55000</v>
      </c>
    </row>
    <row r="64" spans="1:16" x14ac:dyDescent="0.3">
      <c r="A64" s="4"/>
      <c r="B64" s="4"/>
      <c r="C64" s="4" t="s">
        <v>113</v>
      </c>
      <c r="D64" s="5">
        <v>13000</v>
      </c>
      <c r="E64" s="5">
        <v>12000</v>
      </c>
      <c r="F64" s="5">
        <v>16000</v>
      </c>
      <c r="G64" s="5">
        <v>22000</v>
      </c>
      <c r="H64" s="5">
        <v>21000</v>
      </c>
      <c r="I64" s="5">
        <v>22000</v>
      </c>
      <c r="J64" s="5">
        <v>24000</v>
      </c>
      <c r="K64" s="5">
        <v>22000</v>
      </c>
      <c r="L64" s="5">
        <v>23000</v>
      </c>
      <c r="M64" s="5">
        <v>27000</v>
      </c>
      <c r="N64" s="5">
        <v>23000</v>
      </c>
      <c r="O64" s="5">
        <v>21000</v>
      </c>
      <c r="P64" s="5">
        <v>22000</v>
      </c>
    </row>
    <row r="66" spans="1:16" x14ac:dyDescent="0.3">
      <c r="A66" s="2" t="s">
        <v>115</v>
      </c>
    </row>
    <row r="67" spans="1:16" x14ac:dyDescent="0.3">
      <c r="A67" s="4"/>
      <c r="B67" s="4"/>
      <c r="C67" s="4"/>
      <c r="D67" s="4">
        <v>2007</v>
      </c>
      <c r="E67" s="4">
        <v>2008</v>
      </c>
      <c r="F67" s="4">
        <v>2009</v>
      </c>
      <c r="G67" s="4">
        <v>2010</v>
      </c>
      <c r="H67" s="4">
        <v>2011</v>
      </c>
      <c r="I67" s="4">
        <v>2012</v>
      </c>
      <c r="J67" s="4">
        <v>2013</v>
      </c>
      <c r="K67" s="4">
        <v>2014</v>
      </c>
      <c r="L67" s="4">
        <v>2015</v>
      </c>
      <c r="M67" s="4">
        <v>2016</v>
      </c>
      <c r="N67" s="4">
        <v>2017</v>
      </c>
      <c r="O67" s="4">
        <v>2018</v>
      </c>
      <c r="P67" s="4">
        <v>2019</v>
      </c>
    </row>
    <row r="68" spans="1:16" x14ac:dyDescent="0.3">
      <c r="B68" s="2" t="s">
        <v>68</v>
      </c>
      <c r="C68" s="2" t="s">
        <v>68</v>
      </c>
      <c r="D68" s="3">
        <v>73049200</v>
      </c>
      <c r="E68" s="3">
        <v>78678700</v>
      </c>
      <c r="F68" s="3">
        <v>83725280</v>
      </c>
      <c r="G68" s="3">
        <v>89058550</v>
      </c>
      <c r="H68" s="3">
        <v>87590130</v>
      </c>
      <c r="I68" s="3">
        <v>91037910</v>
      </c>
      <c r="J68" s="3">
        <v>89492900</v>
      </c>
      <c r="K68" s="3">
        <v>91515310</v>
      </c>
      <c r="L68" s="3">
        <v>89402670</v>
      </c>
      <c r="M68" s="3">
        <v>94764900</v>
      </c>
      <c r="N68" s="3">
        <v>94772500</v>
      </c>
      <c r="O68" s="3">
        <v>95703550</v>
      </c>
      <c r="P68" s="3">
        <v>99822400</v>
      </c>
    </row>
    <row r="69" spans="1:16" x14ac:dyDescent="0.3">
      <c r="C69" t="s">
        <v>106</v>
      </c>
      <c r="D69" s="1">
        <v>36981200</v>
      </c>
      <c r="E69" s="1">
        <v>40064700</v>
      </c>
      <c r="F69" s="1">
        <v>42357280</v>
      </c>
      <c r="G69" s="1">
        <v>47101550.000000007</v>
      </c>
      <c r="H69" s="1">
        <v>45536129.999999993</v>
      </c>
      <c r="I69" s="1">
        <v>47406909.999999993</v>
      </c>
      <c r="J69" s="1">
        <v>46424900</v>
      </c>
      <c r="K69" s="1">
        <v>47290310</v>
      </c>
      <c r="L69" s="1">
        <v>45424670.000000007</v>
      </c>
      <c r="M69" s="1">
        <v>49801900</v>
      </c>
      <c r="N69" s="1">
        <v>47885500</v>
      </c>
      <c r="O69" s="1">
        <v>50005550</v>
      </c>
      <c r="P69" s="1">
        <v>52400400</v>
      </c>
    </row>
    <row r="70" spans="1:16" x14ac:dyDescent="0.3">
      <c r="C70" t="s">
        <v>10</v>
      </c>
      <c r="D70" s="1">
        <v>9199000</v>
      </c>
      <c r="E70" s="1">
        <v>10006000</v>
      </c>
      <c r="F70" s="1">
        <v>10704000</v>
      </c>
      <c r="G70" s="1">
        <v>10325000</v>
      </c>
      <c r="H70" s="1">
        <v>9620000</v>
      </c>
      <c r="I70" s="1">
        <v>11073000</v>
      </c>
      <c r="J70" s="1">
        <v>10642000</v>
      </c>
      <c r="K70" s="1">
        <v>11520000</v>
      </c>
      <c r="L70" s="1">
        <v>11375000</v>
      </c>
      <c r="M70" s="1">
        <v>11888000</v>
      </c>
      <c r="N70" s="1">
        <v>11728000</v>
      </c>
      <c r="O70" s="1">
        <v>12314000</v>
      </c>
      <c r="P70" s="1">
        <v>12756000</v>
      </c>
    </row>
    <row r="71" spans="1:16" x14ac:dyDescent="0.3">
      <c r="C71" t="s">
        <v>116</v>
      </c>
      <c r="D71" s="1">
        <v>1477000</v>
      </c>
      <c r="E71" s="1">
        <v>1478000</v>
      </c>
      <c r="F71" s="1">
        <v>1820000</v>
      </c>
      <c r="G71" s="1">
        <v>2661000</v>
      </c>
      <c r="H71" s="1">
        <v>2426000</v>
      </c>
      <c r="I71" s="1">
        <v>2291000</v>
      </c>
      <c r="J71" s="1">
        <v>2465000</v>
      </c>
      <c r="K71" s="1">
        <v>2812000</v>
      </c>
      <c r="L71" s="1">
        <v>2723000</v>
      </c>
      <c r="M71" s="1">
        <v>3765000</v>
      </c>
      <c r="N71" s="1">
        <v>4601000</v>
      </c>
      <c r="O71" s="1">
        <v>2446000</v>
      </c>
      <c r="P71" s="1">
        <v>2262000</v>
      </c>
    </row>
    <row r="72" spans="1:16" x14ac:dyDescent="0.3">
      <c r="C72" t="s">
        <v>11</v>
      </c>
      <c r="D72" s="1">
        <v>17895000</v>
      </c>
      <c r="E72" s="1">
        <v>19359000</v>
      </c>
      <c r="F72" s="1">
        <v>20028000</v>
      </c>
      <c r="G72" s="1">
        <v>19425000</v>
      </c>
      <c r="H72" s="1">
        <v>19610000</v>
      </c>
      <c r="I72" s="1">
        <v>20235000</v>
      </c>
      <c r="J72" s="1">
        <v>20027000</v>
      </c>
      <c r="K72" s="1">
        <v>20022000</v>
      </c>
      <c r="L72" s="1">
        <v>19828000</v>
      </c>
      <c r="M72" s="1">
        <v>19573000</v>
      </c>
      <c r="N72" s="1">
        <v>21072000</v>
      </c>
      <c r="O72" s="1">
        <v>21571000</v>
      </c>
      <c r="P72" s="1">
        <v>22632000</v>
      </c>
    </row>
    <row r="73" spans="1:16" x14ac:dyDescent="0.3">
      <c r="C73" t="s">
        <v>9</v>
      </c>
      <c r="D73" s="1">
        <v>6543000</v>
      </c>
      <c r="E73" s="1">
        <v>7019000</v>
      </c>
      <c r="F73" s="1">
        <v>7750000</v>
      </c>
      <c r="G73" s="1">
        <v>8152000</v>
      </c>
      <c r="H73" s="1">
        <v>8871000</v>
      </c>
      <c r="I73" s="1">
        <v>8529000</v>
      </c>
      <c r="J73" s="1">
        <v>8393000</v>
      </c>
      <c r="K73" s="1">
        <v>8394000</v>
      </c>
      <c r="L73" s="1">
        <v>8600000</v>
      </c>
      <c r="M73" s="1">
        <v>8232000</v>
      </c>
      <c r="N73" s="1">
        <v>8596000</v>
      </c>
      <c r="O73" s="1">
        <v>8809000</v>
      </c>
      <c r="P73" s="1">
        <v>9370000</v>
      </c>
    </row>
    <row r="74" spans="1:16" x14ac:dyDescent="0.3">
      <c r="C74" t="s">
        <v>39</v>
      </c>
      <c r="D74" s="1">
        <v>76000</v>
      </c>
      <c r="E74" s="1">
        <v>73000</v>
      </c>
      <c r="F74" s="1">
        <v>82000</v>
      </c>
      <c r="G74" s="1">
        <v>95000</v>
      </c>
      <c r="H74" s="1">
        <v>101000</v>
      </c>
      <c r="I74" s="1">
        <v>91000</v>
      </c>
      <c r="J74" s="1">
        <v>102000</v>
      </c>
      <c r="K74" s="1">
        <v>110000</v>
      </c>
      <c r="L74" s="1">
        <v>100000</v>
      </c>
      <c r="M74" s="1">
        <v>52000</v>
      </c>
      <c r="N74" s="1">
        <v>40000</v>
      </c>
      <c r="O74" s="1">
        <v>40000</v>
      </c>
      <c r="P74" s="1">
        <v>46000</v>
      </c>
    </row>
    <row r="75" spans="1:16" x14ac:dyDescent="0.3">
      <c r="A75" s="4"/>
      <c r="B75" s="4"/>
      <c r="C75" s="4" t="s">
        <v>113</v>
      </c>
      <c r="D75" s="5">
        <v>878000</v>
      </c>
      <c r="E75" s="5">
        <v>679000</v>
      </c>
      <c r="F75" s="5">
        <v>984000</v>
      </c>
      <c r="G75" s="5">
        <v>1299000</v>
      </c>
      <c r="H75" s="5">
        <v>1426000</v>
      </c>
      <c r="I75" s="5">
        <v>1412000</v>
      </c>
      <c r="J75" s="5">
        <v>1439000</v>
      </c>
      <c r="K75" s="5">
        <v>1367000</v>
      </c>
      <c r="L75" s="5">
        <v>1352000</v>
      </c>
      <c r="M75" s="5">
        <v>1453000</v>
      </c>
      <c r="N75" s="5">
        <v>850000</v>
      </c>
      <c r="O75" s="5">
        <v>518000</v>
      </c>
      <c r="P75" s="5">
        <v>356000</v>
      </c>
    </row>
    <row r="76" spans="1:16" x14ac:dyDescent="0.3">
      <c r="B76" s="2" t="s">
        <v>117</v>
      </c>
      <c r="C76" s="2" t="s">
        <v>68</v>
      </c>
      <c r="D76" s="3">
        <v>25469800</v>
      </c>
      <c r="E76" s="3">
        <v>27841300</v>
      </c>
      <c r="F76" s="3">
        <v>29788700</v>
      </c>
      <c r="G76" s="3">
        <v>32045900</v>
      </c>
      <c r="H76" s="3">
        <v>33182100</v>
      </c>
      <c r="I76" s="3">
        <v>32775900</v>
      </c>
      <c r="J76" s="3">
        <v>32211200</v>
      </c>
      <c r="K76" s="3">
        <v>32759300</v>
      </c>
      <c r="L76" s="3">
        <v>32295900</v>
      </c>
      <c r="M76" s="3">
        <v>35133600</v>
      </c>
      <c r="N76" s="3">
        <v>37143700</v>
      </c>
      <c r="O76" s="3">
        <v>33734000</v>
      </c>
      <c r="P76" s="3">
        <v>35093600</v>
      </c>
    </row>
    <row r="77" spans="1:16" x14ac:dyDescent="0.3">
      <c r="C77" t="s">
        <v>106</v>
      </c>
      <c r="D77" s="1">
        <v>2283800</v>
      </c>
      <c r="E77" s="1">
        <v>2906300</v>
      </c>
      <c r="F77" s="1">
        <v>2860700</v>
      </c>
      <c r="G77" s="1">
        <v>3579900</v>
      </c>
      <c r="H77" s="1">
        <v>3850100.0000000005</v>
      </c>
      <c r="I77" s="1">
        <v>3219900</v>
      </c>
      <c r="J77" s="1">
        <v>3326200</v>
      </c>
      <c r="K77" s="1">
        <v>3172300</v>
      </c>
      <c r="L77" s="1">
        <v>2705899.9999999995</v>
      </c>
      <c r="M77" s="1">
        <v>4979600</v>
      </c>
      <c r="N77" s="1">
        <v>5081700.0000000009</v>
      </c>
      <c r="O77" s="1">
        <v>3328000</v>
      </c>
      <c r="P77" s="1">
        <v>3572600.0000000005</v>
      </c>
    </row>
    <row r="78" spans="1:16" x14ac:dyDescent="0.3">
      <c r="C78" t="s">
        <v>10</v>
      </c>
      <c r="D78" s="1">
        <v>215000</v>
      </c>
      <c r="E78" s="1">
        <v>159000</v>
      </c>
      <c r="F78" s="1">
        <v>168000</v>
      </c>
      <c r="G78" s="1">
        <v>148000</v>
      </c>
      <c r="H78" s="1">
        <v>149000</v>
      </c>
      <c r="I78" s="1">
        <v>153000</v>
      </c>
      <c r="J78" s="1">
        <v>142000</v>
      </c>
      <c r="K78" s="1">
        <v>138000</v>
      </c>
      <c r="L78" s="1">
        <v>125000</v>
      </c>
      <c r="M78" s="1">
        <v>150000</v>
      </c>
      <c r="N78" s="1">
        <v>138000</v>
      </c>
      <c r="O78" s="1">
        <v>174000</v>
      </c>
      <c r="P78" s="1">
        <v>262000</v>
      </c>
    </row>
    <row r="79" spans="1:16" x14ac:dyDescent="0.3">
      <c r="C79" t="s">
        <v>116</v>
      </c>
      <c r="D79" s="1">
        <v>1472000</v>
      </c>
      <c r="E79" s="1">
        <v>1477000</v>
      </c>
      <c r="F79" s="1">
        <v>1820000</v>
      </c>
      <c r="G79" s="1">
        <v>2661000</v>
      </c>
      <c r="H79" s="1">
        <v>2426000</v>
      </c>
      <c r="I79" s="1">
        <v>2291000</v>
      </c>
      <c r="J79" s="1">
        <v>2465000</v>
      </c>
      <c r="K79" s="1">
        <v>2812000</v>
      </c>
      <c r="L79" s="1">
        <v>2723000</v>
      </c>
      <c r="M79" s="1">
        <v>3765000</v>
      </c>
      <c r="N79" s="1">
        <v>4601000</v>
      </c>
      <c r="O79" s="1">
        <v>2446000</v>
      </c>
      <c r="P79" s="1">
        <v>2262000</v>
      </c>
    </row>
    <row r="80" spans="1:16" x14ac:dyDescent="0.3">
      <c r="C80" t="s">
        <v>11</v>
      </c>
      <c r="D80" s="1">
        <v>14021000</v>
      </c>
      <c r="E80" s="1">
        <v>15551000</v>
      </c>
      <c r="F80" s="1">
        <v>16269000</v>
      </c>
      <c r="G80" s="1">
        <v>16269000</v>
      </c>
      <c r="H80" s="1">
        <v>16515000</v>
      </c>
      <c r="I80" s="1">
        <v>17223000</v>
      </c>
      <c r="J80" s="1">
        <v>16508000</v>
      </c>
      <c r="K80" s="1">
        <v>16922000</v>
      </c>
      <c r="L80" s="1">
        <v>16840000</v>
      </c>
      <c r="M80" s="1">
        <v>16610000</v>
      </c>
      <c r="N80" s="1">
        <v>17943000</v>
      </c>
      <c r="O80" s="1">
        <v>18535000</v>
      </c>
      <c r="P80" s="1">
        <v>19329000</v>
      </c>
    </row>
    <row r="81" spans="1:16" x14ac:dyDescent="0.3">
      <c r="C81" t="s">
        <v>9</v>
      </c>
      <c r="D81" s="1">
        <v>6543000</v>
      </c>
      <c r="E81" s="1">
        <v>7019000</v>
      </c>
      <c r="F81" s="1">
        <v>7640000</v>
      </c>
      <c r="G81" s="1">
        <v>8024000</v>
      </c>
      <c r="H81" s="1">
        <v>8750000</v>
      </c>
      <c r="I81" s="1">
        <v>8416000</v>
      </c>
      <c r="J81" s="1">
        <v>8267000</v>
      </c>
      <c r="K81" s="1">
        <v>8286000</v>
      </c>
      <c r="L81" s="1">
        <v>8500000</v>
      </c>
      <c r="M81" s="1">
        <v>8124000</v>
      </c>
      <c r="N81" s="1">
        <v>8490000</v>
      </c>
      <c r="O81" s="1">
        <v>8693000</v>
      </c>
      <c r="P81" s="1">
        <v>9266000</v>
      </c>
    </row>
    <row r="82" spans="1:16" x14ac:dyDescent="0.3">
      <c r="C82" t="s">
        <v>39</v>
      </c>
      <c r="D82" s="1">
        <v>57000</v>
      </c>
      <c r="E82" s="1">
        <v>50000</v>
      </c>
      <c r="F82" s="1">
        <v>47000</v>
      </c>
      <c r="G82" s="1">
        <v>65000</v>
      </c>
      <c r="H82" s="1">
        <v>66000</v>
      </c>
      <c r="I82" s="1">
        <v>61000</v>
      </c>
      <c r="J82" s="1">
        <v>64000</v>
      </c>
      <c r="K82" s="1">
        <v>62000</v>
      </c>
      <c r="L82" s="1">
        <v>50000</v>
      </c>
      <c r="M82" s="1">
        <v>52000</v>
      </c>
      <c r="N82" s="1">
        <v>40000</v>
      </c>
      <c r="O82" s="1">
        <v>40000</v>
      </c>
      <c r="P82" s="1">
        <v>46000</v>
      </c>
    </row>
    <row r="83" spans="1:16" x14ac:dyDescent="0.3">
      <c r="A83" s="4"/>
      <c r="B83" s="4"/>
      <c r="C83" s="4" t="s">
        <v>113</v>
      </c>
      <c r="D83" s="5">
        <v>878000</v>
      </c>
      <c r="E83" s="5">
        <v>679000</v>
      </c>
      <c r="F83" s="5">
        <v>984000</v>
      </c>
      <c r="G83" s="5">
        <v>1299000</v>
      </c>
      <c r="H83" s="5">
        <v>1426000</v>
      </c>
      <c r="I83" s="5">
        <v>1412000</v>
      </c>
      <c r="J83" s="5">
        <v>1439000</v>
      </c>
      <c r="K83" s="5">
        <v>1367000</v>
      </c>
      <c r="L83" s="5">
        <v>1352000</v>
      </c>
      <c r="M83" s="5">
        <v>1453000</v>
      </c>
      <c r="N83" s="5">
        <v>850000</v>
      </c>
      <c r="O83" s="5">
        <v>518000</v>
      </c>
      <c r="P83" s="5">
        <v>356000</v>
      </c>
    </row>
    <row r="84" spans="1:16" x14ac:dyDescent="0.3">
      <c r="B84" s="2" t="s">
        <v>118</v>
      </c>
      <c r="C84" s="2" t="s">
        <v>68</v>
      </c>
      <c r="D84" s="3">
        <v>47579400</v>
      </c>
      <c r="E84" s="3">
        <v>50837400</v>
      </c>
      <c r="F84" s="3">
        <v>53936580</v>
      </c>
      <c r="G84" s="3">
        <v>57012650.000000007</v>
      </c>
      <c r="H84" s="3">
        <v>54408029.999999993</v>
      </c>
      <c r="I84" s="3">
        <v>58262009.999999993</v>
      </c>
      <c r="J84" s="3">
        <v>57281700</v>
      </c>
      <c r="K84" s="3">
        <v>58756010</v>
      </c>
      <c r="L84" s="3">
        <v>57106770.000000007</v>
      </c>
      <c r="M84" s="3">
        <v>59631300</v>
      </c>
      <c r="N84" s="3">
        <v>57628800</v>
      </c>
      <c r="O84" s="3">
        <v>61969550</v>
      </c>
      <c r="P84" s="3">
        <v>64728800</v>
      </c>
    </row>
    <row r="85" spans="1:16" x14ac:dyDescent="0.3">
      <c r="C85" t="s">
        <v>106</v>
      </c>
      <c r="D85" s="1">
        <v>34697400</v>
      </c>
      <c r="E85" s="1">
        <v>37158400</v>
      </c>
      <c r="F85" s="1">
        <v>39496580</v>
      </c>
      <c r="G85" s="1">
        <v>43521650.000000007</v>
      </c>
      <c r="H85" s="1">
        <v>41686029.999999993</v>
      </c>
      <c r="I85" s="1">
        <v>44187009.999999993</v>
      </c>
      <c r="J85" s="1">
        <v>43098700</v>
      </c>
      <c r="K85" s="1">
        <v>44118010</v>
      </c>
      <c r="L85" s="1">
        <v>42718770.000000007</v>
      </c>
      <c r="M85" s="1">
        <v>44822300</v>
      </c>
      <c r="N85" s="1">
        <v>42803800</v>
      </c>
      <c r="O85" s="1">
        <v>46677550</v>
      </c>
      <c r="P85" s="1">
        <v>48827800</v>
      </c>
    </row>
    <row r="86" spans="1:16" x14ac:dyDescent="0.3">
      <c r="C86" t="s">
        <v>10</v>
      </c>
      <c r="D86" s="1">
        <v>8984000</v>
      </c>
      <c r="E86" s="1">
        <v>9847000</v>
      </c>
      <c r="F86" s="1">
        <v>10536000</v>
      </c>
      <c r="G86" s="1">
        <v>10177000</v>
      </c>
      <c r="H86" s="1">
        <v>9471000</v>
      </c>
      <c r="I86" s="1">
        <v>10920000</v>
      </c>
      <c r="J86" s="1">
        <v>10500000</v>
      </c>
      <c r="K86" s="1">
        <v>11382000</v>
      </c>
      <c r="L86" s="1">
        <v>11250000</v>
      </c>
      <c r="M86" s="1">
        <v>11738000</v>
      </c>
      <c r="N86" s="1">
        <v>11590000</v>
      </c>
      <c r="O86" s="1">
        <v>12140000</v>
      </c>
      <c r="P86" s="1">
        <v>12494000</v>
      </c>
    </row>
    <row r="87" spans="1:16" x14ac:dyDescent="0.3">
      <c r="C87" t="s">
        <v>116</v>
      </c>
      <c r="D87" s="1">
        <v>5000</v>
      </c>
      <c r="E87" s="1">
        <v>1000</v>
      </c>
      <c r="F87" s="1">
        <v>0</v>
      </c>
      <c r="G87" s="1">
        <v>0</v>
      </c>
      <c r="H87" s="1">
        <v>0</v>
      </c>
      <c r="I87" s="1">
        <v>0</v>
      </c>
      <c r="J87" s="1">
        <v>0</v>
      </c>
      <c r="K87" s="1">
        <v>0</v>
      </c>
      <c r="L87" s="1">
        <v>0</v>
      </c>
      <c r="M87" s="1">
        <v>0</v>
      </c>
      <c r="N87" s="1">
        <v>0</v>
      </c>
      <c r="O87" s="1">
        <v>0</v>
      </c>
      <c r="P87" s="1">
        <v>0</v>
      </c>
    </row>
    <row r="88" spans="1:16" x14ac:dyDescent="0.3">
      <c r="C88" t="s">
        <v>11</v>
      </c>
      <c r="D88" s="1">
        <v>3874000</v>
      </c>
      <c r="E88" s="1">
        <v>3808000</v>
      </c>
      <c r="F88" s="1">
        <v>3759000</v>
      </c>
      <c r="G88" s="1">
        <v>3156000</v>
      </c>
      <c r="H88" s="1">
        <v>3095000</v>
      </c>
      <c r="I88" s="1">
        <v>3012000</v>
      </c>
      <c r="J88" s="1">
        <v>3519000</v>
      </c>
      <c r="K88" s="1">
        <v>3100000</v>
      </c>
      <c r="L88" s="1">
        <v>2988000</v>
      </c>
      <c r="M88" s="1">
        <v>2963000</v>
      </c>
      <c r="N88" s="1">
        <v>3129000</v>
      </c>
      <c r="O88" s="1">
        <v>3036000</v>
      </c>
      <c r="P88" s="1">
        <v>3303000</v>
      </c>
    </row>
    <row r="89" spans="1:16" x14ac:dyDescent="0.3">
      <c r="C89" t="s">
        <v>9</v>
      </c>
      <c r="D89" s="1">
        <v>0</v>
      </c>
      <c r="E89" s="1">
        <v>0</v>
      </c>
      <c r="F89" s="1">
        <v>110000</v>
      </c>
      <c r="G89" s="1">
        <v>128000</v>
      </c>
      <c r="H89" s="1">
        <v>121000</v>
      </c>
      <c r="I89" s="1">
        <v>113000</v>
      </c>
      <c r="J89" s="1">
        <v>126000</v>
      </c>
      <c r="K89" s="1">
        <v>108000</v>
      </c>
      <c r="L89" s="1">
        <v>100000</v>
      </c>
      <c r="M89" s="1">
        <v>108000</v>
      </c>
      <c r="N89" s="1">
        <v>106000</v>
      </c>
      <c r="O89" s="1">
        <v>116000</v>
      </c>
      <c r="P89" s="1">
        <v>104000</v>
      </c>
    </row>
    <row r="90" spans="1:16" x14ac:dyDescent="0.3">
      <c r="C90" t="s">
        <v>39</v>
      </c>
      <c r="D90" s="1">
        <v>19000</v>
      </c>
      <c r="E90" s="1">
        <v>23000</v>
      </c>
      <c r="F90" s="1">
        <v>35000</v>
      </c>
      <c r="G90" s="1">
        <v>30000</v>
      </c>
      <c r="H90" s="1">
        <v>35000</v>
      </c>
      <c r="I90" s="1">
        <v>30000</v>
      </c>
      <c r="J90" s="1">
        <v>38000</v>
      </c>
      <c r="K90" s="1">
        <v>48000</v>
      </c>
      <c r="L90" s="1">
        <v>50000</v>
      </c>
      <c r="M90" s="1">
        <v>0</v>
      </c>
      <c r="N90" s="1">
        <v>0</v>
      </c>
      <c r="O90" s="1">
        <v>0</v>
      </c>
      <c r="P90" s="1">
        <v>0</v>
      </c>
    </row>
    <row r="91" spans="1:16" x14ac:dyDescent="0.3">
      <c r="A91" s="4"/>
      <c r="B91" s="4"/>
      <c r="C91" s="4" t="s">
        <v>113</v>
      </c>
      <c r="D91" s="5">
        <v>0</v>
      </c>
      <c r="E91" s="5">
        <v>0</v>
      </c>
      <c r="F91" s="5">
        <v>0</v>
      </c>
      <c r="G91" s="5">
        <v>0</v>
      </c>
      <c r="H91" s="5">
        <v>0</v>
      </c>
      <c r="I91" s="5">
        <v>0</v>
      </c>
      <c r="J91" s="5">
        <v>0</v>
      </c>
      <c r="K91" s="5">
        <v>0</v>
      </c>
      <c r="L91" s="5">
        <v>0</v>
      </c>
      <c r="M91" s="5">
        <v>0</v>
      </c>
      <c r="N91" s="5">
        <v>0</v>
      </c>
      <c r="O91" s="5">
        <v>0</v>
      </c>
      <c r="P91" s="5">
        <v>0</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7B952-724D-4D8A-8AE9-CCA617C460EF}">
  <sheetPr>
    <tabColor theme="4"/>
  </sheetPr>
  <dimension ref="A6:P54"/>
  <sheetViews>
    <sheetView workbookViewId="0"/>
  </sheetViews>
  <sheetFormatPr defaultColWidth="8.88671875" defaultRowHeight="14.4" x14ac:dyDescent="0.3"/>
  <cols>
    <col min="2" max="2" width="15.44140625" bestFit="1" customWidth="1"/>
    <col min="3" max="3" width="19.109375" bestFit="1" customWidth="1"/>
    <col min="4" max="4" width="14.33203125" bestFit="1" customWidth="1"/>
    <col min="5" max="5" width="23.88671875" customWidth="1"/>
    <col min="7" max="7" width="16.44140625" bestFit="1" customWidth="1"/>
    <col min="10" max="10" width="14.33203125" bestFit="1" customWidth="1"/>
  </cols>
  <sheetData>
    <row r="6" spans="2:16" x14ac:dyDescent="0.3">
      <c r="C6" t="s">
        <v>8</v>
      </c>
      <c r="D6" t="s">
        <v>10</v>
      </c>
      <c r="E6" t="s">
        <v>100</v>
      </c>
      <c r="F6" t="s">
        <v>11</v>
      </c>
      <c r="G6" t="s">
        <v>9</v>
      </c>
      <c r="H6" t="s">
        <v>39</v>
      </c>
      <c r="I6" t="s">
        <v>1</v>
      </c>
      <c r="J6" t="s">
        <v>68</v>
      </c>
    </row>
    <row r="7" spans="2:16" x14ac:dyDescent="0.3">
      <c r="B7" t="s">
        <v>119</v>
      </c>
      <c r="C7">
        <f>COUNT('# of sources'!C15:C25)</f>
        <v>0</v>
      </c>
      <c r="D7">
        <v>2</v>
      </c>
      <c r="E7">
        <v>0</v>
      </c>
      <c r="F7">
        <v>2</v>
      </c>
      <c r="G7">
        <v>1</v>
      </c>
      <c r="H7">
        <v>0</v>
      </c>
      <c r="I7">
        <v>0</v>
      </c>
      <c r="J7">
        <f>SUM(C7:I7)</f>
        <v>5</v>
      </c>
    </row>
    <row r="8" spans="2:16" x14ac:dyDescent="0.3">
      <c r="B8" t="s">
        <v>120</v>
      </c>
      <c r="C8">
        <f>COUNTIF('# of sources'!C15:C25,"&lt;18")</f>
        <v>0</v>
      </c>
      <c r="D8" s="8">
        <v>2</v>
      </c>
      <c r="E8">
        <v>0</v>
      </c>
      <c r="F8">
        <v>2</v>
      </c>
      <c r="G8">
        <v>1</v>
      </c>
      <c r="H8">
        <v>0</v>
      </c>
      <c r="I8">
        <v>0</v>
      </c>
      <c r="J8">
        <f>SUM(C8:I8)</f>
        <v>5</v>
      </c>
      <c r="K8" s="10">
        <f>J8/J7</f>
        <v>1</v>
      </c>
    </row>
    <row r="9" spans="2:16" x14ac:dyDescent="0.3">
      <c r="B9" t="s">
        <v>121</v>
      </c>
      <c r="C9">
        <f>C7-C8</f>
        <v>0</v>
      </c>
      <c r="D9">
        <v>0</v>
      </c>
      <c r="E9">
        <v>0</v>
      </c>
      <c r="F9">
        <v>0</v>
      </c>
      <c r="G9">
        <v>0</v>
      </c>
      <c r="H9">
        <v>0</v>
      </c>
      <c r="I9">
        <v>0</v>
      </c>
      <c r="J9">
        <f>SUM(C9:I9)</f>
        <v>0</v>
      </c>
      <c r="K9" s="10">
        <f>J9/J7</f>
        <v>0</v>
      </c>
    </row>
    <row r="14" spans="2:16" x14ac:dyDescent="0.3">
      <c r="B14" s="47" t="s">
        <v>8</v>
      </c>
      <c r="C14" s="47"/>
      <c r="E14" s="47" t="s">
        <v>10</v>
      </c>
      <c r="F14" s="47"/>
      <c r="G14" s="47" t="s">
        <v>100</v>
      </c>
      <c r="H14" s="47"/>
      <c r="I14" s="47" t="s">
        <v>11</v>
      </c>
      <c r="J14" s="47"/>
      <c r="K14" s="47" t="s">
        <v>9</v>
      </c>
      <c r="L14" s="47"/>
      <c r="M14" s="47" t="s">
        <v>39</v>
      </c>
      <c r="N14" s="47"/>
      <c r="O14" s="47" t="s">
        <v>1</v>
      </c>
      <c r="P14" s="47"/>
    </row>
    <row r="15" spans="2:16" x14ac:dyDescent="0.3">
      <c r="B15" t="s">
        <v>33</v>
      </c>
      <c r="C15" s="6" t="e">
        <f>#REF!</f>
        <v>#REF!</v>
      </c>
      <c r="E15" t="s">
        <v>38</v>
      </c>
      <c r="G15" t="s">
        <v>25</v>
      </c>
      <c r="I15" s="9" t="s">
        <v>122</v>
      </c>
      <c r="K15" t="s">
        <v>25</v>
      </c>
      <c r="M15" t="s">
        <v>25</v>
      </c>
      <c r="O15" t="s">
        <v>25</v>
      </c>
    </row>
    <row r="16" spans="2:16" x14ac:dyDescent="0.3">
      <c r="B16" t="s">
        <v>37</v>
      </c>
      <c r="C16" s="8" t="e">
        <f>#REF!</f>
        <v>#REF!</v>
      </c>
      <c r="E16" t="s">
        <v>25</v>
      </c>
      <c r="I16" t="s">
        <v>123</v>
      </c>
      <c r="K16" t="s">
        <v>31</v>
      </c>
    </row>
    <row r="17" spans="1:15" x14ac:dyDescent="0.3">
      <c r="B17" t="s">
        <v>36</v>
      </c>
      <c r="C17" t="e">
        <f>#REF!</f>
        <v>#REF!</v>
      </c>
    </row>
    <row r="18" spans="1:15" x14ac:dyDescent="0.3">
      <c r="A18" t="s">
        <v>124</v>
      </c>
      <c r="B18" s="7" t="s">
        <v>32</v>
      </c>
      <c r="C18" s="8" t="e">
        <f>#REF!</f>
        <v>#REF!</v>
      </c>
    </row>
    <row r="19" spans="1:15" x14ac:dyDescent="0.3">
      <c r="B19" t="s">
        <v>33</v>
      </c>
      <c r="C19" t="e">
        <f>#REF!</f>
        <v>#REF!</v>
      </c>
    </row>
    <row r="20" spans="1:15" x14ac:dyDescent="0.3">
      <c r="B20" t="s">
        <v>35</v>
      </c>
      <c r="C20" s="8" t="e">
        <f>#REF!</f>
        <v>#REF!</v>
      </c>
    </row>
    <row r="21" spans="1:15" x14ac:dyDescent="0.3">
      <c r="B21" t="s">
        <v>34</v>
      </c>
      <c r="C21" t="e">
        <f>#REF!</f>
        <v>#REF!</v>
      </c>
    </row>
    <row r="22" spans="1:15" x14ac:dyDescent="0.3">
      <c r="B22" t="s">
        <v>30</v>
      </c>
      <c r="C22" s="8" t="e">
        <f>#REF!</f>
        <v>#REF!</v>
      </c>
    </row>
    <row r="23" spans="1:15" x14ac:dyDescent="0.3">
      <c r="B23" t="e">
        <f>#REF!</f>
        <v>#REF!</v>
      </c>
      <c r="C23" t="e">
        <f>#REF!</f>
        <v>#REF!</v>
      </c>
    </row>
    <row r="24" spans="1:15" x14ac:dyDescent="0.3">
      <c r="B24" t="s">
        <v>125</v>
      </c>
      <c r="C24" t="e">
        <f>#REF!</f>
        <v>#REF!</v>
      </c>
    </row>
    <row r="25" spans="1:15" x14ac:dyDescent="0.3">
      <c r="B25" t="s">
        <v>29</v>
      </c>
      <c r="C25" t="e">
        <f>#REF!</f>
        <v>#REF!</v>
      </c>
    </row>
    <row r="26" spans="1:15" x14ac:dyDescent="0.3">
      <c r="K26" t="s">
        <v>126</v>
      </c>
      <c r="M26" t="s">
        <v>127</v>
      </c>
    </row>
    <row r="27" spans="1:15" x14ac:dyDescent="0.3">
      <c r="C27" s="1" t="e">
        <f>#REF!</f>
        <v>#REF!</v>
      </c>
      <c r="D27" s="1" t="e">
        <f>#REF!</f>
        <v>#REF!</v>
      </c>
      <c r="E27" s="1" t="e">
        <f>#REF!</f>
        <v>#REF!</v>
      </c>
      <c r="G27" s="1" t="e">
        <f>#REF!</f>
        <v>#REF!</v>
      </c>
      <c r="J27" s="1" t="e">
        <f>AVERAGE(G27,E27,C27)</f>
        <v>#REF!</v>
      </c>
      <c r="K27" s="13" t="e">
        <f>J27/J30</f>
        <v>#REF!</v>
      </c>
      <c r="M27" s="13" t="e">
        <f>J27/J34</f>
        <v>#REF!</v>
      </c>
      <c r="O27" s="13" t="e">
        <f>J27/J38</f>
        <v>#REF!</v>
      </c>
    </row>
    <row r="29" spans="1:15" x14ac:dyDescent="0.3">
      <c r="B29" t="s">
        <v>128</v>
      </c>
      <c r="C29" s="47">
        <v>2017</v>
      </c>
      <c r="D29" s="47"/>
      <c r="E29" s="47">
        <v>2018</v>
      </c>
      <c r="F29" s="47"/>
      <c r="G29" s="47">
        <v>2019</v>
      </c>
      <c r="H29" s="47"/>
    </row>
    <row r="30" spans="1:15" x14ac:dyDescent="0.3">
      <c r="B30" s="11" t="s">
        <v>4</v>
      </c>
      <c r="C30" s="1" t="e">
        <f>SUM(#REF!)+SUM(#REF!)</f>
        <v>#REF!</v>
      </c>
      <c r="E30" s="1" t="e">
        <f>SUM(#REF!)+SUM(#REF!)</f>
        <v>#REF!</v>
      </c>
      <c r="G30" s="1" t="e">
        <f>SUM(#REF!)+SUM(#REF!)</f>
        <v>#REF!</v>
      </c>
      <c r="J30" s="1" t="e">
        <f>AVERAGE(G30,E30,C30)</f>
        <v>#REF!</v>
      </c>
    </row>
    <row r="31" spans="1:15" x14ac:dyDescent="0.3">
      <c r="B31" s="12" t="s">
        <v>5</v>
      </c>
      <c r="C31" s="1" t="e">
        <f>SUM(#REF!,#REF!)</f>
        <v>#REF!</v>
      </c>
      <c r="E31" s="1" t="e">
        <f>SUM(#REF!,#REF!)</f>
        <v>#REF!</v>
      </c>
      <c r="G31" s="1" t="e">
        <f>SUM(#REF!,#REF!)</f>
        <v>#REF!</v>
      </c>
      <c r="J31" s="1" t="e">
        <f>AVERAGE(G31,E31,C31)</f>
        <v>#REF!</v>
      </c>
    </row>
    <row r="33" spans="2:11" x14ac:dyDescent="0.3">
      <c r="B33" t="s">
        <v>129</v>
      </c>
    </row>
    <row r="34" spans="2:11" x14ac:dyDescent="0.3">
      <c r="B34" s="11" t="s">
        <v>4</v>
      </c>
      <c r="C34" s="14">
        <v>225307234000</v>
      </c>
      <c r="D34" s="13" t="e">
        <f>C30/C34</f>
        <v>#REF!</v>
      </c>
      <c r="E34" s="1">
        <v>239388962000</v>
      </c>
      <c r="F34" s="13" t="e">
        <f>E30/E34</f>
        <v>#REF!</v>
      </c>
      <c r="G34" s="1">
        <v>260452328000</v>
      </c>
      <c r="H34" s="13" t="e">
        <f>G30/G34</f>
        <v>#REF!</v>
      </c>
      <c r="J34" s="1">
        <f>AVERAGE(G34,E34,C34)</f>
        <v>241716174666.66666</v>
      </c>
      <c r="K34" s="13" t="e">
        <f>J30/J34</f>
        <v>#REF!</v>
      </c>
    </row>
    <row r="35" spans="2:11" x14ac:dyDescent="0.3">
      <c r="B35" s="12" t="s">
        <v>5</v>
      </c>
      <c r="C35" s="14">
        <v>224143863000</v>
      </c>
      <c r="D35" s="13" t="e">
        <f>C31/C35</f>
        <v>#REF!</v>
      </c>
      <c r="E35" s="1">
        <v>235482524000</v>
      </c>
      <c r="F35" s="13" t="e">
        <f>E31/E35</f>
        <v>#REF!</v>
      </c>
      <c r="G35" s="1">
        <v>239587121000</v>
      </c>
      <c r="H35" s="13" t="e">
        <f>G31/G35</f>
        <v>#REF!</v>
      </c>
      <c r="J35" s="1">
        <f>AVERAGE(G35,E35,C35)</f>
        <v>233071169333.33334</v>
      </c>
      <c r="K35" s="13" t="e">
        <f>J31/J35</f>
        <v>#REF!</v>
      </c>
    </row>
    <row r="37" spans="2:11" x14ac:dyDescent="0.3">
      <c r="B37" t="s">
        <v>130</v>
      </c>
    </row>
    <row r="38" spans="2:11" x14ac:dyDescent="0.3">
      <c r="B38" s="11" t="s">
        <v>4</v>
      </c>
      <c r="C38" s="14">
        <v>356902946000</v>
      </c>
      <c r="D38" s="13" t="e">
        <f>C30/C38</f>
        <v>#REF!</v>
      </c>
      <c r="E38" s="14">
        <v>370883834000</v>
      </c>
      <c r="F38" s="13" t="e">
        <f>E30/E38</f>
        <v>#REF!</v>
      </c>
      <c r="G38" s="14">
        <v>394985010000</v>
      </c>
      <c r="H38" s="13" t="e">
        <f>G30/G38</f>
        <v>#REF!</v>
      </c>
      <c r="J38" s="1">
        <f>AVERAGE(G38,E38,C38)</f>
        <v>374257263333.33331</v>
      </c>
      <c r="K38" s="13" t="e">
        <f>J30/J38</f>
        <v>#REF!</v>
      </c>
    </row>
    <row r="39" spans="2:11" x14ac:dyDescent="0.3">
      <c r="B39" s="12" t="s">
        <v>5</v>
      </c>
      <c r="C39" s="14">
        <v>355374221000</v>
      </c>
      <c r="D39" s="13" t="e">
        <f>C31/C39</f>
        <v>#REF!</v>
      </c>
      <c r="E39" s="14">
        <v>370883834000</v>
      </c>
      <c r="F39" s="13" t="e">
        <f>E31/E39</f>
        <v>#REF!</v>
      </c>
      <c r="G39" s="14">
        <v>384211381000</v>
      </c>
      <c r="H39" s="13" t="e">
        <f>G31/G39</f>
        <v>#REF!</v>
      </c>
      <c r="J39" s="1">
        <f>AVERAGE(G39,E39,C39)</f>
        <v>370156478666.66669</v>
      </c>
      <c r="K39" s="13" t="e">
        <f>J31/J39</f>
        <v>#REF!</v>
      </c>
    </row>
    <row r="41" spans="2:11" x14ac:dyDescent="0.3">
      <c r="B41" t="s">
        <v>131</v>
      </c>
      <c r="C41" t="s">
        <v>132</v>
      </c>
    </row>
    <row r="44" spans="2:11" x14ac:dyDescent="0.3">
      <c r="B44" t="s">
        <v>133</v>
      </c>
    </row>
    <row r="45" spans="2:11" x14ac:dyDescent="0.3">
      <c r="B45" s="11" t="s">
        <v>4</v>
      </c>
    </row>
    <row r="46" spans="2:11" x14ac:dyDescent="0.3">
      <c r="B46" s="12" t="s">
        <v>5</v>
      </c>
      <c r="C46" s="1" t="e">
        <f>#REF!</f>
        <v>#REF!</v>
      </c>
      <c r="E46" s="1" t="e">
        <f>#REF!</f>
        <v>#REF!</v>
      </c>
      <c r="G46" s="1" t="e">
        <f>#REF!</f>
        <v>#REF!</v>
      </c>
      <c r="J46" s="1" t="e">
        <f>AVERAGE(G46,E46,C46)</f>
        <v>#REF!</v>
      </c>
    </row>
    <row r="48" spans="2:11" x14ac:dyDescent="0.3">
      <c r="B48" t="s">
        <v>134</v>
      </c>
    </row>
    <row r="49" spans="2:11" x14ac:dyDescent="0.3">
      <c r="B49" s="11" t="s">
        <v>4</v>
      </c>
    </row>
    <row r="50" spans="2:11" x14ac:dyDescent="0.3">
      <c r="B50" s="12" t="s">
        <v>5</v>
      </c>
      <c r="C50" s="1" t="e">
        <f>SUM(#REF!,#REF!,#REF!)</f>
        <v>#REF!</v>
      </c>
      <c r="E50" s="1" t="e">
        <f>SUM(#REF!,#REF!,#REF!)</f>
        <v>#REF!</v>
      </c>
      <c r="G50" s="1" t="e">
        <f>SUM(#REF!,#REF!,#REF!)</f>
        <v>#REF!</v>
      </c>
      <c r="J50" s="1" t="e">
        <f>AVERAGE(G50,E50,C50)</f>
        <v>#REF!</v>
      </c>
      <c r="K50" s="13" t="e">
        <f>J46/J50</f>
        <v>#REF!</v>
      </c>
    </row>
    <row r="52" spans="2:11" x14ac:dyDescent="0.3">
      <c r="B52" t="s">
        <v>130</v>
      </c>
    </row>
    <row r="53" spans="2:11" x14ac:dyDescent="0.3">
      <c r="B53" s="11" t="s">
        <v>4</v>
      </c>
      <c r="C53" s="14">
        <v>356902946000</v>
      </c>
      <c r="E53" s="14">
        <v>370883834000</v>
      </c>
      <c r="F53" s="13"/>
      <c r="G53" s="14">
        <v>394985010000</v>
      </c>
      <c r="H53" s="13"/>
      <c r="J53" s="1">
        <f>AVERAGE(G53,E53,C53)</f>
        <v>374257263333.33331</v>
      </c>
      <c r="K53" s="13"/>
    </row>
    <row r="54" spans="2:11" x14ac:dyDescent="0.3">
      <c r="B54" s="12" t="s">
        <v>5</v>
      </c>
      <c r="C54" s="14">
        <v>355374221000</v>
      </c>
      <c r="D54" s="13" t="e">
        <f>C46/C53</f>
        <v>#REF!</v>
      </c>
      <c r="E54" s="14">
        <v>370883834000</v>
      </c>
      <c r="F54" s="13" t="e">
        <f>E46/E54</f>
        <v>#REF!</v>
      </c>
      <c r="G54" s="14">
        <v>384211381000</v>
      </c>
      <c r="H54" s="13" t="e">
        <f>G46/G54</f>
        <v>#REF!</v>
      </c>
      <c r="J54" s="1">
        <f>AVERAGE(G54,E54,C54)</f>
        <v>370156478666.66669</v>
      </c>
      <c r="K54" s="13" t="e">
        <f>J46/J54</f>
        <v>#REF!</v>
      </c>
    </row>
  </sheetData>
  <mergeCells count="10">
    <mergeCell ref="O14:P14"/>
    <mergeCell ref="C29:D29"/>
    <mergeCell ref="E29:F29"/>
    <mergeCell ref="G29:H29"/>
    <mergeCell ref="B14:C14"/>
    <mergeCell ref="E14:F14"/>
    <mergeCell ref="G14:H14"/>
    <mergeCell ref="I14:J14"/>
    <mergeCell ref="K14:L14"/>
    <mergeCell ref="M14:N14"/>
  </mergeCells>
  <conditionalFormatting sqref="C15">
    <cfRule type="colorScale" priority="1">
      <colorScale>
        <cfvo type="min"/>
        <cfvo type="percentile" val="50"/>
        <cfvo type="max"/>
        <color rgb="FF63BE7B"/>
        <color rgb="FFFFEB84"/>
        <color rgb="FFF8696B"/>
      </colorScale>
    </cfRule>
  </conditionalFormatting>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89396e1-789e-4d6f-91c8-b387a5e4e160">
      <Terms xmlns="http://schemas.microsoft.com/office/infopath/2007/PartnerControls"/>
    </lcf76f155ced4ddcb4097134ff3c332f>
    <TaxCatchAll xmlns="7b2bdc9a-15b7-4c22-97a3-fedeabf5b157" xsi:nil="true"/>
    <SharedWithUsers xmlns="7b2bdc9a-15b7-4c22-97a3-fedeabf5b157">
      <UserInfo>
        <DisplayName>Brian Lee</DisplayName>
        <AccountId>26</AccountId>
        <AccountType/>
      </UserInfo>
      <UserInfo>
        <DisplayName>Rebecca Van Dyke</DisplayName>
        <AccountId>12</AccountId>
        <AccountType/>
      </UserInfo>
    </SharedWithUsers>
  </documentManagement>
</p:properties>
</file>

<file path=customXml/item3.xml>��
</file>

<file path=customXml/item4.xml>��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ct:contentTypeSchema xmlns:ct="http://schemas.microsoft.com/office/2006/metadata/contentType" xmlns:ma="http://schemas.microsoft.com/office/2006/metadata/properties/metaAttributes" ct:_="" ma:_="" ma:contentTypeName="Document" ma:contentTypeID="0x0101008CB17C8DC13D3944BDDED7026A0329FA" ma:contentTypeVersion="14" ma:contentTypeDescription="Create a new document." ma:contentTypeScope="" ma:versionID="ed62c1fafd03f2ae669be8800af1eba9">
  <xsd:schema xmlns:xsd="http://www.w3.org/2001/XMLSchema" xmlns:xs="http://www.w3.org/2001/XMLSchema" xmlns:p="http://schemas.microsoft.com/office/2006/metadata/properties" xmlns:ns2="189396e1-789e-4d6f-91c8-b387a5e4e160" xmlns:ns3="7b2bdc9a-15b7-4c22-97a3-fedeabf5b157" targetNamespace="http://schemas.microsoft.com/office/2006/metadata/properties" ma:root="true" ma:fieldsID="946114564e331b3c6e48d512164b3ba2" ns2:_="" ns3:_="">
    <xsd:import namespace="189396e1-789e-4d6f-91c8-b387a5e4e160"/>
    <xsd:import namespace="7b2bdc9a-15b7-4c22-97a3-fedeabf5b15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9396e1-789e-4d6f-91c8-b387a5e4e1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0f90c05-606b-48f3-b61d-f3cfbc761cab"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2bdc9a-15b7-4c22-97a3-fedeabf5b15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0f01d815-b394-4df4-9f1e-b46c2cda47f8}" ma:internalName="TaxCatchAll" ma:showField="CatchAllData" ma:web="7b2bdc9a-15b7-4c22-97a3-fedeabf5b1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
</file>

<file path=customXml/item8.xml>��
</file>

<file path=customXml/itemProps1.xml><?xml version="1.0" encoding="utf-8"?>
<ds:datastoreItem xmlns:ds="http://schemas.openxmlformats.org/officeDocument/2006/customXml" ds:itemID="{214A97AB-8F76-4E26-9848-8F8BCDA09150}">
  <ds:schemaRefs>
    <ds:schemaRef ds:uri="http://gemini/pivotcustomization/TableXML_Table4"/>
  </ds:schemaRefs>
</ds:datastoreItem>
</file>

<file path=customXml/itemProps2.xml><?xml version="1.0" encoding="utf-8"?>
<ds:datastoreItem xmlns:ds="http://schemas.openxmlformats.org/officeDocument/2006/customXml" ds:itemID="{80ADBDDC-FD3A-4738-B42A-B6E4DC553E0F}">
  <ds:schemaRefs>
    <ds:schemaRef ds:uri="http://schemas.microsoft.com/office/2006/metadata/properties"/>
    <ds:schemaRef ds:uri="http://schemas.microsoft.com/office/infopath/2007/PartnerControls"/>
    <ds:schemaRef ds:uri="189396e1-789e-4d6f-91c8-b387a5e4e160"/>
    <ds:schemaRef ds:uri="7b2bdc9a-15b7-4c22-97a3-fedeabf5b157"/>
  </ds:schemaRefs>
</ds:datastoreItem>
</file>

<file path=customXml/itemProps3.xml><?xml version="1.0" encoding="utf-8"?>
<ds:datastoreItem xmlns:ds="http://schemas.openxmlformats.org/officeDocument/2006/customXml" ds:itemID="{F2C9A63B-7B4B-4EAA-ADF7-DCFDAF4620AC}">
  <ds:schemaRefs>
    <ds:schemaRef ds:uri="http://gemini/pivotcustomization/TableWidget"/>
  </ds:schemaRefs>
</ds:datastoreItem>
</file>

<file path=customXml/itemProps4.xml><?xml version="1.0" encoding="utf-8"?>
<ds:datastoreItem xmlns:ds="http://schemas.openxmlformats.org/officeDocument/2006/customXml" ds:itemID="{C60C923E-5597-4BEF-9372-A6CD0E358443}">
  <ds:schemaRefs>
    <ds:schemaRef ds:uri="http://gemini/pivotcustomization/TableXML_Table3"/>
  </ds:schemaRefs>
</ds:datastoreItem>
</file>

<file path=customXml/itemProps5.xml><?xml version="1.0" encoding="utf-8"?>
<ds:datastoreItem xmlns:ds="http://schemas.openxmlformats.org/officeDocument/2006/customXml" ds:itemID="{E1EF52CF-A16E-4242-8F9C-F7D33EF4AD7B}">
  <ds:schemaRefs>
    <ds:schemaRef ds:uri="http://schemas.microsoft.com/sharepoint/v3/contenttype/forms"/>
  </ds:schemaRefs>
</ds:datastoreItem>
</file>

<file path=customXml/itemProps6.xml><?xml version="1.0" encoding="utf-8"?>
<ds:datastoreItem xmlns:ds="http://schemas.openxmlformats.org/officeDocument/2006/customXml" ds:itemID="{134E61AE-E7FB-4484-AE95-73036EB6CA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9396e1-789e-4d6f-91c8-b387a5e4e160"/>
    <ds:schemaRef ds:uri="7b2bdc9a-15b7-4c22-97a3-fedeabf5b1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27332A00-B056-4ABB-8483-D51C8FD0C596}">
  <ds:schemaRefs>
    <ds:schemaRef ds:uri="http://gemini/pivotcustomization/FormulaBarState"/>
  </ds:schemaRefs>
</ds:datastoreItem>
</file>

<file path=customXml/itemProps8.xml><?xml version="1.0" encoding="utf-8"?>
<ds:datastoreItem xmlns:ds="http://schemas.openxmlformats.org/officeDocument/2006/customXml" ds:itemID="{C5882A19-CF36-44A6-BA51-B6FF36874E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1</vt:i4>
      </vt:variant>
    </vt:vector>
  </HeadingPairs>
  <TitlesOfParts>
    <vt:vector size="6" baseType="lpstr">
      <vt:lpstr>Data Dictionary</vt:lpstr>
      <vt:lpstr>C-2021 Comp</vt:lpstr>
      <vt:lpstr>G-TS Pivot</vt:lpstr>
      <vt:lpstr>Historic Data</vt:lpstr>
      <vt:lpstr># of sources</vt:lpstr>
      <vt:lpstr>G-Fed TS Chart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Catherine Reddick</dc:creator>
  <cp:keywords/>
  <dc:description/>
  <cp:lastModifiedBy>Edmonds, Julie (OST)</cp:lastModifiedBy>
  <cp:revision/>
  <dcterms:created xsi:type="dcterms:W3CDTF">2020-03-12T19:02:40Z</dcterms:created>
  <dcterms:modified xsi:type="dcterms:W3CDTF">2024-06-11T14:01:00Z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0x0101008CB17C8DC13D3944BDDED7026A0329FA</vt:lpwstr>
  </property>
  <property fmtid="{D5CDD505-2E9C-101B-9397-08002B2CF9AE}" pid="3" name="MediaServiceImageTags">
    <vt:lpwstr/>
  </property>
</Properties>
</file>